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DPACG\ce-pa\Publicaciones\Aegpef2019\Aegpef XLS\"/>
    </mc:Choice>
  </mc:AlternateContent>
  <workbookProtection lockStructure="1"/>
  <bookViews>
    <workbookView xWindow="0" yWindow="0" windowWidth="28800" windowHeight="11700"/>
  </bookViews>
  <sheets>
    <sheet name="Índice" sheetId="2" r:id="rId1"/>
    <sheet name="18.1" sheetId="7" r:id="rId2"/>
    <sheet name="18.2" sheetId="1" r:id="rId3"/>
    <sheet name="18.3" sheetId="3" r:id="rId4"/>
    <sheet name="18.4" sheetId="4" r:id="rId5"/>
    <sheet name="18.5" sheetId="5" r:id="rId6"/>
  </sheets>
  <definedNames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0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1" hidden="1">#REF!</definedName>
    <definedName name="a" localSheetId="2" hidden="1">#REF!</definedName>
    <definedName name="a" localSheetId="3" hidden="1">#REF!</definedName>
    <definedName name="a" localSheetId="4" hidden="1">#REF!</definedName>
    <definedName name="a" localSheetId="5" hidden="1">#REF!</definedName>
    <definedName name="a" localSheetId="0" hidden="1">#REF!</definedName>
    <definedName name="a" hidden="1">#REF!</definedName>
    <definedName name="_xlnm.Print_Area" localSheetId="1">'18.1'!$A$1:$G$48</definedName>
    <definedName name="_xlnm.Print_Area" localSheetId="2">'18.2'!$A$1:$Q$46</definedName>
    <definedName name="_xlnm.Print_Area" localSheetId="3">'18.3'!$A$1:$U$48</definedName>
    <definedName name="_xlnm.Print_Area" localSheetId="4">'18.4'!$A$1:$E$754</definedName>
    <definedName name="_xlnm.Print_Area" localSheetId="5">'18.5'!$A$1:$N$748</definedName>
    <definedName name="_xlnm.Print_Area" localSheetId="0">Índice!$A$1:$B$30</definedName>
    <definedName name="b" localSheetId="1" hidden="1">#REF!</definedName>
    <definedName name="b" localSheetId="2" hidden="1">#REF!</definedName>
    <definedName name="b" localSheetId="3" hidden="1">#REF!</definedName>
    <definedName name="b" localSheetId="4" hidden="1">#REF!</definedName>
    <definedName name="b" localSheetId="5" hidden="1">#REF!</definedName>
    <definedName name="b" localSheetId="0" hidden="1">#REF!</definedName>
    <definedName name="b" hidden="1">#REF!</definedName>
    <definedName name="consari" localSheetId="1" hidden="1">#REF!</definedName>
    <definedName name="consari" localSheetId="2" hidden="1">#REF!</definedName>
    <definedName name="consari" localSheetId="3" hidden="1">#REF!</definedName>
    <definedName name="consari" localSheetId="4" hidden="1">#REF!</definedName>
    <definedName name="consari" localSheetId="5" hidden="1">#REF!</definedName>
    <definedName name="consari" localSheetId="0" hidden="1">#REF!</definedName>
    <definedName name="consari" hidden="1">#REF!</definedName>
    <definedName name="delll" localSheetId="1" hidden="1">#REF!</definedName>
    <definedName name="delll" localSheetId="2" hidden="1">#REF!</definedName>
    <definedName name="delll" localSheetId="3" hidden="1">#REF!</definedName>
    <definedName name="delll" localSheetId="4" hidden="1">#REF!</definedName>
    <definedName name="delll" localSheetId="5" hidden="1">#REF!</definedName>
    <definedName name="delll" localSheetId="0" hidden="1">#REF!</definedName>
    <definedName name="delll" hidden="1">#REF!</definedName>
    <definedName name="Fill" localSheetId="2" hidden="1">#REF!</definedName>
    <definedName name="Fill" localSheetId="3" hidden="1">#REF!</definedName>
    <definedName name="Fill" localSheetId="4" hidden="1">#REF!</definedName>
    <definedName name="Fill" localSheetId="5" hidden="1">#REF!</definedName>
    <definedName name="Fill" localSheetId="0" hidden="1">#REF!</definedName>
    <definedName name="Fill" hidden="1">#REF!</definedName>
    <definedName name="filli" localSheetId="3" hidden="1">#REF!</definedName>
    <definedName name="filli" localSheetId="4" hidden="1">#REF!</definedName>
    <definedName name="filli" localSheetId="5" hidden="1">#REF!</definedName>
    <definedName name="filli" localSheetId="0" hidden="1">#REF!</definedName>
    <definedName name="filli" hidden="1">#REF!</definedName>
    <definedName name="_xlnm.Print_Titles" localSheetId="1">'18.1'!$1:$7</definedName>
    <definedName name="_xlnm.Print_Titles" localSheetId="2">'18.2'!$1:$7</definedName>
    <definedName name="_xlnm.Print_Titles" localSheetId="4">'18.4'!$1:$10</definedName>
    <definedName name="_xlnm.Print_Titles" localSheetId="5">'18.5'!$1:$11</definedName>
    <definedName name="x" localSheetId="1" hidden="1">#REF!</definedName>
    <definedName name="x" localSheetId="2" hidden="1">#REF!</definedName>
    <definedName name="x" localSheetId="3" hidden="1">#REF!</definedName>
    <definedName name="x" localSheetId="4" hidden="1">#REF!</definedName>
    <definedName name="x" localSheetId="5" hidden="1">#REF!</definedName>
    <definedName name="x" localSheetId="0" hidden="1">#REF!</definedName>
    <definedName name="x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7" l="1"/>
  <c r="F12" i="7"/>
  <c r="E12" i="7"/>
  <c r="D12" i="7"/>
  <c r="C12" i="7"/>
  <c r="B12" i="7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N706" i="5"/>
  <c r="M706" i="5"/>
  <c r="L706" i="5"/>
  <c r="K706" i="5"/>
  <c r="J706" i="5"/>
  <c r="I706" i="5"/>
  <c r="H706" i="5"/>
  <c r="G706" i="5"/>
  <c r="F706" i="5"/>
  <c r="E706" i="5"/>
  <c r="D706" i="5"/>
  <c r="C706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0" i="5"/>
  <c r="B672" i="5"/>
  <c r="N670" i="5"/>
  <c r="M670" i="5"/>
  <c r="L670" i="5"/>
  <c r="K670" i="5"/>
  <c r="J670" i="5"/>
  <c r="I670" i="5"/>
  <c r="H670" i="5"/>
  <c r="G670" i="5"/>
  <c r="F670" i="5"/>
  <c r="E670" i="5"/>
  <c r="D670" i="5"/>
  <c r="C670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N633" i="5"/>
  <c r="M633" i="5"/>
  <c r="L633" i="5"/>
  <c r="K633" i="5"/>
  <c r="J633" i="5"/>
  <c r="I633" i="5"/>
  <c r="H633" i="5"/>
  <c r="G633" i="5"/>
  <c r="F633" i="5"/>
  <c r="E633" i="5"/>
  <c r="D633" i="5"/>
  <c r="C633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N597" i="5"/>
  <c r="M597" i="5"/>
  <c r="L597" i="5"/>
  <c r="K597" i="5"/>
  <c r="J597" i="5"/>
  <c r="I597" i="5"/>
  <c r="H597" i="5"/>
  <c r="G597" i="5"/>
  <c r="F597" i="5"/>
  <c r="E597" i="5"/>
  <c r="D597" i="5"/>
  <c r="C597" i="5"/>
  <c r="B597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N560" i="5"/>
  <c r="M560" i="5"/>
  <c r="L560" i="5"/>
  <c r="K560" i="5"/>
  <c r="J560" i="5"/>
  <c r="I560" i="5"/>
  <c r="H560" i="5"/>
  <c r="G560" i="5"/>
  <c r="F560" i="5"/>
  <c r="E560" i="5"/>
  <c r="D560" i="5"/>
  <c r="C560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N524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F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N86" i="5"/>
  <c r="M86" i="5"/>
  <c r="L86" i="5"/>
  <c r="K86" i="5"/>
  <c r="J86" i="5"/>
  <c r="I86" i="5"/>
  <c r="H86" i="5"/>
  <c r="G86" i="5"/>
  <c r="F86" i="5"/>
  <c r="E86" i="5"/>
  <c r="D86" i="5"/>
  <c r="C86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3" i="5"/>
  <c r="N13" i="5"/>
  <c r="M13" i="5"/>
  <c r="L13" i="5"/>
  <c r="K13" i="5"/>
  <c r="J13" i="5"/>
  <c r="I13" i="5"/>
  <c r="H13" i="5"/>
  <c r="G13" i="5"/>
  <c r="F13" i="5"/>
  <c r="E13" i="5"/>
  <c r="D13" i="5"/>
  <c r="C13" i="5"/>
  <c r="B705" i="4"/>
  <c r="B669" i="4"/>
  <c r="B632" i="4"/>
  <c r="B596" i="4"/>
  <c r="B559" i="4"/>
  <c r="B523" i="4"/>
  <c r="B486" i="4"/>
  <c r="B450" i="4"/>
  <c r="B413" i="4"/>
  <c r="B377" i="4"/>
  <c r="B340" i="4"/>
  <c r="B304" i="4"/>
  <c r="B267" i="4"/>
  <c r="B231" i="4"/>
  <c r="B194" i="4"/>
  <c r="B158" i="4"/>
  <c r="B121" i="4"/>
  <c r="B85" i="4"/>
  <c r="B48" i="4"/>
  <c r="B12" i="4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487" i="5"/>
  <c r="B86" i="5"/>
  <c r="B232" i="5"/>
  <c r="B378" i="5"/>
  <c r="B706" i="5"/>
  <c r="B305" i="5"/>
  <c r="B451" i="5"/>
  <c r="B560" i="5"/>
  <c r="B633" i="5"/>
  <c r="B159" i="5"/>
  <c r="P10" i="1"/>
  <c r="Q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<sst xmlns="http://schemas.openxmlformats.org/spreadsheetml/2006/main" count="3147" uniqueCount="127">
  <si>
    <t>Ingresos por remesas familiares</t>
  </si>
  <si>
    <t>Cuadro 18.2</t>
  </si>
  <si>
    <t>por entidad federativa</t>
  </si>
  <si>
    <t>Millones de dólares</t>
  </si>
  <si>
    <t>Entidad federativa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</si>
  <si>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</si>
  <si>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</si>
  <si>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</si>
  <si>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</si>
  <si>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</si>
  <si>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</si>
  <si>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</si>
  <si>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</si>
  <si>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</si>
  <si>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</si>
  <si>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</si>
  <si>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</si>
  <si>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</si>
  <si>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</si>
  <si>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</si>
  <si>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</si>
  <si>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</si>
  <si>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</si>
  <si>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</si>
  <si>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</si>
  <si>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</si>
  <si>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</si>
  <si>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</si>
  <si>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</si>
  <si>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</si>
  <si>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</si>
  <si>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</si>
  <si>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</si>
  <si>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</si>
  <si>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</si>
  <si>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</si>
  <si>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</si>
  <si>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</si>
  <si>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</si>
  <si>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</si>
  <si>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</si>
  <si>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</si>
  <si>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</si>
  <si>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</si>
  <si>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</si>
  <si>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</si>
  <si>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</si>
  <si>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</si>
  <si>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2018 P/</t>
  </si>
  <si>
    <t>Serie anual de 2003 a 2018</t>
  </si>
  <si>
    <t>Fuente: BANXICO. En: www.banxico.org.mx (23 de julio de 2019).</t>
  </si>
  <si>
    <t>18. Sector externo</t>
  </si>
  <si>
    <t>18.2</t>
  </si>
  <si>
    <t xml:space="preserve">Ingresos por remesas familiares por entidad federativa
Serie anual de 2003 a 2018
Millones de dólares
</t>
  </si>
  <si>
    <t>Inversión extranjera directa realizada por entidad federativa de registro</t>
  </si>
  <si>
    <t>Cuadro 18.3</t>
  </si>
  <si>
    <t>Serie anual de 1999 a 2018</t>
  </si>
  <si>
    <t>1999</t>
  </si>
  <si>
    <t>2000</t>
  </si>
  <si>
    <t>2001</t>
  </si>
  <si>
    <t>2002</t>
  </si>
  <si>
    <t xml:space="preserve">Querétaro </t>
  </si>
  <si>
    <t>Nota: Cifras notificadas al 30 de junio de  2019. Estas cifras, por los procedimientos de elaboración, están sujetas a cambios posteriores.</t>
  </si>
  <si>
    <t xml:space="preserve">          La información se refiere a la entidad federativa donde se ubica el domicilio del representante legal o de la oficina administrativa de cada empresa</t>
  </si>
  <si>
    <t xml:space="preserve">          y no necesariamente a la entidad federativa donde se realizan las inversiones. </t>
  </si>
  <si>
    <t>Fuente: SE. Dirección General de Inversión Extranjera. En: www.gob.mx/se (17 de octubre de 2019).</t>
  </si>
  <si>
    <t>&amp;</t>
  </si>
  <si>
    <t>Inversión extranjera directa anual por entidad federativa de registro</t>
  </si>
  <si>
    <t>Cuadro 18.4</t>
  </si>
  <si>
    <t>según sector de actividad económica</t>
  </si>
  <si>
    <t>Entidad
federativa</t>
  </si>
  <si>
    <t>Total</t>
  </si>
  <si>
    <t>I. Agropecuario a/</t>
  </si>
  <si>
    <t>II. Industria b/</t>
  </si>
  <si>
    <t>III. Servicios c/</t>
  </si>
  <si>
    <t>C</t>
  </si>
  <si>
    <t>NS</t>
  </si>
  <si>
    <t>(Continúa)</t>
  </si>
  <si>
    <t xml:space="preserve">Nota: Cifras notificadas al 30 de junio de  2019. Estas cifras, por los procedimientos de elaboración, están sujetas a cambios posteriores. La información corresponde con la clasificación SCIAN. </t>
  </si>
  <si>
    <t xml:space="preserve">          Las cifras con signo negativo indican  desinversión. La información se refiere a la entidad federativa donde se ubica el domicilio del representante legal o de la oficina administrativa de cada empresa</t>
  </si>
  <si>
    <t xml:space="preserve">          Con fundamento en lo dispuesto por los artículos: 31 de la Ley de Inversión Extranjera, 32 del Reglamento de la Ley de Inversión Extranjera y del Registro Nacional de Inversiones Extranjeras,</t>
  </si>
  <si>
    <t xml:space="preserve">          116 de la Ley General de Transparencia y Acceso a la Información Pública y 113 de la Ley Federal de Transparencia y Acceso a la Información Pública; la información a nivel empresa</t>
  </si>
  <si>
    <t xml:space="preserve">          que obra en el RNIE no es de carácter público y se clasifica como confidencial por lo tanto en las celdas correspondientes el dato estadístico mostrado corresponde a "C".</t>
  </si>
  <si>
    <t>a/ Se refiere al sector 11. Agricultura, cría y explotación de animales, aprovechamiento forestal, pesca y caza.</t>
  </si>
  <si>
    <t>b/ Comprende los sectores 21. Minería; 22. Generación, transmisión y distribución de energía eléctrica, suministro de agua y de gas por ductos al consumidor final; 23. Construcción;</t>
  </si>
  <si>
    <t xml:space="preserve">    31-33. Industrias manufactureras.
</t>
  </si>
  <si>
    <t>c/ Comprende los sectores 43-46. Comercio; 48-49. Transportes, correos y almacenamiento; 51. Información en medios masivos; 52. Servicios financieros y de seguros; 53. Servicios inmobiliarios y de alqui-</t>
  </si>
  <si>
    <t xml:space="preserve">    ler de bienes muebles e intangibles; 54. Servicios profesionales, científicos y técnicos; 56. Servicios de apoyo a los negocios y manejo de residuos y desechos, y servicios de remediación; 61. Servicios edu-</t>
  </si>
  <si>
    <t xml:space="preserve">    cativos; 62. Servicios de salud y de asistencia social; 71. Servicios de esparcimiento culturales y deportivos, y otros servicios recreativos; 72. Servicios de alojamiento temporal y de preparación de alimentos</t>
  </si>
  <si>
    <t xml:space="preserve">    y bebidas; 81. Otros servicios excepto actividades gubernamentales.</t>
  </si>
  <si>
    <t>Cuadro 18.5</t>
  </si>
  <si>
    <t>según principales países de origen</t>
  </si>
  <si>
    <t>Estados
Unidos de
América</t>
  </si>
  <si>
    <t>Holanda</t>
  </si>
  <si>
    <t>Alemania</t>
  </si>
  <si>
    <t>Suiza</t>
  </si>
  <si>
    <t>España</t>
  </si>
  <si>
    <t>Canadá</t>
  </si>
  <si>
    <t>Brasil</t>
  </si>
  <si>
    <t>Japón</t>
  </si>
  <si>
    <t>Reino
Unido</t>
  </si>
  <si>
    <t>Italia</t>
  </si>
  <si>
    <t>Suecia</t>
  </si>
  <si>
    <t>Otros</t>
  </si>
  <si>
    <t xml:space="preserve">           Las cifras con signo negativo indican  desinversión. La información se refiere a la entidad federativa donde se ubica el domicilio del representante legal o de la oficina administrativa de cada empresa</t>
  </si>
  <si>
    <t xml:space="preserve">           y no necesariamente a la entidad federativa donde se realizan las inversiones. </t>
  </si>
  <si>
    <t xml:space="preserve">           Con fundamento en lo dispuesto por los artículos: 31 de la Ley de Inversión Extranjera, 32 del Reglamento de la Ley de Inversión Extranjera y del Registro Nacional de Inversiones Extranjeras,</t>
  </si>
  <si>
    <t xml:space="preserve">           116 de la Ley General de Transparencia y Acceso a la Información Pública y 113 de la Ley Federal de Transparencia y Acceso a la Información Pública; la información a nivel empresa</t>
  </si>
  <si>
    <t xml:space="preserve">           que obra en el RNIE no es de carácter público y se clasifica como confidencial por lo tanto en las celdas correspondientes el dato estadístico mostrado corresponde a "C".</t>
  </si>
  <si>
    <t>18.3</t>
  </si>
  <si>
    <t>18.4</t>
  </si>
  <si>
    <t>18.5</t>
  </si>
  <si>
    <t xml:space="preserve">Inversión extranjera directa realizada por entidad federativa de registro
Serie anual de 1999 a 2018
Millones de dólares
</t>
  </si>
  <si>
    <t xml:space="preserve">Inversión extranjera directa anual por entidad federativa de registro según sector de actividad económica
Serie anual de 1999 a 2018
Millones de dólares
</t>
  </si>
  <si>
    <t xml:space="preserve">Inversión extranjera directa anual por entidad federativa de registro según principales países de origen
Serie anual de 1999 a 2018
Millones de dólares
</t>
  </si>
  <si>
    <t>Exportación total y de los sectores minería e industria manufacturera</t>
  </si>
  <si>
    <t>Cuadro 18.1</t>
  </si>
  <si>
    <t>Serie anual de 2013 a 2018</t>
  </si>
  <si>
    <t>Miles de dólares</t>
  </si>
  <si>
    <t>2013 R/</t>
  </si>
  <si>
    <t>2014 R/</t>
  </si>
  <si>
    <t>2015 R/</t>
  </si>
  <si>
    <t>2016 R/</t>
  </si>
  <si>
    <t>2017 R/</t>
  </si>
  <si>
    <t>Minería e industria manufacturera</t>
  </si>
  <si>
    <r>
      <t xml:space="preserve">Fuente: INEGI. </t>
    </r>
    <r>
      <rPr>
        <i/>
        <sz val="6"/>
        <color theme="1"/>
        <rFont val="Arial"/>
        <family val="2"/>
      </rPr>
      <t>Exportaciones por entidad federativa.</t>
    </r>
  </si>
  <si>
    <t>18.1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</si>
</sst>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#,##0_ ;\-#,##0\ "/>
    <numFmt numFmtId="165" formatCode="#,##0.0"/>
    <numFmt numFmtId="166" formatCode="##\ ##0"/>
    <numFmt numFmtId="167" formatCode="General_)"/>
    <numFmt numFmtId="168" formatCode="0.0"/>
    <numFmt numFmtId="169" formatCode="#,##0;\(#,##0\)"/>
    <numFmt numFmtId="170" formatCode="#,##0.000"/>
    <numFmt numFmtId="171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ourier New"/>
      <family val="3"/>
    </font>
    <font>
      <b/>
      <sz val="10"/>
      <name val="Arial"/>
      <family val="2"/>
    </font>
    <font>
      <sz val="12"/>
      <name val="Arial"/>
      <family val="2"/>
    </font>
    <font>
      <u/>
      <sz val="13"/>
      <color indexed="12"/>
      <name val="Arial"/>
      <family val="2"/>
    </font>
    <font>
      <u/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6.5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6.5"/>
      <name val="Arial"/>
      <family val="2"/>
    </font>
    <font>
      <sz val="8"/>
      <name val="Arial"/>
      <family val="2"/>
    </font>
    <font>
      <sz val="6"/>
      <color theme="1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u/>
      <sz val="10"/>
      <color indexed="12"/>
      <name val="Times New Roman"/>
      <family val="1"/>
    </font>
    <font>
      <u/>
      <sz val="7"/>
      <name val="Arial"/>
      <family val="2"/>
    </font>
    <font>
      <u/>
      <sz val="15.4"/>
      <color theme="10"/>
      <name val="Calibri"/>
      <family val="2"/>
    </font>
    <font>
      <sz val="7"/>
      <color rgb="FFFF0000"/>
      <name val="Arial"/>
      <family val="2"/>
    </font>
    <font>
      <u/>
      <sz val="10"/>
      <color indexed="12"/>
      <name val="Arial"/>
      <family val="2"/>
    </font>
    <font>
      <u/>
      <sz val="6.5"/>
      <name val="Arial"/>
      <family val="2"/>
    </font>
    <font>
      <u/>
      <sz val="11"/>
      <color theme="10"/>
      <name val="Calibri"/>
      <family val="2"/>
    </font>
    <font>
      <i/>
      <sz val="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8" fillId="0" borderId="0"/>
    <xf numFmtId="43" fontId="2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1" fillId="0" borderId="0" applyNumberFormat="0" applyFill="0" applyBorder="0" applyAlignment="0" applyProtection="0">
      <alignment vertical="top"/>
      <protection locked="0"/>
    </xf>
    <xf numFmtId="167" fontId="8" fillId="0" borderId="0"/>
    <xf numFmtId="0" fontId="1" fillId="0" borderId="0"/>
    <xf numFmtId="0" fontId="8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213">
    <xf numFmtId="0" fontId="0" fillId="0" borderId="0" xfId="0"/>
    <xf numFmtId="0" fontId="3" fillId="0" borderId="0" xfId="1" applyFont="1" applyBorder="1" applyAlignment="1" applyProtection="1">
      <alignment vertical="top"/>
    </xf>
    <xf numFmtId="3" fontId="4" fillId="0" borderId="0" xfId="1" applyNumberFormat="1" applyFont="1" applyFill="1" applyBorder="1" applyProtection="1"/>
    <xf numFmtId="0" fontId="4" fillId="0" borderId="0" xfId="1" applyFont="1" applyFill="1" applyBorder="1" applyProtection="1"/>
    <xf numFmtId="0" fontId="6" fillId="0" borderId="0" xfId="2" applyFont="1" applyAlignment="1" applyProtection="1">
      <alignment horizontal="right" vertical="top"/>
    </xf>
    <xf numFmtId="0" fontId="2" fillId="0" borderId="0" xfId="1" applyFill="1" applyProtection="1"/>
    <xf numFmtId="0" fontId="7" fillId="0" borderId="0" xfId="3" applyFont="1" applyAlignment="1" applyProtection="1">
      <alignment horizontal="right" vertical="top"/>
    </xf>
    <xf numFmtId="0" fontId="3" fillId="0" borderId="0" xfId="1" applyFont="1" applyFill="1" applyBorder="1" applyAlignment="1" applyProtection="1">
      <alignment vertical="top"/>
    </xf>
    <xf numFmtId="3" fontId="8" fillId="0" borderId="0" xfId="1" applyNumberFormat="1" applyFont="1" applyFill="1" applyBorder="1" applyProtection="1"/>
    <xf numFmtId="0" fontId="7" fillId="0" borderId="0" xfId="1" applyFont="1" applyBorder="1" applyAlignment="1" applyProtection="1">
      <alignment horizontal="right" vertical="top" wrapText="1"/>
    </xf>
    <xf numFmtId="0" fontId="8" fillId="0" borderId="0" xfId="1" applyFont="1" applyFill="1" applyBorder="1" applyAlignment="1" applyProtection="1">
      <alignment vertical="top"/>
    </xf>
    <xf numFmtId="3" fontId="9" fillId="0" borderId="0" xfId="4" applyNumberFormat="1" applyFont="1" applyAlignment="1" applyProtection="1">
      <alignment vertical="center"/>
    </xf>
    <xf numFmtId="0" fontId="8" fillId="0" borderId="1" xfId="1" applyFont="1" applyFill="1" applyBorder="1" applyAlignment="1" applyProtection="1">
      <alignment horizontal="left" vertical="top" wrapText="1"/>
    </xf>
    <xf numFmtId="3" fontId="8" fillId="0" borderId="1" xfId="1" applyNumberFormat="1" applyFont="1" applyFill="1" applyBorder="1" applyProtection="1"/>
    <xf numFmtId="0" fontId="4" fillId="0" borderId="1" xfId="1" applyFont="1" applyFill="1" applyBorder="1" applyProtection="1"/>
    <xf numFmtId="164" fontId="10" fillId="0" borderId="1" xfId="1" applyNumberFormat="1" applyFont="1" applyFill="1" applyBorder="1" applyProtection="1"/>
    <xf numFmtId="164" fontId="11" fillId="0" borderId="1" xfId="5" applyNumberFormat="1" applyFont="1" applyBorder="1" applyAlignment="1" applyProtection="1">
      <alignment horizontal="right"/>
    </xf>
    <xf numFmtId="0" fontId="7" fillId="0" borderId="1" xfId="1" applyFont="1" applyBorder="1" applyAlignment="1" applyProtection="1">
      <alignment horizontal="right" vertical="top" wrapText="1"/>
    </xf>
    <xf numFmtId="0" fontId="8" fillId="0" borderId="2" xfId="1" applyFont="1" applyFill="1" applyBorder="1" applyAlignment="1" applyProtection="1">
      <alignment horizontal="left" vertical="top" wrapText="1"/>
    </xf>
    <xf numFmtId="3" fontId="8" fillId="0" borderId="2" xfId="1" applyNumberFormat="1" applyFont="1" applyFill="1" applyBorder="1" applyProtection="1"/>
    <xf numFmtId="0" fontId="4" fillId="0" borderId="2" xfId="1" applyFont="1" applyFill="1" applyBorder="1" applyProtection="1"/>
    <xf numFmtId="164" fontId="10" fillId="0" borderId="2" xfId="1" applyNumberFormat="1" applyFont="1" applyFill="1" applyBorder="1" applyProtection="1"/>
    <xf numFmtId="164" fontId="11" fillId="0" borderId="2" xfId="5" applyNumberFormat="1" applyFont="1" applyBorder="1" applyAlignment="1" applyProtection="1">
      <alignment horizontal="right"/>
    </xf>
    <xf numFmtId="0" fontId="7" fillId="0" borderId="2" xfId="1" applyFont="1" applyBorder="1" applyAlignment="1" applyProtection="1">
      <alignment horizontal="right" vertical="top" wrapText="1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10" fillId="0" borderId="0" xfId="1" quotePrefix="1" applyNumberFormat="1" applyFont="1" applyFill="1" applyBorder="1" applyAlignment="1" applyProtection="1">
      <alignment horizontal="right" vertical="center" wrapText="1"/>
    </xf>
    <xf numFmtId="0" fontId="10" fillId="0" borderId="0" xfId="1" applyNumberFormat="1" applyFont="1" applyFill="1" applyBorder="1" applyAlignment="1" applyProtection="1">
      <alignment horizontal="right" vertical="center" wrapText="1"/>
    </xf>
    <xf numFmtId="49" fontId="11" fillId="0" borderId="1" xfId="1" applyNumberFormat="1" applyFont="1" applyFill="1" applyBorder="1" applyAlignment="1" applyProtection="1">
      <alignment horizontal="center" vertical="center"/>
    </xf>
    <xf numFmtId="0" fontId="11" fillId="0" borderId="1" xfId="1" applyNumberFormat="1" applyFont="1" applyFill="1" applyBorder="1" applyAlignment="1" applyProtection="1">
      <alignment vertical="center" wrapText="1"/>
    </xf>
    <xf numFmtId="49" fontId="11" fillId="0" borderId="2" xfId="1" applyNumberFormat="1" applyFont="1" applyFill="1" applyBorder="1" applyAlignment="1" applyProtection="1">
      <alignment horizontal="center" vertical="center"/>
    </xf>
    <xf numFmtId="0" fontId="11" fillId="0" borderId="2" xfId="1" applyNumberFormat="1" applyFont="1" applyFill="1" applyBorder="1" applyAlignment="1" applyProtection="1">
      <alignment vertical="center" wrapText="1"/>
    </xf>
    <xf numFmtId="0" fontId="12" fillId="0" borderId="0" xfId="1" applyFont="1" applyFill="1" applyBorder="1" applyAlignment="1" applyProtection="1">
      <alignment horizontal="left" vertical="center"/>
    </xf>
    <xf numFmtId="165" fontId="12" fillId="0" borderId="0" xfId="5" applyNumberFormat="1" applyFont="1" applyBorder="1" applyAlignment="1" applyProtection="1">
      <alignment horizontal="right" vertical="center"/>
    </xf>
    <xf numFmtId="3" fontId="9" fillId="0" borderId="0" xfId="4" applyNumberFormat="1" applyFont="1" applyFill="1" applyAlignment="1" applyProtection="1">
      <alignment horizontal="right"/>
    </xf>
    <xf numFmtId="164" fontId="13" fillId="0" borderId="0" xfId="5" applyNumberFormat="1" applyFont="1" applyFill="1" applyAlignment="1" applyProtection="1">
      <alignment horizontal="right"/>
    </xf>
    <xf numFmtId="164" fontId="11" fillId="0" borderId="0" xfId="5" applyNumberFormat="1" applyFont="1" applyFill="1" applyBorder="1" applyAlignment="1" applyProtection="1">
      <alignment horizontal="right"/>
    </xf>
    <xf numFmtId="0" fontId="9" fillId="0" borderId="0" xfId="4" applyFont="1" applyAlignment="1" applyProtection="1">
      <alignment vertical="center"/>
    </xf>
    <xf numFmtId="165" fontId="9" fillId="0" borderId="0" xfId="4" applyNumberFormat="1" applyFont="1" applyAlignment="1" applyProtection="1">
      <alignment vertical="center"/>
    </xf>
    <xf numFmtId="165" fontId="9" fillId="0" borderId="0" xfId="4" applyNumberFormat="1" applyFont="1" applyAlignment="1" applyProtection="1">
      <alignment horizontal="right" vertical="center"/>
    </xf>
    <xf numFmtId="0" fontId="9" fillId="2" borderId="0" xfId="4" applyFont="1" applyFill="1" applyAlignment="1" applyProtection="1">
      <alignment vertical="center"/>
    </xf>
    <xf numFmtId="165" fontId="9" fillId="2" borderId="0" xfId="4" applyNumberFormat="1" applyFont="1" applyFill="1" applyAlignment="1" applyProtection="1">
      <alignment vertical="center"/>
    </xf>
    <xf numFmtId="165" fontId="9" fillId="2" borderId="0" xfId="4" applyNumberFormat="1" applyFont="1" applyFill="1" applyAlignment="1" applyProtection="1">
      <alignment horizontal="right" vertical="center"/>
    </xf>
    <xf numFmtId="0" fontId="2" fillId="0" borderId="0" xfId="1" applyFill="1" applyBorder="1" applyProtection="1"/>
    <xf numFmtId="0" fontId="11" fillId="0" borderId="1" xfId="1" applyFont="1" applyFill="1" applyBorder="1" applyAlignment="1" applyProtection="1">
      <alignment horizontal="left" indent="1"/>
    </xf>
    <xf numFmtId="3" fontId="11" fillId="0" borderId="1" xfId="5" applyNumberFormat="1" applyFont="1" applyBorder="1" applyAlignment="1" applyProtection="1">
      <alignment horizontal="right"/>
    </xf>
    <xf numFmtId="0" fontId="11" fillId="0" borderId="2" xfId="1" applyFont="1" applyFill="1" applyBorder="1" applyAlignment="1" applyProtection="1">
      <alignment horizontal="left" indent="1"/>
    </xf>
    <xf numFmtId="0" fontId="14" fillId="0" borderId="0" xfId="3" applyFont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top" wrapText="1"/>
    </xf>
    <xf numFmtId="0" fontId="1" fillId="0" borderId="0" xfId="3" applyBorder="1" applyAlignment="1" applyProtection="1">
      <alignment horizontal="left" vertical="top"/>
    </xf>
    <xf numFmtId="0" fontId="1" fillId="0" borderId="0" xfId="3" applyFill="1" applyBorder="1" applyAlignment="1" applyProtection="1">
      <alignment horizontal="left" vertical="top"/>
    </xf>
    <xf numFmtId="0" fontId="1" fillId="0" borderId="2" xfId="3" applyFill="1" applyBorder="1" applyAlignment="1" applyProtection="1">
      <alignment horizontal="left" vertical="top"/>
    </xf>
    <xf numFmtId="3" fontId="2" fillId="0" borderId="0" xfId="1" applyNumberFormat="1" applyFill="1" applyProtection="1"/>
    <xf numFmtId="49" fontId="15" fillId="3" borderId="0" xfId="4" applyNumberFormat="1" applyFont="1" applyFill="1" applyAlignment="1" applyProtection="1">
      <alignment horizontal="left" vertical="top"/>
    </xf>
    <xf numFmtId="0" fontId="15" fillId="3" borderId="0" xfId="4" applyFont="1" applyFill="1" applyAlignment="1" applyProtection="1">
      <alignment horizontal="left" vertical="top"/>
    </xf>
    <xf numFmtId="0" fontId="15" fillId="3" borderId="0" xfId="4" applyFont="1" applyFill="1" applyProtection="1"/>
    <xf numFmtId="49" fontId="3" fillId="3" borderId="0" xfId="4" applyNumberFormat="1" applyFont="1" applyFill="1" applyAlignment="1" applyProtection="1">
      <alignment horizontal="left" vertical="top"/>
    </xf>
    <xf numFmtId="49" fontId="16" fillId="3" borderId="0" xfId="4" applyNumberFormat="1" applyFont="1" applyFill="1" applyAlignment="1" applyProtection="1">
      <alignment horizontal="left" vertical="top"/>
    </xf>
    <xf numFmtId="49" fontId="18" fillId="3" borderId="0" xfId="6" applyNumberFormat="1" applyFont="1" applyFill="1" applyAlignment="1" applyProtection="1">
      <alignment horizontal="left" vertical="top"/>
    </xf>
    <xf numFmtId="0" fontId="15" fillId="3" borderId="0" xfId="6" applyFont="1" applyFill="1" applyAlignment="1" applyProtection="1">
      <alignment horizontal="left" vertical="top" wrapText="1"/>
    </xf>
    <xf numFmtId="0" fontId="20" fillId="3" borderId="0" xfId="7" applyNumberFormat="1" applyFont="1" applyFill="1" applyAlignment="1" applyProtection="1">
      <alignment horizontal="left" vertical="top" wrapText="1"/>
    </xf>
    <xf numFmtId="49" fontId="18" fillId="3" borderId="0" xfId="8" applyNumberFormat="1" applyFont="1" applyFill="1" applyAlignment="1" applyProtection="1">
      <alignment horizontal="left" vertical="top"/>
    </xf>
    <xf numFmtId="0" fontId="15" fillId="3" borderId="0" xfId="8" applyFont="1" applyFill="1" applyAlignment="1" applyProtection="1">
      <alignment horizontal="left" vertical="top" wrapText="1"/>
    </xf>
    <xf numFmtId="0" fontId="3" fillId="0" borderId="0" xfId="9" applyFont="1" applyBorder="1" applyAlignment="1" applyProtection="1"/>
    <xf numFmtId="0" fontId="13" fillId="0" borderId="0" xfId="9" applyFont="1" applyBorder="1" applyAlignment="1" applyProtection="1">
      <alignment vertical="top"/>
    </xf>
    <xf numFmtId="0" fontId="13" fillId="0" borderId="0" xfId="9" applyFont="1" applyAlignment="1" applyProtection="1">
      <alignment vertical="top"/>
    </xf>
    <xf numFmtId="0" fontId="9" fillId="0" borderId="0" xfId="9" applyFont="1" applyBorder="1" applyAlignment="1" applyProtection="1">
      <alignment horizontal="right" vertical="top"/>
    </xf>
    <xf numFmtId="0" fontId="22" fillId="0" borderId="0" xfId="10" applyFont="1" applyBorder="1" applyAlignment="1" applyProtection="1">
      <alignment horizontal="right" vertical="top"/>
    </xf>
    <xf numFmtId="0" fontId="6" fillId="0" borderId="0" xfId="10" applyFont="1" applyBorder="1" applyAlignment="1" applyProtection="1">
      <alignment horizontal="right" vertical="top"/>
    </xf>
    <xf numFmtId="0" fontId="3" fillId="0" borderId="0" xfId="9" applyFont="1" applyBorder="1" applyAlignment="1" applyProtection="1">
      <alignment vertical="center"/>
    </xf>
    <xf numFmtId="165" fontId="13" fillId="0" borderId="0" xfId="9" applyNumberFormat="1" applyFont="1" applyAlignment="1" applyProtection="1">
      <alignment vertical="top"/>
    </xf>
    <xf numFmtId="0" fontId="8" fillId="0" borderId="0" xfId="9" applyFont="1" applyBorder="1" applyAlignment="1" applyProtection="1">
      <alignment vertical="center"/>
    </xf>
    <xf numFmtId="165" fontId="12" fillId="0" borderId="0" xfId="9" applyNumberFormat="1" applyFont="1" applyAlignment="1" applyProtection="1">
      <alignment horizontal="right" vertical="center"/>
    </xf>
    <xf numFmtId="0" fontId="8" fillId="0" borderId="1" xfId="9" applyFont="1" applyBorder="1" applyAlignment="1" applyProtection="1">
      <alignment vertical="center"/>
    </xf>
    <xf numFmtId="0" fontId="8" fillId="0" borderId="0" xfId="9" applyFont="1" applyAlignment="1" applyProtection="1">
      <alignment vertical="center"/>
    </xf>
    <xf numFmtId="0" fontId="10" fillId="0" borderId="0" xfId="9" applyNumberFormat="1" applyFont="1" applyBorder="1" applyAlignment="1" applyProtection="1">
      <alignment vertical="center"/>
    </xf>
    <xf numFmtId="0" fontId="10" fillId="0" borderId="0" xfId="9" quotePrefix="1" applyNumberFormat="1" applyFont="1" applyAlignment="1" applyProtection="1">
      <alignment horizontal="right"/>
    </xf>
    <xf numFmtId="0" fontId="10" fillId="0" borderId="0" xfId="9" applyNumberFormat="1" applyFont="1" applyAlignment="1" applyProtection="1">
      <alignment horizontal="right"/>
    </xf>
    <xf numFmtId="0" fontId="10" fillId="0" borderId="0" xfId="9" applyFont="1" applyAlignment="1" applyProtection="1">
      <alignment vertical="center"/>
    </xf>
    <xf numFmtId="0" fontId="8" fillId="0" borderId="1" xfId="9" applyFont="1" applyBorder="1" applyProtection="1"/>
    <xf numFmtId="166" fontId="3" fillId="0" borderId="0" xfId="9" applyNumberFormat="1" applyFont="1" applyAlignment="1" applyProtection="1">
      <alignment horizontal="right"/>
    </xf>
    <xf numFmtId="0" fontId="12" fillId="0" borderId="0" xfId="9" applyFont="1" applyBorder="1" applyAlignment="1" applyProtection="1">
      <alignment vertical="center"/>
    </xf>
    <xf numFmtId="0" fontId="12" fillId="0" borderId="0" xfId="9" applyFont="1" applyAlignment="1" applyProtection="1">
      <alignment vertical="center"/>
    </xf>
    <xf numFmtId="165" fontId="12" fillId="0" borderId="0" xfId="9" applyNumberFormat="1" applyFont="1" applyAlignment="1" applyProtection="1">
      <alignment vertical="center"/>
    </xf>
    <xf numFmtId="0" fontId="9" fillId="0" borderId="0" xfId="9" applyFont="1" applyBorder="1" applyAlignment="1" applyProtection="1">
      <alignment vertical="center"/>
    </xf>
    <xf numFmtId="165" fontId="9" fillId="0" borderId="0" xfId="11" applyNumberFormat="1" applyFont="1" applyFill="1" applyBorder="1" applyAlignment="1" applyProtection="1">
      <alignment horizontal="right"/>
    </xf>
    <xf numFmtId="165" fontId="9" fillId="0" borderId="0" xfId="11" applyNumberFormat="1" applyFont="1" applyFill="1" applyBorder="1" applyAlignment="1" applyProtection="1"/>
    <xf numFmtId="0" fontId="9" fillId="0" borderId="0" xfId="9" applyFont="1" applyAlignment="1" applyProtection="1">
      <alignment vertical="center"/>
    </xf>
    <xf numFmtId="0" fontId="9" fillId="2" borderId="0" xfId="9" applyFont="1" applyFill="1" applyBorder="1" applyAlignment="1" applyProtection="1">
      <alignment vertical="center"/>
    </xf>
    <xf numFmtId="165" fontId="9" fillId="2" borderId="0" xfId="11" applyNumberFormat="1" applyFont="1" applyFill="1" applyBorder="1" applyAlignment="1" applyProtection="1">
      <alignment horizontal="right"/>
    </xf>
    <xf numFmtId="165" fontId="9" fillId="2" borderId="0" xfId="11" applyNumberFormat="1" applyFont="1" applyFill="1" applyBorder="1" applyAlignment="1" applyProtection="1"/>
    <xf numFmtId="165" fontId="9" fillId="0" borderId="0" xfId="9" applyNumberFormat="1" applyFont="1" applyAlignment="1" applyProtection="1">
      <alignment vertical="center"/>
    </xf>
    <xf numFmtId="0" fontId="10" fillId="0" borderId="0" xfId="12" applyFont="1" applyBorder="1" applyAlignment="1" applyProtection="1"/>
    <xf numFmtId="0" fontId="10" fillId="0" borderId="0" xfId="4" applyFont="1" applyBorder="1" applyAlignment="1" applyProtection="1">
      <alignment vertical="center"/>
    </xf>
    <xf numFmtId="0" fontId="3" fillId="0" borderId="0" xfId="4" applyFont="1" applyBorder="1" applyAlignment="1" applyProtection="1"/>
    <xf numFmtId="0" fontId="11" fillId="0" borderId="0" xfId="4" applyFont="1" applyBorder="1" applyAlignment="1" applyProtection="1"/>
    <xf numFmtId="0" fontId="11" fillId="0" borderId="0" xfId="4" applyFont="1" applyBorder="1" applyAlignment="1" applyProtection="1">
      <alignment horizontal="right"/>
    </xf>
    <xf numFmtId="0" fontId="6" fillId="0" borderId="0" xfId="2" applyFont="1" applyBorder="1" applyAlignment="1" applyProtection="1">
      <alignment horizontal="right" vertical="top"/>
    </xf>
    <xf numFmtId="0" fontId="13" fillId="0" borderId="0" xfId="4" applyFont="1" applyAlignment="1" applyProtection="1">
      <alignment vertical="top"/>
    </xf>
    <xf numFmtId="4" fontId="13" fillId="0" borderId="0" xfId="4" applyNumberFormat="1" applyFont="1" applyAlignment="1" applyProtection="1">
      <alignment vertical="top"/>
    </xf>
    <xf numFmtId="0" fontId="13" fillId="0" borderId="0" xfId="4" applyFont="1" applyBorder="1" applyAlignment="1" applyProtection="1">
      <alignment horizontal="right"/>
    </xf>
    <xf numFmtId="0" fontId="8" fillId="0" borderId="0" xfId="4" applyBorder="1" applyAlignment="1" applyProtection="1"/>
    <xf numFmtId="0" fontId="8" fillId="0" borderId="1" xfId="4" applyFont="1" applyBorder="1" applyAlignment="1" applyProtection="1">
      <alignment vertical="center"/>
    </xf>
    <xf numFmtId="0" fontId="8" fillId="0" borderId="1" xfId="4" applyFont="1" applyBorder="1" applyAlignment="1" applyProtection="1">
      <alignment horizontal="right" vertical="center"/>
    </xf>
    <xf numFmtId="0" fontId="8" fillId="0" borderId="0" xfId="4" applyFont="1" applyBorder="1" applyAlignment="1" applyProtection="1">
      <alignment vertical="center"/>
    </xf>
    <xf numFmtId="4" fontId="8" fillId="0" borderId="0" xfId="4" applyNumberFormat="1" applyFont="1" applyAlignment="1" applyProtection="1">
      <alignment vertical="center"/>
    </xf>
    <xf numFmtId="0" fontId="8" fillId="0" borderId="0" xfId="4" applyFont="1" applyAlignment="1" applyProtection="1">
      <alignment vertical="center"/>
    </xf>
    <xf numFmtId="0" fontId="8" fillId="0" borderId="0" xfId="4" applyFont="1" applyBorder="1" applyAlignment="1" applyProtection="1">
      <alignment horizontal="right" vertical="center"/>
    </xf>
    <xf numFmtId="0" fontId="10" fillId="0" borderId="0" xfId="4" applyFont="1" applyAlignment="1" applyProtection="1">
      <alignment vertical="center"/>
    </xf>
    <xf numFmtId="4" fontId="10" fillId="0" borderId="0" xfId="4" applyNumberFormat="1" applyFont="1" applyAlignment="1" applyProtection="1">
      <alignment vertical="center"/>
    </xf>
    <xf numFmtId="0" fontId="12" fillId="0" borderId="0" xfId="4" applyFont="1" applyBorder="1" applyAlignment="1" applyProtection="1">
      <alignment horizontal="left"/>
    </xf>
    <xf numFmtId="168" fontId="9" fillId="0" borderId="0" xfId="4" applyNumberFormat="1" applyFont="1" applyBorder="1" applyAlignment="1" applyProtection="1">
      <alignment horizontal="right"/>
    </xf>
    <xf numFmtId="168" fontId="9" fillId="0" borderId="0" xfId="4" applyNumberFormat="1" applyFont="1" applyAlignment="1" applyProtection="1">
      <alignment vertical="center"/>
    </xf>
    <xf numFmtId="4" fontId="9" fillId="0" borderId="0" xfId="4" applyNumberFormat="1" applyFont="1" applyAlignment="1" applyProtection="1">
      <alignment vertical="center"/>
    </xf>
    <xf numFmtId="0" fontId="12" fillId="0" borderId="0" xfId="4" applyFont="1" applyAlignment="1" applyProtection="1"/>
    <xf numFmtId="165" fontId="12" fillId="0" borderId="0" xfId="4" applyNumberFormat="1" applyFont="1" applyAlignment="1" applyProtection="1"/>
    <xf numFmtId="0" fontId="12" fillId="0" borderId="0" xfId="4" applyFont="1" applyAlignment="1" applyProtection="1">
      <alignment vertical="center"/>
    </xf>
    <xf numFmtId="169" fontId="12" fillId="0" borderId="0" xfId="4" applyNumberFormat="1" applyFont="1" applyAlignment="1" applyProtection="1">
      <alignment vertical="center"/>
    </xf>
    <xf numFmtId="165" fontId="12" fillId="0" borderId="0" xfId="4" applyNumberFormat="1" applyFont="1" applyAlignment="1" applyProtection="1">
      <alignment horizontal="right"/>
    </xf>
    <xf numFmtId="165" fontId="12" fillId="0" borderId="0" xfId="4" applyNumberFormat="1" applyFont="1" applyAlignment="1" applyProtection="1">
      <alignment vertical="center"/>
    </xf>
    <xf numFmtId="0" fontId="9" fillId="0" borderId="0" xfId="4" applyFont="1" applyBorder="1" applyAlignment="1" applyProtection="1"/>
    <xf numFmtId="165" fontId="9" fillId="0" borderId="0" xfId="4" applyNumberFormat="1" applyFont="1" applyAlignment="1" applyProtection="1"/>
    <xf numFmtId="165" fontId="9" fillId="0" borderId="0" xfId="4" applyNumberFormat="1" applyFont="1" applyAlignment="1" applyProtection="1">
      <alignment horizontal="right"/>
    </xf>
    <xf numFmtId="169" fontId="9" fillId="0" borderId="0" xfId="4" applyNumberFormat="1" applyFont="1" applyAlignment="1" applyProtection="1">
      <alignment vertical="center"/>
    </xf>
    <xf numFmtId="0" fontId="9" fillId="2" borderId="0" xfId="4" applyFont="1" applyFill="1" applyBorder="1" applyAlignment="1" applyProtection="1"/>
    <xf numFmtId="165" fontId="9" fillId="2" borderId="0" xfId="4" applyNumberFormat="1" applyFont="1" applyFill="1" applyAlignment="1" applyProtection="1"/>
    <xf numFmtId="165" fontId="9" fillId="2" borderId="0" xfId="4" applyNumberFormat="1" applyFont="1" applyFill="1" applyAlignment="1" applyProtection="1">
      <alignment horizontal="right"/>
    </xf>
    <xf numFmtId="0" fontId="9" fillId="0" borderId="0" xfId="4" applyFont="1" applyFill="1" applyBorder="1" applyAlignment="1" applyProtection="1"/>
    <xf numFmtId="165" fontId="9" fillId="0" borderId="0" xfId="4" applyNumberFormat="1" applyFont="1" applyFill="1" applyAlignment="1" applyProtection="1"/>
    <xf numFmtId="165" fontId="9" fillId="0" borderId="0" xfId="4" applyNumberFormat="1" applyFont="1" applyFill="1" applyAlignment="1" applyProtection="1">
      <alignment horizontal="right"/>
    </xf>
    <xf numFmtId="0" fontId="9" fillId="0" borderId="0" xfId="4" applyFont="1" applyFill="1" applyAlignment="1" applyProtection="1">
      <alignment vertical="center"/>
    </xf>
    <xf numFmtId="165" fontId="9" fillId="0" borderId="0" xfId="4" applyNumberFormat="1" applyFont="1" applyBorder="1" applyAlignment="1" applyProtection="1">
      <alignment horizontal="right"/>
    </xf>
    <xf numFmtId="4" fontId="12" fillId="0" borderId="0" xfId="4" applyNumberFormat="1" applyFont="1" applyAlignment="1" applyProtection="1">
      <alignment vertical="center"/>
    </xf>
    <xf numFmtId="0" fontId="12" fillId="0" borderId="0" xfId="13" applyFont="1" applyFill="1" applyBorder="1" applyAlignment="1" applyProtection="1">
      <alignment vertical="center"/>
    </xf>
    <xf numFmtId="4" fontId="9" fillId="0" borderId="0" xfId="4" applyNumberFormat="1" applyFont="1" applyBorder="1" applyAlignment="1" applyProtection="1">
      <alignment horizontal="right"/>
    </xf>
    <xf numFmtId="0" fontId="12" fillId="4" borderId="0" xfId="4" applyFont="1" applyFill="1" applyBorder="1" applyAlignment="1" applyProtection="1">
      <alignment horizontal="left"/>
    </xf>
    <xf numFmtId="165" fontId="9" fillId="0" borderId="0" xfId="4" applyNumberFormat="1" applyFont="1" applyFill="1" applyBorder="1" applyAlignment="1" applyProtection="1">
      <alignment horizontal="right"/>
    </xf>
    <xf numFmtId="170" fontId="9" fillId="0" borderId="0" xfId="4" applyNumberFormat="1" applyFont="1" applyAlignment="1" applyProtection="1">
      <alignment vertical="center"/>
    </xf>
    <xf numFmtId="4" fontId="9" fillId="0" borderId="0" xfId="4" applyNumberFormat="1" applyFont="1" applyFill="1" applyAlignment="1" applyProtection="1"/>
    <xf numFmtId="4" fontId="9" fillId="0" borderId="0" xfId="4" applyNumberFormat="1" applyFont="1" applyFill="1" applyAlignment="1" applyProtection="1">
      <alignment horizontal="right"/>
    </xf>
    <xf numFmtId="0" fontId="10" fillId="0" borderId="0" xfId="12" applyFont="1" applyFill="1" applyBorder="1" applyAlignment="1" applyProtection="1"/>
    <xf numFmtId="0" fontId="10" fillId="0" borderId="0" xfId="4" applyNumberFormat="1" applyFont="1" applyBorder="1" applyAlignment="1" applyProtection="1">
      <alignment vertical="center"/>
    </xf>
    <xf numFmtId="0" fontId="5" fillId="0" borderId="0" xfId="2" applyAlignment="1" applyProtection="1">
      <alignment vertical="center"/>
    </xf>
    <xf numFmtId="0" fontId="5" fillId="0" borderId="0" xfId="2" applyAlignment="1" applyProtection="1">
      <alignment horizontal="right" vertical="center"/>
    </xf>
    <xf numFmtId="0" fontId="10" fillId="0" borderId="0" xfId="4" applyFont="1" applyAlignment="1" applyProtection="1">
      <alignment horizontal="right" vertical="center"/>
    </xf>
    <xf numFmtId="0" fontId="8" fillId="0" borderId="0" xfId="4" applyFont="1" applyAlignment="1" applyProtection="1">
      <alignment horizontal="right" vertical="center"/>
    </xf>
    <xf numFmtId="0" fontId="10" fillId="0" borderId="0" xfId="9" applyFont="1" applyBorder="1" applyAlignment="1" applyProtection="1"/>
    <xf numFmtId="0" fontId="3" fillId="0" borderId="0" xfId="13" applyFont="1" applyBorder="1" applyAlignment="1" applyProtection="1">
      <alignment vertical="center"/>
    </xf>
    <xf numFmtId="0" fontId="11" fillId="0" borderId="0" xfId="13" applyFont="1" applyBorder="1" applyAlignment="1" applyProtection="1"/>
    <xf numFmtId="0" fontId="13" fillId="0" borderId="0" xfId="13" applyFont="1" applyBorder="1" applyAlignment="1" applyProtection="1"/>
    <xf numFmtId="0" fontId="13" fillId="0" borderId="0" xfId="13" applyFont="1" applyAlignment="1" applyProtection="1">
      <alignment vertical="top"/>
    </xf>
    <xf numFmtId="170" fontId="13" fillId="0" borderId="0" xfId="13" applyNumberFormat="1" applyFont="1" applyAlignment="1" applyProtection="1">
      <alignment vertical="top"/>
    </xf>
    <xf numFmtId="165" fontId="13" fillId="0" borderId="0" xfId="13" applyNumberFormat="1" applyFont="1" applyAlignment="1" applyProtection="1">
      <alignment vertical="top"/>
    </xf>
    <xf numFmtId="0" fontId="13" fillId="0" borderId="0" xfId="13" applyFont="1" applyBorder="1" applyAlignment="1" applyProtection="1">
      <alignment horizontal="right"/>
    </xf>
    <xf numFmtId="0" fontId="11" fillId="4" borderId="0" xfId="13" applyFont="1" applyFill="1" applyBorder="1" applyAlignment="1" applyProtection="1"/>
    <xf numFmtId="0" fontId="8" fillId="0" borderId="0" xfId="13" applyBorder="1" applyAlignment="1" applyProtection="1">
      <alignment vertical="center"/>
    </xf>
    <xf numFmtId="0" fontId="8" fillId="0" borderId="1" xfId="13" applyFont="1" applyBorder="1" applyAlignment="1" applyProtection="1">
      <alignment vertical="center"/>
    </xf>
    <xf numFmtId="0" fontId="8" fillId="0" borderId="0" xfId="13" applyFont="1" applyBorder="1" applyAlignment="1" applyProtection="1">
      <alignment vertical="center"/>
    </xf>
    <xf numFmtId="170" fontId="8" fillId="0" borderId="0" xfId="13" applyNumberFormat="1" applyFont="1" applyAlignment="1" applyProtection="1">
      <alignment vertical="center"/>
    </xf>
    <xf numFmtId="165" fontId="8" fillId="0" borderId="0" xfId="13" applyNumberFormat="1" applyFont="1" applyAlignment="1" applyProtection="1">
      <alignment vertical="center"/>
    </xf>
    <xf numFmtId="0" fontId="8" fillId="0" borderId="0" xfId="13" applyFont="1" applyAlignment="1" applyProtection="1">
      <alignment vertical="center"/>
    </xf>
    <xf numFmtId="0" fontId="10" fillId="0" borderId="0" xfId="13" applyFont="1" applyAlignment="1" applyProtection="1">
      <alignment vertical="center"/>
    </xf>
    <xf numFmtId="170" fontId="10" fillId="0" borderId="0" xfId="13" applyNumberFormat="1" applyFont="1" applyAlignment="1" applyProtection="1">
      <alignment vertical="center"/>
    </xf>
    <xf numFmtId="165" fontId="10" fillId="0" borderId="0" xfId="13" applyNumberFormat="1" applyFont="1" applyAlignment="1" applyProtection="1">
      <alignment vertical="center"/>
    </xf>
    <xf numFmtId="0" fontId="12" fillId="0" borderId="0" xfId="13" applyFont="1" applyBorder="1" applyAlignment="1" applyProtection="1">
      <alignment horizontal="left"/>
    </xf>
    <xf numFmtId="165" fontId="9" fillId="0" borderId="0" xfId="13" applyNumberFormat="1" applyFont="1" applyBorder="1" applyAlignment="1" applyProtection="1">
      <alignment horizontal="right"/>
    </xf>
    <xf numFmtId="168" fontId="9" fillId="0" borderId="0" xfId="13" applyNumberFormat="1" applyFont="1" applyBorder="1" applyAlignment="1" applyProtection="1">
      <alignment horizontal="right"/>
    </xf>
    <xf numFmtId="0" fontId="9" fillId="0" borderId="0" xfId="13" applyFont="1" applyAlignment="1" applyProtection="1">
      <alignment vertical="center"/>
    </xf>
    <xf numFmtId="170" fontId="9" fillId="0" borderId="0" xfId="13" applyNumberFormat="1" applyFont="1" applyAlignment="1" applyProtection="1">
      <alignment vertical="center"/>
    </xf>
    <xf numFmtId="165" fontId="9" fillId="0" borderId="0" xfId="13" applyNumberFormat="1" applyFont="1" applyAlignment="1" applyProtection="1">
      <alignment vertical="center"/>
    </xf>
    <xf numFmtId="0" fontId="12" fillId="0" borderId="0" xfId="13" applyFont="1" applyAlignment="1" applyProtection="1"/>
    <xf numFmtId="165" fontId="12" fillId="0" borderId="0" xfId="13" applyNumberFormat="1" applyFont="1" applyAlignment="1" applyProtection="1"/>
    <xf numFmtId="0" fontId="12" fillId="0" borderId="0" xfId="13" applyFont="1" applyAlignment="1" applyProtection="1">
      <alignment vertical="center"/>
    </xf>
    <xf numFmtId="165" fontId="12" fillId="0" borderId="0" xfId="13" applyNumberFormat="1" applyFont="1" applyAlignment="1" applyProtection="1">
      <alignment vertical="center"/>
    </xf>
    <xf numFmtId="170" fontId="12" fillId="0" borderId="0" xfId="13" applyNumberFormat="1" applyFont="1" applyAlignment="1" applyProtection="1">
      <alignment vertical="center"/>
    </xf>
    <xf numFmtId="0" fontId="9" fillId="0" borderId="0" xfId="13" applyFont="1" applyBorder="1" applyAlignment="1" applyProtection="1"/>
    <xf numFmtId="165" fontId="9" fillId="0" borderId="0" xfId="13" applyNumberFormat="1" applyFont="1" applyAlignment="1" applyProtection="1"/>
    <xf numFmtId="165" fontId="9" fillId="0" borderId="0" xfId="13" applyNumberFormat="1" applyFont="1" applyAlignment="1" applyProtection="1">
      <alignment horizontal="right"/>
    </xf>
    <xf numFmtId="165" fontId="9" fillId="0" borderId="0" xfId="13" applyNumberFormat="1" applyFont="1" applyAlignment="1" applyProtection="1">
      <alignment vertical="center" wrapText="1"/>
    </xf>
    <xf numFmtId="0" fontId="9" fillId="2" borderId="0" xfId="13" applyFont="1" applyFill="1" applyBorder="1" applyAlignment="1" applyProtection="1"/>
    <xf numFmtId="165" fontId="9" fillId="2" borderId="0" xfId="13" applyNumberFormat="1" applyFont="1" applyFill="1" applyAlignment="1" applyProtection="1"/>
    <xf numFmtId="165" fontId="9" fillId="2" borderId="0" xfId="13" applyNumberFormat="1" applyFont="1" applyFill="1" applyAlignment="1" applyProtection="1">
      <alignment horizontal="right"/>
    </xf>
    <xf numFmtId="0" fontId="9" fillId="0" borderId="0" xfId="13" applyFont="1" applyFill="1" applyBorder="1" applyAlignment="1" applyProtection="1"/>
    <xf numFmtId="165" fontId="9" fillId="0" borderId="0" xfId="13" applyNumberFormat="1" applyFont="1" applyFill="1" applyAlignment="1" applyProtection="1"/>
    <xf numFmtId="0" fontId="9" fillId="0" borderId="0" xfId="13" applyFont="1" applyFill="1" applyAlignment="1" applyProtection="1">
      <alignment vertical="center"/>
    </xf>
    <xf numFmtId="169" fontId="9" fillId="0" borderId="0" xfId="13" applyNumberFormat="1" applyFont="1" applyAlignment="1" applyProtection="1">
      <alignment vertical="center"/>
    </xf>
    <xf numFmtId="169" fontId="12" fillId="0" borderId="0" xfId="13" applyNumberFormat="1" applyFont="1" applyAlignment="1" applyProtection="1">
      <alignment vertical="center"/>
    </xf>
    <xf numFmtId="4" fontId="9" fillId="0" borderId="0" xfId="13" applyNumberFormat="1" applyFont="1" applyBorder="1" applyAlignment="1" applyProtection="1">
      <alignment horizontal="right"/>
    </xf>
    <xf numFmtId="165" fontId="9" fillId="0" borderId="0" xfId="13" applyNumberFormat="1" applyFont="1" applyFill="1" applyBorder="1" applyAlignment="1" applyProtection="1">
      <alignment horizontal="right"/>
    </xf>
    <xf numFmtId="165" fontId="9" fillId="0" borderId="0" xfId="13" applyNumberFormat="1" applyFont="1" applyFill="1" applyAlignment="1" applyProtection="1">
      <alignment vertical="center"/>
    </xf>
    <xf numFmtId="4" fontId="9" fillId="0" borderId="0" xfId="13" applyNumberFormat="1" applyFont="1" applyFill="1" applyAlignment="1" applyProtection="1"/>
    <xf numFmtId="170" fontId="9" fillId="0" borderId="0" xfId="13" applyNumberFormat="1" applyFont="1" applyFill="1" applyAlignment="1" applyProtection="1"/>
    <xf numFmtId="171" fontId="9" fillId="0" borderId="0" xfId="13" applyNumberFormat="1" applyFont="1" applyAlignment="1" applyProtection="1">
      <alignment vertical="center" wrapText="1"/>
    </xf>
    <xf numFmtId="165" fontId="9" fillId="0" borderId="0" xfId="13" applyNumberFormat="1" applyFont="1" applyFill="1" applyAlignment="1" applyProtection="1">
      <alignment horizontal="right"/>
    </xf>
    <xf numFmtId="165" fontId="9" fillId="0" borderId="0" xfId="13" applyNumberFormat="1" applyFont="1" applyFill="1" applyAlignment="1" applyProtection="1">
      <alignment vertical="center" wrapText="1"/>
    </xf>
    <xf numFmtId="170" fontId="9" fillId="0" borderId="0" xfId="13" applyNumberFormat="1" applyFont="1" applyFill="1" applyAlignment="1" applyProtection="1">
      <alignment vertical="center"/>
    </xf>
    <xf numFmtId="169" fontId="9" fillId="0" borderId="0" xfId="13" applyNumberFormat="1" applyFont="1" applyFill="1" applyAlignment="1" applyProtection="1">
      <alignment vertical="center"/>
    </xf>
    <xf numFmtId="0" fontId="10" fillId="0" borderId="0" xfId="13" applyFont="1" applyBorder="1" applyAlignment="1" applyProtection="1">
      <alignment vertical="center"/>
    </xf>
    <xf numFmtId="0" fontId="3" fillId="0" borderId="0" xfId="1" applyFont="1" applyBorder="1" applyAlignment="1" applyProtection="1">
      <alignment horizontal="left" vertical="top"/>
    </xf>
    <xf numFmtId="0" fontId="6" fillId="0" borderId="0" xfId="14" applyFont="1" applyAlignment="1" applyProtection="1">
      <alignment horizontal="right" vertical="top"/>
    </xf>
    <xf numFmtId="0" fontId="0" fillId="0" borderId="0" xfId="0" applyProtection="1"/>
    <xf numFmtId="0" fontId="3" fillId="0" borderId="0" xfId="1" applyFont="1" applyFill="1" applyBorder="1" applyAlignment="1" applyProtection="1">
      <alignment horizontal="left" vertical="top" wrapText="1"/>
    </xf>
    <xf numFmtId="0" fontId="8" fillId="0" borderId="0" xfId="1" applyFont="1" applyFill="1" applyBorder="1" applyAlignment="1" applyProtection="1">
      <alignment horizontal="left" vertical="top" wrapText="1"/>
    </xf>
    <xf numFmtId="3" fontId="12" fillId="0" borderId="0" xfId="5" applyNumberFormat="1" applyFont="1" applyBorder="1" applyAlignment="1" applyProtection="1">
      <alignment horizontal="right" vertical="center"/>
    </xf>
    <xf numFmtId="3" fontId="9" fillId="0" borderId="0" xfId="4" applyNumberFormat="1" applyFont="1" applyAlignment="1" applyProtection="1">
      <alignment horizontal="right" vertical="center"/>
    </xf>
    <xf numFmtId="3" fontId="9" fillId="2" borderId="0" xfId="4" applyNumberFormat="1" applyFont="1" applyFill="1" applyAlignment="1" applyProtection="1">
      <alignment horizontal="right" vertical="center"/>
    </xf>
    <xf numFmtId="0" fontId="3" fillId="0" borderId="0" xfId="13" applyFont="1" applyBorder="1" applyAlignment="1" applyProtection="1">
      <alignment vertical="top"/>
    </xf>
    <xf numFmtId="0" fontId="8" fillId="0" borderId="0" xfId="13" applyBorder="1" applyAlignment="1" applyProtection="1">
      <alignment vertical="top"/>
    </xf>
    <xf numFmtId="3" fontId="11" fillId="0" borderId="2" xfId="5" applyNumberFormat="1" applyFont="1" applyBorder="1" applyAlignment="1" applyProtection="1">
      <alignment horizontal="right"/>
    </xf>
    <xf numFmtId="164" fontId="11" fillId="0" borderId="0" xfId="5" applyNumberFormat="1" applyFont="1" applyBorder="1" applyAlignment="1" applyProtection="1">
      <alignment horizontal="right"/>
    </xf>
    <xf numFmtId="0" fontId="10" fillId="0" borderId="0" xfId="4" applyNumberFormat="1" applyFont="1" applyBorder="1" applyAlignment="1" applyProtection="1">
      <alignment horizontal="left" vertical="center" wrapText="1"/>
    </xf>
    <xf numFmtId="0" fontId="10" fillId="0" borderId="0" xfId="4" applyFont="1" applyFill="1" applyBorder="1" applyAlignment="1" applyProtection="1">
      <alignment horizontal="right" vertical="top" wrapText="1"/>
    </xf>
    <xf numFmtId="0" fontId="10" fillId="0" borderId="0" xfId="13" applyFont="1" applyFill="1" applyBorder="1" applyAlignment="1" applyProtection="1">
      <alignment horizontal="right" vertical="top" wrapText="1"/>
    </xf>
    <xf numFmtId="0" fontId="10" fillId="0" borderId="0" xfId="13" applyNumberFormat="1" applyFont="1" applyBorder="1" applyAlignment="1" applyProtection="1">
      <alignment horizontal="left" vertical="center" wrapText="1"/>
    </xf>
  </cellXfs>
  <cellStyles count="15">
    <cellStyle name="Hipervínculo 2" xfId="2"/>
    <cellStyle name="Hipervínculo 2 2" xfId="10"/>
    <cellStyle name="Hipervínculo 2 2 2" xfId="8"/>
    <cellStyle name="Hipervínculo 2 3" xfId="7"/>
    <cellStyle name="Hipervínculo 2 3 2" xfId="6"/>
    <cellStyle name="Hipervínculo 5" xfId="14"/>
    <cellStyle name="Millares 2 3" xfId="5"/>
    <cellStyle name="Normal" xfId="0" builtinId="0"/>
    <cellStyle name="Normal 10" xfId="13"/>
    <cellStyle name="Normal 12" xfId="3"/>
    <cellStyle name="Normal 2 2 3" xfId="4"/>
    <cellStyle name="Normal 2 4 2" xfId="1"/>
    <cellStyle name="Normal 5 4" xfId="12"/>
    <cellStyle name="Normal_S.ECONOMIA" xfId="9"/>
    <cellStyle name="Normal_URB7-2001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banxico.org.mx/SieInternet/consultarDirectorioInternetAction.do?accion=consultarDirectorioCuadros&amp;sector=1&amp;sectorDescripcion=Balanz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economia.gob.mx/comunidad-negocios/competitividad-normatividad/inversion-extranjera-directa/estadistica-oficial-de-ied-en-mexic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economia.gob.mx/comunidad-negocios/competitividad-normatividad/inversion-extranjera-directa/estadistica-oficial-de-ied-en-mexic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economia.gob.mx/comunidad-negocios/competitividad-normatividad/inversion-extranjera-directa/estadistica-oficial-de-ied-en-mexi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showGridLines="0" showRowColHeaders="0" tabSelected="1" zoomScale="140" zoomScaleNormal="140" workbookViewId="0">
      <pane ySplit="2" topLeftCell="A3" activePane="bottomLeft" state="frozenSplit"/>
      <selection pane="bottomLeft"/>
    </sheetView>
  </sheetViews>
  <sheetFormatPr baseColWidth="10" defaultColWidth="0" defaultRowHeight="9" customHeight="1" zeroHeight="1" x14ac:dyDescent="0.15"/>
  <cols>
    <col min="1" max="1" width="5.7109375" style="52" customWidth="1"/>
    <col min="2" max="2" width="79.7109375" style="53" customWidth="1"/>
    <col min="3" max="16384" width="0" style="54" hidden="1"/>
  </cols>
  <sheetData>
    <row r="1" spans="1:2" x14ac:dyDescent="0.15"/>
    <row r="2" spans="1:2" ht="12.75" x14ac:dyDescent="0.15">
      <c r="A2" s="55" t="s">
        <v>51</v>
      </c>
    </row>
    <row r="3" spans="1:2" x14ac:dyDescent="0.15">
      <c r="A3" s="56"/>
    </row>
    <row r="4" spans="1:2" ht="36" x14ac:dyDescent="0.15">
      <c r="A4" s="57" t="s">
        <v>126</v>
      </c>
      <c r="B4" s="58" t="s">
        <v>53</v>
      </c>
    </row>
    <row r="5" spans="1:2" ht="36" x14ac:dyDescent="0.15">
      <c r="A5" s="57" t="s">
        <v>52</v>
      </c>
      <c r="B5" s="58" t="s">
        <v>53</v>
      </c>
    </row>
    <row r="6" spans="1:2" ht="36" x14ac:dyDescent="0.15">
      <c r="A6" s="57" t="s">
        <v>109</v>
      </c>
      <c r="B6" s="58" t="s">
        <v>112</v>
      </c>
    </row>
    <row r="7" spans="1:2" ht="36" x14ac:dyDescent="0.15">
      <c r="A7" s="57" t="s">
        <v>110</v>
      </c>
      <c r="B7" s="58" t="s">
        <v>113</v>
      </c>
    </row>
    <row r="8" spans="1:2" ht="36" x14ac:dyDescent="0.15">
      <c r="A8" s="57" t="s">
        <v>111</v>
      </c>
      <c r="B8" s="58" t="s">
        <v>114</v>
      </c>
    </row>
    <row r="9" spans="1:2" ht="24" hidden="1" customHeight="1" x14ac:dyDescent="0.15">
      <c r="A9" s="57"/>
      <c r="B9" s="59"/>
    </row>
    <row r="10" spans="1:2" hidden="1" x14ac:dyDescent="0.15">
      <c r="A10" s="57"/>
      <c r="B10" s="58"/>
    </row>
    <row r="11" spans="1:2" hidden="1" x14ac:dyDescent="0.15">
      <c r="A11" s="57"/>
      <c r="B11" s="58"/>
    </row>
    <row r="12" spans="1:2" hidden="1" x14ac:dyDescent="0.15">
      <c r="A12" s="57"/>
      <c r="B12" s="58"/>
    </row>
    <row r="13" spans="1:2" hidden="1" x14ac:dyDescent="0.15">
      <c r="A13" s="57"/>
      <c r="B13" s="58"/>
    </row>
    <row r="14" spans="1:2" hidden="1" x14ac:dyDescent="0.15">
      <c r="A14" s="57"/>
      <c r="B14" s="58"/>
    </row>
    <row r="15" spans="1:2" hidden="1" x14ac:dyDescent="0.15">
      <c r="A15" s="57"/>
      <c r="B15" s="58"/>
    </row>
    <row r="16" spans="1:2" hidden="1" x14ac:dyDescent="0.15">
      <c r="A16" s="57"/>
      <c r="B16" s="58"/>
    </row>
    <row r="17" spans="1:2" hidden="1" x14ac:dyDescent="0.15">
      <c r="A17" s="57"/>
      <c r="B17" s="58"/>
    </row>
    <row r="18" spans="1:2" hidden="1" x14ac:dyDescent="0.15">
      <c r="A18" s="57"/>
      <c r="B18" s="58"/>
    </row>
    <row r="19" spans="1:2" hidden="1" x14ac:dyDescent="0.15">
      <c r="A19" s="57"/>
      <c r="B19" s="58"/>
    </row>
    <row r="20" spans="1:2" hidden="1" x14ac:dyDescent="0.15">
      <c r="A20" s="57"/>
      <c r="B20" s="58"/>
    </row>
    <row r="21" spans="1:2" hidden="1" x14ac:dyDescent="0.15">
      <c r="A21" s="57"/>
      <c r="B21" s="58"/>
    </row>
    <row r="22" spans="1:2" hidden="1" x14ac:dyDescent="0.15">
      <c r="A22" s="57"/>
      <c r="B22" s="58"/>
    </row>
    <row r="23" spans="1:2" hidden="1" x14ac:dyDescent="0.15">
      <c r="A23" s="57"/>
      <c r="B23" s="58"/>
    </row>
    <row r="24" spans="1:2" hidden="1" x14ac:dyDescent="0.15">
      <c r="A24" s="57"/>
      <c r="B24" s="58"/>
    </row>
    <row r="25" spans="1:2" hidden="1" x14ac:dyDescent="0.15">
      <c r="A25" s="57"/>
      <c r="B25" s="58"/>
    </row>
    <row r="26" spans="1:2" hidden="1" x14ac:dyDescent="0.15">
      <c r="A26" s="57"/>
      <c r="B26" s="58"/>
    </row>
    <row r="27" spans="1:2" hidden="1" x14ac:dyDescent="0.15"/>
    <row r="28" spans="1:2" hidden="1" x14ac:dyDescent="0.15">
      <c r="A28" s="60"/>
      <c r="B28" s="61"/>
    </row>
    <row r="29" spans="1:2" hidden="1" x14ac:dyDescent="0.15">
      <c r="A29" s="60"/>
      <c r="B29" s="61"/>
    </row>
    <row r="30" spans="1:2" hidden="1" x14ac:dyDescent="0.15"/>
    <row r="31" spans="1:2" hidden="1" x14ac:dyDescent="0.15"/>
    <row r="32" spans="1:2" hidden="1" x14ac:dyDescent="0.15"/>
    <row r="33" spans="2:2" hidden="1" x14ac:dyDescent="0.15"/>
    <row r="34" spans="2:2" hidden="1" x14ac:dyDescent="0.15"/>
    <row r="35" spans="2:2" s="52" customFormat="1" hidden="1" x14ac:dyDescent="0.25">
      <c r="B35" s="53"/>
    </row>
    <row r="36" spans="2:2" s="52" customFormat="1" hidden="1" x14ac:dyDescent="0.25">
      <c r="B36" s="53"/>
    </row>
    <row r="37" spans="2:2" s="52" customFormat="1" hidden="1" x14ac:dyDescent="0.25">
      <c r="B37" s="53"/>
    </row>
    <row r="38" spans="2:2" s="52" customFormat="1" hidden="1" x14ac:dyDescent="0.25">
      <c r="B38" s="53"/>
    </row>
    <row r="39" spans="2:2" s="52" customFormat="1" hidden="1" x14ac:dyDescent="0.25">
      <c r="B39" s="53"/>
    </row>
    <row r="40" spans="2:2" s="52" customFormat="1" hidden="1" x14ac:dyDescent="0.25">
      <c r="B40" s="53"/>
    </row>
    <row r="41" spans="2:2" s="52" customFormat="1" hidden="1" x14ac:dyDescent="0.25">
      <c r="B41" s="53"/>
    </row>
    <row r="42" spans="2:2" s="52" customFormat="1" hidden="1" x14ac:dyDescent="0.25">
      <c r="B42" s="53"/>
    </row>
    <row r="43" spans="2:2" s="52" customFormat="1" ht="9" hidden="1" customHeight="1" x14ac:dyDescent="0.25">
      <c r="B43" s="53"/>
    </row>
    <row r="44" spans="2:2" s="52" customFormat="1" ht="9" hidden="1" customHeight="1" x14ac:dyDescent="0.25">
      <c r="B44" s="53"/>
    </row>
    <row r="45" spans="2:2" s="52" customFormat="1" ht="9" hidden="1" customHeight="1" x14ac:dyDescent="0.25">
      <c r="B45" s="53"/>
    </row>
    <row r="46" spans="2:2" s="52" customFormat="1" ht="9" hidden="1" customHeight="1" x14ac:dyDescent="0.25">
      <c r="B46" s="53"/>
    </row>
    <row r="47" spans="2:2" s="52" customFormat="1" ht="9" hidden="1" customHeight="1" x14ac:dyDescent="0.25">
      <c r="B47" s="53"/>
    </row>
    <row r="48" spans="2:2" s="52" customFormat="1" ht="9" hidden="1" customHeight="1" x14ac:dyDescent="0.25">
      <c r="B48" s="53"/>
    </row>
    <row r="49" spans="2:2" s="52" customFormat="1" ht="9" hidden="1" customHeight="1" x14ac:dyDescent="0.25">
      <c r="B49" s="53"/>
    </row>
    <row r="50" spans="2:2" s="52" customFormat="1" ht="9" hidden="1" customHeight="1" x14ac:dyDescent="0.25">
      <c r="B50" s="53"/>
    </row>
    <row r="51" spans="2:2" s="52" customFormat="1" ht="9" hidden="1" customHeight="1" x14ac:dyDescent="0.25">
      <c r="B51" s="53"/>
    </row>
    <row r="52" spans="2:2" s="52" customFormat="1" ht="9" hidden="1" customHeight="1" x14ac:dyDescent="0.25">
      <c r="B52" s="53"/>
    </row>
    <row r="53" spans="2:2" s="52" customFormat="1" ht="9" hidden="1" customHeight="1" x14ac:dyDescent="0.25">
      <c r="B53" s="53"/>
    </row>
    <row r="54" spans="2:2" s="52" customFormat="1" ht="9" hidden="1" customHeight="1" x14ac:dyDescent="0.25">
      <c r="B54" s="53"/>
    </row>
    <row r="55" spans="2:2" s="52" customFormat="1" ht="9" hidden="1" customHeight="1" x14ac:dyDescent="0.25">
      <c r="B55" s="53"/>
    </row>
    <row r="56" spans="2:2" s="52" customFormat="1" ht="9" hidden="1" customHeight="1" x14ac:dyDescent="0.25">
      <c r="B56" s="53"/>
    </row>
    <row r="57" spans="2:2" s="52" customFormat="1" ht="9" hidden="1" customHeight="1" x14ac:dyDescent="0.25">
      <c r="B57" s="53"/>
    </row>
    <row r="58" spans="2:2" s="52" customFormat="1" ht="9" hidden="1" customHeight="1" x14ac:dyDescent="0.25">
      <c r="B58" s="53"/>
    </row>
    <row r="59" spans="2:2" s="52" customFormat="1" ht="9" hidden="1" customHeight="1" x14ac:dyDescent="0.25">
      <c r="B59" s="53"/>
    </row>
    <row r="60" spans="2:2" s="52" customFormat="1" ht="9" hidden="1" customHeight="1" x14ac:dyDescent="0.25">
      <c r="B60" s="53"/>
    </row>
    <row r="61" spans="2:2" s="52" customFormat="1" ht="9" hidden="1" customHeight="1" x14ac:dyDescent="0.25">
      <c r="B61" s="53"/>
    </row>
    <row r="62" spans="2:2" s="52" customFormat="1" ht="9" hidden="1" customHeight="1" x14ac:dyDescent="0.25">
      <c r="B62" s="53"/>
    </row>
    <row r="63" spans="2:2" s="52" customFormat="1" ht="9" hidden="1" customHeight="1" x14ac:dyDescent="0.25">
      <c r="B63" s="53"/>
    </row>
    <row r="64" spans="2:2" s="52" customFormat="1" ht="9" hidden="1" customHeight="1" x14ac:dyDescent="0.25">
      <c r="B64" s="53"/>
    </row>
    <row r="65" spans="2:2" s="52" customFormat="1" ht="9" hidden="1" customHeight="1" x14ac:dyDescent="0.25">
      <c r="B65" s="53"/>
    </row>
    <row r="66" spans="2:2" s="52" customFormat="1" ht="9" hidden="1" customHeight="1" x14ac:dyDescent="0.25">
      <c r="B66" s="53"/>
    </row>
    <row r="67" spans="2:2" s="52" customFormat="1" ht="9" hidden="1" customHeight="1" x14ac:dyDescent="0.25">
      <c r="B67" s="53"/>
    </row>
    <row r="68" spans="2:2" s="52" customFormat="1" ht="9" hidden="1" customHeight="1" x14ac:dyDescent="0.25">
      <c r="B68" s="53"/>
    </row>
    <row r="69" spans="2:2" s="52" customFormat="1" ht="9" hidden="1" customHeight="1" x14ac:dyDescent="0.25">
      <c r="B69" s="53"/>
    </row>
    <row r="70" spans="2:2" s="52" customFormat="1" ht="9" hidden="1" customHeight="1" x14ac:dyDescent="0.25">
      <c r="B70" s="53"/>
    </row>
    <row r="71" spans="2:2" s="52" customFormat="1" ht="9" hidden="1" customHeight="1" x14ac:dyDescent="0.25">
      <c r="B71" s="53"/>
    </row>
    <row r="72" spans="2:2" s="52" customFormat="1" ht="9" hidden="1" customHeight="1" x14ac:dyDescent="0.25">
      <c r="B72" s="53"/>
    </row>
    <row r="73" spans="2:2" s="52" customFormat="1" ht="9" hidden="1" customHeight="1" x14ac:dyDescent="0.25">
      <c r="B73" s="53"/>
    </row>
    <row r="74" spans="2:2" s="52" customFormat="1" ht="9" hidden="1" customHeight="1" x14ac:dyDescent="0.25">
      <c r="B74" s="53"/>
    </row>
    <row r="75" spans="2:2" s="52" customFormat="1" ht="9" hidden="1" customHeight="1" x14ac:dyDescent="0.25">
      <c r="B75" s="53"/>
    </row>
    <row r="76" spans="2:2" ht="9" hidden="1" customHeight="1" x14ac:dyDescent="0.15"/>
    <row r="77" spans="2:2" ht="9" hidden="1" customHeight="1" x14ac:dyDescent="0.15"/>
    <row r="78" spans="2:2" ht="9" hidden="1" customHeight="1" x14ac:dyDescent="0.15"/>
    <row r="79" spans="2:2" ht="9" hidden="1" customHeight="1" x14ac:dyDescent="0.15"/>
    <row r="80" spans="2:2" ht="9" hidden="1" customHeight="1" x14ac:dyDescent="0.15"/>
    <row r="81" spans="2:2" s="52" customFormat="1" ht="9" hidden="1" customHeight="1" x14ac:dyDescent="0.25">
      <c r="B81" s="53"/>
    </row>
    <row r="82" spans="2:2" s="52" customFormat="1" ht="9" hidden="1" customHeight="1" x14ac:dyDescent="0.25">
      <c r="B82" s="53"/>
    </row>
    <row r="83" spans="2:2" s="52" customFormat="1" ht="9" hidden="1" customHeight="1" x14ac:dyDescent="0.25">
      <c r="B83" s="53"/>
    </row>
    <row r="84" spans="2:2" s="52" customFormat="1" ht="9" hidden="1" customHeight="1" x14ac:dyDescent="0.25">
      <c r="B84" s="53"/>
    </row>
    <row r="85" spans="2:2" ht="9" hidden="1" customHeight="1" x14ac:dyDescent="0.15"/>
    <row r="86" spans="2:2" ht="9" hidden="1" customHeight="1" x14ac:dyDescent="0.15"/>
    <row r="87" spans="2:2" ht="9" hidden="1" customHeight="1" x14ac:dyDescent="0.15"/>
    <row r="88" spans="2:2" ht="9" hidden="1" customHeight="1" x14ac:dyDescent="0.15"/>
    <row r="89" spans="2:2" ht="9" hidden="1" customHeight="1" x14ac:dyDescent="0.15"/>
    <row r="90" spans="2:2" ht="9" hidden="1" customHeight="1" x14ac:dyDescent="0.15"/>
    <row r="91" spans="2:2" ht="9" hidden="1" customHeight="1" x14ac:dyDescent="0.15"/>
    <row r="92" spans="2:2" ht="9" hidden="1" customHeight="1" x14ac:dyDescent="0.15"/>
    <row r="93" spans="2:2" ht="9" hidden="1" customHeight="1" x14ac:dyDescent="0.15"/>
    <row r="94" spans="2:2" ht="9" hidden="1" customHeight="1" x14ac:dyDescent="0.15"/>
  </sheetData>
  <sheetProtection sheet="1" objects="1" scenarios="1"/>
  <hyperlinks>
    <hyperlink ref="A8:B8" location="'18.5'!A1" display="18.5"/>
    <hyperlink ref="A6:B6" location="'18.3'!A1" display="18.3"/>
    <hyperlink ref="A7:B7" location="'18.4'!A1" display="18.4"/>
    <hyperlink ref="A4:B4" location="'18.1'!A1" display="18.1"/>
    <hyperlink ref="A5:B5" location="'18.2'!A1" display="18.2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9"/>
  <sheetViews>
    <sheetView showGridLines="0" showRowColHeaders="0" zoomScale="130" zoomScaleNormal="130" workbookViewId="0"/>
  </sheetViews>
  <sheetFormatPr baseColWidth="10" defaultColWidth="0" defaultRowHeight="15.75" customHeight="1" zeroHeight="1" x14ac:dyDescent="0.25"/>
  <cols>
    <col min="1" max="1" width="27.85546875" style="5" customWidth="1"/>
    <col min="2" max="7" width="15.28515625" style="5" customWidth="1"/>
    <col min="8" max="8" width="0.85546875" style="5" customWidth="1"/>
    <col min="9" max="16384" width="0" style="5" hidden="1"/>
  </cols>
  <sheetData>
    <row r="1" spans="1:16383" ht="14.1" customHeight="1" x14ac:dyDescent="0.25">
      <c r="A1" s="197" t="s">
        <v>115</v>
      </c>
      <c r="B1" s="3"/>
      <c r="C1" s="3"/>
      <c r="D1" s="198"/>
      <c r="E1" s="199"/>
      <c r="F1" s="198"/>
      <c r="G1" s="198" t="s">
        <v>116</v>
      </c>
    </row>
    <row r="2" spans="1:16383" ht="14.1" customHeight="1" x14ac:dyDescent="0.25">
      <c r="A2" s="197" t="s">
        <v>2</v>
      </c>
      <c r="B2" s="3"/>
      <c r="C2" s="3"/>
      <c r="D2" s="3"/>
      <c r="E2" s="3"/>
      <c r="F2" s="3"/>
      <c r="G2" s="3"/>
    </row>
    <row r="3" spans="1:16383" ht="14.1" customHeight="1" x14ac:dyDescent="0.25">
      <c r="A3" s="200" t="s">
        <v>117</v>
      </c>
      <c r="B3" s="3"/>
      <c r="C3" s="3"/>
      <c r="D3" s="3"/>
      <c r="E3" s="3"/>
      <c r="F3" s="3"/>
      <c r="G3" s="3"/>
    </row>
    <row r="4" spans="1:16383" ht="14.1" customHeight="1" x14ac:dyDescent="0.25">
      <c r="A4" s="201" t="s">
        <v>118</v>
      </c>
      <c r="B4" s="11"/>
      <c r="C4" s="11"/>
      <c r="D4" s="11"/>
      <c r="E4" s="11"/>
      <c r="F4" s="11"/>
      <c r="G4" s="11"/>
    </row>
    <row r="5" spans="1:16383" ht="3" customHeight="1" x14ac:dyDescent="0.25">
      <c r="A5" s="12"/>
      <c r="B5" s="16"/>
      <c r="C5" s="16"/>
      <c r="D5" s="16"/>
      <c r="E5" s="16"/>
      <c r="F5" s="16"/>
      <c r="G5" s="16"/>
    </row>
    <row r="6" spans="1:16383" ht="3" customHeight="1" x14ac:dyDescent="0.25">
      <c r="A6" s="18"/>
      <c r="B6" s="22"/>
      <c r="C6" s="22"/>
      <c r="D6" s="22"/>
      <c r="E6" s="22"/>
      <c r="F6" s="22"/>
      <c r="G6" s="22"/>
    </row>
    <row r="7" spans="1:16383" ht="11.25" customHeight="1" x14ac:dyDescent="0.25">
      <c r="A7" s="24" t="s">
        <v>4</v>
      </c>
      <c r="B7" s="26" t="s">
        <v>119</v>
      </c>
      <c r="C7" s="26" t="s">
        <v>120</v>
      </c>
      <c r="D7" s="26" t="s">
        <v>121</v>
      </c>
      <c r="E7" s="26" t="s">
        <v>122</v>
      </c>
      <c r="F7" s="26" t="s">
        <v>123</v>
      </c>
      <c r="G7" s="26" t="s">
        <v>48</v>
      </c>
    </row>
    <row r="8" spans="1:16383" ht="3" customHeight="1" x14ac:dyDescent="0.25">
      <c r="A8" s="27"/>
      <c r="B8" s="28"/>
      <c r="C8" s="28"/>
      <c r="D8" s="28"/>
      <c r="E8" s="28"/>
      <c r="F8" s="28"/>
      <c r="G8" s="28"/>
    </row>
    <row r="9" spans="1:16383" ht="3" customHeight="1" x14ac:dyDescent="0.25">
      <c r="A9" s="29"/>
      <c r="B9" s="30"/>
      <c r="C9" s="30"/>
      <c r="D9" s="30"/>
      <c r="E9" s="30"/>
      <c r="F9" s="30"/>
      <c r="G9" s="30"/>
    </row>
    <row r="10" spans="1:16383" ht="9" customHeight="1" x14ac:dyDescent="0.25">
      <c r="A10" s="31" t="s">
        <v>71</v>
      </c>
      <c r="B10" s="202">
        <v>380015052.23700005</v>
      </c>
      <c r="C10" s="202">
        <v>396913632.273</v>
      </c>
      <c r="D10" s="202">
        <v>380550238.005</v>
      </c>
      <c r="E10" s="202">
        <v>373948262.84099996</v>
      </c>
      <c r="F10" s="202">
        <v>409432574.99199998</v>
      </c>
      <c r="G10" s="202">
        <v>450684549.74599993</v>
      </c>
    </row>
    <row r="11" spans="1:16383" ht="3" customHeight="1" x14ac:dyDescent="0.25">
      <c r="A11" s="31"/>
      <c r="B11" s="202"/>
      <c r="C11" s="202"/>
      <c r="D11" s="202"/>
      <c r="E11" s="202"/>
      <c r="F11" s="202"/>
      <c r="G11" s="202"/>
    </row>
    <row r="12" spans="1:16383" ht="9" customHeight="1" x14ac:dyDescent="0.25">
      <c r="A12" s="31" t="s">
        <v>124</v>
      </c>
      <c r="B12" s="202">
        <f t="shared" ref="B12" si="0">SUM(B14:B45)</f>
        <v>329562705</v>
      </c>
      <c r="C12" s="202">
        <f>SUM(C14:C45)</f>
        <v>347559680</v>
      </c>
      <c r="D12" s="202">
        <f>SUM(D14:D45)-2</f>
        <v>337170195</v>
      </c>
      <c r="E12" s="202">
        <f>SUM(E14:E45)+1</f>
        <v>324901420</v>
      </c>
      <c r="F12" s="202">
        <f>SUM(F14:F45)-2</f>
        <v>351726061</v>
      </c>
      <c r="G12" s="202">
        <f>SUM(G14:G45)</f>
        <v>387442789</v>
      </c>
      <c r="H12" s="34"/>
      <c r="I12" s="34"/>
      <c r="J12" s="34"/>
      <c r="K12" s="34"/>
      <c r="L12" s="3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  <c r="IW12" s="35"/>
      <c r="IX12" s="35"/>
      <c r="IY12" s="35"/>
      <c r="IZ12" s="35"/>
      <c r="JA12" s="35"/>
      <c r="JB12" s="35"/>
      <c r="JC12" s="35"/>
      <c r="JD12" s="35"/>
      <c r="JE12" s="35"/>
      <c r="JF12" s="35"/>
      <c r="JG12" s="35"/>
      <c r="JH12" s="35"/>
      <c r="JI12" s="35"/>
      <c r="JJ12" s="35"/>
      <c r="JK12" s="35"/>
      <c r="JL12" s="35"/>
      <c r="JM12" s="35"/>
      <c r="JN12" s="35"/>
      <c r="JO12" s="35"/>
      <c r="JP12" s="35"/>
      <c r="JQ12" s="35"/>
      <c r="JR12" s="35"/>
      <c r="JS12" s="35"/>
      <c r="JT12" s="35"/>
      <c r="JU12" s="35"/>
      <c r="JV12" s="35"/>
      <c r="JW12" s="35"/>
      <c r="JX12" s="35"/>
      <c r="JY12" s="35"/>
      <c r="JZ12" s="35"/>
      <c r="KA12" s="35"/>
      <c r="KB12" s="35"/>
      <c r="KC12" s="35"/>
      <c r="KD12" s="35"/>
      <c r="KE12" s="35"/>
      <c r="KF12" s="35"/>
      <c r="KG12" s="35"/>
      <c r="KH12" s="35"/>
      <c r="KI12" s="35"/>
      <c r="KJ12" s="35"/>
      <c r="KK12" s="35"/>
      <c r="KL12" s="35"/>
      <c r="KM12" s="35"/>
      <c r="KN12" s="35"/>
      <c r="KO12" s="35"/>
      <c r="KP12" s="35"/>
      <c r="KQ12" s="35"/>
      <c r="KR12" s="35"/>
      <c r="KS12" s="35"/>
      <c r="KT12" s="35"/>
      <c r="KU12" s="35"/>
      <c r="KV12" s="35"/>
      <c r="KW12" s="35"/>
      <c r="KX12" s="35"/>
      <c r="KY12" s="35"/>
      <c r="KZ12" s="35"/>
      <c r="LA12" s="35"/>
      <c r="LB12" s="35"/>
      <c r="LC12" s="35"/>
      <c r="LD12" s="35"/>
      <c r="LE12" s="35"/>
      <c r="LF12" s="35"/>
      <c r="LG12" s="35"/>
      <c r="LH12" s="35"/>
      <c r="LI12" s="35"/>
      <c r="LJ12" s="35"/>
      <c r="LK12" s="35"/>
      <c r="LL12" s="35"/>
      <c r="LM12" s="35"/>
      <c r="LN12" s="35"/>
      <c r="LO12" s="35"/>
      <c r="LP12" s="35"/>
      <c r="LQ12" s="35"/>
      <c r="LR12" s="35"/>
      <c r="LS12" s="35"/>
      <c r="LT12" s="35"/>
      <c r="LU12" s="35"/>
      <c r="LV12" s="35"/>
      <c r="LW12" s="35"/>
      <c r="LX12" s="35"/>
      <c r="LY12" s="35"/>
      <c r="LZ12" s="35"/>
      <c r="MA12" s="35"/>
      <c r="MB12" s="35"/>
      <c r="MC12" s="35"/>
      <c r="MD12" s="35"/>
      <c r="ME12" s="35"/>
      <c r="MF12" s="35"/>
      <c r="MG12" s="35"/>
      <c r="MH12" s="35"/>
      <c r="MI12" s="35"/>
      <c r="MJ12" s="35"/>
      <c r="MK12" s="35"/>
      <c r="ML12" s="35"/>
      <c r="MM12" s="35"/>
      <c r="MN12" s="35"/>
      <c r="MO12" s="35"/>
      <c r="MP12" s="35"/>
      <c r="MQ12" s="35"/>
      <c r="MR12" s="35"/>
      <c r="MS12" s="35"/>
      <c r="MT12" s="35"/>
      <c r="MU12" s="35"/>
      <c r="MV12" s="35"/>
      <c r="MW12" s="35"/>
      <c r="MX12" s="35"/>
      <c r="MY12" s="35"/>
      <c r="MZ12" s="35"/>
      <c r="NA12" s="35"/>
      <c r="NB12" s="35"/>
      <c r="NC12" s="35"/>
      <c r="ND12" s="35"/>
      <c r="NE12" s="35"/>
      <c r="NF12" s="35"/>
      <c r="NG12" s="35"/>
      <c r="NH12" s="35"/>
      <c r="NI12" s="35"/>
      <c r="NJ12" s="35"/>
      <c r="NK12" s="35"/>
      <c r="NL12" s="35"/>
      <c r="NM12" s="35"/>
      <c r="NN12" s="35"/>
      <c r="NO12" s="35"/>
      <c r="NP12" s="35"/>
      <c r="NQ12" s="35"/>
      <c r="NR12" s="35"/>
      <c r="NS12" s="35"/>
      <c r="NT12" s="35"/>
      <c r="NU12" s="35"/>
      <c r="NV12" s="35"/>
      <c r="NW12" s="35"/>
      <c r="NX12" s="35"/>
      <c r="NY12" s="35"/>
      <c r="NZ12" s="35"/>
      <c r="OA12" s="35"/>
      <c r="OB12" s="35"/>
      <c r="OC12" s="35"/>
      <c r="OD12" s="35"/>
      <c r="OE12" s="35"/>
      <c r="OF12" s="35"/>
      <c r="OG12" s="35"/>
      <c r="OH12" s="35"/>
      <c r="OI12" s="35"/>
      <c r="OJ12" s="35"/>
      <c r="OK12" s="35"/>
      <c r="OL12" s="35"/>
      <c r="OM12" s="35"/>
      <c r="ON12" s="35"/>
      <c r="OO12" s="35"/>
      <c r="OP12" s="35"/>
      <c r="OQ12" s="35"/>
      <c r="OR12" s="35"/>
      <c r="OS12" s="35"/>
      <c r="OT12" s="35"/>
      <c r="OU12" s="35"/>
      <c r="OV12" s="35"/>
      <c r="OW12" s="35"/>
      <c r="OX12" s="35"/>
      <c r="OY12" s="35"/>
      <c r="OZ12" s="35"/>
      <c r="PA12" s="35"/>
      <c r="PB12" s="35"/>
      <c r="PC12" s="35"/>
      <c r="PD12" s="35"/>
      <c r="PE12" s="35"/>
      <c r="PF12" s="35"/>
      <c r="PG12" s="35"/>
      <c r="PH12" s="35"/>
      <c r="PI12" s="35"/>
      <c r="PJ12" s="35"/>
      <c r="PK12" s="35"/>
      <c r="PL12" s="35"/>
      <c r="PM12" s="35"/>
      <c r="PN12" s="35"/>
      <c r="PO12" s="35"/>
      <c r="PP12" s="35"/>
      <c r="PQ12" s="35"/>
      <c r="PR12" s="35"/>
      <c r="PS12" s="35"/>
      <c r="PT12" s="35"/>
      <c r="PU12" s="35"/>
      <c r="PV12" s="35"/>
      <c r="PW12" s="35"/>
      <c r="PX12" s="35"/>
      <c r="PY12" s="35"/>
      <c r="PZ12" s="35"/>
      <c r="QA12" s="35"/>
      <c r="QB12" s="35"/>
      <c r="QC12" s="35"/>
      <c r="QD12" s="35"/>
      <c r="QE12" s="35"/>
      <c r="QF12" s="35"/>
      <c r="QG12" s="35"/>
      <c r="QH12" s="35"/>
      <c r="QI12" s="35"/>
      <c r="QJ12" s="35"/>
      <c r="QK12" s="35"/>
      <c r="QL12" s="35"/>
      <c r="QM12" s="35"/>
      <c r="QN12" s="35"/>
      <c r="QO12" s="35"/>
      <c r="QP12" s="35"/>
      <c r="QQ12" s="35"/>
      <c r="QR12" s="35"/>
      <c r="QS12" s="35"/>
      <c r="QT12" s="35"/>
      <c r="QU12" s="35"/>
      <c r="QV12" s="35"/>
      <c r="QW12" s="35"/>
      <c r="QX12" s="35"/>
      <c r="QY12" s="35"/>
      <c r="QZ12" s="35"/>
      <c r="RA12" s="35"/>
      <c r="RB12" s="35"/>
      <c r="RC12" s="35"/>
      <c r="RD12" s="35"/>
      <c r="RE12" s="35"/>
      <c r="RF12" s="35"/>
      <c r="RG12" s="35"/>
      <c r="RH12" s="35"/>
      <c r="RI12" s="35"/>
      <c r="RJ12" s="35"/>
      <c r="RK12" s="35"/>
      <c r="RL12" s="35"/>
      <c r="RM12" s="35"/>
      <c r="RN12" s="35"/>
      <c r="RO12" s="35"/>
      <c r="RP12" s="35"/>
      <c r="RQ12" s="35"/>
      <c r="RR12" s="35"/>
      <c r="RS12" s="35"/>
      <c r="RT12" s="35"/>
      <c r="RU12" s="35"/>
      <c r="RV12" s="35"/>
      <c r="RW12" s="35"/>
      <c r="RX12" s="35"/>
      <c r="RY12" s="35"/>
      <c r="RZ12" s="35"/>
      <c r="SA12" s="35"/>
      <c r="SB12" s="35"/>
      <c r="SC12" s="35"/>
      <c r="SD12" s="35"/>
      <c r="SE12" s="35"/>
      <c r="SF12" s="35"/>
      <c r="SG12" s="35"/>
      <c r="SH12" s="35"/>
      <c r="SI12" s="35"/>
      <c r="SJ12" s="35"/>
      <c r="SK12" s="35"/>
      <c r="SL12" s="35"/>
      <c r="SM12" s="35"/>
      <c r="SN12" s="35"/>
      <c r="SO12" s="35"/>
      <c r="SP12" s="35"/>
      <c r="SQ12" s="35"/>
      <c r="SR12" s="35"/>
      <c r="SS12" s="35"/>
      <c r="ST12" s="35"/>
      <c r="SU12" s="35"/>
      <c r="SV12" s="35"/>
      <c r="SW12" s="35"/>
      <c r="SX12" s="35"/>
      <c r="SY12" s="35"/>
      <c r="SZ12" s="35"/>
      <c r="TA12" s="35"/>
      <c r="TB12" s="35"/>
      <c r="TC12" s="35"/>
      <c r="TD12" s="35"/>
      <c r="TE12" s="35"/>
      <c r="TF12" s="35"/>
      <c r="TG12" s="35"/>
      <c r="TH12" s="35"/>
      <c r="TI12" s="35"/>
      <c r="TJ12" s="35"/>
      <c r="TK12" s="35"/>
      <c r="TL12" s="35"/>
      <c r="TM12" s="35"/>
      <c r="TN12" s="35"/>
      <c r="TO12" s="35"/>
      <c r="TP12" s="35"/>
      <c r="TQ12" s="35"/>
      <c r="TR12" s="35"/>
      <c r="TS12" s="35"/>
      <c r="TT12" s="35"/>
      <c r="TU12" s="35"/>
      <c r="TV12" s="35"/>
      <c r="TW12" s="35"/>
      <c r="TX12" s="35"/>
      <c r="TY12" s="35"/>
      <c r="TZ12" s="35"/>
      <c r="UA12" s="35"/>
      <c r="UB12" s="35"/>
      <c r="UC12" s="35"/>
      <c r="UD12" s="35"/>
      <c r="UE12" s="35"/>
      <c r="UF12" s="35"/>
      <c r="UG12" s="35"/>
      <c r="UH12" s="35"/>
      <c r="UI12" s="35"/>
      <c r="UJ12" s="35"/>
      <c r="UK12" s="35"/>
      <c r="UL12" s="35"/>
      <c r="UM12" s="35"/>
      <c r="UN12" s="35"/>
      <c r="UO12" s="35"/>
      <c r="UP12" s="35"/>
      <c r="UQ12" s="35"/>
      <c r="UR12" s="35"/>
      <c r="US12" s="35"/>
      <c r="UT12" s="35"/>
      <c r="UU12" s="35"/>
      <c r="UV12" s="35"/>
      <c r="UW12" s="35"/>
      <c r="UX12" s="35"/>
      <c r="UY12" s="35"/>
      <c r="UZ12" s="35"/>
      <c r="VA12" s="35"/>
      <c r="VB12" s="35"/>
      <c r="VC12" s="35"/>
      <c r="VD12" s="35"/>
      <c r="VE12" s="35"/>
      <c r="VF12" s="35"/>
      <c r="VG12" s="35"/>
      <c r="VH12" s="35"/>
      <c r="VI12" s="35"/>
      <c r="VJ12" s="35"/>
      <c r="VK12" s="35"/>
      <c r="VL12" s="35"/>
      <c r="VM12" s="35"/>
      <c r="VN12" s="35"/>
      <c r="VO12" s="35"/>
      <c r="VP12" s="35"/>
      <c r="VQ12" s="35"/>
      <c r="VR12" s="35"/>
      <c r="VS12" s="35"/>
      <c r="VT12" s="35"/>
      <c r="VU12" s="35"/>
      <c r="VV12" s="35"/>
      <c r="VW12" s="35"/>
      <c r="VX12" s="35"/>
      <c r="VY12" s="35"/>
      <c r="VZ12" s="35"/>
      <c r="WA12" s="35"/>
      <c r="WB12" s="35"/>
      <c r="WC12" s="35"/>
      <c r="WD12" s="35"/>
      <c r="WE12" s="35"/>
      <c r="WF12" s="35"/>
      <c r="WG12" s="35"/>
      <c r="WH12" s="35"/>
      <c r="WI12" s="35"/>
      <c r="WJ12" s="35"/>
      <c r="WK12" s="35"/>
      <c r="WL12" s="35"/>
      <c r="WM12" s="35"/>
      <c r="WN12" s="35"/>
      <c r="WO12" s="35"/>
      <c r="WP12" s="35"/>
      <c r="WQ12" s="35"/>
      <c r="WR12" s="35"/>
      <c r="WS12" s="35"/>
      <c r="WT12" s="35"/>
      <c r="WU12" s="35"/>
      <c r="WV12" s="35"/>
      <c r="WW12" s="35"/>
      <c r="WX12" s="35"/>
      <c r="WY12" s="35"/>
      <c r="WZ12" s="35"/>
      <c r="XA12" s="35"/>
      <c r="XB12" s="35"/>
      <c r="XC12" s="35"/>
      <c r="XD12" s="35"/>
      <c r="XE12" s="35"/>
      <c r="XF12" s="35"/>
      <c r="XG12" s="35"/>
      <c r="XH12" s="35"/>
      <c r="XI12" s="35"/>
      <c r="XJ12" s="35"/>
      <c r="XK12" s="35"/>
      <c r="XL12" s="35"/>
      <c r="XM12" s="35"/>
      <c r="XN12" s="35"/>
      <c r="XO12" s="35"/>
      <c r="XP12" s="35"/>
      <c r="XQ12" s="35"/>
      <c r="XR12" s="35"/>
      <c r="XS12" s="35"/>
      <c r="XT12" s="35"/>
      <c r="XU12" s="35"/>
      <c r="XV12" s="35"/>
      <c r="XW12" s="35"/>
      <c r="XX12" s="35"/>
      <c r="XY12" s="35"/>
      <c r="XZ12" s="35"/>
      <c r="YA12" s="35"/>
      <c r="YB12" s="35"/>
      <c r="YC12" s="35"/>
      <c r="YD12" s="35"/>
      <c r="YE12" s="35"/>
      <c r="YF12" s="35"/>
      <c r="YG12" s="35"/>
      <c r="YH12" s="35"/>
      <c r="YI12" s="35"/>
      <c r="YJ12" s="35"/>
      <c r="YK12" s="35"/>
      <c r="YL12" s="35"/>
      <c r="YM12" s="35"/>
      <c r="YN12" s="35"/>
      <c r="YO12" s="35"/>
      <c r="YP12" s="35"/>
      <c r="YQ12" s="35"/>
      <c r="YR12" s="35"/>
      <c r="YS12" s="35"/>
      <c r="YT12" s="35"/>
      <c r="YU12" s="35"/>
      <c r="YV12" s="35"/>
      <c r="YW12" s="35"/>
      <c r="YX12" s="35"/>
      <c r="YY12" s="35"/>
      <c r="YZ12" s="35"/>
      <c r="ZA12" s="35"/>
      <c r="ZB12" s="35"/>
      <c r="ZC12" s="35"/>
      <c r="ZD12" s="35"/>
      <c r="ZE12" s="35"/>
      <c r="ZF12" s="35"/>
      <c r="ZG12" s="35"/>
      <c r="ZH12" s="35"/>
      <c r="ZI12" s="35"/>
      <c r="ZJ12" s="35"/>
      <c r="ZK12" s="35"/>
      <c r="ZL12" s="35"/>
      <c r="ZM12" s="35"/>
      <c r="ZN12" s="35"/>
      <c r="ZO12" s="35"/>
      <c r="ZP12" s="35"/>
      <c r="ZQ12" s="35"/>
      <c r="ZR12" s="35"/>
      <c r="ZS12" s="35"/>
      <c r="ZT12" s="35"/>
      <c r="ZU12" s="35"/>
      <c r="ZV12" s="35"/>
      <c r="ZW12" s="35"/>
      <c r="ZX12" s="35"/>
      <c r="ZY12" s="35"/>
      <c r="ZZ12" s="35"/>
      <c r="AAA12" s="35"/>
      <c r="AAB12" s="35"/>
      <c r="AAC12" s="35"/>
      <c r="AAD12" s="35"/>
      <c r="AAE12" s="35"/>
      <c r="AAF12" s="35"/>
      <c r="AAG12" s="35"/>
      <c r="AAH12" s="35"/>
      <c r="AAI12" s="35"/>
      <c r="AAJ12" s="35"/>
      <c r="AAK12" s="35"/>
      <c r="AAL12" s="35"/>
      <c r="AAM12" s="35"/>
      <c r="AAN12" s="35"/>
      <c r="AAO12" s="35"/>
      <c r="AAP12" s="35"/>
      <c r="AAQ12" s="35"/>
      <c r="AAR12" s="35"/>
      <c r="AAS12" s="35"/>
      <c r="AAT12" s="35"/>
      <c r="AAU12" s="35"/>
      <c r="AAV12" s="35"/>
      <c r="AAW12" s="35"/>
      <c r="AAX12" s="35"/>
      <c r="AAY12" s="35"/>
      <c r="AAZ12" s="35"/>
      <c r="ABA12" s="35"/>
      <c r="ABB12" s="35"/>
      <c r="ABC12" s="35"/>
      <c r="ABD12" s="35"/>
      <c r="ABE12" s="35"/>
      <c r="ABF12" s="35"/>
      <c r="ABG12" s="35"/>
      <c r="ABH12" s="35"/>
      <c r="ABI12" s="35"/>
      <c r="ABJ12" s="35"/>
      <c r="ABK12" s="35"/>
      <c r="ABL12" s="35"/>
      <c r="ABM12" s="35"/>
      <c r="ABN12" s="35"/>
      <c r="ABO12" s="35"/>
      <c r="ABP12" s="35"/>
      <c r="ABQ12" s="35"/>
      <c r="ABR12" s="35"/>
      <c r="ABS12" s="35"/>
      <c r="ABT12" s="35"/>
      <c r="ABU12" s="35"/>
      <c r="ABV12" s="35"/>
      <c r="ABW12" s="35"/>
      <c r="ABX12" s="35"/>
      <c r="ABY12" s="35"/>
      <c r="ABZ12" s="35"/>
      <c r="ACA12" s="35"/>
      <c r="ACB12" s="35"/>
      <c r="ACC12" s="35"/>
      <c r="ACD12" s="35"/>
      <c r="ACE12" s="35"/>
      <c r="ACF12" s="35"/>
      <c r="ACG12" s="35"/>
      <c r="ACH12" s="35"/>
      <c r="ACI12" s="35"/>
      <c r="ACJ12" s="35"/>
      <c r="ACK12" s="35"/>
      <c r="ACL12" s="35"/>
      <c r="ACM12" s="35"/>
      <c r="ACN12" s="35"/>
      <c r="ACO12" s="35"/>
      <c r="ACP12" s="35"/>
      <c r="ACQ12" s="35"/>
      <c r="ACR12" s="35"/>
      <c r="ACS12" s="35"/>
      <c r="ACT12" s="35"/>
      <c r="ACU12" s="35"/>
      <c r="ACV12" s="35"/>
      <c r="ACW12" s="35"/>
      <c r="ACX12" s="35"/>
      <c r="ACY12" s="35"/>
      <c r="ACZ12" s="35"/>
      <c r="ADA12" s="35"/>
      <c r="ADB12" s="35"/>
      <c r="ADC12" s="35"/>
      <c r="ADD12" s="35"/>
      <c r="ADE12" s="35"/>
      <c r="ADF12" s="35"/>
      <c r="ADG12" s="35"/>
      <c r="ADH12" s="35"/>
      <c r="ADI12" s="35"/>
      <c r="ADJ12" s="35"/>
      <c r="ADK12" s="35"/>
      <c r="ADL12" s="35"/>
      <c r="ADM12" s="35"/>
      <c r="ADN12" s="35"/>
      <c r="ADO12" s="35"/>
      <c r="ADP12" s="35"/>
      <c r="ADQ12" s="35"/>
      <c r="ADR12" s="35"/>
      <c r="ADS12" s="35"/>
      <c r="ADT12" s="35"/>
      <c r="ADU12" s="35"/>
      <c r="ADV12" s="35"/>
      <c r="ADW12" s="35"/>
      <c r="ADX12" s="35"/>
      <c r="ADY12" s="35"/>
      <c r="ADZ12" s="35"/>
      <c r="AEA12" s="35"/>
      <c r="AEB12" s="35"/>
      <c r="AEC12" s="35"/>
      <c r="AED12" s="35"/>
      <c r="AEE12" s="35"/>
      <c r="AEF12" s="35"/>
      <c r="AEG12" s="35"/>
      <c r="AEH12" s="35"/>
      <c r="AEI12" s="35"/>
      <c r="AEJ12" s="35"/>
      <c r="AEK12" s="35"/>
      <c r="AEL12" s="35"/>
      <c r="AEM12" s="35"/>
      <c r="AEN12" s="35"/>
      <c r="AEO12" s="35"/>
      <c r="AEP12" s="35"/>
      <c r="AEQ12" s="35"/>
      <c r="AER12" s="35"/>
      <c r="AES12" s="35"/>
      <c r="AET12" s="35"/>
      <c r="AEU12" s="35"/>
      <c r="AEV12" s="35"/>
      <c r="AEW12" s="35"/>
      <c r="AEX12" s="35"/>
      <c r="AEY12" s="35"/>
      <c r="AEZ12" s="35"/>
      <c r="AFA12" s="35"/>
      <c r="AFB12" s="35"/>
      <c r="AFC12" s="35"/>
      <c r="AFD12" s="35"/>
      <c r="AFE12" s="35"/>
      <c r="AFF12" s="35"/>
      <c r="AFG12" s="35"/>
      <c r="AFH12" s="35"/>
      <c r="AFI12" s="35"/>
      <c r="AFJ12" s="35"/>
      <c r="AFK12" s="35"/>
      <c r="AFL12" s="35"/>
      <c r="AFM12" s="35"/>
      <c r="AFN12" s="35"/>
      <c r="AFO12" s="35"/>
      <c r="AFP12" s="35"/>
      <c r="AFQ12" s="35"/>
      <c r="AFR12" s="35"/>
      <c r="AFS12" s="35"/>
      <c r="AFT12" s="35"/>
      <c r="AFU12" s="35"/>
      <c r="AFV12" s="35"/>
      <c r="AFW12" s="35"/>
      <c r="AFX12" s="35"/>
      <c r="AFY12" s="35"/>
      <c r="AFZ12" s="35"/>
      <c r="AGA12" s="35"/>
      <c r="AGB12" s="35"/>
      <c r="AGC12" s="35"/>
      <c r="AGD12" s="35"/>
      <c r="AGE12" s="35"/>
      <c r="AGF12" s="35"/>
      <c r="AGG12" s="35"/>
      <c r="AGH12" s="35"/>
      <c r="AGI12" s="35"/>
      <c r="AGJ12" s="35"/>
      <c r="AGK12" s="35"/>
      <c r="AGL12" s="35"/>
      <c r="AGM12" s="35"/>
      <c r="AGN12" s="35"/>
      <c r="AGO12" s="35"/>
      <c r="AGP12" s="35"/>
      <c r="AGQ12" s="35"/>
      <c r="AGR12" s="35"/>
      <c r="AGS12" s="35"/>
      <c r="AGT12" s="35"/>
      <c r="AGU12" s="35"/>
      <c r="AGV12" s="35"/>
      <c r="AGW12" s="35"/>
      <c r="AGX12" s="35"/>
      <c r="AGY12" s="35"/>
      <c r="AGZ12" s="35"/>
      <c r="AHA12" s="35"/>
      <c r="AHB12" s="35"/>
      <c r="AHC12" s="35"/>
      <c r="AHD12" s="35"/>
      <c r="AHE12" s="35"/>
      <c r="AHF12" s="35"/>
      <c r="AHG12" s="35"/>
      <c r="AHH12" s="35"/>
      <c r="AHI12" s="35"/>
      <c r="AHJ12" s="35"/>
      <c r="AHK12" s="35"/>
      <c r="AHL12" s="35"/>
      <c r="AHM12" s="35"/>
      <c r="AHN12" s="35"/>
      <c r="AHO12" s="35"/>
      <c r="AHP12" s="35"/>
      <c r="AHQ12" s="35"/>
      <c r="AHR12" s="35"/>
      <c r="AHS12" s="35"/>
      <c r="AHT12" s="35"/>
      <c r="AHU12" s="35"/>
      <c r="AHV12" s="35"/>
      <c r="AHW12" s="35"/>
      <c r="AHX12" s="35"/>
      <c r="AHY12" s="35"/>
      <c r="AHZ12" s="35"/>
      <c r="AIA12" s="35"/>
      <c r="AIB12" s="35"/>
      <c r="AIC12" s="35"/>
      <c r="AID12" s="35"/>
      <c r="AIE12" s="35"/>
      <c r="AIF12" s="35"/>
      <c r="AIG12" s="35"/>
      <c r="AIH12" s="35"/>
      <c r="AII12" s="35"/>
      <c r="AIJ12" s="35"/>
      <c r="AIK12" s="35"/>
      <c r="AIL12" s="35"/>
      <c r="AIM12" s="35"/>
      <c r="AIN12" s="35"/>
      <c r="AIO12" s="35"/>
      <c r="AIP12" s="35"/>
      <c r="AIQ12" s="35"/>
      <c r="AIR12" s="35"/>
      <c r="AIS12" s="35"/>
      <c r="AIT12" s="35"/>
      <c r="AIU12" s="35"/>
      <c r="AIV12" s="35"/>
      <c r="AIW12" s="35"/>
      <c r="AIX12" s="35"/>
      <c r="AIY12" s="35"/>
      <c r="AIZ12" s="35"/>
      <c r="AJA12" s="35"/>
      <c r="AJB12" s="35"/>
      <c r="AJC12" s="35"/>
      <c r="AJD12" s="35"/>
      <c r="AJE12" s="35"/>
      <c r="AJF12" s="35"/>
      <c r="AJG12" s="35"/>
      <c r="AJH12" s="35"/>
      <c r="AJI12" s="35"/>
      <c r="AJJ12" s="35"/>
      <c r="AJK12" s="35"/>
      <c r="AJL12" s="35"/>
      <c r="AJM12" s="35"/>
      <c r="AJN12" s="35"/>
      <c r="AJO12" s="35"/>
      <c r="AJP12" s="35"/>
      <c r="AJQ12" s="35"/>
      <c r="AJR12" s="35"/>
      <c r="AJS12" s="35"/>
      <c r="AJT12" s="35"/>
      <c r="AJU12" s="35"/>
      <c r="AJV12" s="35"/>
      <c r="AJW12" s="35"/>
      <c r="AJX12" s="35"/>
      <c r="AJY12" s="35"/>
      <c r="AJZ12" s="35"/>
      <c r="AKA12" s="35"/>
      <c r="AKB12" s="35"/>
      <c r="AKC12" s="35"/>
      <c r="AKD12" s="35"/>
      <c r="AKE12" s="35"/>
      <c r="AKF12" s="35"/>
      <c r="AKG12" s="35"/>
      <c r="AKH12" s="35"/>
      <c r="AKI12" s="35"/>
      <c r="AKJ12" s="35"/>
      <c r="AKK12" s="35"/>
      <c r="AKL12" s="35"/>
      <c r="AKM12" s="35"/>
      <c r="AKN12" s="35"/>
      <c r="AKO12" s="35"/>
      <c r="AKP12" s="35"/>
      <c r="AKQ12" s="35"/>
      <c r="AKR12" s="35"/>
      <c r="AKS12" s="35"/>
      <c r="AKT12" s="35"/>
      <c r="AKU12" s="35"/>
      <c r="AKV12" s="35"/>
      <c r="AKW12" s="35"/>
      <c r="AKX12" s="35"/>
      <c r="AKY12" s="35"/>
      <c r="AKZ12" s="35"/>
      <c r="ALA12" s="35"/>
      <c r="ALB12" s="35"/>
      <c r="ALC12" s="35"/>
      <c r="ALD12" s="35"/>
      <c r="ALE12" s="35"/>
      <c r="ALF12" s="35"/>
      <c r="ALG12" s="35"/>
      <c r="ALH12" s="35"/>
      <c r="ALI12" s="35"/>
      <c r="ALJ12" s="35"/>
      <c r="ALK12" s="35"/>
      <c r="ALL12" s="35"/>
      <c r="ALM12" s="35"/>
      <c r="ALN12" s="35"/>
      <c r="ALO12" s="35"/>
      <c r="ALP12" s="35"/>
      <c r="ALQ12" s="35"/>
      <c r="ALR12" s="35"/>
      <c r="ALS12" s="35"/>
      <c r="ALT12" s="35"/>
      <c r="ALU12" s="35"/>
      <c r="ALV12" s="35"/>
      <c r="ALW12" s="35"/>
      <c r="ALX12" s="35"/>
      <c r="ALY12" s="35"/>
      <c r="ALZ12" s="35"/>
      <c r="AMA12" s="35"/>
      <c r="AMB12" s="35"/>
      <c r="AMC12" s="35"/>
      <c r="AMD12" s="35"/>
      <c r="AME12" s="35"/>
      <c r="AMF12" s="35"/>
      <c r="AMG12" s="35"/>
      <c r="AMH12" s="35"/>
      <c r="AMI12" s="35"/>
      <c r="AMJ12" s="35"/>
      <c r="AMK12" s="35"/>
      <c r="AML12" s="35"/>
      <c r="AMM12" s="35"/>
      <c r="AMN12" s="35"/>
      <c r="AMO12" s="35"/>
      <c r="AMP12" s="35"/>
      <c r="AMQ12" s="35"/>
      <c r="AMR12" s="35"/>
      <c r="AMS12" s="35"/>
      <c r="AMT12" s="35"/>
      <c r="AMU12" s="35"/>
      <c r="AMV12" s="35"/>
      <c r="AMW12" s="35"/>
      <c r="AMX12" s="35"/>
      <c r="AMY12" s="35"/>
      <c r="AMZ12" s="35"/>
      <c r="ANA12" s="35"/>
      <c r="ANB12" s="35"/>
      <c r="ANC12" s="35"/>
      <c r="AND12" s="35"/>
      <c r="ANE12" s="35"/>
      <c r="ANF12" s="35"/>
      <c r="ANG12" s="35"/>
      <c r="ANH12" s="35"/>
      <c r="ANI12" s="35"/>
      <c r="ANJ12" s="35"/>
      <c r="ANK12" s="35"/>
      <c r="ANL12" s="35"/>
      <c r="ANM12" s="35"/>
      <c r="ANN12" s="35"/>
      <c r="ANO12" s="35"/>
      <c r="ANP12" s="35"/>
      <c r="ANQ12" s="35"/>
      <c r="ANR12" s="35"/>
      <c r="ANS12" s="35"/>
      <c r="ANT12" s="35"/>
      <c r="ANU12" s="35"/>
      <c r="ANV12" s="35"/>
      <c r="ANW12" s="35"/>
      <c r="ANX12" s="35"/>
      <c r="ANY12" s="35"/>
      <c r="ANZ12" s="35"/>
      <c r="AOA12" s="35"/>
      <c r="AOB12" s="35"/>
      <c r="AOC12" s="35"/>
      <c r="AOD12" s="35"/>
      <c r="AOE12" s="35"/>
      <c r="AOF12" s="35"/>
      <c r="AOG12" s="35"/>
      <c r="AOH12" s="35"/>
      <c r="AOI12" s="35"/>
      <c r="AOJ12" s="35"/>
      <c r="AOK12" s="35"/>
      <c r="AOL12" s="35"/>
      <c r="AOM12" s="35"/>
      <c r="AON12" s="35"/>
      <c r="AOO12" s="35"/>
      <c r="AOP12" s="35"/>
      <c r="AOQ12" s="35"/>
      <c r="AOR12" s="35"/>
      <c r="AOS12" s="35"/>
      <c r="AOT12" s="35"/>
      <c r="AOU12" s="35"/>
      <c r="AOV12" s="35"/>
      <c r="AOW12" s="35"/>
      <c r="AOX12" s="35"/>
      <c r="AOY12" s="35"/>
      <c r="AOZ12" s="35"/>
      <c r="APA12" s="35"/>
      <c r="APB12" s="35"/>
      <c r="APC12" s="35"/>
      <c r="APD12" s="35"/>
      <c r="APE12" s="35"/>
      <c r="APF12" s="35"/>
      <c r="APG12" s="35"/>
      <c r="APH12" s="35"/>
      <c r="API12" s="35"/>
      <c r="APJ12" s="35"/>
      <c r="APK12" s="35"/>
      <c r="APL12" s="35"/>
      <c r="APM12" s="35"/>
      <c r="APN12" s="35"/>
      <c r="APO12" s="35"/>
      <c r="APP12" s="35"/>
      <c r="APQ12" s="35"/>
      <c r="APR12" s="35"/>
      <c r="APS12" s="35"/>
      <c r="APT12" s="35"/>
      <c r="APU12" s="35"/>
      <c r="APV12" s="35"/>
      <c r="APW12" s="35"/>
      <c r="APX12" s="35"/>
      <c r="APY12" s="35"/>
      <c r="APZ12" s="35"/>
      <c r="AQA12" s="35"/>
      <c r="AQB12" s="35"/>
      <c r="AQC12" s="35"/>
      <c r="AQD12" s="35"/>
      <c r="AQE12" s="35"/>
      <c r="AQF12" s="35"/>
      <c r="AQG12" s="35"/>
      <c r="AQH12" s="35"/>
      <c r="AQI12" s="35"/>
      <c r="AQJ12" s="35"/>
      <c r="AQK12" s="35"/>
      <c r="AQL12" s="35"/>
      <c r="AQM12" s="35"/>
      <c r="AQN12" s="35"/>
      <c r="AQO12" s="35"/>
      <c r="AQP12" s="35"/>
      <c r="AQQ12" s="35"/>
      <c r="AQR12" s="35"/>
      <c r="AQS12" s="35"/>
      <c r="AQT12" s="35"/>
      <c r="AQU12" s="35"/>
      <c r="AQV12" s="35"/>
      <c r="AQW12" s="35"/>
      <c r="AQX12" s="35"/>
      <c r="AQY12" s="35"/>
      <c r="AQZ12" s="35"/>
      <c r="ARA12" s="35"/>
      <c r="ARB12" s="35"/>
      <c r="ARC12" s="35"/>
      <c r="ARD12" s="35"/>
      <c r="ARE12" s="35"/>
      <c r="ARF12" s="35"/>
      <c r="ARG12" s="35"/>
      <c r="ARH12" s="35"/>
      <c r="ARI12" s="35"/>
      <c r="ARJ12" s="35"/>
      <c r="ARK12" s="35"/>
      <c r="ARL12" s="35"/>
      <c r="ARM12" s="35"/>
      <c r="ARN12" s="35"/>
      <c r="ARO12" s="35"/>
      <c r="ARP12" s="35"/>
      <c r="ARQ12" s="35"/>
      <c r="ARR12" s="35"/>
      <c r="ARS12" s="35"/>
      <c r="ART12" s="35"/>
      <c r="ARU12" s="35"/>
      <c r="ARV12" s="35"/>
      <c r="ARW12" s="35"/>
      <c r="ARX12" s="35"/>
      <c r="ARY12" s="35"/>
      <c r="ARZ12" s="35"/>
      <c r="ASA12" s="35"/>
      <c r="ASB12" s="35"/>
      <c r="ASC12" s="35"/>
      <c r="ASD12" s="35"/>
      <c r="ASE12" s="35"/>
      <c r="ASF12" s="35"/>
      <c r="ASG12" s="35"/>
      <c r="ASH12" s="35"/>
      <c r="ASI12" s="35"/>
      <c r="ASJ12" s="35"/>
      <c r="ASK12" s="35"/>
      <c r="ASL12" s="35"/>
      <c r="ASM12" s="35"/>
      <c r="ASN12" s="35"/>
      <c r="ASO12" s="35"/>
      <c r="ASP12" s="35"/>
      <c r="ASQ12" s="35"/>
      <c r="ASR12" s="35"/>
      <c r="ASS12" s="35"/>
      <c r="AST12" s="35"/>
      <c r="ASU12" s="35"/>
      <c r="ASV12" s="35"/>
      <c r="ASW12" s="35"/>
      <c r="ASX12" s="35"/>
      <c r="ASY12" s="35"/>
      <c r="ASZ12" s="35"/>
      <c r="ATA12" s="35"/>
      <c r="ATB12" s="35"/>
      <c r="ATC12" s="35"/>
      <c r="ATD12" s="35"/>
      <c r="ATE12" s="35"/>
      <c r="ATF12" s="35"/>
      <c r="ATG12" s="35"/>
      <c r="ATH12" s="35"/>
      <c r="ATI12" s="35"/>
      <c r="ATJ12" s="35"/>
      <c r="ATK12" s="35"/>
      <c r="ATL12" s="35"/>
      <c r="ATM12" s="35"/>
      <c r="ATN12" s="35"/>
      <c r="ATO12" s="35"/>
      <c r="ATP12" s="35"/>
      <c r="ATQ12" s="35"/>
      <c r="ATR12" s="35"/>
      <c r="ATS12" s="35"/>
      <c r="ATT12" s="35"/>
      <c r="ATU12" s="35"/>
      <c r="ATV12" s="35"/>
      <c r="ATW12" s="35"/>
      <c r="ATX12" s="35"/>
      <c r="ATY12" s="35"/>
      <c r="ATZ12" s="35"/>
      <c r="AUA12" s="35"/>
      <c r="AUB12" s="35"/>
      <c r="AUC12" s="35"/>
      <c r="AUD12" s="35"/>
      <c r="AUE12" s="35"/>
      <c r="AUF12" s="35"/>
      <c r="AUG12" s="35"/>
      <c r="AUH12" s="35"/>
      <c r="AUI12" s="35"/>
      <c r="AUJ12" s="35"/>
      <c r="AUK12" s="35"/>
      <c r="AUL12" s="35"/>
      <c r="AUM12" s="35"/>
      <c r="AUN12" s="35"/>
      <c r="AUO12" s="35"/>
      <c r="AUP12" s="35"/>
      <c r="AUQ12" s="35"/>
      <c r="AUR12" s="35"/>
      <c r="AUS12" s="35"/>
      <c r="AUT12" s="35"/>
      <c r="AUU12" s="35"/>
      <c r="AUV12" s="35"/>
      <c r="AUW12" s="35"/>
      <c r="AUX12" s="35"/>
      <c r="AUY12" s="35"/>
      <c r="AUZ12" s="35"/>
      <c r="AVA12" s="35"/>
      <c r="AVB12" s="35"/>
      <c r="AVC12" s="35"/>
      <c r="AVD12" s="35"/>
      <c r="AVE12" s="35"/>
      <c r="AVF12" s="35"/>
      <c r="AVG12" s="35"/>
      <c r="AVH12" s="35"/>
      <c r="AVI12" s="35"/>
      <c r="AVJ12" s="35"/>
      <c r="AVK12" s="35"/>
      <c r="AVL12" s="35"/>
      <c r="AVM12" s="35"/>
      <c r="AVN12" s="35"/>
      <c r="AVO12" s="35"/>
      <c r="AVP12" s="35"/>
      <c r="AVQ12" s="35"/>
      <c r="AVR12" s="35"/>
      <c r="AVS12" s="35"/>
      <c r="AVT12" s="35"/>
      <c r="AVU12" s="35"/>
      <c r="AVV12" s="35"/>
      <c r="AVW12" s="35"/>
      <c r="AVX12" s="35"/>
      <c r="AVY12" s="35"/>
      <c r="AVZ12" s="35"/>
      <c r="AWA12" s="35"/>
      <c r="AWB12" s="35"/>
      <c r="AWC12" s="35"/>
      <c r="AWD12" s="35"/>
      <c r="AWE12" s="35"/>
      <c r="AWF12" s="35"/>
      <c r="AWG12" s="35"/>
      <c r="AWH12" s="35"/>
      <c r="AWI12" s="35"/>
      <c r="AWJ12" s="35"/>
      <c r="AWK12" s="35"/>
      <c r="AWL12" s="35"/>
      <c r="AWM12" s="35"/>
      <c r="AWN12" s="35"/>
      <c r="AWO12" s="35"/>
      <c r="AWP12" s="35"/>
      <c r="AWQ12" s="35"/>
      <c r="AWR12" s="35"/>
      <c r="AWS12" s="35"/>
      <c r="AWT12" s="35"/>
      <c r="AWU12" s="35"/>
      <c r="AWV12" s="35"/>
      <c r="AWW12" s="35"/>
      <c r="AWX12" s="35"/>
      <c r="AWY12" s="35"/>
      <c r="AWZ12" s="35"/>
      <c r="AXA12" s="35"/>
      <c r="AXB12" s="35"/>
      <c r="AXC12" s="35"/>
      <c r="AXD12" s="35"/>
      <c r="AXE12" s="35"/>
      <c r="AXF12" s="35"/>
      <c r="AXG12" s="35"/>
      <c r="AXH12" s="35"/>
      <c r="AXI12" s="35"/>
      <c r="AXJ12" s="35"/>
      <c r="AXK12" s="35"/>
      <c r="AXL12" s="35"/>
      <c r="AXM12" s="35"/>
      <c r="AXN12" s="35"/>
      <c r="AXO12" s="35"/>
      <c r="AXP12" s="35"/>
      <c r="AXQ12" s="35"/>
      <c r="AXR12" s="35"/>
      <c r="AXS12" s="35"/>
      <c r="AXT12" s="35"/>
      <c r="AXU12" s="35"/>
      <c r="AXV12" s="35"/>
      <c r="AXW12" s="35"/>
      <c r="AXX12" s="35"/>
      <c r="AXY12" s="35"/>
      <c r="AXZ12" s="35"/>
      <c r="AYA12" s="35"/>
      <c r="AYB12" s="35"/>
      <c r="AYC12" s="35"/>
      <c r="AYD12" s="35"/>
      <c r="AYE12" s="35"/>
      <c r="AYF12" s="35"/>
      <c r="AYG12" s="35"/>
      <c r="AYH12" s="35"/>
      <c r="AYI12" s="35"/>
      <c r="AYJ12" s="35"/>
      <c r="AYK12" s="35"/>
      <c r="AYL12" s="35"/>
      <c r="AYM12" s="35"/>
      <c r="AYN12" s="35"/>
      <c r="AYO12" s="35"/>
      <c r="AYP12" s="35"/>
      <c r="AYQ12" s="35"/>
      <c r="AYR12" s="35"/>
      <c r="AYS12" s="35"/>
      <c r="AYT12" s="35"/>
      <c r="AYU12" s="35"/>
      <c r="AYV12" s="35"/>
      <c r="AYW12" s="35"/>
      <c r="AYX12" s="35"/>
      <c r="AYY12" s="35"/>
      <c r="AYZ12" s="35"/>
      <c r="AZA12" s="35"/>
      <c r="AZB12" s="35"/>
      <c r="AZC12" s="35"/>
      <c r="AZD12" s="35"/>
      <c r="AZE12" s="35"/>
      <c r="AZF12" s="35"/>
      <c r="AZG12" s="35"/>
      <c r="AZH12" s="35"/>
      <c r="AZI12" s="35"/>
      <c r="AZJ12" s="35"/>
      <c r="AZK12" s="35"/>
      <c r="AZL12" s="35"/>
      <c r="AZM12" s="35"/>
      <c r="AZN12" s="35"/>
      <c r="AZO12" s="35"/>
      <c r="AZP12" s="35"/>
      <c r="AZQ12" s="35"/>
      <c r="AZR12" s="35"/>
      <c r="AZS12" s="35"/>
      <c r="AZT12" s="35"/>
      <c r="AZU12" s="35"/>
      <c r="AZV12" s="35"/>
      <c r="AZW12" s="35"/>
      <c r="AZX12" s="35"/>
      <c r="AZY12" s="35"/>
      <c r="AZZ12" s="35"/>
      <c r="BAA12" s="35"/>
      <c r="BAB12" s="35"/>
      <c r="BAC12" s="35"/>
      <c r="BAD12" s="35"/>
      <c r="BAE12" s="35"/>
      <c r="BAF12" s="35"/>
      <c r="BAG12" s="35"/>
      <c r="BAH12" s="35"/>
      <c r="BAI12" s="35"/>
      <c r="BAJ12" s="35"/>
      <c r="BAK12" s="35"/>
      <c r="BAL12" s="35"/>
      <c r="BAM12" s="35"/>
      <c r="BAN12" s="35"/>
      <c r="BAO12" s="35"/>
      <c r="BAP12" s="35"/>
      <c r="BAQ12" s="35"/>
      <c r="BAR12" s="35"/>
      <c r="BAS12" s="35"/>
      <c r="BAT12" s="35"/>
      <c r="BAU12" s="35"/>
      <c r="BAV12" s="35"/>
      <c r="BAW12" s="35"/>
      <c r="BAX12" s="35"/>
      <c r="BAY12" s="35"/>
      <c r="BAZ12" s="35"/>
      <c r="BBA12" s="35"/>
      <c r="BBB12" s="35"/>
      <c r="BBC12" s="35"/>
      <c r="BBD12" s="35"/>
      <c r="BBE12" s="35"/>
      <c r="BBF12" s="35"/>
      <c r="BBG12" s="35"/>
      <c r="BBH12" s="35"/>
      <c r="BBI12" s="35"/>
      <c r="BBJ12" s="35"/>
      <c r="BBK12" s="35"/>
      <c r="BBL12" s="35"/>
      <c r="BBM12" s="35"/>
      <c r="BBN12" s="35"/>
      <c r="BBO12" s="35"/>
      <c r="BBP12" s="35"/>
      <c r="BBQ12" s="35"/>
      <c r="BBR12" s="35"/>
      <c r="BBS12" s="35"/>
      <c r="BBT12" s="35"/>
      <c r="BBU12" s="35"/>
      <c r="BBV12" s="35"/>
      <c r="BBW12" s="35"/>
      <c r="BBX12" s="35"/>
      <c r="BBY12" s="35"/>
      <c r="BBZ12" s="35"/>
      <c r="BCA12" s="35"/>
      <c r="BCB12" s="35"/>
      <c r="BCC12" s="35"/>
      <c r="BCD12" s="35"/>
      <c r="BCE12" s="35"/>
      <c r="BCF12" s="35"/>
      <c r="BCG12" s="35"/>
      <c r="BCH12" s="35"/>
      <c r="BCI12" s="35"/>
      <c r="BCJ12" s="35"/>
      <c r="BCK12" s="35"/>
      <c r="BCL12" s="35"/>
      <c r="BCM12" s="35"/>
      <c r="BCN12" s="35"/>
      <c r="BCO12" s="35"/>
      <c r="BCP12" s="35"/>
      <c r="BCQ12" s="35"/>
      <c r="BCR12" s="35"/>
      <c r="BCS12" s="35"/>
      <c r="BCT12" s="35"/>
      <c r="BCU12" s="35"/>
      <c r="BCV12" s="35"/>
      <c r="BCW12" s="35"/>
      <c r="BCX12" s="35"/>
      <c r="BCY12" s="35"/>
      <c r="BCZ12" s="35"/>
      <c r="BDA12" s="35"/>
      <c r="BDB12" s="35"/>
      <c r="BDC12" s="35"/>
      <c r="BDD12" s="35"/>
      <c r="BDE12" s="35"/>
      <c r="BDF12" s="35"/>
      <c r="BDG12" s="35"/>
      <c r="BDH12" s="35"/>
      <c r="BDI12" s="35"/>
      <c r="BDJ12" s="35"/>
      <c r="BDK12" s="35"/>
      <c r="BDL12" s="35"/>
      <c r="BDM12" s="35"/>
      <c r="BDN12" s="35"/>
      <c r="BDO12" s="35"/>
      <c r="BDP12" s="35"/>
      <c r="BDQ12" s="35"/>
      <c r="BDR12" s="35"/>
      <c r="BDS12" s="35"/>
      <c r="BDT12" s="35"/>
      <c r="BDU12" s="35"/>
      <c r="BDV12" s="35"/>
      <c r="BDW12" s="35"/>
      <c r="BDX12" s="35"/>
      <c r="BDY12" s="35"/>
      <c r="BDZ12" s="35"/>
      <c r="BEA12" s="35"/>
      <c r="BEB12" s="35"/>
      <c r="BEC12" s="35"/>
      <c r="BED12" s="35"/>
      <c r="BEE12" s="35"/>
      <c r="BEF12" s="35"/>
      <c r="BEG12" s="35"/>
      <c r="BEH12" s="35"/>
      <c r="BEI12" s="35"/>
      <c r="BEJ12" s="35"/>
      <c r="BEK12" s="35"/>
      <c r="BEL12" s="35"/>
      <c r="BEM12" s="35"/>
      <c r="BEN12" s="35"/>
      <c r="BEO12" s="35"/>
      <c r="BEP12" s="35"/>
      <c r="BEQ12" s="35"/>
      <c r="BER12" s="35"/>
      <c r="BES12" s="35"/>
      <c r="BET12" s="35"/>
      <c r="BEU12" s="35"/>
      <c r="BEV12" s="35"/>
      <c r="BEW12" s="35"/>
      <c r="BEX12" s="35"/>
      <c r="BEY12" s="35"/>
      <c r="BEZ12" s="35"/>
      <c r="BFA12" s="35"/>
      <c r="BFB12" s="35"/>
      <c r="BFC12" s="35"/>
      <c r="BFD12" s="35"/>
      <c r="BFE12" s="35"/>
      <c r="BFF12" s="35"/>
      <c r="BFG12" s="35"/>
      <c r="BFH12" s="35"/>
      <c r="BFI12" s="35"/>
      <c r="BFJ12" s="35"/>
      <c r="BFK12" s="35"/>
      <c r="BFL12" s="35"/>
      <c r="BFM12" s="35"/>
      <c r="BFN12" s="35"/>
      <c r="BFO12" s="35"/>
      <c r="BFP12" s="35"/>
      <c r="BFQ12" s="35"/>
      <c r="BFR12" s="35"/>
      <c r="BFS12" s="35"/>
      <c r="BFT12" s="35"/>
      <c r="BFU12" s="35"/>
      <c r="BFV12" s="35"/>
      <c r="BFW12" s="35"/>
      <c r="BFX12" s="35"/>
      <c r="BFY12" s="35"/>
      <c r="BFZ12" s="35"/>
      <c r="BGA12" s="35"/>
      <c r="BGB12" s="35"/>
      <c r="BGC12" s="35"/>
      <c r="BGD12" s="35"/>
      <c r="BGE12" s="35"/>
      <c r="BGF12" s="35"/>
      <c r="BGG12" s="35"/>
      <c r="BGH12" s="35"/>
      <c r="BGI12" s="35"/>
      <c r="BGJ12" s="35"/>
      <c r="BGK12" s="35"/>
      <c r="BGL12" s="35"/>
      <c r="BGM12" s="35"/>
      <c r="BGN12" s="35"/>
      <c r="BGO12" s="35"/>
      <c r="BGP12" s="35"/>
      <c r="BGQ12" s="35"/>
      <c r="BGR12" s="35"/>
      <c r="BGS12" s="35"/>
      <c r="BGT12" s="35"/>
      <c r="BGU12" s="35"/>
      <c r="BGV12" s="35"/>
      <c r="BGW12" s="35"/>
      <c r="BGX12" s="35"/>
      <c r="BGY12" s="35"/>
      <c r="BGZ12" s="35"/>
      <c r="BHA12" s="35"/>
      <c r="BHB12" s="35"/>
      <c r="BHC12" s="35"/>
      <c r="BHD12" s="35"/>
      <c r="BHE12" s="35"/>
      <c r="BHF12" s="35"/>
      <c r="BHG12" s="35"/>
      <c r="BHH12" s="35"/>
      <c r="BHI12" s="35"/>
      <c r="BHJ12" s="35"/>
      <c r="BHK12" s="35"/>
      <c r="BHL12" s="35"/>
      <c r="BHM12" s="35"/>
      <c r="BHN12" s="35"/>
      <c r="BHO12" s="35"/>
      <c r="BHP12" s="35"/>
      <c r="BHQ12" s="35"/>
      <c r="BHR12" s="35"/>
      <c r="BHS12" s="35"/>
      <c r="BHT12" s="35"/>
      <c r="BHU12" s="35"/>
      <c r="BHV12" s="35"/>
      <c r="BHW12" s="35"/>
      <c r="BHX12" s="35"/>
      <c r="BHY12" s="35"/>
      <c r="BHZ12" s="35"/>
      <c r="BIA12" s="35"/>
      <c r="BIB12" s="35"/>
      <c r="BIC12" s="35"/>
      <c r="BID12" s="35"/>
      <c r="BIE12" s="35"/>
      <c r="BIF12" s="35"/>
      <c r="BIG12" s="35"/>
      <c r="BIH12" s="35"/>
      <c r="BII12" s="35"/>
      <c r="BIJ12" s="35"/>
      <c r="BIK12" s="35"/>
      <c r="BIL12" s="35"/>
      <c r="BIM12" s="35"/>
      <c r="BIN12" s="35"/>
      <c r="BIO12" s="35"/>
      <c r="BIP12" s="35"/>
      <c r="BIQ12" s="35"/>
      <c r="BIR12" s="35"/>
      <c r="BIS12" s="35"/>
      <c r="BIT12" s="35"/>
      <c r="BIU12" s="35"/>
      <c r="BIV12" s="35"/>
      <c r="BIW12" s="35"/>
      <c r="BIX12" s="35"/>
      <c r="BIY12" s="35"/>
      <c r="BIZ12" s="35"/>
      <c r="BJA12" s="35"/>
      <c r="BJB12" s="35"/>
      <c r="BJC12" s="35"/>
      <c r="BJD12" s="35"/>
      <c r="BJE12" s="35"/>
      <c r="BJF12" s="35"/>
      <c r="BJG12" s="35"/>
      <c r="BJH12" s="35"/>
      <c r="BJI12" s="35"/>
      <c r="BJJ12" s="35"/>
      <c r="BJK12" s="35"/>
      <c r="BJL12" s="35"/>
      <c r="BJM12" s="35"/>
      <c r="BJN12" s="35"/>
      <c r="BJO12" s="35"/>
      <c r="BJP12" s="35"/>
      <c r="BJQ12" s="35"/>
      <c r="BJR12" s="35"/>
      <c r="BJS12" s="35"/>
      <c r="BJT12" s="35"/>
      <c r="BJU12" s="35"/>
      <c r="BJV12" s="35"/>
      <c r="BJW12" s="35"/>
      <c r="BJX12" s="35"/>
      <c r="BJY12" s="35"/>
      <c r="BJZ12" s="35"/>
      <c r="BKA12" s="35"/>
      <c r="BKB12" s="35"/>
      <c r="BKC12" s="35"/>
      <c r="BKD12" s="35"/>
      <c r="BKE12" s="35"/>
      <c r="BKF12" s="35"/>
      <c r="BKG12" s="35"/>
      <c r="BKH12" s="35"/>
      <c r="BKI12" s="35"/>
      <c r="BKJ12" s="35"/>
      <c r="BKK12" s="35"/>
      <c r="BKL12" s="35"/>
      <c r="BKM12" s="35"/>
      <c r="BKN12" s="35"/>
      <c r="BKO12" s="35"/>
      <c r="BKP12" s="35"/>
      <c r="BKQ12" s="35"/>
      <c r="BKR12" s="35"/>
      <c r="BKS12" s="35"/>
      <c r="BKT12" s="35"/>
      <c r="BKU12" s="35"/>
      <c r="BKV12" s="35"/>
      <c r="BKW12" s="35"/>
      <c r="BKX12" s="35"/>
      <c r="BKY12" s="35"/>
      <c r="BKZ12" s="35"/>
      <c r="BLA12" s="35"/>
      <c r="BLB12" s="35"/>
      <c r="BLC12" s="35"/>
      <c r="BLD12" s="35"/>
      <c r="BLE12" s="35"/>
      <c r="BLF12" s="35"/>
      <c r="BLG12" s="35"/>
      <c r="BLH12" s="35"/>
      <c r="BLI12" s="35"/>
      <c r="BLJ12" s="35"/>
      <c r="BLK12" s="35"/>
      <c r="BLL12" s="35"/>
      <c r="BLM12" s="35"/>
      <c r="BLN12" s="35"/>
      <c r="BLO12" s="35"/>
      <c r="BLP12" s="35"/>
      <c r="BLQ12" s="35"/>
      <c r="BLR12" s="35"/>
      <c r="BLS12" s="35"/>
      <c r="BLT12" s="35"/>
      <c r="BLU12" s="35"/>
      <c r="BLV12" s="35"/>
      <c r="BLW12" s="35"/>
      <c r="BLX12" s="35"/>
      <c r="BLY12" s="35"/>
      <c r="BLZ12" s="35"/>
      <c r="BMA12" s="35"/>
      <c r="BMB12" s="35"/>
      <c r="BMC12" s="35"/>
      <c r="BMD12" s="35"/>
      <c r="BME12" s="35"/>
      <c r="BMF12" s="35"/>
      <c r="BMG12" s="35"/>
      <c r="BMH12" s="35"/>
      <c r="BMI12" s="35"/>
      <c r="BMJ12" s="35"/>
      <c r="BMK12" s="35"/>
      <c r="BML12" s="35"/>
      <c r="BMM12" s="35"/>
      <c r="BMN12" s="35"/>
      <c r="BMO12" s="35"/>
      <c r="BMP12" s="35"/>
      <c r="BMQ12" s="35"/>
      <c r="BMR12" s="35"/>
      <c r="BMS12" s="35"/>
      <c r="BMT12" s="35"/>
      <c r="BMU12" s="35"/>
      <c r="BMV12" s="35"/>
      <c r="BMW12" s="35"/>
      <c r="BMX12" s="35"/>
      <c r="BMY12" s="35"/>
      <c r="BMZ12" s="35"/>
      <c r="BNA12" s="35"/>
      <c r="BNB12" s="35"/>
      <c r="BNC12" s="35"/>
      <c r="BND12" s="35"/>
      <c r="BNE12" s="35"/>
      <c r="BNF12" s="35"/>
      <c r="BNG12" s="35"/>
      <c r="BNH12" s="35"/>
      <c r="BNI12" s="35"/>
      <c r="BNJ12" s="35"/>
      <c r="BNK12" s="35"/>
      <c r="BNL12" s="35"/>
      <c r="BNM12" s="35"/>
      <c r="BNN12" s="35"/>
      <c r="BNO12" s="35"/>
      <c r="BNP12" s="35"/>
      <c r="BNQ12" s="35"/>
      <c r="BNR12" s="35"/>
      <c r="BNS12" s="35"/>
      <c r="BNT12" s="35"/>
      <c r="BNU12" s="35"/>
      <c r="BNV12" s="35"/>
      <c r="BNW12" s="35"/>
      <c r="BNX12" s="35"/>
      <c r="BNY12" s="35"/>
      <c r="BNZ12" s="35"/>
      <c r="BOA12" s="35"/>
      <c r="BOB12" s="35"/>
      <c r="BOC12" s="35"/>
      <c r="BOD12" s="35"/>
      <c r="BOE12" s="35"/>
      <c r="BOF12" s="35"/>
      <c r="BOG12" s="35"/>
      <c r="BOH12" s="35"/>
      <c r="BOI12" s="35"/>
      <c r="BOJ12" s="35"/>
      <c r="BOK12" s="35"/>
      <c r="BOL12" s="35"/>
      <c r="BOM12" s="35"/>
      <c r="BON12" s="35"/>
      <c r="BOO12" s="35"/>
      <c r="BOP12" s="35"/>
      <c r="BOQ12" s="35"/>
      <c r="BOR12" s="35"/>
      <c r="BOS12" s="35"/>
      <c r="BOT12" s="35"/>
      <c r="BOU12" s="35"/>
      <c r="BOV12" s="35"/>
      <c r="BOW12" s="35"/>
      <c r="BOX12" s="35"/>
      <c r="BOY12" s="35"/>
      <c r="BOZ12" s="35"/>
      <c r="BPA12" s="35"/>
      <c r="BPB12" s="35"/>
      <c r="BPC12" s="35"/>
      <c r="BPD12" s="35"/>
      <c r="BPE12" s="35"/>
      <c r="BPF12" s="35"/>
      <c r="BPG12" s="35"/>
      <c r="BPH12" s="35"/>
      <c r="BPI12" s="35"/>
      <c r="BPJ12" s="35"/>
      <c r="BPK12" s="35"/>
      <c r="BPL12" s="35"/>
      <c r="BPM12" s="35"/>
      <c r="BPN12" s="35"/>
      <c r="BPO12" s="35"/>
      <c r="BPP12" s="35"/>
      <c r="BPQ12" s="35"/>
      <c r="BPR12" s="35"/>
      <c r="BPS12" s="35"/>
      <c r="BPT12" s="35"/>
      <c r="BPU12" s="35"/>
      <c r="BPV12" s="35"/>
      <c r="BPW12" s="35"/>
      <c r="BPX12" s="35"/>
      <c r="BPY12" s="35"/>
      <c r="BPZ12" s="35"/>
      <c r="BQA12" s="35"/>
      <c r="BQB12" s="35"/>
      <c r="BQC12" s="35"/>
      <c r="BQD12" s="35"/>
      <c r="BQE12" s="35"/>
      <c r="BQF12" s="35"/>
      <c r="BQG12" s="35"/>
      <c r="BQH12" s="35"/>
      <c r="BQI12" s="35"/>
      <c r="BQJ12" s="35"/>
      <c r="BQK12" s="35"/>
      <c r="BQL12" s="35"/>
      <c r="BQM12" s="35"/>
      <c r="BQN12" s="35"/>
      <c r="BQO12" s="35"/>
      <c r="BQP12" s="35"/>
      <c r="BQQ12" s="35"/>
      <c r="BQR12" s="35"/>
      <c r="BQS12" s="35"/>
      <c r="BQT12" s="35"/>
      <c r="BQU12" s="35"/>
      <c r="BQV12" s="35"/>
      <c r="BQW12" s="35"/>
      <c r="BQX12" s="35"/>
      <c r="BQY12" s="35"/>
      <c r="BQZ12" s="35"/>
      <c r="BRA12" s="35"/>
      <c r="BRB12" s="35"/>
      <c r="BRC12" s="35"/>
      <c r="BRD12" s="35"/>
      <c r="BRE12" s="35"/>
      <c r="BRF12" s="35"/>
      <c r="BRG12" s="35"/>
      <c r="BRH12" s="35"/>
      <c r="BRI12" s="35"/>
      <c r="BRJ12" s="35"/>
      <c r="BRK12" s="35"/>
      <c r="BRL12" s="35"/>
      <c r="BRM12" s="35"/>
      <c r="BRN12" s="35"/>
      <c r="BRO12" s="35"/>
      <c r="BRP12" s="35"/>
      <c r="BRQ12" s="35"/>
      <c r="BRR12" s="35"/>
      <c r="BRS12" s="35"/>
      <c r="BRT12" s="35"/>
      <c r="BRU12" s="35"/>
      <c r="BRV12" s="35"/>
      <c r="BRW12" s="35"/>
      <c r="BRX12" s="35"/>
      <c r="BRY12" s="35"/>
      <c r="BRZ12" s="35"/>
      <c r="BSA12" s="35"/>
      <c r="BSB12" s="35"/>
      <c r="BSC12" s="35"/>
      <c r="BSD12" s="35"/>
      <c r="BSE12" s="35"/>
      <c r="BSF12" s="35"/>
      <c r="BSG12" s="35"/>
      <c r="BSH12" s="35"/>
      <c r="BSI12" s="35"/>
      <c r="BSJ12" s="35"/>
      <c r="BSK12" s="35"/>
      <c r="BSL12" s="35"/>
      <c r="BSM12" s="35"/>
      <c r="BSN12" s="35"/>
      <c r="BSO12" s="35"/>
      <c r="BSP12" s="35"/>
      <c r="BSQ12" s="35"/>
      <c r="BSR12" s="35"/>
      <c r="BSS12" s="35"/>
      <c r="BST12" s="35"/>
      <c r="BSU12" s="35"/>
      <c r="BSV12" s="35"/>
      <c r="BSW12" s="35"/>
      <c r="BSX12" s="35"/>
      <c r="BSY12" s="35"/>
      <c r="BSZ12" s="35"/>
      <c r="BTA12" s="35"/>
      <c r="BTB12" s="35"/>
      <c r="BTC12" s="35"/>
      <c r="BTD12" s="35"/>
      <c r="BTE12" s="35"/>
      <c r="BTF12" s="35"/>
      <c r="BTG12" s="35"/>
      <c r="BTH12" s="35"/>
      <c r="BTI12" s="35"/>
      <c r="BTJ12" s="35"/>
      <c r="BTK12" s="35"/>
      <c r="BTL12" s="35"/>
      <c r="BTM12" s="35"/>
      <c r="BTN12" s="35"/>
      <c r="BTO12" s="35"/>
      <c r="BTP12" s="35"/>
      <c r="BTQ12" s="35"/>
      <c r="BTR12" s="35"/>
      <c r="BTS12" s="35"/>
      <c r="BTT12" s="35"/>
      <c r="BTU12" s="35"/>
      <c r="BTV12" s="35"/>
      <c r="BTW12" s="35"/>
      <c r="BTX12" s="35"/>
      <c r="BTY12" s="35"/>
      <c r="BTZ12" s="35"/>
      <c r="BUA12" s="35"/>
      <c r="BUB12" s="35"/>
      <c r="BUC12" s="35"/>
      <c r="BUD12" s="35"/>
      <c r="BUE12" s="35"/>
      <c r="BUF12" s="35"/>
      <c r="BUG12" s="35"/>
      <c r="BUH12" s="35"/>
      <c r="BUI12" s="35"/>
      <c r="BUJ12" s="35"/>
      <c r="BUK12" s="35"/>
      <c r="BUL12" s="35"/>
      <c r="BUM12" s="35"/>
      <c r="BUN12" s="35"/>
      <c r="BUO12" s="35"/>
      <c r="BUP12" s="35"/>
      <c r="BUQ12" s="35"/>
      <c r="BUR12" s="35"/>
      <c r="BUS12" s="35"/>
      <c r="BUT12" s="35"/>
      <c r="BUU12" s="35"/>
      <c r="BUV12" s="35"/>
      <c r="BUW12" s="35"/>
      <c r="BUX12" s="35"/>
      <c r="BUY12" s="35"/>
      <c r="BUZ12" s="35"/>
      <c r="BVA12" s="35"/>
      <c r="BVB12" s="35"/>
      <c r="BVC12" s="35"/>
      <c r="BVD12" s="35"/>
      <c r="BVE12" s="35"/>
      <c r="BVF12" s="35"/>
      <c r="BVG12" s="35"/>
      <c r="BVH12" s="35"/>
      <c r="BVI12" s="35"/>
      <c r="BVJ12" s="35"/>
      <c r="BVK12" s="35"/>
      <c r="BVL12" s="35"/>
      <c r="BVM12" s="35"/>
      <c r="BVN12" s="35"/>
      <c r="BVO12" s="35"/>
      <c r="BVP12" s="35"/>
      <c r="BVQ12" s="35"/>
      <c r="BVR12" s="35"/>
      <c r="BVS12" s="35"/>
      <c r="BVT12" s="35"/>
      <c r="BVU12" s="35"/>
      <c r="BVV12" s="35"/>
      <c r="BVW12" s="35"/>
      <c r="BVX12" s="35"/>
      <c r="BVY12" s="35"/>
      <c r="BVZ12" s="35"/>
      <c r="BWA12" s="35"/>
      <c r="BWB12" s="35"/>
      <c r="BWC12" s="35"/>
      <c r="BWD12" s="35"/>
      <c r="BWE12" s="35"/>
      <c r="BWF12" s="35"/>
      <c r="BWG12" s="35"/>
      <c r="BWH12" s="35"/>
      <c r="BWI12" s="35"/>
      <c r="BWJ12" s="35"/>
      <c r="BWK12" s="35"/>
      <c r="BWL12" s="35"/>
      <c r="BWM12" s="35"/>
      <c r="BWN12" s="35"/>
      <c r="BWO12" s="35"/>
      <c r="BWP12" s="35"/>
      <c r="BWQ12" s="35"/>
      <c r="BWR12" s="35"/>
      <c r="BWS12" s="35"/>
      <c r="BWT12" s="35"/>
      <c r="BWU12" s="35"/>
      <c r="BWV12" s="35"/>
      <c r="BWW12" s="35"/>
      <c r="BWX12" s="35"/>
      <c r="BWY12" s="35"/>
      <c r="BWZ12" s="35"/>
      <c r="BXA12" s="35"/>
      <c r="BXB12" s="35"/>
      <c r="BXC12" s="35"/>
      <c r="BXD12" s="35"/>
      <c r="BXE12" s="35"/>
      <c r="BXF12" s="35"/>
      <c r="BXG12" s="35"/>
      <c r="BXH12" s="35"/>
      <c r="BXI12" s="35"/>
      <c r="BXJ12" s="35"/>
      <c r="BXK12" s="35"/>
      <c r="BXL12" s="35"/>
      <c r="BXM12" s="35"/>
      <c r="BXN12" s="35"/>
      <c r="BXO12" s="35"/>
      <c r="BXP12" s="35"/>
      <c r="BXQ12" s="35"/>
      <c r="BXR12" s="35"/>
      <c r="BXS12" s="35"/>
      <c r="BXT12" s="35"/>
      <c r="BXU12" s="35"/>
      <c r="BXV12" s="35"/>
      <c r="BXW12" s="35"/>
      <c r="BXX12" s="35"/>
      <c r="BXY12" s="35"/>
      <c r="BXZ12" s="35"/>
      <c r="BYA12" s="35"/>
      <c r="BYB12" s="35"/>
      <c r="BYC12" s="35"/>
      <c r="BYD12" s="35"/>
      <c r="BYE12" s="35"/>
      <c r="BYF12" s="35"/>
      <c r="BYG12" s="35"/>
      <c r="BYH12" s="35"/>
      <c r="BYI12" s="35"/>
      <c r="BYJ12" s="35"/>
      <c r="BYK12" s="35"/>
      <c r="BYL12" s="35"/>
      <c r="BYM12" s="35"/>
      <c r="BYN12" s="35"/>
      <c r="BYO12" s="35"/>
      <c r="BYP12" s="35"/>
      <c r="BYQ12" s="35"/>
      <c r="BYR12" s="35"/>
      <c r="BYS12" s="35"/>
      <c r="BYT12" s="35"/>
      <c r="BYU12" s="35"/>
      <c r="BYV12" s="35"/>
      <c r="BYW12" s="35"/>
      <c r="BYX12" s="35"/>
      <c r="BYY12" s="35"/>
      <c r="BYZ12" s="35"/>
      <c r="BZA12" s="35"/>
      <c r="BZB12" s="35"/>
      <c r="BZC12" s="35"/>
      <c r="BZD12" s="35"/>
      <c r="BZE12" s="35"/>
      <c r="BZF12" s="35"/>
      <c r="BZG12" s="35"/>
      <c r="BZH12" s="35"/>
      <c r="BZI12" s="35"/>
      <c r="BZJ12" s="35"/>
      <c r="BZK12" s="35"/>
      <c r="BZL12" s="35"/>
      <c r="BZM12" s="35"/>
      <c r="BZN12" s="35"/>
      <c r="BZO12" s="35"/>
      <c r="BZP12" s="35"/>
      <c r="BZQ12" s="35"/>
      <c r="BZR12" s="35"/>
      <c r="BZS12" s="35"/>
      <c r="BZT12" s="35"/>
      <c r="BZU12" s="35"/>
      <c r="BZV12" s="35"/>
      <c r="BZW12" s="35"/>
      <c r="BZX12" s="35"/>
      <c r="BZY12" s="35"/>
      <c r="BZZ12" s="35"/>
      <c r="CAA12" s="35"/>
      <c r="CAB12" s="35"/>
      <c r="CAC12" s="35"/>
      <c r="CAD12" s="35"/>
      <c r="CAE12" s="35"/>
      <c r="CAF12" s="35"/>
      <c r="CAG12" s="35"/>
      <c r="CAH12" s="35"/>
      <c r="CAI12" s="35"/>
      <c r="CAJ12" s="35"/>
      <c r="CAK12" s="35"/>
      <c r="CAL12" s="35"/>
      <c r="CAM12" s="35"/>
      <c r="CAN12" s="35"/>
      <c r="CAO12" s="35"/>
      <c r="CAP12" s="35"/>
      <c r="CAQ12" s="35"/>
      <c r="CAR12" s="35"/>
      <c r="CAS12" s="35"/>
      <c r="CAT12" s="35"/>
      <c r="CAU12" s="35"/>
      <c r="CAV12" s="35"/>
      <c r="CAW12" s="35"/>
      <c r="CAX12" s="35"/>
      <c r="CAY12" s="35"/>
      <c r="CAZ12" s="35"/>
      <c r="CBA12" s="35"/>
      <c r="CBB12" s="35"/>
      <c r="CBC12" s="35"/>
      <c r="CBD12" s="35"/>
      <c r="CBE12" s="35"/>
      <c r="CBF12" s="35"/>
      <c r="CBG12" s="35"/>
      <c r="CBH12" s="35"/>
      <c r="CBI12" s="35"/>
      <c r="CBJ12" s="35"/>
      <c r="CBK12" s="35"/>
      <c r="CBL12" s="35"/>
      <c r="CBM12" s="35"/>
      <c r="CBN12" s="35"/>
      <c r="CBO12" s="35"/>
      <c r="CBP12" s="35"/>
      <c r="CBQ12" s="35"/>
      <c r="CBR12" s="35"/>
      <c r="CBS12" s="35"/>
      <c r="CBT12" s="35"/>
      <c r="CBU12" s="35"/>
      <c r="CBV12" s="35"/>
      <c r="CBW12" s="35"/>
      <c r="CBX12" s="35"/>
      <c r="CBY12" s="35"/>
      <c r="CBZ12" s="35"/>
      <c r="CCA12" s="35"/>
      <c r="CCB12" s="35"/>
      <c r="CCC12" s="35"/>
      <c r="CCD12" s="35"/>
      <c r="CCE12" s="35"/>
      <c r="CCF12" s="35"/>
      <c r="CCG12" s="35"/>
      <c r="CCH12" s="35"/>
      <c r="CCI12" s="35"/>
      <c r="CCJ12" s="35"/>
      <c r="CCK12" s="35"/>
      <c r="CCL12" s="35"/>
      <c r="CCM12" s="35"/>
      <c r="CCN12" s="35"/>
      <c r="CCO12" s="35"/>
      <c r="CCP12" s="35"/>
      <c r="CCQ12" s="35"/>
      <c r="CCR12" s="35"/>
      <c r="CCS12" s="35"/>
      <c r="CCT12" s="35"/>
      <c r="CCU12" s="35"/>
      <c r="CCV12" s="35"/>
      <c r="CCW12" s="35"/>
      <c r="CCX12" s="35"/>
      <c r="CCY12" s="35"/>
      <c r="CCZ12" s="35"/>
      <c r="CDA12" s="35"/>
      <c r="CDB12" s="35"/>
      <c r="CDC12" s="35"/>
      <c r="CDD12" s="35"/>
      <c r="CDE12" s="35"/>
      <c r="CDF12" s="35"/>
      <c r="CDG12" s="35"/>
      <c r="CDH12" s="35"/>
      <c r="CDI12" s="35"/>
      <c r="CDJ12" s="35"/>
      <c r="CDK12" s="35"/>
      <c r="CDL12" s="35"/>
      <c r="CDM12" s="35"/>
      <c r="CDN12" s="35"/>
      <c r="CDO12" s="35"/>
      <c r="CDP12" s="35"/>
      <c r="CDQ12" s="35"/>
      <c r="CDR12" s="35"/>
      <c r="CDS12" s="35"/>
      <c r="CDT12" s="35"/>
      <c r="CDU12" s="35"/>
      <c r="CDV12" s="35"/>
      <c r="CDW12" s="35"/>
      <c r="CDX12" s="35"/>
      <c r="CDY12" s="35"/>
      <c r="CDZ12" s="35"/>
      <c r="CEA12" s="35"/>
      <c r="CEB12" s="35"/>
      <c r="CEC12" s="35"/>
      <c r="CED12" s="35"/>
      <c r="CEE12" s="35"/>
      <c r="CEF12" s="35"/>
      <c r="CEG12" s="35"/>
      <c r="CEH12" s="35"/>
      <c r="CEI12" s="35"/>
      <c r="CEJ12" s="35"/>
      <c r="CEK12" s="35"/>
      <c r="CEL12" s="35"/>
      <c r="CEM12" s="35"/>
      <c r="CEN12" s="35"/>
      <c r="CEO12" s="35"/>
      <c r="CEP12" s="35"/>
      <c r="CEQ12" s="35"/>
      <c r="CER12" s="35"/>
      <c r="CES12" s="35"/>
      <c r="CET12" s="35"/>
      <c r="CEU12" s="35"/>
      <c r="CEV12" s="35"/>
      <c r="CEW12" s="35"/>
      <c r="CEX12" s="35"/>
      <c r="CEY12" s="35"/>
      <c r="CEZ12" s="35"/>
      <c r="CFA12" s="35"/>
      <c r="CFB12" s="35"/>
      <c r="CFC12" s="35"/>
      <c r="CFD12" s="35"/>
      <c r="CFE12" s="35"/>
      <c r="CFF12" s="35"/>
      <c r="CFG12" s="35"/>
      <c r="CFH12" s="35"/>
      <c r="CFI12" s="35"/>
      <c r="CFJ12" s="35"/>
      <c r="CFK12" s="35"/>
      <c r="CFL12" s="35"/>
      <c r="CFM12" s="35"/>
      <c r="CFN12" s="35"/>
      <c r="CFO12" s="35"/>
      <c r="CFP12" s="35"/>
      <c r="CFQ12" s="35"/>
      <c r="CFR12" s="35"/>
      <c r="CFS12" s="35"/>
      <c r="CFT12" s="35"/>
      <c r="CFU12" s="35"/>
      <c r="CFV12" s="35"/>
      <c r="CFW12" s="35"/>
      <c r="CFX12" s="35"/>
      <c r="CFY12" s="35"/>
      <c r="CFZ12" s="35"/>
      <c r="CGA12" s="35"/>
      <c r="CGB12" s="35"/>
      <c r="CGC12" s="35"/>
      <c r="CGD12" s="35"/>
      <c r="CGE12" s="35"/>
      <c r="CGF12" s="35"/>
      <c r="CGG12" s="35"/>
      <c r="CGH12" s="35"/>
      <c r="CGI12" s="35"/>
      <c r="CGJ12" s="35"/>
      <c r="CGK12" s="35"/>
      <c r="CGL12" s="35"/>
      <c r="CGM12" s="35"/>
      <c r="CGN12" s="35"/>
      <c r="CGO12" s="35"/>
      <c r="CGP12" s="35"/>
      <c r="CGQ12" s="35"/>
      <c r="CGR12" s="35"/>
      <c r="CGS12" s="35"/>
      <c r="CGT12" s="35"/>
      <c r="CGU12" s="35"/>
      <c r="CGV12" s="35"/>
      <c r="CGW12" s="35"/>
      <c r="CGX12" s="35"/>
      <c r="CGY12" s="35"/>
      <c r="CGZ12" s="35"/>
      <c r="CHA12" s="35"/>
      <c r="CHB12" s="35"/>
      <c r="CHC12" s="35"/>
      <c r="CHD12" s="35"/>
      <c r="CHE12" s="35"/>
      <c r="CHF12" s="35"/>
      <c r="CHG12" s="35"/>
      <c r="CHH12" s="35"/>
      <c r="CHI12" s="35"/>
      <c r="CHJ12" s="35"/>
      <c r="CHK12" s="35"/>
      <c r="CHL12" s="35"/>
      <c r="CHM12" s="35"/>
      <c r="CHN12" s="35"/>
      <c r="CHO12" s="35"/>
      <c r="CHP12" s="35"/>
      <c r="CHQ12" s="35"/>
      <c r="CHR12" s="35"/>
      <c r="CHS12" s="35"/>
      <c r="CHT12" s="35"/>
      <c r="CHU12" s="35"/>
      <c r="CHV12" s="35"/>
      <c r="CHW12" s="35"/>
      <c r="CHX12" s="35"/>
      <c r="CHY12" s="35"/>
      <c r="CHZ12" s="35"/>
      <c r="CIA12" s="35"/>
      <c r="CIB12" s="35"/>
      <c r="CIC12" s="35"/>
      <c r="CID12" s="35"/>
      <c r="CIE12" s="35"/>
      <c r="CIF12" s="35"/>
      <c r="CIG12" s="35"/>
      <c r="CIH12" s="35"/>
      <c r="CII12" s="35"/>
      <c r="CIJ12" s="35"/>
      <c r="CIK12" s="35"/>
      <c r="CIL12" s="35"/>
      <c r="CIM12" s="35"/>
      <c r="CIN12" s="35"/>
      <c r="CIO12" s="35"/>
      <c r="CIP12" s="35"/>
      <c r="CIQ12" s="35"/>
      <c r="CIR12" s="35"/>
      <c r="CIS12" s="35"/>
      <c r="CIT12" s="35"/>
      <c r="CIU12" s="35"/>
      <c r="CIV12" s="35"/>
      <c r="CIW12" s="35"/>
      <c r="CIX12" s="35"/>
      <c r="CIY12" s="35"/>
      <c r="CIZ12" s="35"/>
      <c r="CJA12" s="35"/>
      <c r="CJB12" s="35"/>
      <c r="CJC12" s="35"/>
      <c r="CJD12" s="35"/>
      <c r="CJE12" s="35"/>
      <c r="CJF12" s="35"/>
      <c r="CJG12" s="35"/>
      <c r="CJH12" s="35"/>
      <c r="CJI12" s="35"/>
      <c r="CJJ12" s="35"/>
      <c r="CJK12" s="35"/>
      <c r="CJL12" s="35"/>
      <c r="CJM12" s="35"/>
      <c r="CJN12" s="35"/>
      <c r="CJO12" s="35"/>
      <c r="CJP12" s="35"/>
      <c r="CJQ12" s="35"/>
      <c r="CJR12" s="35"/>
      <c r="CJS12" s="35"/>
      <c r="CJT12" s="35"/>
      <c r="CJU12" s="35"/>
      <c r="CJV12" s="35"/>
      <c r="CJW12" s="35"/>
      <c r="CJX12" s="35"/>
      <c r="CJY12" s="35"/>
      <c r="CJZ12" s="35"/>
      <c r="CKA12" s="35"/>
      <c r="CKB12" s="35"/>
      <c r="CKC12" s="35"/>
      <c r="CKD12" s="35"/>
      <c r="CKE12" s="35"/>
      <c r="CKF12" s="35"/>
      <c r="CKG12" s="35"/>
      <c r="CKH12" s="35"/>
      <c r="CKI12" s="35"/>
      <c r="CKJ12" s="35"/>
      <c r="CKK12" s="35"/>
      <c r="CKL12" s="35"/>
      <c r="CKM12" s="35"/>
      <c r="CKN12" s="35"/>
      <c r="CKO12" s="35"/>
      <c r="CKP12" s="35"/>
      <c r="CKQ12" s="35"/>
      <c r="CKR12" s="35"/>
      <c r="CKS12" s="35"/>
      <c r="CKT12" s="35"/>
      <c r="CKU12" s="35"/>
      <c r="CKV12" s="35"/>
      <c r="CKW12" s="35"/>
      <c r="CKX12" s="35"/>
      <c r="CKY12" s="35"/>
      <c r="CKZ12" s="35"/>
      <c r="CLA12" s="35"/>
      <c r="CLB12" s="35"/>
      <c r="CLC12" s="35"/>
      <c r="CLD12" s="35"/>
      <c r="CLE12" s="35"/>
      <c r="CLF12" s="35"/>
      <c r="CLG12" s="35"/>
      <c r="CLH12" s="35"/>
      <c r="CLI12" s="35"/>
      <c r="CLJ12" s="35"/>
      <c r="CLK12" s="35"/>
      <c r="CLL12" s="35"/>
      <c r="CLM12" s="35"/>
      <c r="CLN12" s="35"/>
      <c r="CLO12" s="35"/>
      <c r="CLP12" s="35"/>
      <c r="CLQ12" s="35"/>
      <c r="CLR12" s="35"/>
      <c r="CLS12" s="35"/>
      <c r="CLT12" s="35"/>
      <c r="CLU12" s="35"/>
      <c r="CLV12" s="35"/>
      <c r="CLW12" s="35"/>
      <c r="CLX12" s="35"/>
      <c r="CLY12" s="35"/>
      <c r="CLZ12" s="35"/>
      <c r="CMA12" s="35"/>
      <c r="CMB12" s="35"/>
      <c r="CMC12" s="35"/>
      <c r="CMD12" s="35"/>
      <c r="CME12" s="35"/>
      <c r="CMF12" s="35"/>
      <c r="CMG12" s="35"/>
      <c r="CMH12" s="35"/>
      <c r="CMI12" s="35"/>
      <c r="CMJ12" s="35"/>
      <c r="CMK12" s="35"/>
      <c r="CML12" s="35"/>
      <c r="CMM12" s="35"/>
      <c r="CMN12" s="35"/>
      <c r="CMO12" s="35"/>
      <c r="CMP12" s="35"/>
      <c r="CMQ12" s="35"/>
      <c r="CMR12" s="35"/>
      <c r="CMS12" s="35"/>
      <c r="CMT12" s="35"/>
      <c r="CMU12" s="35"/>
      <c r="CMV12" s="35"/>
      <c r="CMW12" s="35"/>
      <c r="CMX12" s="35"/>
      <c r="CMY12" s="35"/>
      <c r="CMZ12" s="35"/>
      <c r="CNA12" s="35"/>
      <c r="CNB12" s="35"/>
      <c r="CNC12" s="35"/>
      <c r="CND12" s="35"/>
      <c r="CNE12" s="35"/>
      <c r="CNF12" s="35"/>
      <c r="CNG12" s="35"/>
      <c r="CNH12" s="35"/>
      <c r="CNI12" s="35"/>
      <c r="CNJ12" s="35"/>
      <c r="CNK12" s="35"/>
      <c r="CNL12" s="35"/>
      <c r="CNM12" s="35"/>
      <c r="CNN12" s="35"/>
      <c r="CNO12" s="35"/>
      <c r="CNP12" s="35"/>
      <c r="CNQ12" s="35"/>
      <c r="CNR12" s="35"/>
      <c r="CNS12" s="35"/>
      <c r="CNT12" s="35"/>
      <c r="CNU12" s="35"/>
      <c r="CNV12" s="35"/>
      <c r="CNW12" s="35"/>
      <c r="CNX12" s="35"/>
      <c r="CNY12" s="35"/>
      <c r="CNZ12" s="35"/>
      <c r="COA12" s="35"/>
      <c r="COB12" s="35"/>
      <c r="COC12" s="35"/>
      <c r="COD12" s="35"/>
      <c r="COE12" s="35"/>
      <c r="COF12" s="35"/>
      <c r="COG12" s="35"/>
      <c r="COH12" s="35"/>
      <c r="COI12" s="35"/>
      <c r="COJ12" s="35"/>
      <c r="COK12" s="35"/>
      <c r="COL12" s="35"/>
      <c r="COM12" s="35"/>
      <c r="CON12" s="35"/>
      <c r="COO12" s="35"/>
      <c r="COP12" s="35"/>
      <c r="COQ12" s="35"/>
      <c r="COR12" s="35"/>
      <c r="COS12" s="35"/>
      <c r="COT12" s="35"/>
      <c r="COU12" s="35"/>
      <c r="COV12" s="35"/>
      <c r="COW12" s="35"/>
      <c r="COX12" s="35"/>
      <c r="COY12" s="35"/>
      <c r="COZ12" s="35"/>
      <c r="CPA12" s="35"/>
      <c r="CPB12" s="35"/>
      <c r="CPC12" s="35"/>
      <c r="CPD12" s="35"/>
      <c r="CPE12" s="35"/>
      <c r="CPF12" s="35"/>
      <c r="CPG12" s="35"/>
      <c r="CPH12" s="35"/>
      <c r="CPI12" s="35"/>
      <c r="CPJ12" s="35"/>
      <c r="CPK12" s="35"/>
      <c r="CPL12" s="35"/>
      <c r="CPM12" s="35"/>
      <c r="CPN12" s="35"/>
      <c r="CPO12" s="35"/>
      <c r="CPP12" s="35"/>
      <c r="CPQ12" s="35"/>
      <c r="CPR12" s="35"/>
      <c r="CPS12" s="35"/>
      <c r="CPT12" s="35"/>
      <c r="CPU12" s="35"/>
      <c r="CPV12" s="35"/>
      <c r="CPW12" s="35"/>
      <c r="CPX12" s="35"/>
      <c r="CPY12" s="35"/>
      <c r="CPZ12" s="35"/>
      <c r="CQA12" s="35"/>
      <c r="CQB12" s="35"/>
      <c r="CQC12" s="35"/>
      <c r="CQD12" s="35"/>
      <c r="CQE12" s="35"/>
      <c r="CQF12" s="35"/>
      <c r="CQG12" s="35"/>
      <c r="CQH12" s="35"/>
      <c r="CQI12" s="35"/>
      <c r="CQJ12" s="35"/>
      <c r="CQK12" s="35"/>
      <c r="CQL12" s="35"/>
      <c r="CQM12" s="35"/>
      <c r="CQN12" s="35"/>
      <c r="CQO12" s="35"/>
      <c r="CQP12" s="35"/>
      <c r="CQQ12" s="35"/>
      <c r="CQR12" s="35"/>
      <c r="CQS12" s="35"/>
      <c r="CQT12" s="35"/>
      <c r="CQU12" s="35"/>
      <c r="CQV12" s="35"/>
      <c r="CQW12" s="35"/>
      <c r="CQX12" s="35"/>
      <c r="CQY12" s="35"/>
      <c r="CQZ12" s="35"/>
      <c r="CRA12" s="35"/>
      <c r="CRB12" s="35"/>
      <c r="CRC12" s="35"/>
      <c r="CRD12" s="35"/>
      <c r="CRE12" s="35"/>
      <c r="CRF12" s="35"/>
      <c r="CRG12" s="35"/>
      <c r="CRH12" s="35"/>
      <c r="CRI12" s="35"/>
      <c r="CRJ12" s="35"/>
      <c r="CRK12" s="35"/>
      <c r="CRL12" s="35"/>
      <c r="CRM12" s="35"/>
      <c r="CRN12" s="35"/>
      <c r="CRO12" s="35"/>
      <c r="CRP12" s="35"/>
      <c r="CRQ12" s="35"/>
      <c r="CRR12" s="35"/>
      <c r="CRS12" s="35"/>
      <c r="CRT12" s="35"/>
      <c r="CRU12" s="35"/>
      <c r="CRV12" s="35"/>
      <c r="CRW12" s="35"/>
      <c r="CRX12" s="35"/>
      <c r="CRY12" s="35"/>
      <c r="CRZ12" s="35"/>
      <c r="CSA12" s="35"/>
      <c r="CSB12" s="35"/>
      <c r="CSC12" s="35"/>
      <c r="CSD12" s="35"/>
      <c r="CSE12" s="35"/>
      <c r="CSF12" s="35"/>
      <c r="CSG12" s="35"/>
      <c r="CSH12" s="35"/>
      <c r="CSI12" s="35"/>
      <c r="CSJ12" s="35"/>
      <c r="CSK12" s="35"/>
      <c r="CSL12" s="35"/>
      <c r="CSM12" s="35"/>
      <c r="CSN12" s="35"/>
      <c r="CSO12" s="35"/>
      <c r="CSP12" s="35"/>
      <c r="CSQ12" s="35"/>
      <c r="CSR12" s="35"/>
      <c r="CSS12" s="35"/>
      <c r="CST12" s="35"/>
      <c r="CSU12" s="35"/>
      <c r="CSV12" s="35"/>
      <c r="CSW12" s="35"/>
      <c r="CSX12" s="35"/>
      <c r="CSY12" s="35"/>
      <c r="CSZ12" s="35"/>
      <c r="CTA12" s="35"/>
      <c r="CTB12" s="35"/>
      <c r="CTC12" s="35"/>
      <c r="CTD12" s="35"/>
      <c r="CTE12" s="35"/>
      <c r="CTF12" s="35"/>
      <c r="CTG12" s="35"/>
      <c r="CTH12" s="35"/>
      <c r="CTI12" s="35"/>
      <c r="CTJ12" s="35"/>
      <c r="CTK12" s="35"/>
      <c r="CTL12" s="35"/>
      <c r="CTM12" s="35"/>
      <c r="CTN12" s="35"/>
      <c r="CTO12" s="35"/>
      <c r="CTP12" s="35"/>
      <c r="CTQ12" s="35"/>
      <c r="CTR12" s="35"/>
      <c r="CTS12" s="35"/>
      <c r="CTT12" s="35"/>
      <c r="CTU12" s="35"/>
      <c r="CTV12" s="35"/>
      <c r="CTW12" s="35"/>
      <c r="CTX12" s="35"/>
      <c r="CTY12" s="35"/>
      <c r="CTZ12" s="35"/>
      <c r="CUA12" s="35"/>
      <c r="CUB12" s="35"/>
      <c r="CUC12" s="35"/>
      <c r="CUD12" s="35"/>
      <c r="CUE12" s="35"/>
      <c r="CUF12" s="35"/>
      <c r="CUG12" s="35"/>
      <c r="CUH12" s="35"/>
      <c r="CUI12" s="35"/>
      <c r="CUJ12" s="35"/>
      <c r="CUK12" s="35"/>
      <c r="CUL12" s="35"/>
      <c r="CUM12" s="35"/>
      <c r="CUN12" s="35"/>
      <c r="CUO12" s="35"/>
      <c r="CUP12" s="35"/>
      <c r="CUQ12" s="35"/>
      <c r="CUR12" s="35"/>
      <c r="CUS12" s="35"/>
      <c r="CUT12" s="35"/>
      <c r="CUU12" s="35"/>
      <c r="CUV12" s="35"/>
      <c r="CUW12" s="35"/>
      <c r="CUX12" s="35"/>
      <c r="CUY12" s="35"/>
      <c r="CUZ12" s="35"/>
      <c r="CVA12" s="35"/>
      <c r="CVB12" s="35"/>
      <c r="CVC12" s="35"/>
      <c r="CVD12" s="35"/>
      <c r="CVE12" s="35"/>
      <c r="CVF12" s="35"/>
      <c r="CVG12" s="35"/>
      <c r="CVH12" s="35"/>
      <c r="CVI12" s="35"/>
      <c r="CVJ12" s="35"/>
      <c r="CVK12" s="35"/>
      <c r="CVL12" s="35"/>
      <c r="CVM12" s="35"/>
      <c r="CVN12" s="35"/>
      <c r="CVO12" s="35"/>
      <c r="CVP12" s="35"/>
      <c r="CVQ12" s="35"/>
      <c r="CVR12" s="35"/>
      <c r="CVS12" s="35"/>
      <c r="CVT12" s="35"/>
      <c r="CVU12" s="35"/>
      <c r="CVV12" s="35"/>
      <c r="CVW12" s="35"/>
      <c r="CVX12" s="35"/>
      <c r="CVY12" s="35"/>
      <c r="CVZ12" s="35"/>
      <c r="CWA12" s="35"/>
      <c r="CWB12" s="35"/>
      <c r="CWC12" s="35"/>
      <c r="CWD12" s="35"/>
      <c r="CWE12" s="35"/>
      <c r="CWF12" s="35"/>
      <c r="CWG12" s="35"/>
      <c r="CWH12" s="35"/>
      <c r="CWI12" s="35"/>
      <c r="CWJ12" s="35"/>
      <c r="CWK12" s="35"/>
      <c r="CWL12" s="35"/>
      <c r="CWM12" s="35"/>
      <c r="CWN12" s="35"/>
      <c r="CWO12" s="35"/>
      <c r="CWP12" s="35"/>
      <c r="CWQ12" s="35"/>
      <c r="CWR12" s="35"/>
      <c r="CWS12" s="35"/>
      <c r="CWT12" s="35"/>
      <c r="CWU12" s="35"/>
      <c r="CWV12" s="35"/>
      <c r="CWW12" s="35"/>
      <c r="CWX12" s="35"/>
      <c r="CWY12" s="35"/>
      <c r="CWZ12" s="35"/>
      <c r="CXA12" s="35"/>
      <c r="CXB12" s="35"/>
      <c r="CXC12" s="35"/>
      <c r="CXD12" s="35"/>
      <c r="CXE12" s="35"/>
      <c r="CXF12" s="35"/>
      <c r="CXG12" s="35"/>
      <c r="CXH12" s="35"/>
      <c r="CXI12" s="35"/>
      <c r="CXJ12" s="35"/>
      <c r="CXK12" s="35"/>
      <c r="CXL12" s="35"/>
      <c r="CXM12" s="35"/>
      <c r="CXN12" s="35"/>
      <c r="CXO12" s="35"/>
      <c r="CXP12" s="35"/>
      <c r="CXQ12" s="35"/>
      <c r="CXR12" s="35"/>
      <c r="CXS12" s="35"/>
      <c r="CXT12" s="35"/>
      <c r="CXU12" s="35"/>
      <c r="CXV12" s="35"/>
      <c r="CXW12" s="35"/>
      <c r="CXX12" s="35"/>
      <c r="CXY12" s="35"/>
      <c r="CXZ12" s="35"/>
      <c r="CYA12" s="35"/>
      <c r="CYB12" s="35"/>
      <c r="CYC12" s="35"/>
      <c r="CYD12" s="35"/>
      <c r="CYE12" s="35"/>
      <c r="CYF12" s="35"/>
      <c r="CYG12" s="35"/>
      <c r="CYH12" s="35"/>
      <c r="CYI12" s="35"/>
      <c r="CYJ12" s="35"/>
      <c r="CYK12" s="35"/>
      <c r="CYL12" s="35"/>
      <c r="CYM12" s="35"/>
      <c r="CYN12" s="35"/>
      <c r="CYO12" s="35"/>
      <c r="CYP12" s="35"/>
      <c r="CYQ12" s="35"/>
      <c r="CYR12" s="35"/>
      <c r="CYS12" s="35"/>
      <c r="CYT12" s="35"/>
      <c r="CYU12" s="35"/>
      <c r="CYV12" s="35"/>
      <c r="CYW12" s="35"/>
      <c r="CYX12" s="35"/>
      <c r="CYY12" s="35"/>
      <c r="CYZ12" s="35"/>
      <c r="CZA12" s="35"/>
      <c r="CZB12" s="35"/>
      <c r="CZC12" s="35"/>
      <c r="CZD12" s="35"/>
      <c r="CZE12" s="35"/>
      <c r="CZF12" s="35"/>
      <c r="CZG12" s="35"/>
      <c r="CZH12" s="35"/>
      <c r="CZI12" s="35"/>
      <c r="CZJ12" s="35"/>
      <c r="CZK12" s="35"/>
      <c r="CZL12" s="35"/>
      <c r="CZM12" s="35"/>
      <c r="CZN12" s="35"/>
      <c r="CZO12" s="35"/>
      <c r="CZP12" s="35"/>
      <c r="CZQ12" s="35"/>
      <c r="CZR12" s="35"/>
      <c r="CZS12" s="35"/>
      <c r="CZT12" s="35"/>
      <c r="CZU12" s="35"/>
      <c r="CZV12" s="35"/>
      <c r="CZW12" s="35"/>
      <c r="CZX12" s="35"/>
      <c r="CZY12" s="35"/>
      <c r="CZZ12" s="35"/>
      <c r="DAA12" s="35"/>
      <c r="DAB12" s="35"/>
      <c r="DAC12" s="35"/>
      <c r="DAD12" s="35"/>
      <c r="DAE12" s="35"/>
      <c r="DAF12" s="35"/>
      <c r="DAG12" s="35"/>
      <c r="DAH12" s="35"/>
      <c r="DAI12" s="35"/>
      <c r="DAJ12" s="35"/>
      <c r="DAK12" s="35"/>
      <c r="DAL12" s="35"/>
      <c r="DAM12" s="35"/>
      <c r="DAN12" s="35"/>
      <c r="DAO12" s="35"/>
      <c r="DAP12" s="35"/>
      <c r="DAQ12" s="35"/>
      <c r="DAR12" s="35"/>
      <c r="DAS12" s="35"/>
      <c r="DAT12" s="35"/>
      <c r="DAU12" s="35"/>
      <c r="DAV12" s="35"/>
      <c r="DAW12" s="35"/>
      <c r="DAX12" s="35"/>
      <c r="DAY12" s="35"/>
      <c r="DAZ12" s="35"/>
      <c r="DBA12" s="35"/>
      <c r="DBB12" s="35"/>
      <c r="DBC12" s="35"/>
      <c r="DBD12" s="35"/>
      <c r="DBE12" s="35"/>
      <c r="DBF12" s="35"/>
      <c r="DBG12" s="35"/>
      <c r="DBH12" s="35"/>
      <c r="DBI12" s="35"/>
      <c r="DBJ12" s="35"/>
      <c r="DBK12" s="35"/>
      <c r="DBL12" s="35"/>
      <c r="DBM12" s="35"/>
      <c r="DBN12" s="35"/>
      <c r="DBO12" s="35"/>
      <c r="DBP12" s="35"/>
      <c r="DBQ12" s="35"/>
      <c r="DBR12" s="35"/>
      <c r="DBS12" s="35"/>
      <c r="DBT12" s="35"/>
      <c r="DBU12" s="35"/>
      <c r="DBV12" s="35"/>
      <c r="DBW12" s="35"/>
      <c r="DBX12" s="35"/>
      <c r="DBY12" s="35"/>
      <c r="DBZ12" s="35"/>
      <c r="DCA12" s="35"/>
      <c r="DCB12" s="35"/>
      <c r="DCC12" s="35"/>
      <c r="DCD12" s="35"/>
      <c r="DCE12" s="35"/>
      <c r="DCF12" s="35"/>
      <c r="DCG12" s="35"/>
      <c r="DCH12" s="35"/>
      <c r="DCI12" s="35"/>
      <c r="DCJ12" s="35"/>
      <c r="DCK12" s="35"/>
      <c r="DCL12" s="35"/>
      <c r="DCM12" s="35"/>
      <c r="DCN12" s="35"/>
      <c r="DCO12" s="35"/>
      <c r="DCP12" s="35"/>
      <c r="DCQ12" s="35"/>
      <c r="DCR12" s="35"/>
      <c r="DCS12" s="35"/>
      <c r="DCT12" s="35"/>
      <c r="DCU12" s="35"/>
      <c r="DCV12" s="35"/>
      <c r="DCW12" s="35"/>
      <c r="DCX12" s="35"/>
      <c r="DCY12" s="35"/>
      <c r="DCZ12" s="35"/>
      <c r="DDA12" s="35"/>
      <c r="DDB12" s="35"/>
      <c r="DDC12" s="35"/>
      <c r="DDD12" s="35"/>
      <c r="DDE12" s="35"/>
      <c r="DDF12" s="35"/>
      <c r="DDG12" s="35"/>
      <c r="DDH12" s="35"/>
      <c r="DDI12" s="35"/>
      <c r="DDJ12" s="35"/>
      <c r="DDK12" s="35"/>
      <c r="DDL12" s="35"/>
      <c r="DDM12" s="35"/>
      <c r="DDN12" s="35"/>
      <c r="DDO12" s="35"/>
      <c r="DDP12" s="35"/>
      <c r="DDQ12" s="35"/>
      <c r="DDR12" s="35"/>
      <c r="DDS12" s="35"/>
      <c r="DDT12" s="35"/>
      <c r="DDU12" s="35"/>
      <c r="DDV12" s="35"/>
      <c r="DDW12" s="35"/>
      <c r="DDX12" s="35"/>
      <c r="DDY12" s="35"/>
      <c r="DDZ12" s="35"/>
      <c r="DEA12" s="35"/>
      <c r="DEB12" s="35"/>
      <c r="DEC12" s="35"/>
      <c r="DED12" s="35"/>
      <c r="DEE12" s="35"/>
      <c r="DEF12" s="35"/>
      <c r="DEG12" s="35"/>
      <c r="DEH12" s="35"/>
      <c r="DEI12" s="35"/>
      <c r="DEJ12" s="35"/>
      <c r="DEK12" s="35"/>
      <c r="DEL12" s="35"/>
      <c r="DEM12" s="35"/>
      <c r="DEN12" s="35"/>
      <c r="DEO12" s="35"/>
      <c r="DEP12" s="35"/>
      <c r="DEQ12" s="35"/>
      <c r="DER12" s="35"/>
      <c r="DES12" s="35"/>
      <c r="DET12" s="35"/>
      <c r="DEU12" s="35"/>
      <c r="DEV12" s="35"/>
      <c r="DEW12" s="35"/>
      <c r="DEX12" s="35"/>
      <c r="DEY12" s="35"/>
      <c r="DEZ12" s="35"/>
      <c r="DFA12" s="35"/>
      <c r="DFB12" s="35"/>
      <c r="DFC12" s="35"/>
      <c r="DFD12" s="35"/>
      <c r="DFE12" s="35"/>
      <c r="DFF12" s="35"/>
      <c r="DFG12" s="35"/>
      <c r="DFH12" s="35"/>
      <c r="DFI12" s="35"/>
      <c r="DFJ12" s="35"/>
      <c r="DFK12" s="35"/>
      <c r="DFL12" s="35"/>
      <c r="DFM12" s="35"/>
      <c r="DFN12" s="35"/>
      <c r="DFO12" s="35"/>
      <c r="DFP12" s="35"/>
      <c r="DFQ12" s="35"/>
      <c r="DFR12" s="35"/>
      <c r="DFS12" s="35"/>
      <c r="DFT12" s="35"/>
      <c r="DFU12" s="35"/>
      <c r="DFV12" s="35"/>
      <c r="DFW12" s="35"/>
      <c r="DFX12" s="35"/>
      <c r="DFY12" s="35"/>
      <c r="DFZ12" s="35"/>
      <c r="DGA12" s="35"/>
      <c r="DGB12" s="35"/>
      <c r="DGC12" s="35"/>
      <c r="DGD12" s="35"/>
      <c r="DGE12" s="35"/>
      <c r="DGF12" s="35"/>
      <c r="DGG12" s="35"/>
      <c r="DGH12" s="35"/>
      <c r="DGI12" s="35"/>
      <c r="DGJ12" s="35"/>
      <c r="DGK12" s="35"/>
      <c r="DGL12" s="35"/>
      <c r="DGM12" s="35"/>
      <c r="DGN12" s="35"/>
      <c r="DGO12" s="35"/>
      <c r="DGP12" s="35"/>
      <c r="DGQ12" s="35"/>
      <c r="DGR12" s="35"/>
      <c r="DGS12" s="35"/>
      <c r="DGT12" s="35"/>
      <c r="DGU12" s="35"/>
      <c r="DGV12" s="35"/>
      <c r="DGW12" s="35"/>
      <c r="DGX12" s="35"/>
      <c r="DGY12" s="35"/>
      <c r="DGZ12" s="35"/>
      <c r="DHA12" s="35"/>
      <c r="DHB12" s="35"/>
      <c r="DHC12" s="35"/>
      <c r="DHD12" s="35"/>
      <c r="DHE12" s="35"/>
      <c r="DHF12" s="35"/>
      <c r="DHG12" s="35"/>
      <c r="DHH12" s="35"/>
      <c r="DHI12" s="35"/>
      <c r="DHJ12" s="35"/>
      <c r="DHK12" s="35"/>
      <c r="DHL12" s="35"/>
      <c r="DHM12" s="35"/>
      <c r="DHN12" s="35"/>
      <c r="DHO12" s="35"/>
      <c r="DHP12" s="35"/>
      <c r="DHQ12" s="35"/>
      <c r="DHR12" s="35"/>
      <c r="DHS12" s="35"/>
      <c r="DHT12" s="35"/>
      <c r="DHU12" s="35"/>
      <c r="DHV12" s="35"/>
      <c r="DHW12" s="35"/>
      <c r="DHX12" s="35"/>
      <c r="DHY12" s="35"/>
      <c r="DHZ12" s="35"/>
      <c r="DIA12" s="35"/>
      <c r="DIB12" s="35"/>
      <c r="DIC12" s="35"/>
      <c r="DID12" s="35"/>
      <c r="DIE12" s="35"/>
      <c r="DIF12" s="35"/>
      <c r="DIG12" s="35"/>
      <c r="DIH12" s="35"/>
      <c r="DII12" s="35"/>
      <c r="DIJ12" s="35"/>
      <c r="DIK12" s="35"/>
      <c r="DIL12" s="35"/>
      <c r="DIM12" s="35"/>
      <c r="DIN12" s="35"/>
      <c r="DIO12" s="35"/>
      <c r="DIP12" s="35"/>
      <c r="DIQ12" s="35"/>
      <c r="DIR12" s="35"/>
      <c r="DIS12" s="35"/>
      <c r="DIT12" s="35"/>
      <c r="DIU12" s="35"/>
      <c r="DIV12" s="35"/>
      <c r="DIW12" s="35"/>
      <c r="DIX12" s="35"/>
      <c r="DIY12" s="35"/>
      <c r="DIZ12" s="35"/>
      <c r="DJA12" s="35"/>
      <c r="DJB12" s="35"/>
      <c r="DJC12" s="35"/>
      <c r="DJD12" s="35"/>
      <c r="DJE12" s="35"/>
      <c r="DJF12" s="35"/>
      <c r="DJG12" s="35"/>
      <c r="DJH12" s="35"/>
      <c r="DJI12" s="35"/>
      <c r="DJJ12" s="35"/>
      <c r="DJK12" s="35"/>
      <c r="DJL12" s="35"/>
      <c r="DJM12" s="35"/>
      <c r="DJN12" s="35"/>
      <c r="DJO12" s="35"/>
      <c r="DJP12" s="35"/>
      <c r="DJQ12" s="35"/>
      <c r="DJR12" s="35"/>
      <c r="DJS12" s="35"/>
      <c r="DJT12" s="35"/>
      <c r="DJU12" s="35"/>
      <c r="DJV12" s="35"/>
      <c r="DJW12" s="35"/>
      <c r="DJX12" s="35"/>
      <c r="DJY12" s="35"/>
      <c r="DJZ12" s="35"/>
      <c r="DKA12" s="35"/>
      <c r="DKB12" s="35"/>
      <c r="DKC12" s="35"/>
      <c r="DKD12" s="35"/>
      <c r="DKE12" s="35"/>
      <c r="DKF12" s="35"/>
      <c r="DKG12" s="35"/>
      <c r="DKH12" s="35"/>
      <c r="DKI12" s="35"/>
      <c r="DKJ12" s="35"/>
      <c r="DKK12" s="35"/>
      <c r="DKL12" s="35"/>
      <c r="DKM12" s="35"/>
      <c r="DKN12" s="35"/>
      <c r="DKO12" s="35"/>
      <c r="DKP12" s="35"/>
      <c r="DKQ12" s="35"/>
      <c r="DKR12" s="35"/>
      <c r="DKS12" s="35"/>
      <c r="DKT12" s="35"/>
      <c r="DKU12" s="35"/>
      <c r="DKV12" s="35"/>
      <c r="DKW12" s="35"/>
      <c r="DKX12" s="35"/>
      <c r="DKY12" s="35"/>
      <c r="DKZ12" s="35"/>
      <c r="DLA12" s="35"/>
      <c r="DLB12" s="35"/>
      <c r="DLC12" s="35"/>
      <c r="DLD12" s="35"/>
      <c r="DLE12" s="35"/>
      <c r="DLF12" s="35"/>
      <c r="DLG12" s="35"/>
      <c r="DLH12" s="35"/>
      <c r="DLI12" s="35"/>
      <c r="DLJ12" s="35"/>
      <c r="DLK12" s="35"/>
      <c r="DLL12" s="35"/>
      <c r="DLM12" s="35"/>
      <c r="DLN12" s="35"/>
      <c r="DLO12" s="35"/>
      <c r="DLP12" s="35"/>
      <c r="DLQ12" s="35"/>
      <c r="DLR12" s="35"/>
      <c r="DLS12" s="35"/>
      <c r="DLT12" s="35"/>
      <c r="DLU12" s="35"/>
      <c r="DLV12" s="35"/>
      <c r="DLW12" s="35"/>
      <c r="DLX12" s="35"/>
      <c r="DLY12" s="35"/>
      <c r="DLZ12" s="35"/>
      <c r="DMA12" s="35"/>
      <c r="DMB12" s="35"/>
      <c r="DMC12" s="35"/>
      <c r="DMD12" s="35"/>
      <c r="DME12" s="35"/>
      <c r="DMF12" s="35"/>
      <c r="DMG12" s="35"/>
      <c r="DMH12" s="35"/>
      <c r="DMI12" s="35"/>
      <c r="DMJ12" s="35"/>
      <c r="DMK12" s="35"/>
      <c r="DML12" s="35"/>
      <c r="DMM12" s="35"/>
      <c r="DMN12" s="35"/>
      <c r="DMO12" s="35"/>
      <c r="DMP12" s="35"/>
      <c r="DMQ12" s="35"/>
      <c r="DMR12" s="35"/>
      <c r="DMS12" s="35"/>
      <c r="DMT12" s="35"/>
      <c r="DMU12" s="35"/>
      <c r="DMV12" s="35"/>
      <c r="DMW12" s="35"/>
      <c r="DMX12" s="35"/>
      <c r="DMY12" s="35"/>
      <c r="DMZ12" s="35"/>
      <c r="DNA12" s="35"/>
      <c r="DNB12" s="35"/>
      <c r="DNC12" s="35"/>
      <c r="DND12" s="35"/>
      <c r="DNE12" s="35"/>
      <c r="DNF12" s="35"/>
      <c r="DNG12" s="35"/>
      <c r="DNH12" s="35"/>
      <c r="DNI12" s="35"/>
      <c r="DNJ12" s="35"/>
      <c r="DNK12" s="35"/>
      <c r="DNL12" s="35"/>
      <c r="DNM12" s="35"/>
      <c r="DNN12" s="35"/>
      <c r="DNO12" s="35"/>
      <c r="DNP12" s="35"/>
      <c r="DNQ12" s="35"/>
      <c r="DNR12" s="35"/>
      <c r="DNS12" s="35"/>
      <c r="DNT12" s="35"/>
      <c r="DNU12" s="35"/>
      <c r="DNV12" s="35"/>
      <c r="DNW12" s="35"/>
      <c r="DNX12" s="35"/>
      <c r="DNY12" s="35"/>
      <c r="DNZ12" s="35"/>
      <c r="DOA12" s="35"/>
      <c r="DOB12" s="35"/>
      <c r="DOC12" s="35"/>
      <c r="DOD12" s="35"/>
      <c r="DOE12" s="35"/>
      <c r="DOF12" s="35"/>
      <c r="DOG12" s="35"/>
      <c r="DOH12" s="35"/>
      <c r="DOI12" s="35"/>
      <c r="DOJ12" s="35"/>
      <c r="DOK12" s="35"/>
      <c r="DOL12" s="35"/>
      <c r="DOM12" s="35"/>
      <c r="DON12" s="35"/>
      <c r="DOO12" s="35"/>
      <c r="DOP12" s="35"/>
      <c r="DOQ12" s="35"/>
      <c r="DOR12" s="35"/>
      <c r="DOS12" s="35"/>
      <c r="DOT12" s="35"/>
      <c r="DOU12" s="35"/>
      <c r="DOV12" s="35"/>
      <c r="DOW12" s="35"/>
      <c r="DOX12" s="35"/>
      <c r="DOY12" s="35"/>
      <c r="DOZ12" s="35"/>
      <c r="DPA12" s="35"/>
      <c r="DPB12" s="35"/>
      <c r="DPC12" s="35"/>
      <c r="DPD12" s="35"/>
      <c r="DPE12" s="35"/>
      <c r="DPF12" s="35"/>
      <c r="DPG12" s="35"/>
      <c r="DPH12" s="35"/>
      <c r="DPI12" s="35"/>
      <c r="DPJ12" s="35"/>
      <c r="DPK12" s="35"/>
      <c r="DPL12" s="35"/>
      <c r="DPM12" s="35"/>
      <c r="DPN12" s="35"/>
      <c r="DPO12" s="35"/>
      <c r="DPP12" s="35"/>
      <c r="DPQ12" s="35"/>
      <c r="DPR12" s="35"/>
      <c r="DPS12" s="35"/>
      <c r="DPT12" s="35"/>
      <c r="DPU12" s="35"/>
      <c r="DPV12" s="35"/>
      <c r="DPW12" s="35"/>
      <c r="DPX12" s="35"/>
      <c r="DPY12" s="35"/>
      <c r="DPZ12" s="35"/>
      <c r="DQA12" s="35"/>
      <c r="DQB12" s="35"/>
      <c r="DQC12" s="35"/>
      <c r="DQD12" s="35"/>
      <c r="DQE12" s="35"/>
      <c r="DQF12" s="35"/>
      <c r="DQG12" s="35"/>
      <c r="DQH12" s="35"/>
      <c r="DQI12" s="35"/>
      <c r="DQJ12" s="35"/>
      <c r="DQK12" s="35"/>
      <c r="DQL12" s="35"/>
      <c r="DQM12" s="35"/>
      <c r="DQN12" s="35"/>
      <c r="DQO12" s="35"/>
      <c r="DQP12" s="35"/>
      <c r="DQQ12" s="35"/>
      <c r="DQR12" s="35"/>
      <c r="DQS12" s="35"/>
      <c r="DQT12" s="35"/>
      <c r="DQU12" s="35"/>
      <c r="DQV12" s="35"/>
      <c r="DQW12" s="35"/>
      <c r="DQX12" s="35"/>
      <c r="DQY12" s="35"/>
      <c r="DQZ12" s="35"/>
      <c r="DRA12" s="35"/>
      <c r="DRB12" s="35"/>
      <c r="DRC12" s="35"/>
      <c r="DRD12" s="35"/>
      <c r="DRE12" s="35"/>
      <c r="DRF12" s="35"/>
      <c r="DRG12" s="35"/>
      <c r="DRH12" s="35"/>
      <c r="DRI12" s="35"/>
      <c r="DRJ12" s="35"/>
      <c r="DRK12" s="35"/>
      <c r="DRL12" s="35"/>
      <c r="DRM12" s="35"/>
      <c r="DRN12" s="35"/>
      <c r="DRO12" s="35"/>
      <c r="DRP12" s="35"/>
      <c r="DRQ12" s="35"/>
      <c r="DRR12" s="35"/>
      <c r="DRS12" s="35"/>
      <c r="DRT12" s="35"/>
      <c r="DRU12" s="35"/>
      <c r="DRV12" s="35"/>
      <c r="DRW12" s="35"/>
      <c r="DRX12" s="35"/>
      <c r="DRY12" s="35"/>
      <c r="DRZ12" s="35"/>
      <c r="DSA12" s="35"/>
      <c r="DSB12" s="35"/>
      <c r="DSC12" s="35"/>
      <c r="DSD12" s="35"/>
      <c r="DSE12" s="35"/>
      <c r="DSF12" s="35"/>
      <c r="DSG12" s="35"/>
      <c r="DSH12" s="35"/>
      <c r="DSI12" s="35"/>
      <c r="DSJ12" s="35"/>
      <c r="DSK12" s="35"/>
      <c r="DSL12" s="35"/>
      <c r="DSM12" s="35"/>
      <c r="DSN12" s="35"/>
      <c r="DSO12" s="35"/>
      <c r="DSP12" s="35"/>
      <c r="DSQ12" s="35"/>
      <c r="DSR12" s="35"/>
      <c r="DSS12" s="35"/>
      <c r="DST12" s="35"/>
      <c r="DSU12" s="35"/>
      <c r="DSV12" s="35"/>
      <c r="DSW12" s="35"/>
      <c r="DSX12" s="35"/>
      <c r="DSY12" s="35"/>
      <c r="DSZ12" s="35"/>
      <c r="DTA12" s="35"/>
      <c r="DTB12" s="35"/>
      <c r="DTC12" s="35"/>
      <c r="DTD12" s="35"/>
      <c r="DTE12" s="35"/>
      <c r="DTF12" s="35"/>
      <c r="DTG12" s="35"/>
      <c r="DTH12" s="35"/>
      <c r="DTI12" s="35"/>
      <c r="DTJ12" s="35"/>
      <c r="DTK12" s="35"/>
      <c r="DTL12" s="35"/>
      <c r="DTM12" s="35"/>
      <c r="DTN12" s="35"/>
      <c r="DTO12" s="35"/>
      <c r="DTP12" s="35"/>
      <c r="DTQ12" s="35"/>
      <c r="DTR12" s="35"/>
      <c r="DTS12" s="35"/>
      <c r="DTT12" s="35"/>
      <c r="DTU12" s="35"/>
      <c r="DTV12" s="35"/>
      <c r="DTW12" s="35"/>
      <c r="DTX12" s="35"/>
      <c r="DTY12" s="35"/>
      <c r="DTZ12" s="35"/>
      <c r="DUA12" s="35"/>
      <c r="DUB12" s="35"/>
      <c r="DUC12" s="35"/>
      <c r="DUD12" s="35"/>
      <c r="DUE12" s="35"/>
      <c r="DUF12" s="35"/>
      <c r="DUG12" s="35"/>
      <c r="DUH12" s="35"/>
      <c r="DUI12" s="35"/>
      <c r="DUJ12" s="35"/>
      <c r="DUK12" s="35"/>
      <c r="DUL12" s="35"/>
      <c r="DUM12" s="35"/>
      <c r="DUN12" s="35"/>
      <c r="DUO12" s="35"/>
      <c r="DUP12" s="35"/>
      <c r="DUQ12" s="35"/>
      <c r="DUR12" s="35"/>
      <c r="DUS12" s="35"/>
      <c r="DUT12" s="35"/>
      <c r="DUU12" s="35"/>
      <c r="DUV12" s="35"/>
      <c r="DUW12" s="35"/>
      <c r="DUX12" s="35"/>
      <c r="DUY12" s="35"/>
      <c r="DUZ12" s="35"/>
      <c r="DVA12" s="35"/>
      <c r="DVB12" s="35"/>
      <c r="DVC12" s="35"/>
      <c r="DVD12" s="35"/>
      <c r="DVE12" s="35"/>
      <c r="DVF12" s="35"/>
      <c r="DVG12" s="35"/>
      <c r="DVH12" s="35"/>
      <c r="DVI12" s="35"/>
      <c r="DVJ12" s="35"/>
      <c r="DVK12" s="35"/>
      <c r="DVL12" s="35"/>
      <c r="DVM12" s="35"/>
      <c r="DVN12" s="35"/>
      <c r="DVO12" s="35"/>
      <c r="DVP12" s="35"/>
      <c r="DVQ12" s="35"/>
      <c r="DVR12" s="35"/>
      <c r="DVS12" s="35"/>
      <c r="DVT12" s="35"/>
      <c r="DVU12" s="35"/>
      <c r="DVV12" s="35"/>
      <c r="DVW12" s="35"/>
      <c r="DVX12" s="35"/>
      <c r="DVY12" s="35"/>
      <c r="DVZ12" s="35"/>
      <c r="DWA12" s="35"/>
      <c r="DWB12" s="35"/>
      <c r="DWC12" s="35"/>
      <c r="DWD12" s="35"/>
      <c r="DWE12" s="35"/>
      <c r="DWF12" s="35"/>
      <c r="DWG12" s="35"/>
      <c r="DWH12" s="35"/>
      <c r="DWI12" s="35"/>
      <c r="DWJ12" s="35"/>
      <c r="DWK12" s="35"/>
      <c r="DWL12" s="35"/>
      <c r="DWM12" s="35"/>
      <c r="DWN12" s="35"/>
      <c r="DWO12" s="35"/>
      <c r="DWP12" s="35"/>
      <c r="DWQ12" s="35"/>
      <c r="DWR12" s="35"/>
      <c r="DWS12" s="35"/>
      <c r="DWT12" s="35"/>
      <c r="DWU12" s="35"/>
      <c r="DWV12" s="35"/>
      <c r="DWW12" s="35"/>
      <c r="DWX12" s="35"/>
      <c r="DWY12" s="35"/>
      <c r="DWZ12" s="35"/>
      <c r="DXA12" s="35"/>
      <c r="DXB12" s="35"/>
      <c r="DXC12" s="35"/>
      <c r="DXD12" s="35"/>
      <c r="DXE12" s="35"/>
      <c r="DXF12" s="35"/>
      <c r="DXG12" s="35"/>
      <c r="DXH12" s="35"/>
      <c r="DXI12" s="35"/>
      <c r="DXJ12" s="35"/>
      <c r="DXK12" s="35"/>
      <c r="DXL12" s="35"/>
      <c r="DXM12" s="35"/>
      <c r="DXN12" s="35"/>
      <c r="DXO12" s="35"/>
      <c r="DXP12" s="35"/>
      <c r="DXQ12" s="35"/>
      <c r="DXR12" s="35"/>
      <c r="DXS12" s="35"/>
      <c r="DXT12" s="35"/>
      <c r="DXU12" s="35"/>
      <c r="DXV12" s="35"/>
      <c r="DXW12" s="35"/>
      <c r="DXX12" s="35"/>
      <c r="DXY12" s="35"/>
      <c r="DXZ12" s="35"/>
      <c r="DYA12" s="35"/>
      <c r="DYB12" s="35"/>
      <c r="DYC12" s="35"/>
      <c r="DYD12" s="35"/>
      <c r="DYE12" s="35"/>
      <c r="DYF12" s="35"/>
      <c r="DYG12" s="35"/>
      <c r="DYH12" s="35"/>
      <c r="DYI12" s="35"/>
      <c r="DYJ12" s="35"/>
      <c r="DYK12" s="35"/>
      <c r="DYL12" s="35"/>
      <c r="DYM12" s="35"/>
      <c r="DYN12" s="35"/>
      <c r="DYO12" s="35"/>
      <c r="DYP12" s="35"/>
      <c r="DYQ12" s="35"/>
      <c r="DYR12" s="35"/>
      <c r="DYS12" s="35"/>
      <c r="DYT12" s="35"/>
      <c r="DYU12" s="35"/>
      <c r="DYV12" s="35"/>
      <c r="DYW12" s="35"/>
      <c r="DYX12" s="35"/>
      <c r="DYY12" s="35"/>
      <c r="DYZ12" s="35"/>
      <c r="DZA12" s="35"/>
      <c r="DZB12" s="35"/>
      <c r="DZC12" s="35"/>
      <c r="DZD12" s="35"/>
      <c r="DZE12" s="35"/>
      <c r="DZF12" s="35"/>
      <c r="DZG12" s="35"/>
      <c r="DZH12" s="35"/>
      <c r="DZI12" s="35"/>
      <c r="DZJ12" s="35"/>
      <c r="DZK12" s="35"/>
      <c r="DZL12" s="35"/>
      <c r="DZM12" s="35"/>
      <c r="DZN12" s="35"/>
      <c r="DZO12" s="35"/>
      <c r="DZP12" s="35"/>
      <c r="DZQ12" s="35"/>
      <c r="DZR12" s="35"/>
      <c r="DZS12" s="35"/>
      <c r="DZT12" s="35"/>
      <c r="DZU12" s="35"/>
      <c r="DZV12" s="35"/>
      <c r="DZW12" s="35"/>
      <c r="DZX12" s="35"/>
      <c r="DZY12" s="35"/>
      <c r="DZZ12" s="35"/>
      <c r="EAA12" s="35"/>
      <c r="EAB12" s="35"/>
      <c r="EAC12" s="35"/>
      <c r="EAD12" s="35"/>
      <c r="EAE12" s="35"/>
      <c r="EAF12" s="35"/>
      <c r="EAG12" s="35"/>
      <c r="EAH12" s="35"/>
      <c r="EAI12" s="35"/>
      <c r="EAJ12" s="35"/>
      <c r="EAK12" s="35"/>
      <c r="EAL12" s="35"/>
      <c r="EAM12" s="35"/>
      <c r="EAN12" s="35"/>
      <c r="EAO12" s="35"/>
      <c r="EAP12" s="35"/>
      <c r="EAQ12" s="35"/>
      <c r="EAR12" s="35"/>
      <c r="EAS12" s="35"/>
      <c r="EAT12" s="35"/>
      <c r="EAU12" s="35"/>
      <c r="EAV12" s="35"/>
      <c r="EAW12" s="35"/>
      <c r="EAX12" s="35"/>
      <c r="EAY12" s="35"/>
      <c r="EAZ12" s="35"/>
      <c r="EBA12" s="35"/>
      <c r="EBB12" s="35"/>
      <c r="EBC12" s="35"/>
      <c r="EBD12" s="35"/>
      <c r="EBE12" s="35"/>
      <c r="EBF12" s="35"/>
      <c r="EBG12" s="35"/>
      <c r="EBH12" s="35"/>
      <c r="EBI12" s="35"/>
      <c r="EBJ12" s="35"/>
      <c r="EBK12" s="35"/>
      <c r="EBL12" s="35"/>
      <c r="EBM12" s="35"/>
      <c r="EBN12" s="35"/>
      <c r="EBO12" s="35"/>
      <c r="EBP12" s="35"/>
      <c r="EBQ12" s="35"/>
      <c r="EBR12" s="35"/>
      <c r="EBS12" s="35"/>
      <c r="EBT12" s="35"/>
      <c r="EBU12" s="35"/>
      <c r="EBV12" s="35"/>
      <c r="EBW12" s="35"/>
      <c r="EBX12" s="35"/>
      <c r="EBY12" s="35"/>
      <c r="EBZ12" s="35"/>
      <c r="ECA12" s="35"/>
      <c r="ECB12" s="35"/>
      <c r="ECC12" s="35"/>
      <c r="ECD12" s="35"/>
      <c r="ECE12" s="35"/>
      <c r="ECF12" s="35"/>
      <c r="ECG12" s="35"/>
      <c r="ECH12" s="35"/>
      <c r="ECI12" s="35"/>
      <c r="ECJ12" s="35"/>
      <c r="ECK12" s="35"/>
      <c r="ECL12" s="35"/>
      <c r="ECM12" s="35"/>
      <c r="ECN12" s="35"/>
      <c r="ECO12" s="35"/>
      <c r="ECP12" s="35"/>
      <c r="ECQ12" s="35"/>
      <c r="ECR12" s="35"/>
      <c r="ECS12" s="35"/>
      <c r="ECT12" s="35"/>
      <c r="ECU12" s="35"/>
      <c r="ECV12" s="35"/>
      <c r="ECW12" s="35"/>
      <c r="ECX12" s="35"/>
      <c r="ECY12" s="35"/>
      <c r="ECZ12" s="35"/>
      <c r="EDA12" s="35"/>
      <c r="EDB12" s="35"/>
      <c r="EDC12" s="35"/>
      <c r="EDD12" s="35"/>
      <c r="EDE12" s="35"/>
      <c r="EDF12" s="35"/>
      <c r="EDG12" s="35"/>
      <c r="EDH12" s="35"/>
      <c r="EDI12" s="35"/>
      <c r="EDJ12" s="35"/>
      <c r="EDK12" s="35"/>
      <c r="EDL12" s="35"/>
      <c r="EDM12" s="35"/>
      <c r="EDN12" s="35"/>
      <c r="EDO12" s="35"/>
      <c r="EDP12" s="35"/>
      <c r="EDQ12" s="35"/>
      <c r="EDR12" s="35"/>
      <c r="EDS12" s="35"/>
      <c r="EDT12" s="35"/>
      <c r="EDU12" s="35"/>
      <c r="EDV12" s="35"/>
      <c r="EDW12" s="35"/>
      <c r="EDX12" s="35"/>
      <c r="EDY12" s="35"/>
      <c r="EDZ12" s="35"/>
      <c r="EEA12" s="35"/>
      <c r="EEB12" s="35"/>
      <c r="EEC12" s="35"/>
      <c r="EED12" s="35"/>
      <c r="EEE12" s="35"/>
      <c r="EEF12" s="35"/>
      <c r="EEG12" s="35"/>
      <c r="EEH12" s="35"/>
      <c r="EEI12" s="35"/>
      <c r="EEJ12" s="35"/>
      <c r="EEK12" s="35"/>
      <c r="EEL12" s="35"/>
      <c r="EEM12" s="35"/>
      <c r="EEN12" s="35"/>
      <c r="EEO12" s="35"/>
      <c r="EEP12" s="35"/>
      <c r="EEQ12" s="35"/>
      <c r="EER12" s="35"/>
      <c r="EES12" s="35"/>
      <c r="EET12" s="35"/>
      <c r="EEU12" s="35"/>
      <c r="EEV12" s="35"/>
      <c r="EEW12" s="35"/>
      <c r="EEX12" s="35"/>
      <c r="EEY12" s="35"/>
      <c r="EEZ12" s="35"/>
      <c r="EFA12" s="35"/>
      <c r="EFB12" s="35"/>
      <c r="EFC12" s="35"/>
      <c r="EFD12" s="35"/>
      <c r="EFE12" s="35"/>
      <c r="EFF12" s="35"/>
      <c r="EFG12" s="35"/>
      <c r="EFH12" s="35"/>
      <c r="EFI12" s="35"/>
      <c r="EFJ12" s="35"/>
      <c r="EFK12" s="35"/>
      <c r="EFL12" s="35"/>
      <c r="EFM12" s="35"/>
      <c r="EFN12" s="35"/>
      <c r="EFO12" s="35"/>
      <c r="EFP12" s="35"/>
      <c r="EFQ12" s="35"/>
      <c r="EFR12" s="35"/>
      <c r="EFS12" s="35"/>
      <c r="EFT12" s="35"/>
      <c r="EFU12" s="35"/>
      <c r="EFV12" s="35"/>
      <c r="EFW12" s="35"/>
      <c r="EFX12" s="35"/>
      <c r="EFY12" s="35"/>
      <c r="EFZ12" s="35"/>
      <c r="EGA12" s="35"/>
      <c r="EGB12" s="35"/>
      <c r="EGC12" s="35"/>
      <c r="EGD12" s="35"/>
      <c r="EGE12" s="35"/>
      <c r="EGF12" s="35"/>
      <c r="EGG12" s="35"/>
      <c r="EGH12" s="35"/>
      <c r="EGI12" s="35"/>
      <c r="EGJ12" s="35"/>
      <c r="EGK12" s="35"/>
      <c r="EGL12" s="35"/>
      <c r="EGM12" s="35"/>
      <c r="EGN12" s="35"/>
      <c r="EGO12" s="35"/>
      <c r="EGP12" s="35"/>
      <c r="EGQ12" s="35"/>
      <c r="EGR12" s="35"/>
      <c r="EGS12" s="35"/>
      <c r="EGT12" s="35"/>
      <c r="EGU12" s="35"/>
      <c r="EGV12" s="35"/>
      <c r="EGW12" s="35"/>
      <c r="EGX12" s="35"/>
      <c r="EGY12" s="35"/>
      <c r="EGZ12" s="35"/>
      <c r="EHA12" s="35"/>
      <c r="EHB12" s="35"/>
      <c r="EHC12" s="35"/>
      <c r="EHD12" s="35"/>
      <c r="EHE12" s="35"/>
      <c r="EHF12" s="35"/>
      <c r="EHG12" s="35"/>
      <c r="EHH12" s="35"/>
      <c r="EHI12" s="35"/>
      <c r="EHJ12" s="35"/>
      <c r="EHK12" s="35"/>
      <c r="EHL12" s="35"/>
      <c r="EHM12" s="35"/>
      <c r="EHN12" s="35"/>
      <c r="EHO12" s="35"/>
      <c r="EHP12" s="35"/>
      <c r="EHQ12" s="35"/>
      <c r="EHR12" s="35"/>
      <c r="EHS12" s="35"/>
      <c r="EHT12" s="35"/>
      <c r="EHU12" s="35"/>
      <c r="EHV12" s="35"/>
      <c r="EHW12" s="35"/>
      <c r="EHX12" s="35"/>
      <c r="EHY12" s="35"/>
      <c r="EHZ12" s="35"/>
      <c r="EIA12" s="35"/>
      <c r="EIB12" s="35"/>
      <c r="EIC12" s="35"/>
      <c r="EID12" s="35"/>
      <c r="EIE12" s="35"/>
      <c r="EIF12" s="35"/>
      <c r="EIG12" s="35"/>
      <c r="EIH12" s="35"/>
      <c r="EII12" s="35"/>
      <c r="EIJ12" s="35"/>
      <c r="EIK12" s="35"/>
      <c r="EIL12" s="35"/>
      <c r="EIM12" s="35"/>
      <c r="EIN12" s="35"/>
      <c r="EIO12" s="35"/>
      <c r="EIP12" s="35"/>
      <c r="EIQ12" s="35"/>
      <c r="EIR12" s="35"/>
      <c r="EIS12" s="35"/>
      <c r="EIT12" s="35"/>
      <c r="EIU12" s="35"/>
      <c r="EIV12" s="35"/>
      <c r="EIW12" s="35"/>
      <c r="EIX12" s="35"/>
      <c r="EIY12" s="35"/>
      <c r="EIZ12" s="35"/>
      <c r="EJA12" s="35"/>
      <c r="EJB12" s="35"/>
      <c r="EJC12" s="35"/>
      <c r="EJD12" s="35"/>
      <c r="EJE12" s="35"/>
      <c r="EJF12" s="35"/>
      <c r="EJG12" s="35"/>
      <c r="EJH12" s="35"/>
      <c r="EJI12" s="35"/>
      <c r="EJJ12" s="35"/>
      <c r="EJK12" s="35"/>
      <c r="EJL12" s="35"/>
      <c r="EJM12" s="35"/>
      <c r="EJN12" s="35"/>
      <c r="EJO12" s="35"/>
      <c r="EJP12" s="35"/>
      <c r="EJQ12" s="35"/>
      <c r="EJR12" s="35"/>
      <c r="EJS12" s="35"/>
      <c r="EJT12" s="35"/>
      <c r="EJU12" s="35"/>
      <c r="EJV12" s="35"/>
      <c r="EJW12" s="35"/>
      <c r="EJX12" s="35"/>
      <c r="EJY12" s="35"/>
      <c r="EJZ12" s="35"/>
      <c r="EKA12" s="35"/>
      <c r="EKB12" s="35"/>
      <c r="EKC12" s="35"/>
      <c r="EKD12" s="35"/>
      <c r="EKE12" s="35"/>
      <c r="EKF12" s="35"/>
      <c r="EKG12" s="35"/>
      <c r="EKH12" s="35"/>
      <c r="EKI12" s="35"/>
      <c r="EKJ12" s="35"/>
      <c r="EKK12" s="35"/>
      <c r="EKL12" s="35"/>
      <c r="EKM12" s="35"/>
      <c r="EKN12" s="35"/>
      <c r="EKO12" s="35"/>
      <c r="EKP12" s="35"/>
      <c r="EKQ12" s="35"/>
      <c r="EKR12" s="35"/>
      <c r="EKS12" s="35"/>
      <c r="EKT12" s="35"/>
      <c r="EKU12" s="35"/>
      <c r="EKV12" s="35"/>
      <c r="EKW12" s="35"/>
      <c r="EKX12" s="35"/>
      <c r="EKY12" s="35"/>
      <c r="EKZ12" s="35"/>
      <c r="ELA12" s="35"/>
      <c r="ELB12" s="35"/>
      <c r="ELC12" s="35"/>
      <c r="ELD12" s="35"/>
      <c r="ELE12" s="35"/>
      <c r="ELF12" s="35"/>
      <c r="ELG12" s="35"/>
      <c r="ELH12" s="35"/>
      <c r="ELI12" s="35"/>
      <c r="ELJ12" s="35"/>
      <c r="ELK12" s="35"/>
      <c r="ELL12" s="35"/>
      <c r="ELM12" s="35"/>
      <c r="ELN12" s="35"/>
      <c r="ELO12" s="35"/>
      <c r="ELP12" s="35"/>
      <c r="ELQ12" s="35"/>
      <c r="ELR12" s="35"/>
      <c r="ELS12" s="35"/>
      <c r="ELT12" s="35"/>
      <c r="ELU12" s="35"/>
      <c r="ELV12" s="35"/>
      <c r="ELW12" s="35"/>
      <c r="ELX12" s="35"/>
      <c r="ELY12" s="35"/>
      <c r="ELZ12" s="35"/>
      <c r="EMA12" s="35"/>
      <c r="EMB12" s="35"/>
      <c r="EMC12" s="35"/>
      <c r="EMD12" s="35"/>
      <c r="EME12" s="35"/>
      <c r="EMF12" s="35"/>
      <c r="EMG12" s="35"/>
      <c r="EMH12" s="35"/>
      <c r="EMI12" s="35"/>
      <c r="EMJ12" s="35"/>
      <c r="EMK12" s="35"/>
      <c r="EML12" s="35"/>
      <c r="EMM12" s="35"/>
      <c r="EMN12" s="35"/>
      <c r="EMO12" s="35"/>
      <c r="EMP12" s="35"/>
      <c r="EMQ12" s="35"/>
      <c r="EMR12" s="35"/>
      <c r="EMS12" s="35"/>
      <c r="EMT12" s="35"/>
      <c r="EMU12" s="35"/>
      <c r="EMV12" s="35"/>
      <c r="EMW12" s="35"/>
      <c r="EMX12" s="35"/>
      <c r="EMY12" s="35"/>
      <c r="EMZ12" s="35"/>
      <c r="ENA12" s="35"/>
      <c r="ENB12" s="35"/>
      <c r="ENC12" s="35"/>
      <c r="END12" s="35"/>
      <c r="ENE12" s="35"/>
      <c r="ENF12" s="35"/>
      <c r="ENG12" s="35"/>
      <c r="ENH12" s="35"/>
      <c r="ENI12" s="35"/>
      <c r="ENJ12" s="35"/>
      <c r="ENK12" s="35"/>
      <c r="ENL12" s="35"/>
      <c r="ENM12" s="35"/>
      <c r="ENN12" s="35"/>
      <c r="ENO12" s="35"/>
      <c r="ENP12" s="35"/>
      <c r="ENQ12" s="35"/>
      <c r="ENR12" s="35"/>
      <c r="ENS12" s="35"/>
      <c r="ENT12" s="35"/>
      <c r="ENU12" s="35"/>
      <c r="ENV12" s="35"/>
      <c r="ENW12" s="35"/>
      <c r="ENX12" s="35"/>
      <c r="ENY12" s="35"/>
      <c r="ENZ12" s="35"/>
      <c r="EOA12" s="35"/>
      <c r="EOB12" s="35"/>
      <c r="EOC12" s="35"/>
      <c r="EOD12" s="35"/>
      <c r="EOE12" s="35"/>
      <c r="EOF12" s="35"/>
      <c r="EOG12" s="35"/>
      <c r="EOH12" s="35"/>
      <c r="EOI12" s="35"/>
      <c r="EOJ12" s="35"/>
      <c r="EOK12" s="35"/>
      <c r="EOL12" s="35"/>
      <c r="EOM12" s="35"/>
      <c r="EON12" s="35"/>
      <c r="EOO12" s="35"/>
      <c r="EOP12" s="35"/>
      <c r="EOQ12" s="35"/>
      <c r="EOR12" s="35"/>
      <c r="EOS12" s="35"/>
      <c r="EOT12" s="35"/>
      <c r="EOU12" s="35"/>
      <c r="EOV12" s="35"/>
      <c r="EOW12" s="35"/>
      <c r="EOX12" s="35"/>
      <c r="EOY12" s="35"/>
      <c r="EOZ12" s="35"/>
      <c r="EPA12" s="35"/>
      <c r="EPB12" s="35"/>
      <c r="EPC12" s="35"/>
      <c r="EPD12" s="35"/>
      <c r="EPE12" s="35"/>
      <c r="EPF12" s="35"/>
      <c r="EPG12" s="35"/>
      <c r="EPH12" s="35"/>
      <c r="EPI12" s="35"/>
      <c r="EPJ12" s="35"/>
      <c r="EPK12" s="35"/>
      <c r="EPL12" s="35"/>
      <c r="EPM12" s="35"/>
      <c r="EPN12" s="35"/>
      <c r="EPO12" s="35"/>
      <c r="EPP12" s="35"/>
      <c r="EPQ12" s="35"/>
      <c r="EPR12" s="35"/>
      <c r="EPS12" s="35"/>
      <c r="EPT12" s="35"/>
      <c r="EPU12" s="35"/>
      <c r="EPV12" s="35"/>
      <c r="EPW12" s="35"/>
      <c r="EPX12" s="35"/>
      <c r="EPY12" s="35"/>
      <c r="EPZ12" s="35"/>
      <c r="EQA12" s="35"/>
      <c r="EQB12" s="35"/>
      <c r="EQC12" s="35"/>
      <c r="EQD12" s="35"/>
      <c r="EQE12" s="35"/>
      <c r="EQF12" s="35"/>
      <c r="EQG12" s="35"/>
      <c r="EQH12" s="35"/>
      <c r="EQI12" s="35"/>
      <c r="EQJ12" s="35"/>
      <c r="EQK12" s="35"/>
      <c r="EQL12" s="35"/>
      <c r="EQM12" s="35"/>
      <c r="EQN12" s="35"/>
      <c r="EQO12" s="35"/>
      <c r="EQP12" s="35"/>
      <c r="EQQ12" s="35"/>
      <c r="EQR12" s="35"/>
      <c r="EQS12" s="35"/>
      <c r="EQT12" s="35"/>
      <c r="EQU12" s="35"/>
      <c r="EQV12" s="35"/>
      <c r="EQW12" s="35"/>
      <c r="EQX12" s="35"/>
      <c r="EQY12" s="35"/>
      <c r="EQZ12" s="35"/>
      <c r="ERA12" s="35"/>
      <c r="ERB12" s="35"/>
      <c r="ERC12" s="35"/>
      <c r="ERD12" s="35"/>
      <c r="ERE12" s="35"/>
      <c r="ERF12" s="35"/>
      <c r="ERG12" s="35"/>
      <c r="ERH12" s="35"/>
      <c r="ERI12" s="35"/>
      <c r="ERJ12" s="35"/>
      <c r="ERK12" s="35"/>
      <c r="ERL12" s="35"/>
      <c r="ERM12" s="35"/>
      <c r="ERN12" s="35"/>
      <c r="ERO12" s="35"/>
      <c r="ERP12" s="35"/>
      <c r="ERQ12" s="35"/>
      <c r="ERR12" s="35"/>
      <c r="ERS12" s="35"/>
      <c r="ERT12" s="35"/>
      <c r="ERU12" s="35"/>
      <c r="ERV12" s="35"/>
      <c r="ERW12" s="35"/>
      <c r="ERX12" s="35"/>
      <c r="ERY12" s="35"/>
      <c r="ERZ12" s="35"/>
      <c r="ESA12" s="35"/>
      <c r="ESB12" s="35"/>
      <c r="ESC12" s="35"/>
      <c r="ESD12" s="35"/>
      <c r="ESE12" s="35"/>
      <c r="ESF12" s="35"/>
      <c r="ESG12" s="35"/>
      <c r="ESH12" s="35"/>
      <c r="ESI12" s="35"/>
      <c r="ESJ12" s="35"/>
      <c r="ESK12" s="35"/>
      <c r="ESL12" s="35"/>
      <c r="ESM12" s="35"/>
      <c r="ESN12" s="35"/>
      <c r="ESO12" s="35"/>
      <c r="ESP12" s="35"/>
      <c r="ESQ12" s="35"/>
      <c r="ESR12" s="35"/>
      <c r="ESS12" s="35"/>
      <c r="EST12" s="35"/>
      <c r="ESU12" s="35"/>
      <c r="ESV12" s="35"/>
      <c r="ESW12" s="35"/>
      <c r="ESX12" s="35"/>
      <c r="ESY12" s="35"/>
      <c r="ESZ12" s="35"/>
      <c r="ETA12" s="35"/>
      <c r="ETB12" s="35"/>
      <c r="ETC12" s="35"/>
      <c r="ETD12" s="35"/>
      <c r="ETE12" s="35"/>
      <c r="ETF12" s="35"/>
      <c r="ETG12" s="35"/>
      <c r="ETH12" s="35"/>
      <c r="ETI12" s="35"/>
      <c r="ETJ12" s="35"/>
      <c r="ETK12" s="35"/>
      <c r="ETL12" s="35"/>
      <c r="ETM12" s="35"/>
      <c r="ETN12" s="35"/>
      <c r="ETO12" s="35"/>
      <c r="ETP12" s="35"/>
      <c r="ETQ12" s="35"/>
      <c r="ETR12" s="35"/>
      <c r="ETS12" s="35"/>
      <c r="ETT12" s="35"/>
      <c r="ETU12" s="35"/>
      <c r="ETV12" s="35"/>
      <c r="ETW12" s="35"/>
      <c r="ETX12" s="35"/>
      <c r="ETY12" s="35"/>
      <c r="ETZ12" s="35"/>
      <c r="EUA12" s="35"/>
      <c r="EUB12" s="35"/>
      <c r="EUC12" s="35"/>
      <c r="EUD12" s="35"/>
      <c r="EUE12" s="35"/>
      <c r="EUF12" s="35"/>
      <c r="EUG12" s="35"/>
      <c r="EUH12" s="35"/>
      <c r="EUI12" s="35"/>
      <c r="EUJ12" s="35"/>
      <c r="EUK12" s="35"/>
      <c r="EUL12" s="35"/>
      <c r="EUM12" s="35"/>
      <c r="EUN12" s="35"/>
      <c r="EUO12" s="35"/>
      <c r="EUP12" s="35"/>
      <c r="EUQ12" s="35"/>
      <c r="EUR12" s="35"/>
      <c r="EUS12" s="35"/>
      <c r="EUT12" s="35"/>
      <c r="EUU12" s="35"/>
      <c r="EUV12" s="35"/>
      <c r="EUW12" s="35"/>
      <c r="EUX12" s="35"/>
      <c r="EUY12" s="35"/>
      <c r="EUZ12" s="35"/>
      <c r="EVA12" s="35"/>
      <c r="EVB12" s="35"/>
      <c r="EVC12" s="35"/>
      <c r="EVD12" s="35"/>
      <c r="EVE12" s="35"/>
      <c r="EVF12" s="35"/>
      <c r="EVG12" s="35"/>
      <c r="EVH12" s="35"/>
      <c r="EVI12" s="35"/>
      <c r="EVJ12" s="35"/>
      <c r="EVK12" s="35"/>
      <c r="EVL12" s="35"/>
      <c r="EVM12" s="35"/>
      <c r="EVN12" s="35"/>
      <c r="EVO12" s="35"/>
      <c r="EVP12" s="35"/>
      <c r="EVQ12" s="35"/>
      <c r="EVR12" s="35"/>
      <c r="EVS12" s="35"/>
      <c r="EVT12" s="35"/>
      <c r="EVU12" s="35"/>
      <c r="EVV12" s="35"/>
      <c r="EVW12" s="35"/>
      <c r="EVX12" s="35"/>
      <c r="EVY12" s="35"/>
      <c r="EVZ12" s="35"/>
      <c r="EWA12" s="35"/>
      <c r="EWB12" s="35"/>
      <c r="EWC12" s="35"/>
      <c r="EWD12" s="35"/>
      <c r="EWE12" s="35"/>
      <c r="EWF12" s="35"/>
      <c r="EWG12" s="35"/>
      <c r="EWH12" s="35"/>
      <c r="EWI12" s="35"/>
      <c r="EWJ12" s="35"/>
      <c r="EWK12" s="35"/>
      <c r="EWL12" s="35"/>
      <c r="EWM12" s="35"/>
      <c r="EWN12" s="35"/>
      <c r="EWO12" s="35"/>
      <c r="EWP12" s="35"/>
      <c r="EWQ12" s="35"/>
      <c r="EWR12" s="35"/>
      <c r="EWS12" s="35"/>
      <c r="EWT12" s="35"/>
      <c r="EWU12" s="35"/>
      <c r="EWV12" s="35"/>
      <c r="EWW12" s="35"/>
      <c r="EWX12" s="35"/>
      <c r="EWY12" s="35"/>
      <c r="EWZ12" s="35"/>
      <c r="EXA12" s="35"/>
      <c r="EXB12" s="35"/>
      <c r="EXC12" s="35"/>
      <c r="EXD12" s="35"/>
      <c r="EXE12" s="35"/>
      <c r="EXF12" s="35"/>
      <c r="EXG12" s="35"/>
      <c r="EXH12" s="35"/>
      <c r="EXI12" s="35"/>
      <c r="EXJ12" s="35"/>
      <c r="EXK12" s="35"/>
      <c r="EXL12" s="35"/>
      <c r="EXM12" s="35"/>
      <c r="EXN12" s="35"/>
      <c r="EXO12" s="35"/>
      <c r="EXP12" s="35"/>
      <c r="EXQ12" s="35"/>
      <c r="EXR12" s="35"/>
      <c r="EXS12" s="35"/>
      <c r="EXT12" s="35"/>
      <c r="EXU12" s="35"/>
      <c r="EXV12" s="35"/>
      <c r="EXW12" s="35"/>
      <c r="EXX12" s="35"/>
      <c r="EXY12" s="35"/>
      <c r="EXZ12" s="35"/>
      <c r="EYA12" s="35"/>
      <c r="EYB12" s="35"/>
      <c r="EYC12" s="35"/>
      <c r="EYD12" s="35"/>
      <c r="EYE12" s="35"/>
      <c r="EYF12" s="35"/>
      <c r="EYG12" s="35"/>
      <c r="EYH12" s="35"/>
      <c r="EYI12" s="35"/>
      <c r="EYJ12" s="35"/>
      <c r="EYK12" s="35"/>
      <c r="EYL12" s="35"/>
      <c r="EYM12" s="35"/>
      <c r="EYN12" s="35"/>
      <c r="EYO12" s="35"/>
      <c r="EYP12" s="35"/>
      <c r="EYQ12" s="35"/>
      <c r="EYR12" s="35"/>
      <c r="EYS12" s="35"/>
      <c r="EYT12" s="35"/>
      <c r="EYU12" s="35"/>
      <c r="EYV12" s="35"/>
      <c r="EYW12" s="35"/>
      <c r="EYX12" s="35"/>
      <c r="EYY12" s="35"/>
      <c r="EYZ12" s="35"/>
      <c r="EZA12" s="35"/>
      <c r="EZB12" s="35"/>
      <c r="EZC12" s="35"/>
      <c r="EZD12" s="35"/>
      <c r="EZE12" s="35"/>
      <c r="EZF12" s="35"/>
      <c r="EZG12" s="35"/>
      <c r="EZH12" s="35"/>
      <c r="EZI12" s="35"/>
      <c r="EZJ12" s="35"/>
      <c r="EZK12" s="35"/>
      <c r="EZL12" s="35"/>
      <c r="EZM12" s="35"/>
      <c r="EZN12" s="35"/>
      <c r="EZO12" s="35"/>
      <c r="EZP12" s="35"/>
      <c r="EZQ12" s="35"/>
      <c r="EZR12" s="35"/>
      <c r="EZS12" s="35"/>
      <c r="EZT12" s="35"/>
      <c r="EZU12" s="35"/>
      <c r="EZV12" s="35"/>
      <c r="EZW12" s="35"/>
      <c r="EZX12" s="35"/>
      <c r="EZY12" s="35"/>
      <c r="EZZ12" s="35"/>
      <c r="FAA12" s="35"/>
      <c r="FAB12" s="35"/>
      <c r="FAC12" s="35"/>
      <c r="FAD12" s="35"/>
      <c r="FAE12" s="35"/>
      <c r="FAF12" s="35"/>
      <c r="FAG12" s="35"/>
      <c r="FAH12" s="35"/>
      <c r="FAI12" s="35"/>
      <c r="FAJ12" s="35"/>
      <c r="FAK12" s="35"/>
      <c r="FAL12" s="35"/>
      <c r="FAM12" s="35"/>
      <c r="FAN12" s="35"/>
      <c r="FAO12" s="35"/>
      <c r="FAP12" s="35"/>
      <c r="FAQ12" s="35"/>
      <c r="FAR12" s="35"/>
      <c r="FAS12" s="35"/>
      <c r="FAT12" s="35"/>
      <c r="FAU12" s="35"/>
      <c r="FAV12" s="35"/>
      <c r="FAW12" s="35"/>
      <c r="FAX12" s="35"/>
      <c r="FAY12" s="35"/>
      <c r="FAZ12" s="35"/>
      <c r="FBA12" s="35"/>
      <c r="FBB12" s="35"/>
      <c r="FBC12" s="35"/>
      <c r="FBD12" s="35"/>
      <c r="FBE12" s="35"/>
      <c r="FBF12" s="35"/>
      <c r="FBG12" s="35"/>
      <c r="FBH12" s="35"/>
      <c r="FBI12" s="35"/>
      <c r="FBJ12" s="35"/>
      <c r="FBK12" s="35"/>
      <c r="FBL12" s="35"/>
      <c r="FBM12" s="35"/>
      <c r="FBN12" s="35"/>
      <c r="FBO12" s="35"/>
      <c r="FBP12" s="35"/>
      <c r="FBQ12" s="35"/>
      <c r="FBR12" s="35"/>
      <c r="FBS12" s="35"/>
      <c r="FBT12" s="35"/>
      <c r="FBU12" s="35"/>
      <c r="FBV12" s="35"/>
      <c r="FBW12" s="35"/>
      <c r="FBX12" s="35"/>
      <c r="FBY12" s="35"/>
      <c r="FBZ12" s="35"/>
      <c r="FCA12" s="35"/>
      <c r="FCB12" s="35"/>
      <c r="FCC12" s="35"/>
      <c r="FCD12" s="35"/>
      <c r="FCE12" s="35"/>
      <c r="FCF12" s="35"/>
      <c r="FCG12" s="35"/>
      <c r="FCH12" s="35"/>
      <c r="FCI12" s="35"/>
      <c r="FCJ12" s="35"/>
      <c r="FCK12" s="35"/>
      <c r="FCL12" s="35"/>
      <c r="FCM12" s="35"/>
      <c r="FCN12" s="35"/>
      <c r="FCO12" s="35"/>
      <c r="FCP12" s="35"/>
      <c r="FCQ12" s="35"/>
      <c r="FCR12" s="35"/>
      <c r="FCS12" s="35"/>
      <c r="FCT12" s="35"/>
      <c r="FCU12" s="35"/>
      <c r="FCV12" s="35"/>
      <c r="FCW12" s="35"/>
      <c r="FCX12" s="35"/>
      <c r="FCY12" s="35"/>
      <c r="FCZ12" s="35"/>
      <c r="FDA12" s="35"/>
      <c r="FDB12" s="35"/>
      <c r="FDC12" s="35"/>
      <c r="FDD12" s="35"/>
      <c r="FDE12" s="35"/>
      <c r="FDF12" s="35"/>
      <c r="FDG12" s="35"/>
      <c r="FDH12" s="35"/>
      <c r="FDI12" s="35"/>
      <c r="FDJ12" s="35"/>
      <c r="FDK12" s="35"/>
      <c r="FDL12" s="35"/>
      <c r="FDM12" s="35"/>
      <c r="FDN12" s="35"/>
      <c r="FDO12" s="35"/>
      <c r="FDP12" s="35"/>
      <c r="FDQ12" s="35"/>
      <c r="FDR12" s="35"/>
      <c r="FDS12" s="35"/>
      <c r="FDT12" s="35"/>
      <c r="FDU12" s="35"/>
      <c r="FDV12" s="35"/>
      <c r="FDW12" s="35"/>
      <c r="FDX12" s="35"/>
      <c r="FDY12" s="35"/>
      <c r="FDZ12" s="35"/>
      <c r="FEA12" s="35"/>
      <c r="FEB12" s="35"/>
      <c r="FEC12" s="35"/>
      <c r="FED12" s="35"/>
      <c r="FEE12" s="35"/>
      <c r="FEF12" s="35"/>
      <c r="FEG12" s="35"/>
      <c r="FEH12" s="35"/>
      <c r="FEI12" s="35"/>
      <c r="FEJ12" s="35"/>
      <c r="FEK12" s="35"/>
      <c r="FEL12" s="35"/>
      <c r="FEM12" s="35"/>
      <c r="FEN12" s="35"/>
      <c r="FEO12" s="35"/>
      <c r="FEP12" s="35"/>
      <c r="FEQ12" s="35"/>
      <c r="FER12" s="35"/>
      <c r="FES12" s="35"/>
      <c r="FET12" s="35"/>
      <c r="FEU12" s="35"/>
      <c r="FEV12" s="35"/>
      <c r="FEW12" s="35"/>
      <c r="FEX12" s="35"/>
      <c r="FEY12" s="35"/>
      <c r="FEZ12" s="35"/>
      <c r="FFA12" s="35"/>
      <c r="FFB12" s="35"/>
      <c r="FFC12" s="35"/>
      <c r="FFD12" s="35"/>
      <c r="FFE12" s="35"/>
      <c r="FFF12" s="35"/>
      <c r="FFG12" s="35"/>
      <c r="FFH12" s="35"/>
      <c r="FFI12" s="35"/>
      <c r="FFJ12" s="35"/>
      <c r="FFK12" s="35"/>
      <c r="FFL12" s="35"/>
      <c r="FFM12" s="35"/>
      <c r="FFN12" s="35"/>
      <c r="FFO12" s="35"/>
      <c r="FFP12" s="35"/>
      <c r="FFQ12" s="35"/>
      <c r="FFR12" s="35"/>
      <c r="FFS12" s="35"/>
      <c r="FFT12" s="35"/>
      <c r="FFU12" s="35"/>
      <c r="FFV12" s="35"/>
      <c r="FFW12" s="35"/>
      <c r="FFX12" s="35"/>
      <c r="FFY12" s="35"/>
      <c r="FFZ12" s="35"/>
      <c r="FGA12" s="35"/>
      <c r="FGB12" s="35"/>
      <c r="FGC12" s="35"/>
      <c r="FGD12" s="35"/>
      <c r="FGE12" s="35"/>
      <c r="FGF12" s="35"/>
      <c r="FGG12" s="35"/>
      <c r="FGH12" s="35"/>
      <c r="FGI12" s="35"/>
      <c r="FGJ12" s="35"/>
      <c r="FGK12" s="35"/>
      <c r="FGL12" s="35"/>
      <c r="FGM12" s="35"/>
      <c r="FGN12" s="35"/>
      <c r="FGO12" s="35"/>
      <c r="FGP12" s="35"/>
      <c r="FGQ12" s="35"/>
      <c r="FGR12" s="35"/>
      <c r="FGS12" s="35"/>
      <c r="FGT12" s="35"/>
      <c r="FGU12" s="35"/>
      <c r="FGV12" s="35"/>
      <c r="FGW12" s="35"/>
      <c r="FGX12" s="35"/>
      <c r="FGY12" s="35"/>
      <c r="FGZ12" s="35"/>
      <c r="FHA12" s="35"/>
      <c r="FHB12" s="35"/>
      <c r="FHC12" s="35"/>
      <c r="FHD12" s="35"/>
      <c r="FHE12" s="35"/>
      <c r="FHF12" s="35"/>
      <c r="FHG12" s="35"/>
      <c r="FHH12" s="35"/>
      <c r="FHI12" s="35"/>
      <c r="FHJ12" s="35"/>
      <c r="FHK12" s="35"/>
      <c r="FHL12" s="35"/>
      <c r="FHM12" s="35"/>
      <c r="FHN12" s="35"/>
      <c r="FHO12" s="35"/>
      <c r="FHP12" s="35"/>
      <c r="FHQ12" s="35"/>
      <c r="FHR12" s="35"/>
      <c r="FHS12" s="35"/>
      <c r="FHT12" s="35"/>
      <c r="FHU12" s="35"/>
      <c r="FHV12" s="35"/>
      <c r="FHW12" s="35"/>
      <c r="FHX12" s="35"/>
      <c r="FHY12" s="35"/>
      <c r="FHZ12" s="35"/>
      <c r="FIA12" s="35"/>
      <c r="FIB12" s="35"/>
      <c r="FIC12" s="35"/>
      <c r="FID12" s="35"/>
      <c r="FIE12" s="35"/>
      <c r="FIF12" s="35"/>
      <c r="FIG12" s="35"/>
      <c r="FIH12" s="35"/>
      <c r="FII12" s="35"/>
      <c r="FIJ12" s="35"/>
      <c r="FIK12" s="35"/>
      <c r="FIL12" s="35"/>
      <c r="FIM12" s="35"/>
      <c r="FIN12" s="35"/>
      <c r="FIO12" s="35"/>
      <c r="FIP12" s="35"/>
      <c r="FIQ12" s="35"/>
      <c r="FIR12" s="35"/>
      <c r="FIS12" s="35"/>
      <c r="FIT12" s="35"/>
      <c r="FIU12" s="35"/>
      <c r="FIV12" s="35"/>
      <c r="FIW12" s="35"/>
      <c r="FIX12" s="35"/>
      <c r="FIY12" s="35"/>
      <c r="FIZ12" s="35"/>
      <c r="FJA12" s="35"/>
      <c r="FJB12" s="35"/>
      <c r="FJC12" s="35"/>
      <c r="FJD12" s="35"/>
      <c r="FJE12" s="35"/>
      <c r="FJF12" s="35"/>
      <c r="FJG12" s="35"/>
      <c r="FJH12" s="35"/>
      <c r="FJI12" s="35"/>
      <c r="FJJ12" s="35"/>
      <c r="FJK12" s="35"/>
      <c r="FJL12" s="35"/>
      <c r="FJM12" s="35"/>
      <c r="FJN12" s="35"/>
      <c r="FJO12" s="35"/>
      <c r="FJP12" s="35"/>
      <c r="FJQ12" s="35"/>
      <c r="FJR12" s="35"/>
      <c r="FJS12" s="35"/>
      <c r="FJT12" s="35"/>
      <c r="FJU12" s="35"/>
      <c r="FJV12" s="35"/>
      <c r="FJW12" s="35"/>
      <c r="FJX12" s="35"/>
      <c r="FJY12" s="35"/>
      <c r="FJZ12" s="35"/>
      <c r="FKA12" s="35"/>
      <c r="FKB12" s="35"/>
      <c r="FKC12" s="35"/>
      <c r="FKD12" s="35"/>
      <c r="FKE12" s="35"/>
      <c r="FKF12" s="35"/>
      <c r="FKG12" s="35"/>
      <c r="FKH12" s="35"/>
      <c r="FKI12" s="35"/>
      <c r="FKJ12" s="35"/>
      <c r="FKK12" s="35"/>
      <c r="FKL12" s="35"/>
      <c r="FKM12" s="35"/>
      <c r="FKN12" s="35"/>
      <c r="FKO12" s="35"/>
      <c r="FKP12" s="35"/>
      <c r="FKQ12" s="35"/>
      <c r="FKR12" s="35"/>
      <c r="FKS12" s="35"/>
      <c r="FKT12" s="35"/>
      <c r="FKU12" s="35"/>
      <c r="FKV12" s="35"/>
      <c r="FKW12" s="35"/>
      <c r="FKX12" s="35"/>
      <c r="FKY12" s="35"/>
      <c r="FKZ12" s="35"/>
      <c r="FLA12" s="35"/>
      <c r="FLB12" s="35"/>
      <c r="FLC12" s="35"/>
      <c r="FLD12" s="35"/>
      <c r="FLE12" s="35"/>
      <c r="FLF12" s="35"/>
      <c r="FLG12" s="35"/>
      <c r="FLH12" s="35"/>
      <c r="FLI12" s="35"/>
      <c r="FLJ12" s="35"/>
      <c r="FLK12" s="35"/>
      <c r="FLL12" s="35"/>
      <c r="FLM12" s="35"/>
      <c r="FLN12" s="35"/>
      <c r="FLO12" s="35"/>
      <c r="FLP12" s="35"/>
      <c r="FLQ12" s="35"/>
      <c r="FLR12" s="35"/>
      <c r="FLS12" s="35"/>
      <c r="FLT12" s="35"/>
      <c r="FLU12" s="35"/>
      <c r="FLV12" s="35"/>
      <c r="FLW12" s="35"/>
      <c r="FLX12" s="35"/>
      <c r="FLY12" s="35"/>
      <c r="FLZ12" s="35"/>
      <c r="FMA12" s="35"/>
      <c r="FMB12" s="35"/>
      <c r="FMC12" s="35"/>
      <c r="FMD12" s="35"/>
      <c r="FME12" s="35"/>
      <c r="FMF12" s="35"/>
      <c r="FMG12" s="35"/>
      <c r="FMH12" s="35"/>
      <c r="FMI12" s="35"/>
      <c r="FMJ12" s="35"/>
      <c r="FMK12" s="35"/>
      <c r="FML12" s="35"/>
      <c r="FMM12" s="35"/>
      <c r="FMN12" s="35"/>
      <c r="FMO12" s="35"/>
      <c r="FMP12" s="35"/>
      <c r="FMQ12" s="35"/>
      <c r="FMR12" s="35"/>
      <c r="FMS12" s="35"/>
      <c r="FMT12" s="35"/>
      <c r="FMU12" s="35"/>
      <c r="FMV12" s="35"/>
      <c r="FMW12" s="35"/>
      <c r="FMX12" s="35"/>
      <c r="FMY12" s="35"/>
      <c r="FMZ12" s="35"/>
      <c r="FNA12" s="35"/>
      <c r="FNB12" s="35"/>
      <c r="FNC12" s="35"/>
      <c r="FND12" s="35"/>
      <c r="FNE12" s="35"/>
      <c r="FNF12" s="35"/>
      <c r="FNG12" s="35"/>
      <c r="FNH12" s="35"/>
      <c r="FNI12" s="35"/>
      <c r="FNJ12" s="35"/>
      <c r="FNK12" s="35"/>
      <c r="FNL12" s="35"/>
      <c r="FNM12" s="35"/>
      <c r="FNN12" s="35"/>
      <c r="FNO12" s="35"/>
      <c r="FNP12" s="35"/>
      <c r="FNQ12" s="35"/>
      <c r="FNR12" s="35"/>
      <c r="FNS12" s="35"/>
      <c r="FNT12" s="35"/>
      <c r="FNU12" s="35"/>
      <c r="FNV12" s="35"/>
      <c r="FNW12" s="35"/>
      <c r="FNX12" s="35"/>
      <c r="FNY12" s="35"/>
      <c r="FNZ12" s="35"/>
      <c r="FOA12" s="35"/>
      <c r="FOB12" s="35"/>
      <c r="FOC12" s="35"/>
      <c r="FOD12" s="35"/>
      <c r="FOE12" s="35"/>
      <c r="FOF12" s="35"/>
      <c r="FOG12" s="35"/>
      <c r="FOH12" s="35"/>
      <c r="FOI12" s="35"/>
      <c r="FOJ12" s="35"/>
      <c r="FOK12" s="35"/>
      <c r="FOL12" s="35"/>
      <c r="FOM12" s="35"/>
      <c r="FON12" s="35"/>
      <c r="FOO12" s="35"/>
      <c r="FOP12" s="35"/>
      <c r="FOQ12" s="35"/>
      <c r="FOR12" s="35"/>
      <c r="FOS12" s="35"/>
      <c r="FOT12" s="35"/>
      <c r="FOU12" s="35"/>
      <c r="FOV12" s="35"/>
      <c r="FOW12" s="35"/>
      <c r="FOX12" s="35"/>
      <c r="FOY12" s="35"/>
      <c r="FOZ12" s="35"/>
      <c r="FPA12" s="35"/>
      <c r="FPB12" s="35"/>
      <c r="FPC12" s="35"/>
      <c r="FPD12" s="35"/>
      <c r="FPE12" s="35"/>
      <c r="FPF12" s="35"/>
      <c r="FPG12" s="35"/>
      <c r="FPH12" s="35"/>
      <c r="FPI12" s="35"/>
      <c r="FPJ12" s="35"/>
      <c r="FPK12" s="35"/>
      <c r="FPL12" s="35"/>
      <c r="FPM12" s="35"/>
      <c r="FPN12" s="35"/>
      <c r="FPO12" s="35"/>
      <c r="FPP12" s="35"/>
      <c r="FPQ12" s="35"/>
      <c r="FPR12" s="35"/>
      <c r="FPS12" s="35"/>
      <c r="FPT12" s="35"/>
      <c r="FPU12" s="35"/>
      <c r="FPV12" s="35"/>
      <c r="FPW12" s="35"/>
      <c r="FPX12" s="35"/>
      <c r="FPY12" s="35"/>
      <c r="FPZ12" s="35"/>
      <c r="FQA12" s="35"/>
      <c r="FQB12" s="35"/>
      <c r="FQC12" s="35"/>
      <c r="FQD12" s="35"/>
      <c r="FQE12" s="35"/>
      <c r="FQF12" s="35"/>
      <c r="FQG12" s="35"/>
      <c r="FQH12" s="35"/>
      <c r="FQI12" s="35"/>
      <c r="FQJ12" s="35"/>
      <c r="FQK12" s="35"/>
      <c r="FQL12" s="35"/>
      <c r="FQM12" s="35"/>
      <c r="FQN12" s="35"/>
      <c r="FQO12" s="35"/>
      <c r="FQP12" s="35"/>
      <c r="FQQ12" s="35"/>
      <c r="FQR12" s="35"/>
      <c r="FQS12" s="35"/>
      <c r="FQT12" s="35"/>
      <c r="FQU12" s="35"/>
      <c r="FQV12" s="35"/>
      <c r="FQW12" s="35"/>
      <c r="FQX12" s="35"/>
      <c r="FQY12" s="35"/>
      <c r="FQZ12" s="35"/>
      <c r="FRA12" s="35"/>
      <c r="FRB12" s="35"/>
      <c r="FRC12" s="35"/>
      <c r="FRD12" s="35"/>
      <c r="FRE12" s="35"/>
      <c r="FRF12" s="35"/>
      <c r="FRG12" s="35"/>
      <c r="FRH12" s="35"/>
      <c r="FRI12" s="35"/>
      <c r="FRJ12" s="35"/>
      <c r="FRK12" s="35"/>
      <c r="FRL12" s="35"/>
      <c r="FRM12" s="35"/>
      <c r="FRN12" s="35"/>
      <c r="FRO12" s="35"/>
      <c r="FRP12" s="35"/>
      <c r="FRQ12" s="35"/>
      <c r="FRR12" s="35"/>
      <c r="FRS12" s="35"/>
      <c r="FRT12" s="35"/>
      <c r="FRU12" s="35"/>
      <c r="FRV12" s="35"/>
      <c r="FRW12" s="35"/>
      <c r="FRX12" s="35"/>
      <c r="FRY12" s="35"/>
      <c r="FRZ12" s="35"/>
      <c r="FSA12" s="35"/>
      <c r="FSB12" s="35"/>
      <c r="FSC12" s="35"/>
      <c r="FSD12" s="35"/>
      <c r="FSE12" s="35"/>
      <c r="FSF12" s="35"/>
      <c r="FSG12" s="35"/>
      <c r="FSH12" s="35"/>
      <c r="FSI12" s="35"/>
      <c r="FSJ12" s="35"/>
      <c r="FSK12" s="35"/>
      <c r="FSL12" s="35"/>
      <c r="FSM12" s="35"/>
      <c r="FSN12" s="35"/>
      <c r="FSO12" s="35"/>
      <c r="FSP12" s="35"/>
      <c r="FSQ12" s="35"/>
      <c r="FSR12" s="35"/>
      <c r="FSS12" s="35"/>
      <c r="FST12" s="35"/>
      <c r="FSU12" s="35"/>
      <c r="FSV12" s="35"/>
      <c r="FSW12" s="35"/>
      <c r="FSX12" s="35"/>
      <c r="FSY12" s="35"/>
      <c r="FSZ12" s="35"/>
      <c r="FTA12" s="35"/>
      <c r="FTB12" s="35"/>
      <c r="FTC12" s="35"/>
      <c r="FTD12" s="35"/>
      <c r="FTE12" s="35"/>
      <c r="FTF12" s="35"/>
      <c r="FTG12" s="35"/>
      <c r="FTH12" s="35"/>
      <c r="FTI12" s="35"/>
      <c r="FTJ12" s="35"/>
      <c r="FTK12" s="35"/>
      <c r="FTL12" s="35"/>
      <c r="FTM12" s="35"/>
      <c r="FTN12" s="35"/>
      <c r="FTO12" s="35"/>
      <c r="FTP12" s="35"/>
      <c r="FTQ12" s="35"/>
      <c r="FTR12" s="35"/>
      <c r="FTS12" s="35"/>
      <c r="FTT12" s="35"/>
      <c r="FTU12" s="35"/>
      <c r="FTV12" s="35"/>
      <c r="FTW12" s="35"/>
      <c r="FTX12" s="35"/>
      <c r="FTY12" s="35"/>
      <c r="FTZ12" s="35"/>
      <c r="FUA12" s="35"/>
      <c r="FUB12" s="35"/>
      <c r="FUC12" s="35"/>
      <c r="FUD12" s="35"/>
      <c r="FUE12" s="35"/>
      <c r="FUF12" s="35"/>
      <c r="FUG12" s="35"/>
      <c r="FUH12" s="35"/>
      <c r="FUI12" s="35"/>
      <c r="FUJ12" s="35"/>
      <c r="FUK12" s="35"/>
      <c r="FUL12" s="35"/>
      <c r="FUM12" s="35"/>
      <c r="FUN12" s="35"/>
      <c r="FUO12" s="35"/>
      <c r="FUP12" s="35"/>
      <c r="FUQ12" s="35"/>
      <c r="FUR12" s="35"/>
      <c r="FUS12" s="35"/>
      <c r="FUT12" s="35"/>
      <c r="FUU12" s="35"/>
      <c r="FUV12" s="35"/>
      <c r="FUW12" s="35"/>
      <c r="FUX12" s="35"/>
      <c r="FUY12" s="35"/>
      <c r="FUZ12" s="35"/>
      <c r="FVA12" s="35"/>
      <c r="FVB12" s="35"/>
      <c r="FVC12" s="35"/>
      <c r="FVD12" s="35"/>
      <c r="FVE12" s="35"/>
      <c r="FVF12" s="35"/>
      <c r="FVG12" s="35"/>
      <c r="FVH12" s="35"/>
      <c r="FVI12" s="35"/>
      <c r="FVJ12" s="35"/>
      <c r="FVK12" s="35"/>
      <c r="FVL12" s="35"/>
      <c r="FVM12" s="35"/>
      <c r="FVN12" s="35"/>
      <c r="FVO12" s="35"/>
      <c r="FVP12" s="35"/>
      <c r="FVQ12" s="35"/>
      <c r="FVR12" s="35"/>
      <c r="FVS12" s="35"/>
      <c r="FVT12" s="35"/>
      <c r="FVU12" s="35"/>
      <c r="FVV12" s="35"/>
      <c r="FVW12" s="35"/>
      <c r="FVX12" s="35"/>
      <c r="FVY12" s="35"/>
      <c r="FVZ12" s="35"/>
      <c r="FWA12" s="35"/>
      <c r="FWB12" s="35"/>
      <c r="FWC12" s="35"/>
      <c r="FWD12" s="35"/>
      <c r="FWE12" s="35"/>
      <c r="FWF12" s="35"/>
      <c r="FWG12" s="35"/>
      <c r="FWH12" s="35"/>
      <c r="FWI12" s="35"/>
      <c r="FWJ12" s="35"/>
      <c r="FWK12" s="35"/>
      <c r="FWL12" s="35"/>
      <c r="FWM12" s="35"/>
      <c r="FWN12" s="35"/>
      <c r="FWO12" s="35"/>
      <c r="FWP12" s="35"/>
      <c r="FWQ12" s="35"/>
      <c r="FWR12" s="35"/>
      <c r="FWS12" s="35"/>
      <c r="FWT12" s="35"/>
      <c r="FWU12" s="35"/>
      <c r="FWV12" s="35"/>
      <c r="FWW12" s="35"/>
      <c r="FWX12" s="35"/>
      <c r="FWY12" s="35"/>
      <c r="FWZ12" s="35"/>
      <c r="FXA12" s="35"/>
      <c r="FXB12" s="35"/>
      <c r="FXC12" s="35"/>
      <c r="FXD12" s="35"/>
      <c r="FXE12" s="35"/>
      <c r="FXF12" s="35"/>
      <c r="FXG12" s="35"/>
      <c r="FXH12" s="35"/>
      <c r="FXI12" s="35"/>
      <c r="FXJ12" s="35"/>
      <c r="FXK12" s="35"/>
      <c r="FXL12" s="35"/>
      <c r="FXM12" s="35"/>
      <c r="FXN12" s="35"/>
      <c r="FXO12" s="35"/>
      <c r="FXP12" s="35"/>
      <c r="FXQ12" s="35"/>
      <c r="FXR12" s="35"/>
      <c r="FXS12" s="35"/>
      <c r="FXT12" s="35"/>
      <c r="FXU12" s="35"/>
      <c r="FXV12" s="35"/>
      <c r="FXW12" s="35"/>
      <c r="FXX12" s="35"/>
      <c r="FXY12" s="35"/>
      <c r="FXZ12" s="35"/>
      <c r="FYA12" s="35"/>
      <c r="FYB12" s="35"/>
      <c r="FYC12" s="35"/>
      <c r="FYD12" s="35"/>
      <c r="FYE12" s="35"/>
      <c r="FYF12" s="35"/>
      <c r="FYG12" s="35"/>
      <c r="FYH12" s="35"/>
      <c r="FYI12" s="35"/>
      <c r="FYJ12" s="35"/>
      <c r="FYK12" s="35"/>
      <c r="FYL12" s="35"/>
      <c r="FYM12" s="35"/>
      <c r="FYN12" s="35"/>
      <c r="FYO12" s="35"/>
      <c r="FYP12" s="35"/>
      <c r="FYQ12" s="35"/>
      <c r="FYR12" s="35"/>
      <c r="FYS12" s="35"/>
      <c r="FYT12" s="35"/>
      <c r="FYU12" s="35"/>
      <c r="FYV12" s="35"/>
      <c r="FYW12" s="35"/>
      <c r="FYX12" s="35"/>
      <c r="FYY12" s="35"/>
      <c r="FYZ12" s="35"/>
      <c r="FZA12" s="35"/>
      <c r="FZB12" s="35"/>
      <c r="FZC12" s="35"/>
      <c r="FZD12" s="35"/>
      <c r="FZE12" s="35"/>
      <c r="FZF12" s="35"/>
      <c r="FZG12" s="35"/>
      <c r="FZH12" s="35"/>
      <c r="FZI12" s="35"/>
      <c r="FZJ12" s="35"/>
      <c r="FZK12" s="35"/>
      <c r="FZL12" s="35"/>
      <c r="FZM12" s="35"/>
      <c r="FZN12" s="35"/>
      <c r="FZO12" s="35"/>
      <c r="FZP12" s="35"/>
      <c r="FZQ12" s="35"/>
      <c r="FZR12" s="35"/>
      <c r="FZS12" s="35"/>
      <c r="FZT12" s="35"/>
      <c r="FZU12" s="35"/>
      <c r="FZV12" s="35"/>
      <c r="FZW12" s="35"/>
      <c r="FZX12" s="35"/>
      <c r="FZY12" s="35"/>
      <c r="FZZ12" s="35"/>
      <c r="GAA12" s="35"/>
      <c r="GAB12" s="35"/>
      <c r="GAC12" s="35"/>
      <c r="GAD12" s="35"/>
      <c r="GAE12" s="35"/>
      <c r="GAF12" s="35"/>
      <c r="GAG12" s="35"/>
      <c r="GAH12" s="35"/>
      <c r="GAI12" s="35"/>
      <c r="GAJ12" s="35"/>
      <c r="GAK12" s="35"/>
      <c r="GAL12" s="35"/>
      <c r="GAM12" s="35"/>
      <c r="GAN12" s="35"/>
      <c r="GAO12" s="35"/>
      <c r="GAP12" s="35"/>
      <c r="GAQ12" s="35"/>
      <c r="GAR12" s="35"/>
      <c r="GAS12" s="35"/>
      <c r="GAT12" s="35"/>
      <c r="GAU12" s="35"/>
      <c r="GAV12" s="35"/>
      <c r="GAW12" s="35"/>
      <c r="GAX12" s="35"/>
      <c r="GAY12" s="35"/>
      <c r="GAZ12" s="35"/>
      <c r="GBA12" s="35"/>
      <c r="GBB12" s="35"/>
      <c r="GBC12" s="35"/>
      <c r="GBD12" s="35"/>
      <c r="GBE12" s="35"/>
      <c r="GBF12" s="35"/>
      <c r="GBG12" s="35"/>
      <c r="GBH12" s="35"/>
      <c r="GBI12" s="35"/>
      <c r="GBJ12" s="35"/>
      <c r="GBK12" s="35"/>
      <c r="GBL12" s="35"/>
      <c r="GBM12" s="35"/>
      <c r="GBN12" s="35"/>
      <c r="GBO12" s="35"/>
      <c r="GBP12" s="35"/>
      <c r="GBQ12" s="35"/>
      <c r="GBR12" s="35"/>
      <c r="GBS12" s="35"/>
      <c r="GBT12" s="35"/>
      <c r="GBU12" s="35"/>
      <c r="GBV12" s="35"/>
      <c r="GBW12" s="35"/>
      <c r="GBX12" s="35"/>
      <c r="GBY12" s="35"/>
      <c r="GBZ12" s="35"/>
      <c r="GCA12" s="35"/>
      <c r="GCB12" s="35"/>
      <c r="GCC12" s="35"/>
      <c r="GCD12" s="35"/>
      <c r="GCE12" s="35"/>
      <c r="GCF12" s="35"/>
      <c r="GCG12" s="35"/>
      <c r="GCH12" s="35"/>
      <c r="GCI12" s="35"/>
      <c r="GCJ12" s="35"/>
      <c r="GCK12" s="35"/>
      <c r="GCL12" s="35"/>
      <c r="GCM12" s="35"/>
      <c r="GCN12" s="35"/>
      <c r="GCO12" s="35"/>
      <c r="GCP12" s="35"/>
      <c r="GCQ12" s="35"/>
      <c r="GCR12" s="35"/>
      <c r="GCS12" s="35"/>
      <c r="GCT12" s="35"/>
      <c r="GCU12" s="35"/>
      <c r="GCV12" s="35"/>
      <c r="GCW12" s="35"/>
      <c r="GCX12" s="35"/>
      <c r="GCY12" s="35"/>
      <c r="GCZ12" s="35"/>
      <c r="GDA12" s="35"/>
      <c r="GDB12" s="35"/>
      <c r="GDC12" s="35"/>
      <c r="GDD12" s="35"/>
      <c r="GDE12" s="35"/>
      <c r="GDF12" s="35"/>
      <c r="GDG12" s="35"/>
      <c r="GDH12" s="35"/>
      <c r="GDI12" s="35"/>
      <c r="GDJ12" s="35"/>
      <c r="GDK12" s="35"/>
      <c r="GDL12" s="35"/>
      <c r="GDM12" s="35"/>
      <c r="GDN12" s="35"/>
      <c r="GDO12" s="35"/>
      <c r="GDP12" s="35"/>
      <c r="GDQ12" s="35"/>
      <c r="GDR12" s="35"/>
      <c r="GDS12" s="35"/>
      <c r="GDT12" s="35"/>
      <c r="GDU12" s="35"/>
      <c r="GDV12" s="35"/>
      <c r="GDW12" s="35"/>
      <c r="GDX12" s="35"/>
      <c r="GDY12" s="35"/>
      <c r="GDZ12" s="35"/>
      <c r="GEA12" s="35"/>
      <c r="GEB12" s="35"/>
      <c r="GEC12" s="35"/>
      <c r="GED12" s="35"/>
      <c r="GEE12" s="35"/>
      <c r="GEF12" s="35"/>
      <c r="GEG12" s="35"/>
      <c r="GEH12" s="35"/>
      <c r="GEI12" s="35"/>
      <c r="GEJ12" s="35"/>
      <c r="GEK12" s="35"/>
      <c r="GEL12" s="35"/>
      <c r="GEM12" s="35"/>
      <c r="GEN12" s="35"/>
      <c r="GEO12" s="35"/>
      <c r="GEP12" s="35"/>
      <c r="GEQ12" s="35"/>
      <c r="GER12" s="35"/>
      <c r="GES12" s="35"/>
      <c r="GET12" s="35"/>
      <c r="GEU12" s="35"/>
      <c r="GEV12" s="35"/>
      <c r="GEW12" s="35"/>
      <c r="GEX12" s="35"/>
      <c r="GEY12" s="35"/>
      <c r="GEZ12" s="35"/>
      <c r="GFA12" s="35"/>
      <c r="GFB12" s="35"/>
      <c r="GFC12" s="35"/>
      <c r="GFD12" s="35"/>
      <c r="GFE12" s="35"/>
      <c r="GFF12" s="35"/>
      <c r="GFG12" s="35"/>
      <c r="GFH12" s="35"/>
      <c r="GFI12" s="35"/>
      <c r="GFJ12" s="35"/>
      <c r="GFK12" s="35"/>
      <c r="GFL12" s="35"/>
      <c r="GFM12" s="35"/>
      <c r="GFN12" s="35"/>
      <c r="GFO12" s="35"/>
      <c r="GFP12" s="35"/>
      <c r="GFQ12" s="35"/>
      <c r="GFR12" s="35"/>
      <c r="GFS12" s="35"/>
      <c r="GFT12" s="35"/>
      <c r="GFU12" s="35"/>
      <c r="GFV12" s="35"/>
      <c r="GFW12" s="35"/>
      <c r="GFX12" s="35"/>
      <c r="GFY12" s="35"/>
      <c r="GFZ12" s="35"/>
      <c r="GGA12" s="35"/>
      <c r="GGB12" s="35"/>
      <c r="GGC12" s="35"/>
      <c r="GGD12" s="35"/>
      <c r="GGE12" s="35"/>
      <c r="GGF12" s="35"/>
      <c r="GGG12" s="35"/>
      <c r="GGH12" s="35"/>
      <c r="GGI12" s="35"/>
      <c r="GGJ12" s="35"/>
      <c r="GGK12" s="35"/>
      <c r="GGL12" s="35"/>
      <c r="GGM12" s="35"/>
      <c r="GGN12" s="35"/>
      <c r="GGO12" s="35"/>
      <c r="GGP12" s="35"/>
      <c r="GGQ12" s="35"/>
      <c r="GGR12" s="35"/>
      <c r="GGS12" s="35"/>
      <c r="GGT12" s="35"/>
      <c r="GGU12" s="35"/>
      <c r="GGV12" s="35"/>
      <c r="GGW12" s="35"/>
      <c r="GGX12" s="35"/>
      <c r="GGY12" s="35"/>
      <c r="GGZ12" s="35"/>
      <c r="GHA12" s="35"/>
      <c r="GHB12" s="35"/>
      <c r="GHC12" s="35"/>
      <c r="GHD12" s="35"/>
      <c r="GHE12" s="35"/>
      <c r="GHF12" s="35"/>
      <c r="GHG12" s="35"/>
      <c r="GHH12" s="35"/>
      <c r="GHI12" s="35"/>
      <c r="GHJ12" s="35"/>
      <c r="GHK12" s="35"/>
      <c r="GHL12" s="35"/>
      <c r="GHM12" s="35"/>
      <c r="GHN12" s="35"/>
      <c r="GHO12" s="35"/>
      <c r="GHP12" s="35"/>
      <c r="GHQ12" s="35"/>
      <c r="GHR12" s="35"/>
      <c r="GHS12" s="35"/>
      <c r="GHT12" s="35"/>
      <c r="GHU12" s="35"/>
      <c r="GHV12" s="35"/>
      <c r="GHW12" s="35"/>
      <c r="GHX12" s="35"/>
      <c r="GHY12" s="35"/>
      <c r="GHZ12" s="35"/>
      <c r="GIA12" s="35"/>
      <c r="GIB12" s="35"/>
      <c r="GIC12" s="35"/>
      <c r="GID12" s="35"/>
      <c r="GIE12" s="35"/>
      <c r="GIF12" s="35"/>
      <c r="GIG12" s="35"/>
      <c r="GIH12" s="35"/>
      <c r="GII12" s="35"/>
      <c r="GIJ12" s="35"/>
      <c r="GIK12" s="35"/>
      <c r="GIL12" s="35"/>
      <c r="GIM12" s="35"/>
      <c r="GIN12" s="35"/>
      <c r="GIO12" s="35"/>
      <c r="GIP12" s="35"/>
      <c r="GIQ12" s="35"/>
      <c r="GIR12" s="35"/>
      <c r="GIS12" s="35"/>
      <c r="GIT12" s="35"/>
      <c r="GIU12" s="35"/>
      <c r="GIV12" s="35"/>
      <c r="GIW12" s="35"/>
      <c r="GIX12" s="35"/>
      <c r="GIY12" s="35"/>
      <c r="GIZ12" s="35"/>
      <c r="GJA12" s="35"/>
      <c r="GJB12" s="35"/>
      <c r="GJC12" s="35"/>
      <c r="GJD12" s="35"/>
      <c r="GJE12" s="35"/>
      <c r="GJF12" s="35"/>
      <c r="GJG12" s="35"/>
      <c r="GJH12" s="35"/>
      <c r="GJI12" s="35"/>
      <c r="GJJ12" s="35"/>
      <c r="GJK12" s="35"/>
      <c r="GJL12" s="35"/>
      <c r="GJM12" s="35"/>
      <c r="GJN12" s="35"/>
      <c r="GJO12" s="35"/>
      <c r="GJP12" s="35"/>
      <c r="GJQ12" s="35"/>
      <c r="GJR12" s="35"/>
      <c r="GJS12" s="35"/>
      <c r="GJT12" s="35"/>
      <c r="GJU12" s="35"/>
      <c r="GJV12" s="35"/>
      <c r="GJW12" s="35"/>
      <c r="GJX12" s="35"/>
      <c r="GJY12" s="35"/>
      <c r="GJZ12" s="35"/>
      <c r="GKA12" s="35"/>
      <c r="GKB12" s="35"/>
      <c r="GKC12" s="35"/>
      <c r="GKD12" s="35"/>
      <c r="GKE12" s="35"/>
      <c r="GKF12" s="35"/>
      <c r="GKG12" s="35"/>
      <c r="GKH12" s="35"/>
      <c r="GKI12" s="35"/>
      <c r="GKJ12" s="35"/>
      <c r="GKK12" s="35"/>
      <c r="GKL12" s="35"/>
      <c r="GKM12" s="35"/>
      <c r="GKN12" s="35"/>
      <c r="GKO12" s="35"/>
      <c r="GKP12" s="35"/>
      <c r="GKQ12" s="35"/>
      <c r="GKR12" s="35"/>
      <c r="GKS12" s="35"/>
      <c r="GKT12" s="35"/>
      <c r="GKU12" s="35"/>
      <c r="GKV12" s="35"/>
      <c r="GKW12" s="35"/>
      <c r="GKX12" s="35"/>
      <c r="GKY12" s="35"/>
      <c r="GKZ12" s="35"/>
      <c r="GLA12" s="35"/>
      <c r="GLB12" s="35"/>
      <c r="GLC12" s="35"/>
      <c r="GLD12" s="35"/>
      <c r="GLE12" s="35"/>
      <c r="GLF12" s="35"/>
      <c r="GLG12" s="35"/>
      <c r="GLH12" s="35"/>
      <c r="GLI12" s="35"/>
      <c r="GLJ12" s="35"/>
      <c r="GLK12" s="35"/>
      <c r="GLL12" s="35"/>
      <c r="GLM12" s="35"/>
      <c r="GLN12" s="35"/>
      <c r="GLO12" s="35"/>
      <c r="GLP12" s="35"/>
      <c r="GLQ12" s="35"/>
      <c r="GLR12" s="35"/>
      <c r="GLS12" s="35"/>
      <c r="GLT12" s="35"/>
      <c r="GLU12" s="35"/>
      <c r="GLV12" s="35"/>
      <c r="GLW12" s="35"/>
      <c r="GLX12" s="35"/>
      <c r="GLY12" s="35"/>
      <c r="GLZ12" s="35"/>
      <c r="GMA12" s="35"/>
      <c r="GMB12" s="35"/>
      <c r="GMC12" s="35"/>
      <c r="GMD12" s="35"/>
      <c r="GME12" s="35"/>
      <c r="GMF12" s="35"/>
      <c r="GMG12" s="35"/>
      <c r="GMH12" s="35"/>
      <c r="GMI12" s="35"/>
      <c r="GMJ12" s="35"/>
      <c r="GMK12" s="35"/>
      <c r="GML12" s="35"/>
      <c r="GMM12" s="35"/>
      <c r="GMN12" s="35"/>
      <c r="GMO12" s="35"/>
      <c r="GMP12" s="35"/>
      <c r="GMQ12" s="35"/>
      <c r="GMR12" s="35"/>
      <c r="GMS12" s="35"/>
      <c r="GMT12" s="35"/>
      <c r="GMU12" s="35"/>
      <c r="GMV12" s="35"/>
      <c r="GMW12" s="35"/>
      <c r="GMX12" s="35"/>
      <c r="GMY12" s="35"/>
      <c r="GMZ12" s="35"/>
      <c r="GNA12" s="35"/>
      <c r="GNB12" s="35"/>
      <c r="GNC12" s="35"/>
      <c r="GND12" s="35"/>
      <c r="GNE12" s="35"/>
      <c r="GNF12" s="35"/>
      <c r="GNG12" s="35"/>
      <c r="GNH12" s="35"/>
      <c r="GNI12" s="35"/>
      <c r="GNJ12" s="35"/>
      <c r="GNK12" s="35"/>
      <c r="GNL12" s="35"/>
      <c r="GNM12" s="35"/>
      <c r="GNN12" s="35"/>
      <c r="GNO12" s="35"/>
      <c r="GNP12" s="35"/>
      <c r="GNQ12" s="35"/>
      <c r="GNR12" s="35"/>
      <c r="GNS12" s="35"/>
      <c r="GNT12" s="35"/>
      <c r="GNU12" s="35"/>
      <c r="GNV12" s="35"/>
      <c r="GNW12" s="35"/>
      <c r="GNX12" s="35"/>
      <c r="GNY12" s="35"/>
      <c r="GNZ12" s="35"/>
      <c r="GOA12" s="35"/>
      <c r="GOB12" s="35"/>
      <c r="GOC12" s="35"/>
      <c r="GOD12" s="35"/>
      <c r="GOE12" s="35"/>
      <c r="GOF12" s="35"/>
      <c r="GOG12" s="35"/>
      <c r="GOH12" s="35"/>
      <c r="GOI12" s="35"/>
      <c r="GOJ12" s="35"/>
      <c r="GOK12" s="35"/>
      <c r="GOL12" s="35"/>
      <c r="GOM12" s="35"/>
      <c r="GON12" s="35"/>
      <c r="GOO12" s="35"/>
      <c r="GOP12" s="35"/>
      <c r="GOQ12" s="35"/>
      <c r="GOR12" s="35"/>
      <c r="GOS12" s="35"/>
      <c r="GOT12" s="35"/>
      <c r="GOU12" s="35"/>
      <c r="GOV12" s="35"/>
      <c r="GOW12" s="35"/>
      <c r="GOX12" s="35"/>
      <c r="GOY12" s="35"/>
      <c r="GOZ12" s="35"/>
      <c r="GPA12" s="35"/>
      <c r="GPB12" s="35"/>
      <c r="GPC12" s="35"/>
      <c r="GPD12" s="35"/>
      <c r="GPE12" s="35"/>
      <c r="GPF12" s="35"/>
      <c r="GPG12" s="35"/>
      <c r="GPH12" s="35"/>
      <c r="GPI12" s="35"/>
      <c r="GPJ12" s="35"/>
      <c r="GPK12" s="35"/>
      <c r="GPL12" s="35"/>
      <c r="GPM12" s="35"/>
      <c r="GPN12" s="35"/>
      <c r="GPO12" s="35"/>
      <c r="GPP12" s="35"/>
      <c r="GPQ12" s="35"/>
      <c r="GPR12" s="35"/>
      <c r="GPS12" s="35"/>
      <c r="GPT12" s="35"/>
      <c r="GPU12" s="35"/>
      <c r="GPV12" s="35"/>
      <c r="GPW12" s="35"/>
      <c r="GPX12" s="35"/>
      <c r="GPY12" s="35"/>
      <c r="GPZ12" s="35"/>
      <c r="GQA12" s="35"/>
      <c r="GQB12" s="35"/>
      <c r="GQC12" s="35"/>
      <c r="GQD12" s="35"/>
      <c r="GQE12" s="35"/>
      <c r="GQF12" s="35"/>
      <c r="GQG12" s="35"/>
      <c r="GQH12" s="35"/>
      <c r="GQI12" s="35"/>
      <c r="GQJ12" s="35"/>
      <c r="GQK12" s="35"/>
      <c r="GQL12" s="35"/>
      <c r="GQM12" s="35"/>
      <c r="GQN12" s="35"/>
      <c r="GQO12" s="35"/>
      <c r="GQP12" s="35"/>
      <c r="GQQ12" s="35"/>
      <c r="GQR12" s="35"/>
      <c r="GQS12" s="35"/>
      <c r="GQT12" s="35"/>
      <c r="GQU12" s="35"/>
      <c r="GQV12" s="35"/>
      <c r="GQW12" s="35"/>
      <c r="GQX12" s="35"/>
      <c r="GQY12" s="35"/>
      <c r="GQZ12" s="35"/>
      <c r="GRA12" s="35"/>
      <c r="GRB12" s="35"/>
      <c r="GRC12" s="35"/>
      <c r="GRD12" s="35"/>
      <c r="GRE12" s="35"/>
      <c r="GRF12" s="35"/>
      <c r="GRG12" s="35"/>
      <c r="GRH12" s="35"/>
      <c r="GRI12" s="35"/>
      <c r="GRJ12" s="35"/>
      <c r="GRK12" s="35"/>
      <c r="GRL12" s="35"/>
      <c r="GRM12" s="35"/>
      <c r="GRN12" s="35"/>
      <c r="GRO12" s="35"/>
      <c r="GRP12" s="35"/>
      <c r="GRQ12" s="35"/>
      <c r="GRR12" s="35"/>
      <c r="GRS12" s="35"/>
      <c r="GRT12" s="35"/>
      <c r="GRU12" s="35"/>
      <c r="GRV12" s="35"/>
      <c r="GRW12" s="35"/>
      <c r="GRX12" s="35"/>
      <c r="GRY12" s="35"/>
      <c r="GRZ12" s="35"/>
      <c r="GSA12" s="35"/>
      <c r="GSB12" s="35"/>
      <c r="GSC12" s="35"/>
      <c r="GSD12" s="35"/>
      <c r="GSE12" s="35"/>
      <c r="GSF12" s="35"/>
      <c r="GSG12" s="35"/>
      <c r="GSH12" s="35"/>
      <c r="GSI12" s="35"/>
      <c r="GSJ12" s="35"/>
      <c r="GSK12" s="35"/>
      <c r="GSL12" s="35"/>
      <c r="GSM12" s="35"/>
      <c r="GSN12" s="35"/>
      <c r="GSO12" s="35"/>
      <c r="GSP12" s="35"/>
      <c r="GSQ12" s="35"/>
      <c r="GSR12" s="35"/>
      <c r="GSS12" s="35"/>
      <c r="GST12" s="35"/>
      <c r="GSU12" s="35"/>
      <c r="GSV12" s="35"/>
      <c r="GSW12" s="35"/>
      <c r="GSX12" s="35"/>
      <c r="GSY12" s="35"/>
      <c r="GSZ12" s="35"/>
      <c r="GTA12" s="35"/>
      <c r="GTB12" s="35"/>
      <c r="GTC12" s="35"/>
      <c r="GTD12" s="35"/>
      <c r="GTE12" s="35"/>
      <c r="GTF12" s="35"/>
      <c r="GTG12" s="35"/>
      <c r="GTH12" s="35"/>
      <c r="GTI12" s="35"/>
      <c r="GTJ12" s="35"/>
      <c r="GTK12" s="35"/>
      <c r="GTL12" s="35"/>
      <c r="GTM12" s="35"/>
      <c r="GTN12" s="35"/>
      <c r="GTO12" s="35"/>
      <c r="GTP12" s="35"/>
      <c r="GTQ12" s="35"/>
      <c r="GTR12" s="35"/>
      <c r="GTS12" s="35"/>
      <c r="GTT12" s="35"/>
      <c r="GTU12" s="35"/>
      <c r="GTV12" s="35"/>
      <c r="GTW12" s="35"/>
      <c r="GTX12" s="35"/>
      <c r="GTY12" s="35"/>
      <c r="GTZ12" s="35"/>
      <c r="GUA12" s="35"/>
      <c r="GUB12" s="35"/>
      <c r="GUC12" s="35"/>
      <c r="GUD12" s="35"/>
      <c r="GUE12" s="35"/>
      <c r="GUF12" s="35"/>
      <c r="GUG12" s="35"/>
      <c r="GUH12" s="35"/>
      <c r="GUI12" s="35"/>
      <c r="GUJ12" s="35"/>
      <c r="GUK12" s="35"/>
      <c r="GUL12" s="35"/>
      <c r="GUM12" s="35"/>
      <c r="GUN12" s="35"/>
      <c r="GUO12" s="35"/>
      <c r="GUP12" s="35"/>
      <c r="GUQ12" s="35"/>
      <c r="GUR12" s="35"/>
      <c r="GUS12" s="35"/>
      <c r="GUT12" s="35"/>
      <c r="GUU12" s="35"/>
      <c r="GUV12" s="35"/>
      <c r="GUW12" s="35"/>
      <c r="GUX12" s="35"/>
      <c r="GUY12" s="35"/>
      <c r="GUZ12" s="35"/>
      <c r="GVA12" s="35"/>
      <c r="GVB12" s="35"/>
      <c r="GVC12" s="35"/>
      <c r="GVD12" s="35"/>
      <c r="GVE12" s="35"/>
      <c r="GVF12" s="35"/>
      <c r="GVG12" s="35"/>
      <c r="GVH12" s="35"/>
      <c r="GVI12" s="35"/>
      <c r="GVJ12" s="35"/>
      <c r="GVK12" s="35"/>
      <c r="GVL12" s="35"/>
      <c r="GVM12" s="35"/>
      <c r="GVN12" s="35"/>
      <c r="GVO12" s="35"/>
      <c r="GVP12" s="35"/>
      <c r="GVQ12" s="35"/>
      <c r="GVR12" s="35"/>
      <c r="GVS12" s="35"/>
      <c r="GVT12" s="35"/>
      <c r="GVU12" s="35"/>
      <c r="GVV12" s="35"/>
      <c r="GVW12" s="35"/>
      <c r="GVX12" s="35"/>
      <c r="GVY12" s="35"/>
      <c r="GVZ12" s="35"/>
      <c r="GWA12" s="35"/>
      <c r="GWB12" s="35"/>
      <c r="GWC12" s="35"/>
      <c r="GWD12" s="35"/>
      <c r="GWE12" s="35"/>
      <c r="GWF12" s="35"/>
      <c r="GWG12" s="35"/>
      <c r="GWH12" s="35"/>
      <c r="GWI12" s="35"/>
      <c r="GWJ12" s="35"/>
      <c r="GWK12" s="35"/>
      <c r="GWL12" s="35"/>
      <c r="GWM12" s="35"/>
      <c r="GWN12" s="35"/>
      <c r="GWO12" s="35"/>
      <c r="GWP12" s="35"/>
      <c r="GWQ12" s="35"/>
      <c r="GWR12" s="35"/>
      <c r="GWS12" s="35"/>
      <c r="GWT12" s="35"/>
      <c r="GWU12" s="35"/>
      <c r="GWV12" s="35"/>
      <c r="GWW12" s="35"/>
      <c r="GWX12" s="35"/>
      <c r="GWY12" s="35"/>
      <c r="GWZ12" s="35"/>
      <c r="GXA12" s="35"/>
      <c r="GXB12" s="35"/>
      <c r="GXC12" s="35"/>
      <c r="GXD12" s="35"/>
      <c r="GXE12" s="35"/>
      <c r="GXF12" s="35"/>
      <c r="GXG12" s="35"/>
      <c r="GXH12" s="35"/>
      <c r="GXI12" s="35"/>
      <c r="GXJ12" s="35"/>
      <c r="GXK12" s="35"/>
      <c r="GXL12" s="35"/>
      <c r="GXM12" s="35"/>
      <c r="GXN12" s="35"/>
      <c r="GXO12" s="35"/>
      <c r="GXP12" s="35"/>
      <c r="GXQ12" s="35"/>
      <c r="GXR12" s="35"/>
      <c r="GXS12" s="35"/>
      <c r="GXT12" s="35"/>
      <c r="GXU12" s="35"/>
      <c r="GXV12" s="35"/>
      <c r="GXW12" s="35"/>
      <c r="GXX12" s="35"/>
      <c r="GXY12" s="35"/>
      <c r="GXZ12" s="35"/>
      <c r="GYA12" s="35"/>
      <c r="GYB12" s="35"/>
      <c r="GYC12" s="35"/>
      <c r="GYD12" s="35"/>
      <c r="GYE12" s="35"/>
      <c r="GYF12" s="35"/>
      <c r="GYG12" s="35"/>
      <c r="GYH12" s="35"/>
      <c r="GYI12" s="35"/>
      <c r="GYJ12" s="35"/>
      <c r="GYK12" s="35"/>
      <c r="GYL12" s="35"/>
      <c r="GYM12" s="35"/>
      <c r="GYN12" s="35"/>
      <c r="GYO12" s="35"/>
      <c r="GYP12" s="35"/>
      <c r="GYQ12" s="35"/>
      <c r="GYR12" s="35"/>
      <c r="GYS12" s="35"/>
      <c r="GYT12" s="35"/>
      <c r="GYU12" s="35"/>
      <c r="GYV12" s="35"/>
      <c r="GYW12" s="35"/>
      <c r="GYX12" s="35"/>
      <c r="GYY12" s="35"/>
      <c r="GYZ12" s="35"/>
      <c r="GZA12" s="35"/>
      <c r="GZB12" s="35"/>
      <c r="GZC12" s="35"/>
      <c r="GZD12" s="35"/>
      <c r="GZE12" s="35"/>
      <c r="GZF12" s="35"/>
      <c r="GZG12" s="35"/>
      <c r="GZH12" s="35"/>
      <c r="GZI12" s="35"/>
      <c r="GZJ12" s="35"/>
      <c r="GZK12" s="35"/>
      <c r="GZL12" s="35"/>
      <c r="GZM12" s="35"/>
      <c r="GZN12" s="35"/>
      <c r="GZO12" s="35"/>
      <c r="GZP12" s="35"/>
      <c r="GZQ12" s="35"/>
      <c r="GZR12" s="35"/>
      <c r="GZS12" s="35"/>
      <c r="GZT12" s="35"/>
      <c r="GZU12" s="35"/>
      <c r="GZV12" s="35"/>
      <c r="GZW12" s="35"/>
      <c r="GZX12" s="35"/>
      <c r="GZY12" s="35"/>
      <c r="GZZ12" s="35"/>
      <c r="HAA12" s="35"/>
      <c r="HAB12" s="35"/>
      <c r="HAC12" s="35"/>
      <c r="HAD12" s="35"/>
      <c r="HAE12" s="35"/>
      <c r="HAF12" s="35"/>
      <c r="HAG12" s="35"/>
      <c r="HAH12" s="35"/>
      <c r="HAI12" s="35"/>
      <c r="HAJ12" s="35"/>
      <c r="HAK12" s="35"/>
      <c r="HAL12" s="35"/>
      <c r="HAM12" s="35"/>
      <c r="HAN12" s="35"/>
      <c r="HAO12" s="35"/>
      <c r="HAP12" s="35"/>
      <c r="HAQ12" s="35"/>
      <c r="HAR12" s="35"/>
      <c r="HAS12" s="35"/>
      <c r="HAT12" s="35"/>
      <c r="HAU12" s="35"/>
      <c r="HAV12" s="35"/>
      <c r="HAW12" s="35"/>
      <c r="HAX12" s="35"/>
      <c r="HAY12" s="35"/>
      <c r="HAZ12" s="35"/>
      <c r="HBA12" s="35"/>
      <c r="HBB12" s="35"/>
      <c r="HBC12" s="35"/>
      <c r="HBD12" s="35"/>
      <c r="HBE12" s="35"/>
      <c r="HBF12" s="35"/>
      <c r="HBG12" s="35"/>
      <c r="HBH12" s="35"/>
      <c r="HBI12" s="35"/>
      <c r="HBJ12" s="35"/>
      <c r="HBK12" s="35"/>
      <c r="HBL12" s="35"/>
      <c r="HBM12" s="35"/>
      <c r="HBN12" s="35"/>
      <c r="HBO12" s="35"/>
      <c r="HBP12" s="35"/>
      <c r="HBQ12" s="35"/>
      <c r="HBR12" s="35"/>
      <c r="HBS12" s="35"/>
      <c r="HBT12" s="35"/>
      <c r="HBU12" s="35"/>
      <c r="HBV12" s="35"/>
      <c r="HBW12" s="35"/>
      <c r="HBX12" s="35"/>
      <c r="HBY12" s="35"/>
      <c r="HBZ12" s="35"/>
      <c r="HCA12" s="35"/>
      <c r="HCB12" s="35"/>
      <c r="HCC12" s="35"/>
      <c r="HCD12" s="35"/>
      <c r="HCE12" s="35"/>
      <c r="HCF12" s="35"/>
      <c r="HCG12" s="35"/>
      <c r="HCH12" s="35"/>
      <c r="HCI12" s="35"/>
      <c r="HCJ12" s="35"/>
      <c r="HCK12" s="35"/>
      <c r="HCL12" s="35"/>
      <c r="HCM12" s="35"/>
      <c r="HCN12" s="35"/>
      <c r="HCO12" s="35"/>
      <c r="HCP12" s="35"/>
      <c r="HCQ12" s="35"/>
      <c r="HCR12" s="35"/>
      <c r="HCS12" s="35"/>
      <c r="HCT12" s="35"/>
      <c r="HCU12" s="35"/>
      <c r="HCV12" s="35"/>
      <c r="HCW12" s="35"/>
      <c r="HCX12" s="35"/>
      <c r="HCY12" s="35"/>
      <c r="HCZ12" s="35"/>
      <c r="HDA12" s="35"/>
      <c r="HDB12" s="35"/>
      <c r="HDC12" s="35"/>
      <c r="HDD12" s="35"/>
      <c r="HDE12" s="35"/>
      <c r="HDF12" s="35"/>
      <c r="HDG12" s="35"/>
      <c r="HDH12" s="35"/>
      <c r="HDI12" s="35"/>
      <c r="HDJ12" s="35"/>
      <c r="HDK12" s="35"/>
      <c r="HDL12" s="35"/>
      <c r="HDM12" s="35"/>
      <c r="HDN12" s="35"/>
      <c r="HDO12" s="35"/>
      <c r="HDP12" s="35"/>
      <c r="HDQ12" s="35"/>
      <c r="HDR12" s="35"/>
      <c r="HDS12" s="35"/>
      <c r="HDT12" s="35"/>
      <c r="HDU12" s="35"/>
      <c r="HDV12" s="35"/>
      <c r="HDW12" s="35"/>
      <c r="HDX12" s="35"/>
      <c r="HDY12" s="35"/>
      <c r="HDZ12" s="35"/>
      <c r="HEA12" s="35"/>
      <c r="HEB12" s="35"/>
      <c r="HEC12" s="35"/>
      <c r="HED12" s="35"/>
      <c r="HEE12" s="35"/>
      <c r="HEF12" s="35"/>
      <c r="HEG12" s="35"/>
      <c r="HEH12" s="35"/>
      <c r="HEI12" s="35"/>
      <c r="HEJ12" s="35"/>
      <c r="HEK12" s="35"/>
      <c r="HEL12" s="35"/>
      <c r="HEM12" s="35"/>
      <c r="HEN12" s="35"/>
      <c r="HEO12" s="35"/>
      <c r="HEP12" s="35"/>
      <c r="HEQ12" s="35"/>
      <c r="HER12" s="35"/>
      <c r="HES12" s="35"/>
      <c r="HET12" s="35"/>
      <c r="HEU12" s="35"/>
      <c r="HEV12" s="35"/>
      <c r="HEW12" s="35"/>
      <c r="HEX12" s="35"/>
      <c r="HEY12" s="35"/>
      <c r="HEZ12" s="35"/>
      <c r="HFA12" s="35"/>
      <c r="HFB12" s="35"/>
      <c r="HFC12" s="35"/>
      <c r="HFD12" s="35"/>
      <c r="HFE12" s="35"/>
      <c r="HFF12" s="35"/>
      <c r="HFG12" s="35"/>
      <c r="HFH12" s="35"/>
      <c r="HFI12" s="35"/>
      <c r="HFJ12" s="35"/>
      <c r="HFK12" s="35"/>
      <c r="HFL12" s="35"/>
      <c r="HFM12" s="35"/>
      <c r="HFN12" s="35"/>
      <c r="HFO12" s="35"/>
      <c r="HFP12" s="35"/>
      <c r="HFQ12" s="35"/>
      <c r="HFR12" s="35"/>
      <c r="HFS12" s="35"/>
      <c r="HFT12" s="35"/>
      <c r="HFU12" s="35"/>
      <c r="HFV12" s="35"/>
      <c r="HFW12" s="35"/>
      <c r="HFX12" s="35"/>
      <c r="HFY12" s="35"/>
      <c r="HFZ12" s="35"/>
      <c r="HGA12" s="35"/>
      <c r="HGB12" s="35"/>
      <c r="HGC12" s="35"/>
      <c r="HGD12" s="35"/>
      <c r="HGE12" s="35"/>
      <c r="HGF12" s="35"/>
      <c r="HGG12" s="35"/>
      <c r="HGH12" s="35"/>
      <c r="HGI12" s="35"/>
      <c r="HGJ12" s="35"/>
      <c r="HGK12" s="35"/>
      <c r="HGL12" s="35"/>
      <c r="HGM12" s="35"/>
      <c r="HGN12" s="35"/>
      <c r="HGO12" s="35"/>
      <c r="HGP12" s="35"/>
      <c r="HGQ12" s="35"/>
      <c r="HGR12" s="35"/>
      <c r="HGS12" s="35"/>
      <c r="HGT12" s="35"/>
      <c r="HGU12" s="35"/>
      <c r="HGV12" s="35"/>
      <c r="HGW12" s="35"/>
      <c r="HGX12" s="35"/>
      <c r="HGY12" s="35"/>
      <c r="HGZ12" s="35"/>
      <c r="HHA12" s="35"/>
      <c r="HHB12" s="35"/>
      <c r="HHC12" s="35"/>
      <c r="HHD12" s="35"/>
      <c r="HHE12" s="35"/>
      <c r="HHF12" s="35"/>
      <c r="HHG12" s="35"/>
      <c r="HHH12" s="35"/>
      <c r="HHI12" s="35"/>
      <c r="HHJ12" s="35"/>
      <c r="HHK12" s="35"/>
      <c r="HHL12" s="35"/>
      <c r="HHM12" s="35"/>
      <c r="HHN12" s="35"/>
      <c r="HHO12" s="35"/>
      <c r="HHP12" s="35"/>
      <c r="HHQ12" s="35"/>
      <c r="HHR12" s="35"/>
      <c r="HHS12" s="35"/>
      <c r="HHT12" s="35"/>
      <c r="HHU12" s="35"/>
      <c r="HHV12" s="35"/>
      <c r="HHW12" s="35"/>
      <c r="HHX12" s="35"/>
      <c r="HHY12" s="35"/>
      <c r="HHZ12" s="35"/>
      <c r="HIA12" s="35"/>
      <c r="HIB12" s="35"/>
      <c r="HIC12" s="35"/>
      <c r="HID12" s="35"/>
      <c r="HIE12" s="35"/>
      <c r="HIF12" s="35"/>
      <c r="HIG12" s="35"/>
      <c r="HIH12" s="35"/>
      <c r="HII12" s="35"/>
      <c r="HIJ12" s="35"/>
      <c r="HIK12" s="35"/>
      <c r="HIL12" s="35"/>
      <c r="HIM12" s="35"/>
      <c r="HIN12" s="35"/>
      <c r="HIO12" s="35"/>
      <c r="HIP12" s="35"/>
      <c r="HIQ12" s="35"/>
      <c r="HIR12" s="35"/>
      <c r="HIS12" s="35"/>
      <c r="HIT12" s="35"/>
      <c r="HIU12" s="35"/>
      <c r="HIV12" s="35"/>
      <c r="HIW12" s="35"/>
      <c r="HIX12" s="35"/>
      <c r="HIY12" s="35"/>
      <c r="HIZ12" s="35"/>
      <c r="HJA12" s="35"/>
      <c r="HJB12" s="35"/>
      <c r="HJC12" s="35"/>
      <c r="HJD12" s="35"/>
      <c r="HJE12" s="35"/>
      <c r="HJF12" s="35"/>
      <c r="HJG12" s="35"/>
      <c r="HJH12" s="35"/>
      <c r="HJI12" s="35"/>
      <c r="HJJ12" s="35"/>
      <c r="HJK12" s="35"/>
      <c r="HJL12" s="35"/>
      <c r="HJM12" s="35"/>
      <c r="HJN12" s="35"/>
      <c r="HJO12" s="35"/>
      <c r="HJP12" s="35"/>
      <c r="HJQ12" s="35"/>
      <c r="HJR12" s="35"/>
      <c r="HJS12" s="35"/>
      <c r="HJT12" s="35"/>
      <c r="HJU12" s="35"/>
      <c r="HJV12" s="35"/>
      <c r="HJW12" s="35"/>
      <c r="HJX12" s="35"/>
      <c r="HJY12" s="35"/>
      <c r="HJZ12" s="35"/>
      <c r="HKA12" s="35"/>
      <c r="HKB12" s="35"/>
      <c r="HKC12" s="35"/>
      <c r="HKD12" s="35"/>
      <c r="HKE12" s="35"/>
      <c r="HKF12" s="35"/>
      <c r="HKG12" s="35"/>
      <c r="HKH12" s="35"/>
      <c r="HKI12" s="35"/>
      <c r="HKJ12" s="35"/>
      <c r="HKK12" s="35"/>
      <c r="HKL12" s="35"/>
      <c r="HKM12" s="35"/>
      <c r="HKN12" s="35"/>
      <c r="HKO12" s="35"/>
      <c r="HKP12" s="35"/>
      <c r="HKQ12" s="35"/>
      <c r="HKR12" s="35"/>
      <c r="HKS12" s="35"/>
      <c r="HKT12" s="35"/>
      <c r="HKU12" s="35"/>
      <c r="HKV12" s="35"/>
      <c r="HKW12" s="35"/>
      <c r="HKX12" s="35"/>
      <c r="HKY12" s="35"/>
      <c r="HKZ12" s="35"/>
      <c r="HLA12" s="35"/>
      <c r="HLB12" s="35"/>
      <c r="HLC12" s="35"/>
      <c r="HLD12" s="35"/>
      <c r="HLE12" s="35"/>
      <c r="HLF12" s="35"/>
      <c r="HLG12" s="35"/>
      <c r="HLH12" s="35"/>
      <c r="HLI12" s="35"/>
      <c r="HLJ12" s="35"/>
      <c r="HLK12" s="35"/>
      <c r="HLL12" s="35"/>
      <c r="HLM12" s="35"/>
      <c r="HLN12" s="35"/>
      <c r="HLO12" s="35"/>
      <c r="HLP12" s="35"/>
      <c r="HLQ12" s="35"/>
      <c r="HLR12" s="35"/>
      <c r="HLS12" s="35"/>
      <c r="HLT12" s="35"/>
      <c r="HLU12" s="35"/>
      <c r="HLV12" s="35"/>
      <c r="HLW12" s="35"/>
      <c r="HLX12" s="35"/>
      <c r="HLY12" s="35"/>
      <c r="HLZ12" s="35"/>
      <c r="HMA12" s="35"/>
      <c r="HMB12" s="35"/>
      <c r="HMC12" s="35"/>
      <c r="HMD12" s="35"/>
      <c r="HME12" s="35"/>
      <c r="HMF12" s="35"/>
      <c r="HMG12" s="35"/>
      <c r="HMH12" s="35"/>
      <c r="HMI12" s="35"/>
      <c r="HMJ12" s="35"/>
      <c r="HMK12" s="35"/>
      <c r="HML12" s="35"/>
      <c r="HMM12" s="35"/>
      <c r="HMN12" s="35"/>
      <c r="HMO12" s="35"/>
      <c r="HMP12" s="35"/>
      <c r="HMQ12" s="35"/>
      <c r="HMR12" s="35"/>
      <c r="HMS12" s="35"/>
      <c r="HMT12" s="35"/>
      <c r="HMU12" s="35"/>
      <c r="HMV12" s="35"/>
      <c r="HMW12" s="35"/>
      <c r="HMX12" s="35"/>
      <c r="HMY12" s="35"/>
      <c r="HMZ12" s="35"/>
      <c r="HNA12" s="35"/>
      <c r="HNB12" s="35"/>
      <c r="HNC12" s="35"/>
      <c r="HND12" s="35"/>
      <c r="HNE12" s="35"/>
      <c r="HNF12" s="35"/>
      <c r="HNG12" s="35"/>
      <c r="HNH12" s="35"/>
      <c r="HNI12" s="35"/>
      <c r="HNJ12" s="35"/>
      <c r="HNK12" s="35"/>
      <c r="HNL12" s="35"/>
      <c r="HNM12" s="35"/>
      <c r="HNN12" s="35"/>
      <c r="HNO12" s="35"/>
      <c r="HNP12" s="35"/>
      <c r="HNQ12" s="35"/>
      <c r="HNR12" s="35"/>
      <c r="HNS12" s="35"/>
      <c r="HNT12" s="35"/>
      <c r="HNU12" s="35"/>
      <c r="HNV12" s="35"/>
      <c r="HNW12" s="35"/>
      <c r="HNX12" s="35"/>
      <c r="HNY12" s="35"/>
      <c r="HNZ12" s="35"/>
      <c r="HOA12" s="35"/>
      <c r="HOB12" s="35"/>
      <c r="HOC12" s="35"/>
      <c r="HOD12" s="35"/>
      <c r="HOE12" s="35"/>
      <c r="HOF12" s="35"/>
      <c r="HOG12" s="35"/>
      <c r="HOH12" s="35"/>
      <c r="HOI12" s="35"/>
      <c r="HOJ12" s="35"/>
      <c r="HOK12" s="35"/>
      <c r="HOL12" s="35"/>
      <c r="HOM12" s="35"/>
      <c r="HON12" s="35"/>
      <c r="HOO12" s="35"/>
      <c r="HOP12" s="35"/>
      <c r="HOQ12" s="35"/>
      <c r="HOR12" s="35"/>
      <c r="HOS12" s="35"/>
      <c r="HOT12" s="35"/>
      <c r="HOU12" s="35"/>
      <c r="HOV12" s="35"/>
      <c r="HOW12" s="35"/>
      <c r="HOX12" s="35"/>
      <c r="HOY12" s="35"/>
      <c r="HOZ12" s="35"/>
      <c r="HPA12" s="35"/>
      <c r="HPB12" s="35"/>
      <c r="HPC12" s="35"/>
      <c r="HPD12" s="35"/>
      <c r="HPE12" s="35"/>
      <c r="HPF12" s="35"/>
      <c r="HPG12" s="35"/>
      <c r="HPH12" s="35"/>
      <c r="HPI12" s="35"/>
      <c r="HPJ12" s="35"/>
      <c r="HPK12" s="35"/>
      <c r="HPL12" s="35"/>
      <c r="HPM12" s="35"/>
      <c r="HPN12" s="35"/>
      <c r="HPO12" s="35"/>
      <c r="HPP12" s="35"/>
      <c r="HPQ12" s="35"/>
      <c r="HPR12" s="35"/>
      <c r="HPS12" s="35"/>
      <c r="HPT12" s="35"/>
      <c r="HPU12" s="35"/>
      <c r="HPV12" s="35"/>
      <c r="HPW12" s="35"/>
      <c r="HPX12" s="35"/>
      <c r="HPY12" s="35"/>
      <c r="HPZ12" s="35"/>
      <c r="HQA12" s="35"/>
      <c r="HQB12" s="35"/>
      <c r="HQC12" s="35"/>
      <c r="HQD12" s="35"/>
      <c r="HQE12" s="35"/>
      <c r="HQF12" s="35"/>
      <c r="HQG12" s="35"/>
      <c r="HQH12" s="35"/>
      <c r="HQI12" s="35"/>
      <c r="HQJ12" s="35"/>
      <c r="HQK12" s="35"/>
      <c r="HQL12" s="35"/>
      <c r="HQM12" s="35"/>
      <c r="HQN12" s="35"/>
      <c r="HQO12" s="35"/>
      <c r="HQP12" s="35"/>
      <c r="HQQ12" s="35"/>
      <c r="HQR12" s="35"/>
      <c r="HQS12" s="35"/>
      <c r="HQT12" s="35"/>
      <c r="HQU12" s="35"/>
      <c r="HQV12" s="35"/>
      <c r="HQW12" s="35"/>
      <c r="HQX12" s="35"/>
      <c r="HQY12" s="35"/>
      <c r="HQZ12" s="35"/>
      <c r="HRA12" s="35"/>
      <c r="HRB12" s="35"/>
      <c r="HRC12" s="35"/>
      <c r="HRD12" s="35"/>
      <c r="HRE12" s="35"/>
      <c r="HRF12" s="35"/>
      <c r="HRG12" s="35"/>
      <c r="HRH12" s="35"/>
      <c r="HRI12" s="35"/>
      <c r="HRJ12" s="35"/>
      <c r="HRK12" s="35"/>
      <c r="HRL12" s="35"/>
      <c r="HRM12" s="35"/>
      <c r="HRN12" s="35"/>
      <c r="HRO12" s="35"/>
      <c r="HRP12" s="35"/>
      <c r="HRQ12" s="35"/>
      <c r="HRR12" s="35"/>
      <c r="HRS12" s="35"/>
      <c r="HRT12" s="35"/>
      <c r="HRU12" s="35"/>
      <c r="HRV12" s="35"/>
      <c r="HRW12" s="35"/>
      <c r="HRX12" s="35"/>
      <c r="HRY12" s="35"/>
      <c r="HRZ12" s="35"/>
      <c r="HSA12" s="35"/>
      <c r="HSB12" s="35"/>
      <c r="HSC12" s="35"/>
      <c r="HSD12" s="35"/>
      <c r="HSE12" s="35"/>
      <c r="HSF12" s="35"/>
      <c r="HSG12" s="35"/>
      <c r="HSH12" s="35"/>
      <c r="HSI12" s="35"/>
      <c r="HSJ12" s="35"/>
      <c r="HSK12" s="35"/>
      <c r="HSL12" s="35"/>
      <c r="HSM12" s="35"/>
      <c r="HSN12" s="35"/>
      <c r="HSO12" s="35"/>
      <c r="HSP12" s="35"/>
      <c r="HSQ12" s="35"/>
      <c r="HSR12" s="35"/>
      <c r="HSS12" s="35"/>
      <c r="HST12" s="35"/>
      <c r="HSU12" s="35"/>
      <c r="HSV12" s="35"/>
      <c r="HSW12" s="35"/>
      <c r="HSX12" s="35"/>
      <c r="HSY12" s="35"/>
      <c r="HSZ12" s="35"/>
      <c r="HTA12" s="35"/>
      <c r="HTB12" s="35"/>
      <c r="HTC12" s="35"/>
      <c r="HTD12" s="35"/>
      <c r="HTE12" s="35"/>
      <c r="HTF12" s="35"/>
      <c r="HTG12" s="35"/>
      <c r="HTH12" s="35"/>
      <c r="HTI12" s="35"/>
      <c r="HTJ12" s="35"/>
      <c r="HTK12" s="35"/>
      <c r="HTL12" s="35"/>
      <c r="HTM12" s="35"/>
      <c r="HTN12" s="35"/>
      <c r="HTO12" s="35"/>
      <c r="HTP12" s="35"/>
      <c r="HTQ12" s="35"/>
      <c r="HTR12" s="35"/>
      <c r="HTS12" s="35"/>
      <c r="HTT12" s="35"/>
      <c r="HTU12" s="35"/>
      <c r="HTV12" s="35"/>
      <c r="HTW12" s="35"/>
      <c r="HTX12" s="35"/>
      <c r="HTY12" s="35"/>
      <c r="HTZ12" s="35"/>
      <c r="HUA12" s="35"/>
      <c r="HUB12" s="35"/>
      <c r="HUC12" s="35"/>
      <c r="HUD12" s="35"/>
      <c r="HUE12" s="35"/>
      <c r="HUF12" s="35"/>
      <c r="HUG12" s="35"/>
      <c r="HUH12" s="35"/>
      <c r="HUI12" s="35"/>
      <c r="HUJ12" s="35"/>
      <c r="HUK12" s="35"/>
      <c r="HUL12" s="35"/>
      <c r="HUM12" s="35"/>
      <c r="HUN12" s="35"/>
      <c r="HUO12" s="35"/>
      <c r="HUP12" s="35"/>
      <c r="HUQ12" s="35"/>
      <c r="HUR12" s="35"/>
      <c r="HUS12" s="35"/>
      <c r="HUT12" s="35"/>
      <c r="HUU12" s="35"/>
      <c r="HUV12" s="35"/>
      <c r="HUW12" s="35"/>
      <c r="HUX12" s="35"/>
      <c r="HUY12" s="35"/>
      <c r="HUZ12" s="35"/>
      <c r="HVA12" s="35"/>
      <c r="HVB12" s="35"/>
      <c r="HVC12" s="35"/>
      <c r="HVD12" s="35"/>
      <c r="HVE12" s="35"/>
      <c r="HVF12" s="35"/>
      <c r="HVG12" s="35"/>
      <c r="HVH12" s="35"/>
      <c r="HVI12" s="35"/>
      <c r="HVJ12" s="35"/>
      <c r="HVK12" s="35"/>
      <c r="HVL12" s="35"/>
      <c r="HVM12" s="35"/>
      <c r="HVN12" s="35"/>
      <c r="HVO12" s="35"/>
      <c r="HVP12" s="35"/>
      <c r="HVQ12" s="35"/>
      <c r="HVR12" s="35"/>
      <c r="HVS12" s="35"/>
      <c r="HVT12" s="35"/>
      <c r="HVU12" s="35"/>
      <c r="HVV12" s="35"/>
      <c r="HVW12" s="35"/>
      <c r="HVX12" s="35"/>
      <c r="HVY12" s="35"/>
      <c r="HVZ12" s="35"/>
      <c r="HWA12" s="35"/>
      <c r="HWB12" s="35"/>
      <c r="HWC12" s="35"/>
      <c r="HWD12" s="35"/>
      <c r="HWE12" s="35"/>
      <c r="HWF12" s="35"/>
      <c r="HWG12" s="35"/>
      <c r="HWH12" s="35"/>
      <c r="HWI12" s="35"/>
      <c r="HWJ12" s="35"/>
      <c r="HWK12" s="35"/>
      <c r="HWL12" s="35"/>
      <c r="HWM12" s="35"/>
      <c r="HWN12" s="35"/>
      <c r="HWO12" s="35"/>
      <c r="HWP12" s="35"/>
      <c r="HWQ12" s="35"/>
      <c r="HWR12" s="35"/>
      <c r="HWS12" s="35"/>
      <c r="HWT12" s="35"/>
      <c r="HWU12" s="35"/>
      <c r="HWV12" s="35"/>
      <c r="HWW12" s="35"/>
      <c r="HWX12" s="35"/>
      <c r="HWY12" s="35"/>
      <c r="HWZ12" s="35"/>
      <c r="HXA12" s="35"/>
      <c r="HXB12" s="35"/>
      <c r="HXC12" s="35"/>
      <c r="HXD12" s="35"/>
      <c r="HXE12" s="35"/>
      <c r="HXF12" s="35"/>
      <c r="HXG12" s="35"/>
      <c r="HXH12" s="35"/>
      <c r="HXI12" s="35"/>
      <c r="HXJ12" s="35"/>
      <c r="HXK12" s="35"/>
      <c r="HXL12" s="35"/>
      <c r="HXM12" s="35"/>
      <c r="HXN12" s="35"/>
      <c r="HXO12" s="35"/>
      <c r="HXP12" s="35"/>
      <c r="HXQ12" s="35"/>
      <c r="HXR12" s="35"/>
      <c r="HXS12" s="35"/>
      <c r="HXT12" s="35"/>
      <c r="HXU12" s="35"/>
      <c r="HXV12" s="35"/>
      <c r="HXW12" s="35"/>
      <c r="HXX12" s="35"/>
      <c r="HXY12" s="35"/>
      <c r="HXZ12" s="35"/>
      <c r="HYA12" s="35"/>
      <c r="HYB12" s="35"/>
      <c r="HYC12" s="35"/>
      <c r="HYD12" s="35"/>
      <c r="HYE12" s="35"/>
      <c r="HYF12" s="35"/>
      <c r="HYG12" s="35"/>
      <c r="HYH12" s="35"/>
      <c r="HYI12" s="35"/>
      <c r="HYJ12" s="35"/>
      <c r="HYK12" s="35"/>
      <c r="HYL12" s="35"/>
      <c r="HYM12" s="35"/>
      <c r="HYN12" s="35"/>
      <c r="HYO12" s="35"/>
      <c r="HYP12" s="35"/>
      <c r="HYQ12" s="35"/>
      <c r="HYR12" s="35"/>
      <c r="HYS12" s="35"/>
      <c r="HYT12" s="35"/>
      <c r="HYU12" s="35"/>
      <c r="HYV12" s="35"/>
      <c r="HYW12" s="35"/>
      <c r="HYX12" s="35"/>
      <c r="HYY12" s="35"/>
      <c r="HYZ12" s="35"/>
      <c r="HZA12" s="35"/>
      <c r="HZB12" s="35"/>
      <c r="HZC12" s="35"/>
      <c r="HZD12" s="35"/>
      <c r="HZE12" s="35"/>
      <c r="HZF12" s="35"/>
      <c r="HZG12" s="35"/>
      <c r="HZH12" s="35"/>
      <c r="HZI12" s="35"/>
      <c r="HZJ12" s="35"/>
      <c r="HZK12" s="35"/>
      <c r="HZL12" s="35"/>
      <c r="HZM12" s="35"/>
      <c r="HZN12" s="35"/>
      <c r="HZO12" s="35"/>
      <c r="HZP12" s="35"/>
      <c r="HZQ12" s="35"/>
      <c r="HZR12" s="35"/>
      <c r="HZS12" s="35"/>
      <c r="HZT12" s="35"/>
      <c r="HZU12" s="35"/>
      <c r="HZV12" s="35"/>
      <c r="HZW12" s="35"/>
      <c r="HZX12" s="35"/>
      <c r="HZY12" s="35"/>
      <c r="HZZ12" s="35"/>
      <c r="IAA12" s="35"/>
      <c r="IAB12" s="35"/>
      <c r="IAC12" s="35"/>
      <c r="IAD12" s="35"/>
      <c r="IAE12" s="35"/>
      <c r="IAF12" s="35"/>
      <c r="IAG12" s="35"/>
      <c r="IAH12" s="35"/>
      <c r="IAI12" s="35"/>
      <c r="IAJ12" s="35"/>
      <c r="IAK12" s="35"/>
      <c r="IAL12" s="35"/>
      <c r="IAM12" s="35"/>
      <c r="IAN12" s="35"/>
      <c r="IAO12" s="35"/>
      <c r="IAP12" s="35"/>
      <c r="IAQ12" s="35"/>
      <c r="IAR12" s="35"/>
      <c r="IAS12" s="35"/>
      <c r="IAT12" s="35"/>
      <c r="IAU12" s="35"/>
      <c r="IAV12" s="35"/>
      <c r="IAW12" s="35"/>
      <c r="IAX12" s="35"/>
      <c r="IAY12" s="35"/>
      <c r="IAZ12" s="35"/>
      <c r="IBA12" s="35"/>
      <c r="IBB12" s="35"/>
      <c r="IBC12" s="35"/>
      <c r="IBD12" s="35"/>
      <c r="IBE12" s="35"/>
      <c r="IBF12" s="35"/>
      <c r="IBG12" s="35"/>
      <c r="IBH12" s="35"/>
      <c r="IBI12" s="35"/>
      <c r="IBJ12" s="35"/>
      <c r="IBK12" s="35"/>
      <c r="IBL12" s="35"/>
      <c r="IBM12" s="35"/>
      <c r="IBN12" s="35"/>
      <c r="IBO12" s="35"/>
      <c r="IBP12" s="35"/>
      <c r="IBQ12" s="35"/>
      <c r="IBR12" s="35"/>
      <c r="IBS12" s="35"/>
      <c r="IBT12" s="35"/>
      <c r="IBU12" s="35"/>
      <c r="IBV12" s="35"/>
      <c r="IBW12" s="35"/>
      <c r="IBX12" s="35"/>
      <c r="IBY12" s="35"/>
      <c r="IBZ12" s="35"/>
      <c r="ICA12" s="35"/>
      <c r="ICB12" s="35"/>
      <c r="ICC12" s="35"/>
      <c r="ICD12" s="35"/>
      <c r="ICE12" s="35"/>
      <c r="ICF12" s="35"/>
      <c r="ICG12" s="35"/>
      <c r="ICH12" s="35"/>
      <c r="ICI12" s="35"/>
      <c r="ICJ12" s="35"/>
      <c r="ICK12" s="35"/>
      <c r="ICL12" s="35"/>
      <c r="ICM12" s="35"/>
      <c r="ICN12" s="35"/>
      <c r="ICO12" s="35"/>
      <c r="ICP12" s="35"/>
      <c r="ICQ12" s="35"/>
      <c r="ICR12" s="35"/>
      <c r="ICS12" s="35"/>
      <c r="ICT12" s="35"/>
      <c r="ICU12" s="35"/>
      <c r="ICV12" s="35"/>
      <c r="ICW12" s="35"/>
      <c r="ICX12" s="35"/>
      <c r="ICY12" s="35"/>
      <c r="ICZ12" s="35"/>
      <c r="IDA12" s="35"/>
      <c r="IDB12" s="35"/>
      <c r="IDC12" s="35"/>
      <c r="IDD12" s="35"/>
      <c r="IDE12" s="35"/>
      <c r="IDF12" s="35"/>
      <c r="IDG12" s="35"/>
      <c r="IDH12" s="35"/>
      <c r="IDI12" s="35"/>
      <c r="IDJ12" s="35"/>
      <c r="IDK12" s="35"/>
      <c r="IDL12" s="35"/>
      <c r="IDM12" s="35"/>
      <c r="IDN12" s="35"/>
      <c r="IDO12" s="35"/>
      <c r="IDP12" s="35"/>
      <c r="IDQ12" s="35"/>
      <c r="IDR12" s="35"/>
      <c r="IDS12" s="35"/>
      <c r="IDT12" s="35"/>
      <c r="IDU12" s="35"/>
      <c r="IDV12" s="35"/>
      <c r="IDW12" s="35"/>
      <c r="IDX12" s="35"/>
      <c r="IDY12" s="35"/>
      <c r="IDZ12" s="35"/>
      <c r="IEA12" s="35"/>
      <c r="IEB12" s="35"/>
      <c r="IEC12" s="35"/>
      <c r="IED12" s="35"/>
      <c r="IEE12" s="35"/>
      <c r="IEF12" s="35"/>
      <c r="IEG12" s="35"/>
      <c r="IEH12" s="35"/>
      <c r="IEI12" s="35"/>
      <c r="IEJ12" s="35"/>
      <c r="IEK12" s="35"/>
      <c r="IEL12" s="35"/>
      <c r="IEM12" s="35"/>
      <c r="IEN12" s="35"/>
      <c r="IEO12" s="35"/>
      <c r="IEP12" s="35"/>
      <c r="IEQ12" s="35"/>
      <c r="IER12" s="35"/>
      <c r="IES12" s="35"/>
      <c r="IET12" s="35"/>
      <c r="IEU12" s="35"/>
      <c r="IEV12" s="35"/>
      <c r="IEW12" s="35"/>
      <c r="IEX12" s="35"/>
      <c r="IEY12" s="35"/>
      <c r="IEZ12" s="35"/>
      <c r="IFA12" s="35"/>
      <c r="IFB12" s="35"/>
      <c r="IFC12" s="35"/>
      <c r="IFD12" s="35"/>
      <c r="IFE12" s="35"/>
      <c r="IFF12" s="35"/>
      <c r="IFG12" s="35"/>
      <c r="IFH12" s="35"/>
      <c r="IFI12" s="35"/>
      <c r="IFJ12" s="35"/>
      <c r="IFK12" s="35"/>
      <c r="IFL12" s="35"/>
      <c r="IFM12" s="35"/>
      <c r="IFN12" s="35"/>
      <c r="IFO12" s="35"/>
      <c r="IFP12" s="35"/>
      <c r="IFQ12" s="35"/>
      <c r="IFR12" s="35"/>
      <c r="IFS12" s="35"/>
      <c r="IFT12" s="35"/>
      <c r="IFU12" s="35"/>
      <c r="IFV12" s="35"/>
      <c r="IFW12" s="35"/>
      <c r="IFX12" s="35"/>
      <c r="IFY12" s="35"/>
      <c r="IFZ12" s="35"/>
      <c r="IGA12" s="35"/>
      <c r="IGB12" s="35"/>
      <c r="IGC12" s="35"/>
      <c r="IGD12" s="35"/>
      <c r="IGE12" s="35"/>
      <c r="IGF12" s="35"/>
      <c r="IGG12" s="35"/>
      <c r="IGH12" s="35"/>
      <c r="IGI12" s="35"/>
      <c r="IGJ12" s="35"/>
      <c r="IGK12" s="35"/>
      <c r="IGL12" s="35"/>
      <c r="IGM12" s="35"/>
      <c r="IGN12" s="35"/>
      <c r="IGO12" s="35"/>
      <c r="IGP12" s="35"/>
      <c r="IGQ12" s="35"/>
      <c r="IGR12" s="35"/>
      <c r="IGS12" s="35"/>
      <c r="IGT12" s="35"/>
      <c r="IGU12" s="35"/>
      <c r="IGV12" s="35"/>
      <c r="IGW12" s="35"/>
      <c r="IGX12" s="35"/>
      <c r="IGY12" s="35"/>
      <c r="IGZ12" s="35"/>
      <c r="IHA12" s="35"/>
      <c r="IHB12" s="35"/>
      <c r="IHC12" s="35"/>
      <c r="IHD12" s="35"/>
      <c r="IHE12" s="35"/>
      <c r="IHF12" s="35"/>
      <c r="IHG12" s="35"/>
      <c r="IHH12" s="35"/>
      <c r="IHI12" s="35"/>
      <c r="IHJ12" s="35"/>
      <c r="IHK12" s="35"/>
      <c r="IHL12" s="35"/>
      <c r="IHM12" s="35"/>
      <c r="IHN12" s="35"/>
      <c r="IHO12" s="35"/>
      <c r="IHP12" s="35"/>
      <c r="IHQ12" s="35"/>
      <c r="IHR12" s="35"/>
      <c r="IHS12" s="35"/>
      <c r="IHT12" s="35"/>
      <c r="IHU12" s="35"/>
      <c r="IHV12" s="35"/>
      <c r="IHW12" s="35"/>
      <c r="IHX12" s="35"/>
      <c r="IHY12" s="35"/>
      <c r="IHZ12" s="35"/>
      <c r="IIA12" s="35"/>
      <c r="IIB12" s="35"/>
      <c r="IIC12" s="35"/>
      <c r="IID12" s="35"/>
      <c r="IIE12" s="35"/>
      <c r="IIF12" s="35"/>
      <c r="IIG12" s="35"/>
      <c r="IIH12" s="35"/>
      <c r="III12" s="35"/>
      <c r="IIJ12" s="35"/>
      <c r="IIK12" s="35"/>
      <c r="IIL12" s="35"/>
      <c r="IIM12" s="35"/>
      <c r="IIN12" s="35"/>
      <c r="IIO12" s="35"/>
      <c r="IIP12" s="35"/>
      <c r="IIQ12" s="35"/>
      <c r="IIR12" s="35"/>
      <c r="IIS12" s="35"/>
      <c r="IIT12" s="35"/>
      <c r="IIU12" s="35"/>
      <c r="IIV12" s="35"/>
      <c r="IIW12" s="35"/>
      <c r="IIX12" s="35"/>
      <c r="IIY12" s="35"/>
      <c r="IIZ12" s="35"/>
      <c r="IJA12" s="35"/>
      <c r="IJB12" s="35"/>
      <c r="IJC12" s="35"/>
      <c r="IJD12" s="35"/>
      <c r="IJE12" s="35"/>
      <c r="IJF12" s="35"/>
      <c r="IJG12" s="35"/>
      <c r="IJH12" s="35"/>
      <c r="IJI12" s="35"/>
      <c r="IJJ12" s="35"/>
      <c r="IJK12" s="35"/>
      <c r="IJL12" s="35"/>
      <c r="IJM12" s="35"/>
      <c r="IJN12" s="35"/>
      <c r="IJO12" s="35"/>
      <c r="IJP12" s="35"/>
      <c r="IJQ12" s="35"/>
      <c r="IJR12" s="35"/>
      <c r="IJS12" s="35"/>
      <c r="IJT12" s="35"/>
      <c r="IJU12" s="35"/>
      <c r="IJV12" s="35"/>
      <c r="IJW12" s="35"/>
      <c r="IJX12" s="35"/>
      <c r="IJY12" s="35"/>
      <c r="IJZ12" s="35"/>
      <c r="IKA12" s="35"/>
      <c r="IKB12" s="35"/>
      <c r="IKC12" s="35"/>
      <c r="IKD12" s="35"/>
      <c r="IKE12" s="35"/>
      <c r="IKF12" s="35"/>
      <c r="IKG12" s="35"/>
      <c r="IKH12" s="35"/>
      <c r="IKI12" s="35"/>
      <c r="IKJ12" s="35"/>
      <c r="IKK12" s="35"/>
      <c r="IKL12" s="35"/>
      <c r="IKM12" s="35"/>
      <c r="IKN12" s="35"/>
      <c r="IKO12" s="35"/>
      <c r="IKP12" s="35"/>
      <c r="IKQ12" s="35"/>
      <c r="IKR12" s="35"/>
      <c r="IKS12" s="35"/>
      <c r="IKT12" s="35"/>
      <c r="IKU12" s="35"/>
      <c r="IKV12" s="35"/>
      <c r="IKW12" s="35"/>
      <c r="IKX12" s="35"/>
      <c r="IKY12" s="35"/>
      <c r="IKZ12" s="35"/>
      <c r="ILA12" s="35"/>
      <c r="ILB12" s="35"/>
      <c r="ILC12" s="35"/>
      <c r="ILD12" s="35"/>
      <c r="ILE12" s="35"/>
      <c r="ILF12" s="35"/>
      <c r="ILG12" s="35"/>
      <c r="ILH12" s="35"/>
      <c r="ILI12" s="35"/>
      <c r="ILJ12" s="35"/>
      <c r="ILK12" s="35"/>
      <c r="ILL12" s="35"/>
      <c r="ILM12" s="35"/>
      <c r="ILN12" s="35"/>
      <c r="ILO12" s="35"/>
      <c r="ILP12" s="35"/>
      <c r="ILQ12" s="35"/>
      <c r="ILR12" s="35"/>
      <c r="ILS12" s="35"/>
      <c r="ILT12" s="35"/>
      <c r="ILU12" s="35"/>
      <c r="ILV12" s="35"/>
      <c r="ILW12" s="35"/>
      <c r="ILX12" s="35"/>
      <c r="ILY12" s="35"/>
      <c r="ILZ12" s="35"/>
      <c r="IMA12" s="35"/>
      <c r="IMB12" s="35"/>
      <c r="IMC12" s="35"/>
      <c r="IMD12" s="35"/>
      <c r="IME12" s="35"/>
      <c r="IMF12" s="35"/>
      <c r="IMG12" s="35"/>
      <c r="IMH12" s="35"/>
      <c r="IMI12" s="35"/>
      <c r="IMJ12" s="35"/>
      <c r="IMK12" s="35"/>
      <c r="IML12" s="35"/>
      <c r="IMM12" s="35"/>
      <c r="IMN12" s="35"/>
      <c r="IMO12" s="35"/>
      <c r="IMP12" s="35"/>
      <c r="IMQ12" s="35"/>
      <c r="IMR12" s="35"/>
      <c r="IMS12" s="35"/>
      <c r="IMT12" s="35"/>
      <c r="IMU12" s="35"/>
      <c r="IMV12" s="35"/>
      <c r="IMW12" s="35"/>
      <c r="IMX12" s="35"/>
      <c r="IMY12" s="35"/>
      <c r="IMZ12" s="35"/>
      <c r="INA12" s="35"/>
      <c r="INB12" s="35"/>
      <c r="INC12" s="35"/>
      <c r="IND12" s="35"/>
      <c r="INE12" s="35"/>
      <c r="INF12" s="35"/>
      <c r="ING12" s="35"/>
      <c r="INH12" s="35"/>
      <c r="INI12" s="35"/>
      <c r="INJ12" s="35"/>
      <c r="INK12" s="35"/>
      <c r="INL12" s="35"/>
      <c r="INM12" s="35"/>
      <c r="INN12" s="35"/>
      <c r="INO12" s="35"/>
      <c r="INP12" s="35"/>
      <c r="INQ12" s="35"/>
      <c r="INR12" s="35"/>
      <c r="INS12" s="35"/>
      <c r="INT12" s="35"/>
      <c r="INU12" s="35"/>
      <c r="INV12" s="35"/>
      <c r="INW12" s="35"/>
      <c r="INX12" s="35"/>
      <c r="INY12" s="35"/>
      <c r="INZ12" s="35"/>
      <c r="IOA12" s="35"/>
      <c r="IOB12" s="35"/>
      <c r="IOC12" s="35"/>
      <c r="IOD12" s="35"/>
      <c r="IOE12" s="35"/>
      <c r="IOF12" s="35"/>
      <c r="IOG12" s="35"/>
      <c r="IOH12" s="35"/>
      <c r="IOI12" s="35"/>
      <c r="IOJ12" s="35"/>
      <c r="IOK12" s="35"/>
      <c r="IOL12" s="35"/>
      <c r="IOM12" s="35"/>
      <c r="ION12" s="35"/>
      <c r="IOO12" s="35"/>
      <c r="IOP12" s="35"/>
      <c r="IOQ12" s="35"/>
      <c r="IOR12" s="35"/>
      <c r="IOS12" s="35"/>
      <c r="IOT12" s="35"/>
      <c r="IOU12" s="35"/>
      <c r="IOV12" s="35"/>
      <c r="IOW12" s="35"/>
      <c r="IOX12" s="35"/>
      <c r="IOY12" s="35"/>
      <c r="IOZ12" s="35"/>
      <c r="IPA12" s="35"/>
      <c r="IPB12" s="35"/>
      <c r="IPC12" s="35"/>
      <c r="IPD12" s="35"/>
      <c r="IPE12" s="35"/>
      <c r="IPF12" s="35"/>
      <c r="IPG12" s="35"/>
      <c r="IPH12" s="35"/>
      <c r="IPI12" s="35"/>
      <c r="IPJ12" s="35"/>
      <c r="IPK12" s="35"/>
      <c r="IPL12" s="35"/>
      <c r="IPM12" s="35"/>
      <c r="IPN12" s="35"/>
      <c r="IPO12" s="35"/>
      <c r="IPP12" s="35"/>
      <c r="IPQ12" s="35"/>
      <c r="IPR12" s="35"/>
      <c r="IPS12" s="35"/>
      <c r="IPT12" s="35"/>
      <c r="IPU12" s="35"/>
      <c r="IPV12" s="35"/>
      <c r="IPW12" s="35"/>
      <c r="IPX12" s="35"/>
      <c r="IPY12" s="35"/>
      <c r="IPZ12" s="35"/>
      <c r="IQA12" s="35"/>
      <c r="IQB12" s="35"/>
      <c r="IQC12" s="35"/>
      <c r="IQD12" s="35"/>
      <c r="IQE12" s="35"/>
      <c r="IQF12" s="35"/>
      <c r="IQG12" s="35"/>
      <c r="IQH12" s="35"/>
      <c r="IQI12" s="35"/>
      <c r="IQJ12" s="35"/>
      <c r="IQK12" s="35"/>
      <c r="IQL12" s="35"/>
      <c r="IQM12" s="35"/>
      <c r="IQN12" s="35"/>
      <c r="IQO12" s="35"/>
      <c r="IQP12" s="35"/>
      <c r="IQQ12" s="35"/>
      <c r="IQR12" s="35"/>
      <c r="IQS12" s="35"/>
      <c r="IQT12" s="35"/>
      <c r="IQU12" s="35"/>
      <c r="IQV12" s="35"/>
      <c r="IQW12" s="35"/>
      <c r="IQX12" s="35"/>
      <c r="IQY12" s="35"/>
      <c r="IQZ12" s="35"/>
      <c r="IRA12" s="35"/>
      <c r="IRB12" s="35"/>
      <c r="IRC12" s="35"/>
      <c r="IRD12" s="35"/>
      <c r="IRE12" s="35"/>
      <c r="IRF12" s="35"/>
      <c r="IRG12" s="35"/>
      <c r="IRH12" s="35"/>
      <c r="IRI12" s="35"/>
      <c r="IRJ12" s="35"/>
      <c r="IRK12" s="35"/>
      <c r="IRL12" s="35"/>
      <c r="IRM12" s="35"/>
      <c r="IRN12" s="35"/>
      <c r="IRO12" s="35"/>
      <c r="IRP12" s="35"/>
      <c r="IRQ12" s="35"/>
      <c r="IRR12" s="35"/>
      <c r="IRS12" s="35"/>
      <c r="IRT12" s="35"/>
      <c r="IRU12" s="35"/>
      <c r="IRV12" s="35"/>
      <c r="IRW12" s="35"/>
      <c r="IRX12" s="35"/>
      <c r="IRY12" s="35"/>
      <c r="IRZ12" s="35"/>
      <c r="ISA12" s="35"/>
      <c r="ISB12" s="35"/>
      <c r="ISC12" s="35"/>
      <c r="ISD12" s="35"/>
      <c r="ISE12" s="35"/>
      <c r="ISF12" s="35"/>
      <c r="ISG12" s="35"/>
      <c r="ISH12" s="35"/>
      <c r="ISI12" s="35"/>
      <c r="ISJ12" s="35"/>
      <c r="ISK12" s="35"/>
      <c r="ISL12" s="35"/>
      <c r="ISM12" s="35"/>
      <c r="ISN12" s="35"/>
      <c r="ISO12" s="35"/>
      <c r="ISP12" s="35"/>
      <c r="ISQ12" s="35"/>
      <c r="ISR12" s="35"/>
      <c r="ISS12" s="35"/>
      <c r="IST12" s="35"/>
      <c r="ISU12" s="35"/>
      <c r="ISV12" s="35"/>
      <c r="ISW12" s="35"/>
      <c r="ISX12" s="35"/>
      <c r="ISY12" s="35"/>
      <c r="ISZ12" s="35"/>
      <c r="ITA12" s="35"/>
      <c r="ITB12" s="35"/>
      <c r="ITC12" s="35"/>
      <c r="ITD12" s="35"/>
      <c r="ITE12" s="35"/>
      <c r="ITF12" s="35"/>
      <c r="ITG12" s="35"/>
      <c r="ITH12" s="35"/>
      <c r="ITI12" s="35"/>
      <c r="ITJ12" s="35"/>
      <c r="ITK12" s="35"/>
      <c r="ITL12" s="35"/>
      <c r="ITM12" s="35"/>
      <c r="ITN12" s="35"/>
      <c r="ITO12" s="35"/>
      <c r="ITP12" s="35"/>
      <c r="ITQ12" s="35"/>
      <c r="ITR12" s="35"/>
      <c r="ITS12" s="35"/>
      <c r="ITT12" s="35"/>
      <c r="ITU12" s="35"/>
      <c r="ITV12" s="35"/>
      <c r="ITW12" s="35"/>
      <c r="ITX12" s="35"/>
      <c r="ITY12" s="35"/>
      <c r="ITZ12" s="35"/>
      <c r="IUA12" s="35"/>
      <c r="IUB12" s="35"/>
      <c r="IUC12" s="35"/>
      <c r="IUD12" s="35"/>
      <c r="IUE12" s="35"/>
      <c r="IUF12" s="35"/>
      <c r="IUG12" s="35"/>
      <c r="IUH12" s="35"/>
      <c r="IUI12" s="35"/>
      <c r="IUJ12" s="35"/>
      <c r="IUK12" s="35"/>
      <c r="IUL12" s="35"/>
      <c r="IUM12" s="35"/>
      <c r="IUN12" s="35"/>
      <c r="IUO12" s="35"/>
      <c r="IUP12" s="35"/>
      <c r="IUQ12" s="35"/>
      <c r="IUR12" s="35"/>
      <c r="IUS12" s="35"/>
      <c r="IUT12" s="35"/>
      <c r="IUU12" s="35"/>
      <c r="IUV12" s="35"/>
      <c r="IUW12" s="35"/>
      <c r="IUX12" s="35"/>
      <c r="IUY12" s="35"/>
      <c r="IUZ12" s="35"/>
      <c r="IVA12" s="35"/>
      <c r="IVB12" s="35"/>
      <c r="IVC12" s="35"/>
      <c r="IVD12" s="35"/>
      <c r="IVE12" s="35"/>
      <c r="IVF12" s="35"/>
      <c r="IVG12" s="35"/>
      <c r="IVH12" s="35"/>
      <c r="IVI12" s="35"/>
      <c r="IVJ12" s="35"/>
      <c r="IVK12" s="35"/>
      <c r="IVL12" s="35"/>
      <c r="IVM12" s="35"/>
      <c r="IVN12" s="35"/>
      <c r="IVO12" s="35"/>
      <c r="IVP12" s="35"/>
      <c r="IVQ12" s="35"/>
      <c r="IVR12" s="35"/>
      <c r="IVS12" s="35"/>
      <c r="IVT12" s="35"/>
      <c r="IVU12" s="35"/>
      <c r="IVV12" s="35"/>
      <c r="IVW12" s="35"/>
      <c r="IVX12" s="35"/>
      <c r="IVY12" s="35"/>
      <c r="IVZ12" s="35"/>
      <c r="IWA12" s="35"/>
      <c r="IWB12" s="35"/>
      <c r="IWC12" s="35"/>
      <c r="IWD12" s="35"/>
      <c r="IWE12" s="35"/>
      <c r="IWF12" s="35"/>
      <c r="IWG12" s="35"/>
      <c r="IWH12" s="35"/>
      <c r="IWI12" s="35"/>
      <c r="IWJ12" s="35"/>
      <c r="IWK12" s="35"/>
      <c r="IWL12" s="35"/>
      <c r="IWM12" s="35"/>
      <c r="IWN12" s="35"/>
      <c r="IWO12" s="35"/>
      <c r="IWP12" s="35"/>
      <c r="IWQ12" s="35"/>
      <c r="IWR12" s="35"/>
      <c r="IWS12" s="35"/>
      <c r="IWT12" s="35"/>
      <c r="IWU12" s="35"/>
      <c r="IWV12" s="35"/>
      <c r="IWW12" s="35"/>
      <c r="IWX12" s="35"/>
      <c r="IWY12" s="35"/>
      <c r="IWZ12" s="35"/>
      <c r="IXA12" s="35"/>
      <c r="IXB12" s="35"/>
      <c r="IXC12" s="35"/>
      <c r="IXD12" s="35"/>
      <c r="IXE12" s="35"/>
      <c r="IXF12" s="35"/>
      <c r="IXG12" s="35"/>
      <c r="IXH12" s="35"/>
      <c r="IXI12" s="35"/>
      <c r="IXJ12" s="35"/>
      <c r="IXK12" s="35"/>
      <c r="IXL12" s="35"/>
      <c r="IXM12" s="35"/>
      <c r="IXN12" s="35"/>
      <c r="IXO12" s="35"/>
      <c r="IXP12" s="35"/>
      <c r="IXQ12" s="35"/>
      <c r="IXR12" s="35"/>
      <c r="IXS12" s="35"/>
      <c r="IXT12" s="35"/>
      <c r="IXU12" s="35"/>
      <c r="IXV12" s="35"/>
      <c r="IXW12" s="35"/>
      <c r="IXX12" s="35"/>
      <c r="IXY12" s="35"/>
      <c r="IXZ12" s="35"/>
      <c r="IYA12" s="35"/>
      <c r="IYB12" s="35"/>
      <c r="IYC12" s="35"/>
      <c r="IYD12" s="35"/>
      <c r="IYE12" s="35"/>
      <c r="IYF12" s="35"/>
      <c r="IYG12" s="35"/>
      <c r="IYH12" s="35"/>
      <c r="IYI12" s="35"/>
      <c r="IYJ12" s="35"/>
      <c r="IYK12" s="35"/>
      <c r="IYL12" s="35"/>
      <c r="IYM12" s="35"/>
      <c r="IYN12" s="35"/>
      <c r="IYO12" s="35"/>
      <c r="IYP12" s="35"/>
      <c r="IYQ12" s="35"/>
      <c r="IYR12" s="35"/>
      <c r="IYS12" s="35"/>
      <c r="IYT12" s="35"/>
      <c r="IYU12" s="35"/>
      <c r="IYV12" s="35"/>
      <c r="IYW12" s="35"/>
      <c r="IYX12" s="35"/>
      <c r="IYY12" s="35"/>
      <c r="IYZ12" s="35"/>
      <c r="IZA12" s="35"/>
      <c r="IZB12" s="35"/>
      <c r="IZC12" s="35"/>
      <c r="IZD12" s="35"/>
      <c r="IZE12" s="35"/>
      <c r="IZF12" s="35"/>
      <c r="IZG12" s="35"/>
      <c r="IZH12" s="35"/>
      <c r="IZI12" s="35"/>
      <c r="IZJ12" s="35"/>
      <c r="IZK12" s="35"/>
      <c r="IZL12" s="35"/>
      <c r="IZM12" s="35"/>
      <c r="IZN12" s="35"/>
      <c r="IZO12" s="35"/>
      <c r="IZP12" s="35"/>
      <c r="IZQ12" s="35"/>
      <c r="IZR12" s="35"/>
      <c r="IZS12" s="35"/>
      <c r="IZT12" s="35"/>
      <c r="IZU12" s="35"/>
      <c r="IZV12" s="35"/>
      <c r="IZW12" s="35"/>
      <c r="IZX12" s="35"/>
      <c r="IZY12" s="35"/>
      <c r="IZZ12" s="35"/>
      <c r="JAA12" s="35"/>
      <c r="JAB12" s="35"/>
      <c r="JAC12" s="35"/>
      <c r="JAD12" s="35"/>
      <c r="JAE12" s="35"/>
      <c r="JAF12" s="35"/>
      <c r="JAG12" s="35"/>
      <c r="JAH12" s="35"/>
      <c r="JAI12" s="35"/>
      <c r="JAJ12" s="35"/>
      <c r="JAK12" s="35"/>
      <c r="JAL12" s="35"/>
      <c r="JAM12" s="35"/>
      <c r="JAN12" s="35"/>
      <c r="JAO12" s="35"/>
      <c r="JAP12" s="35"/>
      <c r="JAQ12" s="35"/>
      <c r="JAR12" s="35"/>
      <c r="JAS12" s="35"/>
      <c r="JAT12" s="35"/>
      <c r="JAU12" s="35"/>
      <c r="JAV12" s="35"/>
      <c r="JAW12" s="35"/>
      <c r="JAX12" s="35"/>
      <c r="JAY12" s="35"/>
      <c r="JAZ12" s="35"/>
      <c r="JBA12" s="35"/>
      <c r="JBB12" s="35"/>
      <c r="JBC12" s="35"/>
      <c r="JBD12" s="35"/>
      <c r="JBE12" s="35"/>
      <c r="JBF12" s="35"/>
      <c r="JBG12" s="35"/>
      <c r="JBH12" s="35"/>
      <c r="JBI12" s="35"/>
      <c r="JBJ12" s="35"/>
      <c r="JBK12" s="35"/>
      <c r="JBL12" s="35"/>
      <c r="JBM12" s="35"/>
      <c r="JBN12" s="35"/>
      <c r="JBO12" s="35"/>
      <c r="JBP12" s="35"/>
      <c r="JBQ12" s="35"/>
      <c r="JBR12" s="35"/>
      <c r="JBS12" s="35"/>
      <c r="JBT12" s="35"/>
      <c r="JBU12" s="35"/>
      <c r="JBV12" s="35"/>
      <c r="JBW12" s="35"/>
      <c r="JBX12" s="35"/>
      <c r="JBY12" s="35"/>
      <c r="JBZ12" s="35"/>
      <c r="JCA12" s="35"/>
      <c r="JCB12" s="35"/>
      <c r="JCC12" s="35"/>
      <c r="JCD12" s="35"/>
      <c r="JCE12" s="35"/>
      <c r="JCF12" s="35"/>
      <c r="JCG12" s="35"/>
      <c r="JCH12" s="35"/>
      <c r="JCI12" s="35"/>
      <c r="JCJ12" s="35"/>
      <c r="JCK12" s="35"/>
      <c r="JCL12" s="35"/>
      <c r="JCM12" s="35"/>
      <c r="JCN12" s="35"/>
      <c r="JCO12" s="35"/>
      <c r="JCP12" s="35"/>
      <c r="JCQ12" s="35"/>
      <c r="JCR12" s="35"/>
      <c r="JCS12" s="35"/>
      <c r="JCT12" s="35"/>
      <c r="JCU12" s="35"/>
      <c r="JCV12" s="35"/>
      <c r="JCW12" s="35"/>
      <c r="JCX12" s="35"/>
      <c r="JCY12" s="35"/>
      <c r="JCZ12" s="35"/>
      <c r="JDA12" s="35"/>
      <c r="JDB12" s="35"/>
      <c r="JDC12" s="35"/>
      <c r="JDD12" s="35"/>
      <c r="JDE12" s="35"/>
      <c r="JDF12" s="35"/>
      <c r="JDG12" s="35"/>
      <c r="JDH12" s="35"/>
      <c r="JDI12" s="35"/>
      <c r="JDJ12" s="35"/>
      <c r="JDK12" s="35"/>
      <c r="JDL12" s="35"/>
      <c r="JDM12" s="35"/>
      <c r="JDN12" s="35"/>
      <c r="JDO12" s="35"/>
      <c r="JDP12" s="35"/>
      <c r="JDQ12" s="35"/>
      <c r="JDR12" s="35"/>
      <c r="JDS12" s="35"/>
      <c r="JDT12" s="35"/>
      <c r="JDU12" s="35"/>
      <c r="JDV12" s="35"/>
      <c r="JDW12" s="35"/>
      <c r="JDX12" s="35"/>
      <c r="JDY12" s="35"/>
      <c r="JDZ12" s="35"/>
      <c r="JEA12" s="35"/>
      <c r="JEB12" s="35"/>
      <c r="JEC12" s="35"/>
      <c r="JED12" s="35"/>
      <c r="JEE12" s="35"/>
      <c r="JEF12" s="35"/>
      <c r="JEG12" s="35"/>
      <c r="JEH12" s="35"/>
      <c r="JEI12" s="35"/>
      <c r="JEJ12" s="35"/>
      <c r="JEK12" s="35"/>
      <c r="JEL12" s="35"/>
      <c r="JEM12" s="35"/>
      <c r="JEN12" s="35"/>
      <c r="JEO12" s="35"/>
      <c r="JEP12" s="35"/>
      <c r="JEQ12" s="35"/>
      <c r="JER12" s="35"/>
      <c r="JES12" s="35"/>
      <c r="JET12" s="35"/>
      <c r="JEU12" s="35"/>
      <c r="JEV12" s="35"/>
      <c r="JEW12" s="35"/>
      <c r="JEX12" s="35"/>
      <c r="JEY12" s="35"/>
      <c r="JEZ12" s="35"/>
      <c r="JFA12" s="35"/>
      <c r="JFB12" s="35"/>
      <c r="JFC12" s="35"/>
      <c r="JFD12" s="35"/>
      <c r="JFE12" s="35"/>
      <c r="JFF12" s="35"/>
      <c r="JFG12" s="35"/>
      <c r="JFH12" s="35"/>
      <c r="JFI12" s="35"/>
      <c r="JFJ12" s="35"/>
      <c r="JFK12" s="35"/>
      <c r="JFL12" s="35"/>
      <c r="JFM12" s="35"/>
      <c r="JFN12" s="35"/>
      <c r="JFO12" s="35"/>
      <c r="JFP12" s="35"/>
      <c r="JFQ12" s="35"/>
      <c r="JFR12" s="35"/>
      <c r="JFS12" s="35"/>
      <c r="JFT12" s="35"/>
      <c r="JFU12" s="35"/>
      <c r="JFV12" s="35"/>
      <c r="JFW12" s="35"/>
      <c r="JFX12" s="35"/>
      <c r="JFY12" s="35"/>
      <c r="JFZ12" s="35"/>
      <c r="JGA12" s="35"/>
      <c r="JGB12" s="35"/>
      <c r="JGC12" s="35"/>
      <c r="JGD12" s="35"/>
      <c r="JGE12" s="35"/>
      <c r="JGF12" s="35"/>
      <c r="JGG12" s="35"/>
      <c r="JGH12" s="35"/>
      <c r="JGI12" s="35"/>
      <c r="JGJ12" s="35"/>
      <c r="JGK12" s="35"/>
      <c r="JGL12" s="35"/>
      <c r="JGM12" s="35"/>
      <c r="JGN12" s="35"/>
      <c r="JGO12" s="35"/>
      <c r="JGP12" s="35"/>
      <c r="JGQ12" s="35"/>
      <c r="JGR12" s="35"/>
      <c r="JGS12" s="35"/>
      <c r="JGT12" s="35"/>
      <c r="JGU12" s="35"/>
      <c r="JGV12" s="35"/>
      <c r="JGW12" s="35"/>
      <c r="JGX12" s="35"/>
      <c r="JGY12" s="35"/>
      <c r="JGZ12" s="35"/>
      <c r="JHA12" s="35"/>
      <c r="JHB12" s="35"/>
      <c r="JHC12" s="35"/>
      <c r="JHD12" s="35"/>
      <c r="JHE12" s="35"/>
      <c r="JHF12" s="35"/>
      <c r="JHG12" s="35"/>
      <c r="JHH12" s="35"/>
      <c r="JHI12" s="35"/>
      <c r="JHJ12" s="35"/>
      <c r="JHK12" s="35"/>
      <c r="JHL12" s="35"/>
      <c r="JHM12" s="35"/>
      <c r="JHN12" s="35"/>
      <c r="JHO12" s="35"/>
      <c r="JHP12" s="35"/>
      <c r="JHQ12" s="35"/>
      <c r="JHR12" s="35"/>
      <c r="JHS12" s="35"/>
      <c r="JHT12" s="35"/>
      <c r="JHU12" s="35"/>
      <c r="JHV12" s="35"/>
      <c r="JHW12" s="35"/>
      <c r="JHX12" s="35"/>
      <c r="JHY12" s="35"/>
      <c r="JHZ12" s="35"/>
      <c r="JIA12" s="35"/>
      <c r="JIB12" s="35"/>
      <c r="JIC12" s="35"/>
      <c r="JID12" s="35"/>
      <c r="JIE12" s="35"/>
      <c r="JIF12" s="35"/>
      <c r="JIG12" s="35"/>
      <c r="JIH12" s="35"/>
      <c r="JII12" s="35"/>
      <c r="JIJ12" s="35"/>
      <c r="JIK12" s="35"/>
      <c r="JIL12" s="35"/>
      <c r="JIM12" s="35"/>
      <c r="JIN12" s="35"/>
      <c r="JIO12" s="35"/>
      <c r="JIP12" s="35"/>
      <c r="JIQ12" s="35"/>
      <c r="JIR12" s="35"/>
      <c r="JIS12" s="35"/>
      <c r="JIT12" s="35"/>
      <c r="JIU12" s="35"/>
      <c r="JIV12" s="35"/>
      <c r="JIW12" s="35"/>
      <c r="JIX12" s="35"/>
      <c r="JIY12" s="35"/>
      <c r="JIZ12" s="35"/>
      <c r="JJA12" s="35"/>
      <c r="JJB12" s="35"/>
      <c r="JJC12" s="35"/>
      <c r="JJD12" s="35"/>
      <c r="JJE12" s="35"/>
      <c r="JJF12" s="35"/>
      <c r="JJG12" s="35"/>
      <c r="JJH12" s="35"/>
      <c r="JJI12" s="35"/>
      <c r="JJJ12" s="35"/>
      <c r="JJK12" s="35"/>
      <c r="JJL12" s="35"/>
      <c r="JJM12" s="35"/>
      <c r="JJN12" s="35"/>
      <c r="JJO12" s="35"/>
      <c r="JJP12" s="35"/>
      <c r="JJQ12" s="35"/>
      <c r="JJR12" s="35"/>
      <c r="JJS12" s="35"/>
      <c r="JJT12" s="35"/>
      <c r="JJU12" s="35"/>
      <c r="JJV12" s="35"/>
      <c r="JJW12" s="35"/>
      <c r="JJX12" s="35"/>
      <c r="JJY12" s="35"/>
      <c r="JJZ12" s="35"/>
      <c r="JKA12" s="35"/>
      <c r="JKB12" s="35"/>
      <c r="JKC12" s="35"/>
      <c r="JKD12" s="35"/>
      <c r="JKE12" s="35"/>
      <c r="JKF12" s="35"/>
      <c r="JKG12" s="35"/>
      <c r="JKH12" s="35"/>
      <c r="JKI12" s="35"/>
      <c r="JKJ12" s="35"/>
      <c r="JKK12" s="35"/>
      <c r="JKL12" s="35"/>
      <c r="JKM12" s="35"/>
      <c r="JKN12" s="35"/>
      <c r="JKO12" s="35"/>
      <c r="JKP12" s="35"/>
      <c r="JKQ12" s="35"/>
      <c r="JKR12" s="35"/>
      <c r="JKS12" s="35"/>
      <c r="JKT12" s="35"/>
      <c r="JKU12" s="35"/>
      <c r="JKV12" s="35"/>
      <c r="JKW12" s="35"/>
      <c r="JKX12" s="35"/>
      <c r="JKY12" s="35"/>
      <c r="JKZ12" s="35"/>
      <c r="JLA12" s="35"/>
      <c r="JLB12" s="35"/>
      <c r="JLC12" s="35"/>
      <c r="JLD12" s="35"/>
      <c r="JLE12" s="35"/>
      <c r="JLF12" s="35"/>
      <c r="JLG12" s="35"/>
      <c r="JLH12" s="35"/>
      <c r="JLI12" s="35"/>
      <c r="JLJ12" s="35"/>
      <c r="JLK12" s="35"/>
      <c r="JLL12" s="35"/>
      <c r="JLM12" s="35"/>
      <c r="JLN12" s="35"/>
      <c r="JLO12" s="35"/>
      <c r="JLP12" s="35"/>
      <c r="JLQ12" s="35"/>
      <c r="JLR12" s="35"/>
      <c r="JLS12" s="35"/>
      <c r="JLT12" s="35"/>
      <c r="JLU12" s="35"/>
      <c r="JLV12" s="35"/>
      <c r="JLW12" s="35"/>
      <c r="JLX12" s="35"/>
      <c r="JLY12" s="35"/>
      <c r="JLZ12" s="35"/>
      <c r="JMA12" s="35"/>
      <c r="JMB12" s="35"/>
      <c r="JMC12" s="35"/>
      <c r="JMD12" s="35"/>
      <c r="JME12" s="35"/>
      <c r="JMF12" s="35"/>
      <c r="JMG12" s="35"/>
      <c r="JMH12" s="35"/>
      <c r="JMI12" s="35"/>
      <c r="JMJ12" s="35"/>
      <c r="JMK12" s="35"/>
      <c r="JML12" s="35"/>
      <c r="JMM12" s="35"/>
      <c r="JMN12" s="35"/>
      <c r="JMO12" s="35"/>
      <c r="JMP12" s="35"/>
      <c r="JMQ12" s="35"/>
      <c r="JMR12" s="35"/>
      <c r="JMS12" s="35"/>
      <c r="JMT12" s="35"/>
      <c r="JMU12" s="35"/>
      <c r="JMV12" s="35"/>
      <c r="JMW12" s="35"/>
      <c r="JMX12" s="35"/>
      <c r="JMY12" s="35"/>
      <c r="JMZ12" s="35"/>
      <c r="JNA12" s="35"/>
      <c r="JNB12" s="35"/>
      <c r="JNC12" s="35"/>
      <c r="JND12" s="35"/>
      <c r="JNE12" s="35"/>
      <c r="JNF12" s="35"/>
      <c r="JNG12" s="35"/>
      <c r="JNH12" s="35"/>
      <c r="JNI12" s="35"/>
      <c r="JNJ12" s="35"/>
      <c r="JNK12" s="35"/>
      <c r="JNL12" s="35"/>
      <c r="JNM12" s="35"/>
      <c r="JNN12" s="35"/>
      <c r="JNO12" s="35"/>
      <c r="JNP12" s="35"/>
      <c r="JNQ12" s="35"/>
      <c r="JNR12" s="35"/>
      <c r="JNS12" s="35"/>
      <c r="JNT12" s="35"/>
      <c r="JNU12" s="35"/>
      <c r="JNV12" s="35"/>
      <c r="JNW12" s="35"/>
      <c r="JNX12" s="35"/>
      <c r="JNY12" s="35"/>
      <c r="JNZ12" s="35"/>
      <c r="JOA12" s="35"/>
      <c r="JOB12" s="35"/>
      <c r="JOC12" s="35"/>
      <c r="JOD12" s="35"/>
      <c r="JOE12" s="35"/>
      <c r="JOF12" s="35"/>
      <c r="JOG12" s="35"/>
      <c r="JOH12" s="35"/>
      <c r="JOI12" s="35"/>
      <c r="JOJ12" s="35"/>
      <c r="JOK12" s="35"/>
      <c r="JOL12" s="35"/>
      <c r="JOM12" s="35"/>
      <c r="JON12" s="35"/>
      <c r="JOO12" s="35"/>
      <c r="JOP12" s="35"/>
      <c r="JOQ12" s="35"/>
      <c r="JOR12" s="35"/>
      <c r="JOS12" s="35"/>
      <c r="JOT12" s="35"/>
      <c r="JOU12" s="35"/>
      <c r="JOV12" s="35"/>
      <c r="JOW12" s="35"/>
      <c r="JOX12" s="35"/>
      <c r="JOY12" s="35"/>
      <c r="JOZ12" s="35"/>
      <c r="JPA12" s="35"/>
      <c r="JPB12" s="35"/>
      <c r="JPC12" s="35"/>
      <c r="JPD12" s="35"/>
      <c r="JPE12" s="35"/>
      <c r="JPF12" s="35"/>
      <c r="JPG12" s="35"/>
      <c r="JPH12" s="35"/>
      <c r="JPI12" s="35"/>
      <c r="JPJ12" s="35"/>
      <c r="JPK12" s="35"/>
      <c r="JPL12" s="35"/>
      <c r="JPM12" s="35"/>
      <c r="JPN12" s="35"/>
      <c r="JPO12" s="35"/>
      <c r="JPP12" s="35"/>
      <c r="JPQ12" s="35"/>
      <c r="JPR12" s="35"/>
      <c r="JPS12" s="35"/>
      <c r="JPT12" s="35"/>
      <c r="JPU12" s="35"/>
      <c r="JPV12" s="35"/>
      <c r="JPW12" s="35"/>
      <c r="JPX12" s="35"/>
      <c r="JPY12" s="35"/>
      <c r="JPZ12" s="35"/>
      <c r="JQA12" s="35"/>
      <c r="JQB12" s="35"/>
      <c r="JQC12" s="35"/>
      <c r="JQD12" s="35"/>
      <c r="JQE12" s="35"/>
      <c r="JQF12" s="35"/>
      <c r="JQG12" s="35"/>
      <c r="JQH12" s="35"/>
      <c r="JQI12" s="35"/>
      <c r="JQJ12" s="35"/>
      <c r="JQK12" s="35"/>
      <c r="JQL12" s="35"/>
      <c r="JQM12" s="35"/>
      <c r="JQN12" s="35"/>
      <c r="JQO12" s="35"/>
      <c r="JQP12" s="35"/>
      <c r="JQQ12" s="35"/>
      <c r="JQR12" s="35"/>
      <c r="JQS12" s="35"/>
      <c r="JQT12" s="35"/>
      <c r="JQU12" s="35"/>
      <c r="JQV12" s="35"/>
      <c r="JQW12" s="35"/>
      <c r="JQX12" s="35"/>
      <c r="JQY12" s="35"/>
      <c r="JQZ12" s="35"/>
      <c r="JRA12" s="35"/>
      <c r="JRB12" s="35"/>
      <c r="JRC12" s="35"/>
      <c r="JRD12" s="35"/>
      <c r="JRE12" s="35"/>
      <c r="JRF12" s="35"/>
      <c r="JRG12" s="35"/>
      <c r="JRH12" s="35"/>
      <c r="JRI12" s="35"/>
      <c r="JRJ12" s="35"/>
      <c r="JRK12" s="35"/>
      <c r="JRL12" s="35"/>
      <c r="JRM12" s="35"/>
      <c r="JRN12" s="35"/>
      <c r="JRO12" s="35"/>
      <c r="JRP12" s="35"/>
      <c r="JRQ12" s="35"/>
      <c r="JRR12" s="35"/>
      <c r="JRS12" s="35"/>
      <c r="JRT12" s="35"/>
      <c r="JRU12" s="35"/>
      <c r="JRV12" s="35"/>
      <c r="JRW12" s="35"/>
      <c r="JRX12" s="35"/>
      <c r="JRY12" s="35"/>
      <c r="JRZ12" s="35"/>
      <c r="JSA12" s="35"/>
      <c r="JSB12" s="35"/>
      <c r="JSC12" s="35"/>
      <c r="JSD12" s="35"/>
      <c r="JSE12" s="35"/>
      <c r="JSF12" s="35"/>
      <c r="JSG12" s="35"/>
      <c r="JSH12" s="35"/>
      <c r="JSI12" s="35"/>
      <c r="JSJ12" s="35"/>
      <c r="JSK12" s="35"/>
      <c r="JSL12" s="35"/>
      <c r="JSM12" s="35"/>
      <c r="JSN12" s="35"/>
      <c r="JSO12" s="35"/>
      <c r="JSP12" s="35"/>
      <c r="JSQ12" s="35"/>
      <c r="JSR12" s="35"/>
      <c r="JSS12" s="35"/>
      <c r="JST12" s="35"/>
      <c r="JSU12" s="35"/>
      <c r="JSV12" s="35"/>
      <c r="JSW12" s="35"/>
      <c r="JSX12" s="35"/>
      <c r="JSY12" s="35"/>
      <c r="JSZ12" s="35"/>
      <c r="JTA12" s="35"/>
      <c r="JTB12" s="35"/>
      <c r="JTC12" s="35"/>
      <c r="JTD12" s="35"/>
      <c r="JTE12" s="35"/>
      <c r="JTF12" s="35"/>
      <c r="JTG12" s="35"/>
      <c r="JTH12" s="35"/>
      <c r="JTI12" s="35"/>
      <c r="JTJ12" s="35"/>
      <c r="JTK12" s="35"/>
      <c r="JTL12" s="35"/>
      <c r="JTM12" s="35"/>
      <c r="JTN12" s="35"/>
      <c r="JTO12" s="35"/>
      <c r="JTP12" s="35"/>
      <c r="JTQ12" s="35"/>
      <c r="JTR12" s="35"/>
      <c r="JTS12" s="35"/>
      <c r="JTT12" s="35"/>
      <c r="JTU12" s="35"/>
      <c r="JTV12" s="35"/>
      <c r="JTW12" s="35"/>
      <c r="JTX12" s="35"/>
      <c r="JTY12" s="35"/>
      <c r="JTZ12" s="35"/>
      <c r="JUA12" s="35"/>
      <c r="JUB12" s="35"/>
      <c r="JUC12" s="35"/>
      <c r="JUD12" s="35"/>
      <c r="JUE12" s="35"/>
      <c r="JUF12" s="35"/>
      <c r="JUG12" s="35"/>
      <c r="JUH12" s="35"/>
      <c r="JUI12" s="35"/>
      <c r="JUJ12" s="35"/>
      <c r="JUK12" s="35"/>
      <c r="JUL12" s="35"/>
      <c r="JUM12" s="35"/>
      <c r="JUN12" s="35"/>
      <c r="JUO12" s="35"/>
      <c r="JUP12" s="35"/>
      <c r="JUQ12" s="35"/>
      <c r="JUR12" s="35"/>
      <c r="JUS12" s="35"/>
      <c r="JUT12" s="35"/>
      <c r="JUU12" s="35"/>
      <c r="JUV12" s="35"/>
      <c r="JUW12" s="35"/>
      <c r="JUX12" s="35"/>
      <c r="JUY12" s="35"/>
      <c r="JUZ12" s="35"/>
      <c r="JVA12" s="35"/>
      <c r="JVB12" s="35"/>
      <c r="JVC12" s="35"/>
      <c r="JVD12" s="35"/>
      <c r="JVE12" s="35"/>
      <c r="JVF12" s="35"/>
      <c r="JVG12" s="35"/>
      <c r="JVH12" s="35"/>
      <c r="JVI12" s="35"/>
      <c r="JVJ12" s="35"/>
      <c r="JVK12" s="35"/>
      <c r="JVL12" s="35"/>
      <c r="JVM12" s="35"/>
      <c r="JVN12" s="35"/>
      <c r="JVO12" s="35"/>
      <c r="JVP12" s="35"/>
      <c r="JVQ12" s="35"/>
      <c r="JVR12" s="35"/>
      <c r="JVS12" s="35"/>
      <c r="JVT12" s="35"/>
      <c r="JVU12" s="35"/>
      <c r="JVV12" s="35"/>
      <c r="JVW12" s="35"/>
      <c r="JVX12" s="35"/>
      <c r="JVY12" s="35"/>
      <c r="JVZ12" s="35"/>
      <c r="JWA12" s="35"/>
      <c r="JWB12" s="35"/>
      <c r="JWC12" s="35"/>
      <c r="JWD12" s="35"/>
      <c r="JWE12" s="35"/>
      <c r="JWF12" s="35"/>
      <c r="JWG12" s="35"/>
      <c r="JWH12" s="35"/>
      <c r="JWI12" s="35"/>
      <c r="JWJ12" s="35"/>
      <c r="JWK12" s="35"/>
      <c r="JWL12" s="35"/>
      <c r="JWM12" s="35"/>
      <c r="JWN12" s="35"/>
      <c r="JWO12" s="35"/>
      <c r="JWP12" s="35"/>
      <c r="JWQ12" s="35"/>
      <c r="JWR12" s="35"/>
      <c r="JWS12" s="35"/>
      <c r="JWT12" s="35"/>
      <c r="JWU12" s="35"/>
      <c r="JWV12" s="35"/>
      <c r="JWW12" s="35"/>
      <c r="JWX12" s="35"/>
      <c r="JWY12" s="35"/>
      <c r="JWZ12" s="35"/>
      <c r="JXA12" s="35"/>
      <c r="JXB12" s="35"/>
      <c r="JXC12" s="35"/>
      <c r="JXD12" s="35"/>
      <c r="JXE12" s="35"/>
      <c r="JXF12" s="35"/>
      <c r="JXG12" s="35"/>
      <c r="JXH12" s="35"/>
      <c r="JXI12" s="35"/>
      <c r="JXJ12" s="35"/>
      <c r="JXK12" s="35"/>
      <c r="JXL12" s="35"/>
      <c r="JXM12" s="35"/>
      <c r="JXN12" s="35"/>
      <c r="JXO12" s="35"/>
      <c r="JXP12" s="35"/>
      <c r="JXQ12" s="35"/>
      <c r="JXR12" s="35"/>
      <c r="JXS12" s="35"/>
      <c r="JXT12" s="35"/>
      <c r="JXU12" s="35"/>
      <c r="JXV12" s="35"/>
      <c r="JXW12" s="35"/>
      <c r="JXX12" s="35"/>
      <c r="JXY12" s="35"/>
      <c r="JXZ12" s="35"/>
      <c r="JYA12" s="35"/>
      <c r="JYB12" s="35"/>
      <c r="JYC12" s="35"/>
      <c r="JYD12" s="35"/>
      <c r="JYE12" s="35"/>
      <c r="JYF12" s="35"/>
      <c r="JYG12" s="35"/>
      <c r="JYH12" s="35"/>
      <c r="JYI12" s="35"/>
      <c r="JYJ12" s="35"/>
      <c r="JYK12" s="35"/>
      <c r="JYL12" s="35"/>
      <c r="JYM12" s="35"/>
      <c r="JYN12" s="35"/>
      <c r="JYO12" s="35"/>
      <c r="JYP12" s="35"/>
      <c r="JYQ12" s="35"/>
      <c r="JYR12" s="35"/>
      <c r="JYS12" s="35"/>
      <c r="JYT12" s="35"/>
      <c r="JYU12" s="35"/>
      <c r="JYV12" s="35"/>
      <c r="JYW12" s="35"/>
      <c r="JYX12" s="35"/>
      <c r="JYY12" s="35"/>
      <c r="JYZ12" s="35"/>
      <c r="JZA12" s="35"/>
      <c r="JZB12" s="35"/>
      <c r="JZC12" s="35"/>
      <c r="JZD12" s="35"/>
      <c r="JZE12" s="35"/>
      <c r="JZF12" s="35"/>
      <c r="JZG12" s="35"/>
      <c r="JZH12" s="35"/>
      <c r="JZI12" s="35"/>
      <c r="JZJ12" s="35"/>
      <c r="JZK12" s="35"/>
      <c r="JZL12" s="35"/>
      <c r="JZM12" s="35"/>
      <c r="JZN12" s="35"/>
      <c r="JZO12" s="35"/>
      <c r="JZP12" s="35"/>
      <c r="JZQ12" s="35"/>
      <c r="JZR12" s="35"/>
      <c r="JZS12" s="35"/>
      <c r="JZT12" s="35"/>
      <c r="JZU12" s="35"/>
      <c r="JZV12" s="35"/>
      <c r="JZW12" s="35"/>
      <c r="JZX12" s="35"/>
      <c r="JZY12" s="35"/>
      <c r="JZZ12" s="35"/>
      <c r="KAA12" s="35"/>
      <c r="KAB12" s="35"/>
      <c r="KAC12" s="35"/>
      <c r="KAD12" s="35"/>
      <c r="KAE12" s="35"/>
      <c r="KAF12" s="35"/>
      <c r="KAG12" s="35"/>
      <c r="KAH12" s="35"/>
      <c r="KAI12" s="35"/>
      <c r="KAJ12" s="35"/>
      <c r="KAK12" s="35"/>
      <c r="KAL12" s="35"/>
      <c r="KAM12" s="35"/>
      <c r="KAN12" s="35"/>
      <c r="KAO12" s="35"/>
      <c r="KAP12" s="35"/>
      <c r="KAQ12" s="35"/>
      <c r="KAR12" s="35"/>
      <c r="KAS12" s="35"/>
      <c r="KAT12" s="35"/>
      <c r="KAU12" s="35"/>
      <c r="KAV12" s="35"/>
      <c r="KAW12" s="35"/>
      <c r="KAX12" s="35"/>
      <c r="KAY12" s="35"/>
      <c r="KAZ12" s="35"/>
      <c r="KBA12" s="35"/>
      <c r="KBB12" s="35"/>
      <c r="KBC12" s="35"/>
      <c r="KBD12" s="35"/>
      <c r="KBE12" s="35"/>
      <c r="KBF12" s="35"/>
      <c r="KBG12" s="35"/>
      <c r="KBH12" s="35"/>
      <c r="KBI12" s="35"/>
      <c r="KBJ12" s="35"/>
      <c r="KBK12" s="35"/>
      <c r="KBL12" s="35"/>
      <c r="KBM12" s="35"/>
      <c r="KBN12" s="35"/>
      <c r="KBO12" s="35"/>
      <c r="KBP12" s="35"/>
      <c r="KBQ12" s="35"/>
      <c r="KBR12" s="35"/>
      <c r="KBS12" s="35"/>
      <c r="KBT12" s="35"/>
      <c r="KBU12" s="35"/>
      <c r="KBV12" s="35"/>
      <c r="KBW12" s="35"/>
      <c r="KBX12" s="35"/>
      <c r="KBY12" s="35"/>
      <c r="KBZ12" s="35"/>
      <c r="KCA12" s="35"/>
      <c r="KCB12" s="35"/>
      <c r="KCC12" s="35"/>
      <c r="KCD12" s="35"/>
      <c r="KCE12" s="35"/>
      <c r="KCF12" s="35"/>
      <c r="KCG12" s="35"/>
      <c r="KCH12" s="35"/>
      <c r="KCI12" s="35"/>
      <c r="KCJ12" s="35"/>
      <c r="KCK12" s="35"/>
      <c r="KCL12" s="35"/>
      <c r="KCM12" s="35"/>
      <c r="KCN12" s="35"/>
      <c r="KCO12" s="35"/>
      <c r="KCP12" s="35"/>
      <c r="KCQ12" s="35"/>
      <c r="KCR12" s="35"/>
      <c r="KCS12" s="35"/>
      <c r="KCT12" s="35"/>
      <c r="KCU12" s="35"/>
      <c r="KCV12" s="35"/>
      <c r="KCW12" s="35"/>
      <c r="KCX12" s="35"/>
      <c r="KCY12" s="35"/>
      <c r="KCZ12" s="35"/>
      <c r="KDA12" s="35"/>
      <c r="KDB12" s="35"/>
      <c r="KDC12" s="35"/>
      <c r="KDD12" s="35"/>
      <c r="KDE12" s="35"/>
      <c r="KDF12" s="35"/>
      <c r="KDG12" s="35"/>
      <c r="KDH12" s="35"/>
      <c r="KDI12" s="35"/>
      <c r="KDJ12" s="35"/>
      <c r="KDK12" s="35"/>
      <c r="KDL12" s="35"/>
      <c r="KDM12" s="35"/>
      <c r="KDN12" s="35"/>
      <c r="KDO12" s="35"/>
      <c r="KDP12" s="35"/>
      <c r="KDQ12" s="35"/>
      <c r="KDR12" s="35"/>
      <c r="KDS12" s="35"/>
      <c r="KDT12" s="35"/>
      <c r="KDU12" s="35"/>
      <c r="KDV12" s="35"/>
      <c r="KDW12" s="35"/>
      <c r="KDX12" s="35"/>
      <c r="KDY12" s="35"/>
      <c r="KDZ12" s="35"/>
      <c r="KEA12" s="35"/>
      <c r="KEB12" s="35"/>
      <c r="KEC12" s="35"/>
      <c r="KED12" s="35"/>
      <c r="KEE12" s="35"/>
      <c r="KEF12" s="35"/>
      <c r="KEG12" s="35"/>
      <c r="KEH12" s="35"/>
      <c r="KEI12" s="35"/>
      <c r="KEJ12" s="35"/>
      <c r="KEK12" s="35"/>
      <c r="KEL12" s="35"/>
      <c r="KEM12" s="35"/>
      <c r="KEN12" s="35"/>
      <c r="KEO12" s="35"/>
      <c r="KEP12" s="35"/>
      <c r="KEQ12" s="35"/>
      <c r="KER12" s="35"/>
      <c r="KES12" s="35"/>
      <c r="KET12" s="35"/>
      <c r="KEU12" s="35"/>
      <c r="KEV12" s="35"/>
      <c r="KEW12" s="35"/>
      <c r="KEX12" s="35"/>
      <c r="KEY12" s="35"/>
      <c r="KEZ12" s="35"/>
      <c r="KFA12" s="35"/>
      <c r="KFB12" s="35"/>
      <c r="KFC12" s="35"/>
      <c r="KFD12" s="35"/>
      <c r="KFE12" s="35"/>
      <c r="KFF12" s="35"/>
      <c r="KFG12" s="35"/>
      <c r="KFH12" s="35"/>
      <c r="KFI12" s="35"/>
      <c r="KFJ12" s="35"/>
      <c r="KFK12" s="35"/>
      <c r="KFL12" s="35"/>
      <c r="KFM12" s="35"/>
      <c r="KFN12" s="35"/>
      <c r="KFO12" s="35"/>
      <c r="KFP12" s="35"/>
      <c r="KFQ12" s="35"/>
      <c r="KFR12" s="35"/>
      <c r="KFS12" s="35"/>
      <c r="KFT12" s="35"/>
      <c r="KFU12" s="35"/>
      <c r="KFV12" s="35"/>
      <c r="KFW12" s="35"/>
      <c r="KFX12" s="35"/>
      <c r="KFY12" s="35"/>
      <c r="KFZ12" s="35"/>
      <c r="KGA12" s="35"/>
      <c r="KGB12" s="35"/>
      <c r="KGC12" s="35"/>
      <c r="KGD12" s="35"/>
      <c r="KGE12" s="35"/>
      <c r="KGF12" s="35"/>
      <c r="KGG12" s="35"/>
      <c r="KGH12" s="35"/>
      <c r="KGI12" s="35"/>
      <c r="KGJ12" s="35"/>
      <c r="KGK12" s="35"/>
      <c r="KGL12" s="35"/>
      <c r="KGM12" s="35"/>
      <c r="KGN12" s="35"/>
      <c r="KGO12" s="35"/>
      <c r="KGP12" s="35"/>
      <c r="KGQ12" s="35"/>
      <c r="KGR12" s="35"/>
      <c r="KGS12" s="35"/>
      <c r="KGT12" s="35"/>
      <c r="KGU12" s="35"/>
      <c r="KGV12" s="35"/>
      <c r="KGW12" s="35"/>
      <c r="KGX12" s="35"/>
      <c r="KGY12" s="35"/>
      <c r="KGZ12" s="35"/>
      <c r="KHA12" s="35"/>
      <c r="KHB12" s="35"/>
      <c r="KHC12" s="35"/>
      <c r="KHD12" s="35"/>
      <c r="KHE12" s="35"/>
      <c r="KHF12" s="35"/>
      <c r="KHG12" s="35"/>
      <c r="KHH12" s="35"/>
      <c r="KHI12" s="35"/>
      <c r="KHJ12" s="35"/>
      <c r="KHK12" s="35"/>
      <c r="KHL12" s="35"/>
      <c r="KHM12" s="35"/>
      <c r="KHN12" s="35"/>
      <c r="KHO12" s="35"/>
      <c r="KHP12" s="35"/>
      <c r="KHQ12" s="35"/>
      <c r="KHR12" s="35"/>
      <c r="KHS12" s="35"/>
      <c r="KHT12" s="35"/>
      <c r="KHU12" s="35"/>
      <c r="KHV12" s="35"/>
      <c r="KHW12" s="35"/>
      <c r="KHX12" s="35"/>
      <c r="KHY12" s="35"/>
      <c r="KHZ12" s="35"/>
      <c r="KIA12" s="35"/>
      <c r="KIB12" s="35"/>
      <c r="KIC12" s="35"/>
      <c r="KID12" s="35"/>
      <c r="KIE12" s="35"/>
      <c r="KIF12" s="35"/>
      <c r="KIG12" s="35"/>
      <c r="KIH12" s="35"/>
      <c r="KII12" s="35"/>
      <c r="KIJ12" s="35"/>
      <c r="KIK12" s="35"/>
      <c r="KIL12" s="35"/>
      <c r="KIM12" s="35"/>
      <c r="KIN12" s="35"/>
      <c r="KIO12" s="35"/>
      <c r="KIP12" s="35"/>
      <c r="KIQ12" s="35"/>
      <c r="KIR12" s="35"/>
      <c r="KIS12" s="35"/>
      <c r="KIT12" s="35"/>
      <c r="KIU12" s="35"/>
      <c r="KIV12" s="35"/>
      <c r="KIW12" s="35"/>
      <c r="KIX12" s="35"/>
      <c r="KIY12" s="35"/>
      <c r="KIZ12" s="35"/>
      <c r="KJA12" s="35"/>
      <c r="KJB12" s="35"/>
      <c r="KJC12" s="35"/>
      <c r="KJD12" s="35"/>
      <c r="KJE12" s="35"/>
      <c r="KJF12" s="35"/>
      <c r="KJG12" s="35"/>
      <c r="KJH12" s="35"/>
      <c r="KJI12" s="35"/>
      <c r="KJJ12" s="35"/>
      <c r="KJK12" s="35"/>
      <c r="KJL12" s="35"/>
      <c r="KJM12" s="35"/>
      <c r="KJN12" s="35"/>
      <c r="KJO12" s="35"/>
      <c r="KJP12" s="35"/>
      <c r="KJQ12" s="35"/>
      <c r="KJR12" s="35"/>
      <c r="KJS12" s="35"/>
      <c r="KJT12" s="35"/>
      <c r="KJU12" s="35"/>
      <c r="KJV12" s="35"/>
      <c r="KJW12" s="35"/>
      <c r="KJX12" s="35"/>
      <c r="KJY12" s="35"/>
      <c r="KJZ12" s="35"/>
      <c r="KKA12" s="35"/>
      <c r="KKB12" s="35"/>
      <c r="KKC12" s="35"/>
      <c r="KKD12" s="35"/>
      <c r="KKE12" s="35"/>
      <c r="KKF12" s="35"/>
      <c r="KKG12" s="35"/>
      <c r="KKH12" s="35"/>
      <c r="KKI12" s="35"/>
      <c r="KKJ12" s="35"/>
      <c r="KKK12" s="35"/>
      <c r="KKL12" s="35"/>
      <c r="KKM12" s="35"/>
      <c r="KKN12" s="35"/>
      <c r="KKO12" s="35"/>
      <c r="KKP12" s="35"/>
      <c r="KKQ12" s="35"/>
      <c r="KKR12" s="35"/>
      <c r="KKS12" s="35"/>
      <c r="KKT12" s="35"/>
      <c r="KKU12" s="35"/>
      <c r="KKV12" s="35"/>
      <c r="KKW12" s="35"/>
      <c r="KKX12" s="35"/>
      <c r="KKY12" s="35"/>
      <c r="KKZ12" s="35"/>
      <c r="KLA12" s="35"/>
      <c r="KLB12" s="35"/>
      <c r="KLC12" s="35"/>
      <c r="KLD12" s="35"/>
      <c r="KLE12" s="35"/>
      <c r="KLF12" s="35"/>
      <c r="KLG12" s="35"/>
      <c r="KLH12" s="35"/>
      <c r="KLI12" s="35"/>
      <c r="KLJ12" s="35"/>
      <c r="KLK12" s="35"/>
      <c r="KLL12" s="35"/>
      <c r="KLM12" s="35"/>
      <c r="KLN12" s="35"/>
      <c r="KLO12" s="35"/>
      <c r="KLP12" s="35"/>
      <c r="KLQ12" s="35"/>
      <c r="KLR12" s="35"/>
      <c r="KLS12" s="35"/>
      <c r="KLT12" s="35"/>
      <c r="KLU12" s="35"/>
      <c r="KLV12" s="35"/>
      <c r="KLW12" s="35"/>
      <c r="KLX12" s="35"/>
      <c r="KLY12" s="35"/>
      <c r="KLZ12" s="35"/>
      <c r="KMA12" s="35"/>
      <c r="KMB12" s="35"/>
      <c r="KMC12" s="35"/>
      <c r="KMD12" s="35"/>
      <c r="KME12" s="35"/>
      <c r="KMF12" s="35"/>
      <c r="KMG12" s="35"/>
      <c r="KMH12" s="35"/>
      <c r="KMI12" s="35"/>
      <c r="KMJ12" s="35"/>
      <c r="KMK12" s="35"/>
      <c r="KML12" s="35"/>
      <c r="KMM12" s="35"/>
      <c r="KMN12" s="35"/>
      <c r="KMO12" s="35"/>
      <c r="KMP12" s="35"/>
      <c r="KMQ12" s="35"/>
      <c r="KMR12" s="35"/>
      <c r="KMS12" s="35"/>
      <c r="KMT12" s="35"/>
      <c r="KMU12" s="35"/>
      <c r="KMV12" s="35"/>
      <c r="KMW12" s="35"/>
      <c r="KMX12" s="35"/>
      <c r="KMY12" s="35"/>
      <c r="KMZ12" s="35"/>
      <c r="KNA12" s="35"/>
      <c r="KNB12" s="35"/>
      <c r="KNC12" s="35"/>
      <c r="KND12" s="35"/>
      <c r="KNE12" s="35"/>
      <c r="KNF12" s="35"/>
      <c r="KNG12" s="35"/>
      <c r="KNH12" s="35"/>
      <c r="KNI12" s="35"/>
      <c r="KNJ12" s="35"/>
      <c r="KNK12" s="35"/>
      <c r="KNL12" s="35"/>
      <c r="KNM12" s="35"/>
      <c r="KNN12" s="35"/>
      <c r="KNO12" s="35"/>
      <c r="KNP12" s="35"/>
      <c r="KNQ12" s="35"/>
      <c r="KNR12" s="35"/>
      <c r="KNS12" s="35"/>
      <c r="KNT12" s="35"/>
      <c r="KNU12" s="35"/>
      <c r="KNV12" s="35"/>
      <c r="KNW12" s="35"/>
      <c r="KNX12" s="35"/>
      <c r="KNY12" s="35"/>
      <c r="KNZ12" s="35"/>
      <c r="KOA12" s="35"/>
      <c r="KOB12" s="35"/>
      <c r="KOC12" s="35"/>
      <c r="KOD12" s="35"/>
      <c r="KOE12" s="35"/>
      <c r="KOF12" s="35"/>
      <c r="KOG12" s="35"/>
      <c r="KOH12" s="35"/>
      <c r="KOI12" s="35"/>
      <c r="KOJ12" s="35"/>
      <c r="KOK12" s="35"/>
      <c r="KOL12" s="35"/>
      <c r="KOM12" s="35"/>
      <c r="KON12" s="35"/>
      <c r="KOO12" s="35"/>
      <c r="KOP12" s="35"/>
      <c r="KOQ12" s="35"/>
      <c r="KOR12" s="35"/>
      <c r="KOS12" s="35"/>
      <c r="KOT12" s="35"/>
      <c r="KOU12" s="35"/>
      <c r="KOV12" s="35"/>
      <c r="KOW12" s="35"/>
      <c r="KOX12" s="35"/>
      <c r="KOY12" s="35"/>
      <c r="KOZ12" s="35"/>
      <c r="KPA12" s="35"/>
      <c r="KPB12" s="35"/>
      <c r="KPC12" s="35"/>
      <c r="KPD12" s="35"/>
      <c r="KPE12" s="35"/>
      <c r="KPF12" s="35"/>
      <c r="KPG12" s="35"/>
      <c r="KPH12" s="35"/>
      <c r="KPI12" s="35"/>
      <c r="KPJ12" s="35"/>
      <c r="KPK12" s="35"/>
      <c r="KPL12" s="35"/>
      <c r="KPM12" s="35"/>
      <c r="KPN12" s="35"/>
      <c r="KPO12" s="35"/>
      <c r="KPP12" s="35"/>
      <c r="KPQ12" s="35"/>
      <c r="KPR12" s="35"/>
      <c r="KPS12" s="35"/>
      <c r="KPT12" s="35"/>
      <c r="KPU12" s="35"/>
      <c r="KPV12" s="35"/>
      <c r="KPW12" s="35"/>
      <c r="KPX12" s="35"/>
      <c r="KPY12" s="35"/>
      <c r="KPZ12" s="35"/>
      <c r="KQA12" s="35"/>
      <c r="KQB12" s="35"/>
      <c r="KQC12" s="35"/>
      <c r="KQD12" s="35"/>
      <c r="KQE12" s="35"/>
      <c r="KQF12" s="35"/>
      <c r="KQG12" s="35"/>
      <c r="KQH12" s="35"/>
      <c r="KQI12" s="35"/>
      <c r="KQJ12" s="35"/>
      <c r="KQK12" s="35"/>
      <c r="KQL12" s="35"/>
      <c r="KQM12" s="35"/>
      <c r="KQN12" s="35"/>
      <c r="KQO12" s="35"/>
      <c r="KQP12" s="35"/>
      <c r="KQQ12" s="35"/>
      <c r="KQR12" s="35"/>
      <c r="KQS12" s="35"/>
      <c r="KQT12" s="35"/>
      <c r="KQU12" s="35"/>
      <c r="KQV12" s="35"/>
      <c r="KQW12" s="35"/>
      <c r="KQX12" s="35"/>
      <c r="KQY12" s="35"/>
      <c r="KQZ12" s="35"/>
      <c r="KRA12" s="35"/>
      <c r="KRB12" s="35"/>
      <c r="KRC12" s="35"/>
      <c r="KRD12" s="35"/>
      <c r="KRE12" s="35"/>
      <c r="KRF12" s="35"/>
      <c r="KRG12" s="35"/>
      <c r="KRH12" s="35"/>
      <c r="KRI12" s="35"/>
      <c r="KRJ12" s="35"/>
      <c r="KRK12" s="35"/>
      <c r="KRL12" s="35"/>
      <c r="KRM12" s="35"/>
      <c r="KRN12" s="35"/>
      <c r="KRO12" s="35"/>
      <c r="KRP12" s="35"/>
      <c r="KRQ12" s="35"/>
      <c r="KRR12" s="35"/>
      <c r="KRS12" s="35"/>
      <c r="KRT12" s="35"/>
      <c r="KRU12" s="35"/>
      <c r="KRV12" s="35"/>
      <c r="KRW12" s="35"/>
      <c r="KRX12" s="35"/>
      <c r="KRY12" s="35"/>
      <c r="KRZ12" s="35"/>
      <c r="KSA12" s="35"/>
      <c r="KSB12" s="35"/>
      <c r="KSC12" s="35"/>
      <c r="KSD12" s="35"/>
      <c r="KSE12" s="35"/>
      <c r="KSF12" s="35"/>
      <c r="KSG12" s="35"/>
      <c r="KSH12" s="35"/>
      <c r="KSI12" s="35"/>
      <c r="KSJ12" s="35"/>
      <c r="KSK12" s="35"/>
      <c r="KSL12" s="35"/>
      <c r="KSM12" s="35"/>
      <c r="KSN12" s="35"/>
      <c r="KSO12" s="35"/>
      <c r="KSP12" s="35"/>
      <c r="KSQ12" s="35"/>
      <c r="KSR12" s="35"/>
      <c r="KSS12" s="35"/>
      <c r="KST12" s="35"/>
      <c r="KSU12" s="35"/>
      <c r="KSV12" s="35"/>
      <c r="KSW12" s="35"/>
      <c r="KSX12" s="35"/>
      <c r="KSY12" s="35"/>
      <c r="KSZ12" s="35"/>
      <c r="KTA12" s="35"/>
      <c r="KTB12" s="35"/>
      <c r="KTC12" s="35"/>
      <c r="KTD12" s="35"/>
      <c r="KTE12" s="35"/>
      <c r="KTF12" s="35"/>
      <c r="KTG12" s="35"/>
      <c r="KTH12" s="35"/>
      <c r="KTI12" s="35"/>
      <c r="KTJ12" s="35"/>
      <c r="KTK12" s="35"/>
      <c r="KTL12" s="35"/>
      <c r="KTM12" s="35"/>
      <c r="KTN12" s="35"/>
      <c r="KTO12" s="35"/>
      <c r="KTP12" s="35"/>
      <c r="KTQ12" s="35"/>
      <c r="KTR12" s="35"/>
      <c r="KTS12" s="35"/>
      <c r="KTT12" s="35"/>
      <c r="KTU12" s="35"/>
      <c r="KTV12" s="35"/>
      <c r="KTW12" s="35"/>
      <c r="KTX12" s="35"/>
      <c r="KTY12" s="35"/>
      <c r="KTZ12" s="35"/>
      <c r="KUA12" s="35"/>
      <c r="KUB12" s="35"/>
      <c r="KUC12" s="35"/>
      <c r="KUD12" s="35"/>
      <c r="KUE12" s="35"/>
      <c r="KUF12" s="35"/>
      <c r="KUG12" s="35"/>
      <c r="KUH12" s="35"/>
      <c r="KUI12" s="35"/>
      <c r="KUJ12" s="35"/>
      <c r="KUK12" s="35"/>
      <c r="KUL12" s="35"/>
      <c r="KUM12" s="35"/>
      <c r="KUN12" s="35"/>
      <c r="KUO12" s="35"/>
      <c r="KUP12" s="35"/>
      <c r="KUQ12" s="35"/>
      <c r="KUR12" s="35"/>
      <c r="KUS12" s="35"/>
      <c r="KUT12" s="35"/>
      <c r="KUU12" s="35"/>
      <c r="KUV12" s="35"/>
      <c r="KUW12" s="35"/>
      <c r="KUX12" s="35"/>
      <c r="KUY12" s="35"/>
      <c r="KUZ12" s="35"/>
      <c r="KVA12" s="35"/>
      <c r="KVB12" s="35"/>
      <c r="KVC12" s="35"/>
      <c r="KVD12" s="35"/>
      <c r="KVE12" s="35"/>
      <c r="KVF12" s="35"/>
      <c r="KVG12" s="35"/>
      <c r="KVH12" s="35"/>
      <c r="KVI12" s="35"/>
      <c r="KVJ12" s="35"/>
      <c r="KVK12" s="35"/>
      <c r="KVL12" s="35"/>
      <c r="KVM12" s="35"/>
      <c r="KVN12" s="35"/>
      <c r="KVO12" s="35"/>
      <c r="KVP12" s="35"/>
      <c r="KVQ12" s="35"/>
      <c r="KVR12" s="35"/>
      <c r="KVS12" s="35"/>
      <c r="KVT12" s="35"/>
      <c r="KVU12" s="35"/>
      <c r="KVV12" s="35"/>
      <c r="KVW12" s="35"/>
      <c r="KVX12" s="35"/>
      <c r="KVY12" s="35"/>
      <c r="KVZ12" s="35"/>
      <c r="KWA12" s="35"/>
      <c r="KWB12" s="35"/>
      <c r="KWC12" s="35"/>
      <c r="KWD12" s="35"/>
      <c r="KWE12" s="35"/>
      <c r="KWF12" s="35"/>
      <c r="KWG12" s="35"/>
      <c r="KWH12" s="35"/>
      <c r="KWI12" s="35"/>
      <c r="KWJ12" s="35"/>
      <c r="KWK12" s="35"/>
      <c r="KWL12" s="35"/>
      <c r="KWM12" s="35"/>
      <c r="KWN12" s="35"/>
      <c r="KWO12" s="35"/>
      <c r="KWP12" s="35"/>
      <c r="KWQ12" s="35"/>
      <c r="KWR12" s="35"/>
      <c r="KWS12" s="35"/>
      <c r="KWT12" s="35"/>
      <c r="KWU12" s="35"/>
      <c r="KWV12" s="35"/>
      <c r="KWW12" s="35"/>
      <c r="KWX12" s="35"/>
      <c r="KWY12" s="35"/>
      <c r="KWZ12" s="35"/>
      <c r="KXA12" s="35"/>
      <c r="KXB12" s="35"/>
      <c r="KXC12" s="35"/>
      <c r="KXD12" s="35"/>
      <c r="KXE12" s="35"/>
      <c r="KXF12" s="35"/>
      <c r="KXG12" s="35"/>
      <c r="KXH12" s="35"/>
      <c r="KXI12" s="35"/>
      <c r="KXJ12" s="35"/>
      <c r="KXK12" s="35"/>
      <c r="KXL12" s="35"/>
      <c r="KXM12" s="35"/>
      <c r="KXN12" s="35"/>
      <c r="KXO12" s="35"/>
      <c r="KXP12" s="35"/>
      <c r="KXQ12" s="35"/>
      <c r="KXR12" s="35"/>
      <c r="KXS12" s="35"/>
      <c r="KXT12" s="35"/>
      <c r="KXU12" s="35"/>
      <c r="KXV12" s="35"/>
      <c r="KXW12" s="35"/>
      <c r="KXX12" s="35"/>
      <c r="KXY12" s="35"/>
      <c r="KXZ12" s="35"/>
      <c r="KYA12" s="35"/>
      <c r="KYB12" s="35"/>
      <c r="KYC12" s="35"/>
      <c r="KYD12" s="35"/>
      <c r="KYE12" s="35"/>
      <c r="KYF12" s="35"/>
      <c r="KYG12" s="35"/>
      <c r="KYH12" s="35"/>
      <c r="KYI12" s="35"/>
      <c r="KYJ12" s="35"/>
      <c r="KYK12" s="35"/>
      <c r="KYL12" s="35"/>
      <c r="KYM12" s="35"/>
      <c r="KYN12" s="35"/>
      <c r="KYO12" s="35"/>
      <c r="KYP12" s="35"/>
      <c r="KYQ12" s="35"/>
      <c r="KYR12" s="35"/>
      <c r="KYS12" s="35"/>
      <c r="KYT12" s="35"/>
      <c r="KYU12" s="35"/>
      <c r="KYV12" s="35"/>
      <c r="KYW12" s="35"/>
      <c r="KYX12" s="35"/>
      <c r="KYY12" s="35"/>
      <c r="KYZ12" s="35"/>
      <c r="KZA12" s="35"/>
      <c r="KZB12" s="35"/>
      <c r="KZC12" s="35"/>
      <c r="KZD12" s="35"/>
      <c r="KZE12" s="35"/>
      <c r="KZF12" s="35"/>
      <c r="KZG12" s="35"/>
      <c r="KZH12" s="35"/>
      <c r="KZI12" s="35"/>
      <c r="KZJ12" s="35"/>
      <c r="KZK12" s="35"/>
      <c r="KZL12" s="35"/>
      <c r="KZM12" s="35"/>
      <c r="KZN12" s="35"/>
      <c r="KZO12" s="35"/>
      <c r="KZP12" s="35"/>
      <c r="KZQ12" s="35"/>
      <c r="KZR12" s="35"/>
      <c r="KZS12" s="35"/>
      <c r="KZT12" s="35"/>
      <c r="KZU12" s="35"/>
      <c r="KZV12" s="35"/>
      <c r="KZW12" s="35"/>
      <c r="KZX12" s="35"/>
      <c r="KZY12" s="35"/>
      <c r="KZZ12" s="35"/>
      <c r="LAA12" s="35"/>
      <c r="LAB12" s="35"/>
      <c r="LAC12" s="35"/>
      <c r="LAD12" s="35"/>
      <c r="LAE12" s="35"/>
      <c r="LAF12" s="35"/>
      <c r="LAG12" s="35"/>
      <c r="LAH12" s="35"/>
      <c r="LAI12" s="35"/>
      <c r="LAJ12" s="35"/>
      <c r="LAK12" s="35"/>
      <c r="LAL12" s="35"/>
      <c r="LAM12" s="35"/>
      <c r="LAN12" s="35"/>
      <c r="LAO12" s="35"/>
      <c r="LAP12" s="35"/>
      <c r="LAQ12" s="35"/>
      <c r="LAR12" s="35"/>
      <c r="LAS12" s="35"/>
      <c r="LAT12" s="35"/>
      <c r="LAU12" s="35"/>
      <c r="LAV12" s="35"/>
      <c r="LAW12" s="35"/>
      <c r="LAX12" s="35"/>
      <c r="LAY12" s="35"/>
      <c r="LAZ12" s="35"/>
      <c r="LBA12" s="35"/>
      <c r="LBB12" s="35"/>
      <c r="LBC12" s="35"/>
      <c r="LBD12" s="35"/>
      <c r="LBE12" s="35"/>
      <c r="LBF12" s="35"/>
      <c r="LBG12" s="35"/>
      <c r="LBH12" s="35"/>
      <c r="LBI12" s="35"/>
      <c r="LBJ12" s="35"/>
      <c r="LBK12" s="35"/>
      <c r="LBL12" s="35"/>
      <c r="LBM12" s="35"/>
      <c r="LBN12" s="35"/>
      <c r="LBO12" s="35"/>
      <c r="LBP12" s="35"/>
      <c r="LBQ12" s="35"/>
      <c r="LBR12" s="35"/>
      <c r="LBS12" s="35"/>
      <c r="LBT12" s="35"/>
      <c r="LBU12" s="35"/>
      <c r="LBV12" s="35"/>
      <c r="LBW12" s="35"/>
      <c r="LBX12" s="35"/>
      <c r="LBY12" s="35"/>
      <c r="LBZ12" s="35"/>
      <c r="LCA12" s="35"/>
      <c r="LCB12" s="35"/>
      <c r="LCC12" s="35"/>
      <c r="LCD12" s="35"/>
      <c r="LCE12" s="35"/>
      <c r="LCF12" s="35"/>
      <c r="LCG12" s="35"/>
      <c r="LCH12" s="35"/>
      <c r="LCI12" s="35"/>
      <c r="LCJ12" s="35"/>
      <c r="LCK12" s="35"/>
      <c r="LCL12" s="35"/>
      <c r="LCM12" s="35"/>
      <c r="LCN12" s="35"/>
      <c r="LCO12" s="35"/>
      <c r="LCP12" s="35"/>
      <c r="LCQ12" s="35"/>
      <c r="LCR12" s="35"/>
      <c r="LCS12" s="35"/>
      <c r="LCT12" s="35"/>
      <c r="LCU12" s="35"/>
      <c r="LCV12" s="35"/>
      <c r="LCW12" s="35"/>
      <c r="LCX12" s="35"/>
      <c r="LCY12" s="35"/>
      <c r="LCZ12" s="35"/>
      <c r="LDA12" s="35"/>
      <c r="LDB12" s="35"/>
      <c r="LDC12" s="35"/>
      <c r="LDD12" s="35"/>
      <c r="LDE12" s="35"/>
      <c r="LDF12" s="35"/>
      <c r="LDG12" s="35"/>
      <c r="LDH12" s="35"/>
      <c r="LDI12" s="35"/>
      <c r="LDJ12" s="35"/>
      <c r="LDK12" s="35"/>
      <c r="LDL12" s="35"/>
      <c r="LDM12" s="35"/>
      <c r="LDN12" s="35"/>
      <c r="LDO12" s="35"/>
      <c r="LDP12" s="35"/>
      <c r="LDQ12" s="35"/>
      <c r="LDR12" s="35"/>
      <c r="LDS12" s="35"/>
      <c r="LDT12" s="35"/>
      <c r="LDU12" s="35"/>
      <c r="LDV12" s="35"/>
      <c r="LDW12" s="35"/>
      <c r="LDX12" s="35"/>
      <c r="LDY12" s="35"/>
      <c r="LDZ12" s="35"/>
      <c r="LEA12" s="35"/>
      <c r="LEB12" s="35"/>
      <c r="LEC12" s="35"/>
      <c r="LED12" s="35"/>
      <c r="LEE12" s="35"/>
      <c r="LEF12" s="35"/>
      <c r="LEG12" s="35"/>
      <c r="LEH12" s="35"/>
      <c r="LEI12" s="35"/>
      <c r="LEJ12" s="35"/>
      <c r="LEK12" s="35"/>
      <c r="LEL12" s="35"/>
      <c r="LEM12" s="35"/>
      <c r="LEN12" s="35"/>
      <c r="LEO12" s="35"/>
      <c r="LEP12" s="35"/>
      <c r="LEQ12" s="35"/>
      <c r="LER12" s="35"/>
      <c r="LES12" s="35"/>
      <c r="LET12" s="35"/>
      <c r="LEU12" s="35"/>
      <c r="LEV12" s="35"/>
      <c r="LEW12" s="35"/>
      <c r="LEX12" s="35"/>
      <c r="LEY12" s="35"/>
      <c r="LEZ12" s="35"/>
      <c r="LFA12" s="35"/>
      <c r="LFB12" s="35"/>
      <c r="LFC12" s="35"/>
      <c r="LFD12" s="35"/>
      <c r="LFE12" s="35"/>
      <c r="LFF12" s="35"/>
      <c r="LFG12" s="35"/>
      <c r="LFH12" s="35"/>
      <c r="LFI12" s="35"/>
      <c r="LFJ12" s="35"/>
      <c r="LFK12" s="35"/>
      <c r="LFL12" s="35"/>
      <c r="LFM12" s="35"/>
      <c r="LFN12" s="35"/>
      <c r="LFO12" s="35"/>
      <c r="LFP12" s="35"/>
      <c r="LFQ12" s="35"/>
      <c r="LFR12" s="35"/>
      <c r="LFS12" s="35"/>
      <c r="LFT12" s="35"/>
      <c r="LFU12" s="35"/>
      <c r="LFV12" s="35"/>
      <c r="LFW12" s="35"/>
      <c r="LFX12" s="35"/>
      <c r="LFY12" s="35"/>
      <c r="LFZ12" s="35"/>
      <c r="LGA12" s="35"/>
      <c r="LGB12" s="35"/>
      <c r="LGC12" s="35"/>
      <c r="LGD12" s="35"/>
      <c r="LGE12" s="35"/>
      <c r="LGF12" s="35"/>
      <c r="LGG12" s="35"/>
      <c r="LGH12" s="35"/>
      <c r="LGI12" s="35"/>
      <c r="LGJ12" s="35"/>
      <c r="LGK12" s="35"/>
      <c r="LGL12" s="35"/>
      <c r="LGM12" s="35"/>
      <c r="LGN12" s="35"/>
      <c r="LGO12" s="35"/>
      <c r="LGP12" s="35"/>
      <c r="LGQ12" s="35"/>
      <c r="LGR12" s="35"/>
      <c r="LGS12" s="35"/>
      <c r="LGT12" s="35"/>
      <c r="LGU12" s="35"/>
      <c r="LGV12" s="35"/>
      <c r="LGW12" s="35"/>
      <c r="LGX12" s="35"/>
      <c r="LGY12" s="35"/>
      <c r="LGZ12" s="35"/>
      <c r="LHA12" s="35"/>
      <c r="LHB12" s="35"/>
      <c r="LHC12" s="35"/>
      <c r="LHD12" s="35"/>
      <c r="LHE12" s="35"/>
      <c r="LHF12" s="35"/>
      <c r="LHG12" s="35"/>
      <c r="LHH12" s="35"/>
      <c r="LHI12" s="35"/>
      <c r="LHJ12" s="35"/>
      <c r="LHK12" s="35"/>
      <c r="LHL12" s="35"/>
      <c r="LHM12" s="35"/>
      <c r="LHN12" s="35"/>
      <c r="LHO12" s="35"/>
      <c r="LHP12" s="35"/>
      <c r="LHQ12" s="35"/>
      <c r="LHR12" s="35"/>
      <c r="LHS12" s="35"/>
      <c r="LHT12" s="35"/>
      <c r="LHU12" s="35"/>
      <c r="LHV12" s="35"/>
      <c r="LHW12" s="35"/>
      <c r="LHX12" s="35"/>
      <c r="LHY12" s="35"/>
      <c r="LHZ12" s="35"/>
      <c r="LIA12" s="35"/>
      <c r="LIB12" s="35"/>
      <c r="LIC12" s="35"/>
      <c r="LID12" s="35"/>
      <c r="LIE12" s="35"/>
      <c r="LIF12" s="35"/>
      <c r="LIG12" s="35"/>
      <c r="LIH12" s="35"/>
      <c r="LII12" s="35"/>
      <c r="LIJ12" s="35"/>
      <c r="LIK12" s="35"/>
      <c r="LIL12" s="35"/>
      <c r="LIM12" s="35"/>
      <c r="LIN12" s="35"/>
      <c r="LIO12" s="35"/>
      <c r="LIP12" s="35"/>
      <c r="LIQ12" s="35"/>
      <c r="LIR12" s="35"/>
      <c r="LIS12" s="35"/>
      <c r="LIT12" s="35"/>
      <c r="LIU12" s="35"/>
      <c r="LIV12" s="35"/>
      <c r="LIW12" s="35"/>
      <c r="LIX12" s="35"/>
      <c r="LIY12" s="35"/>
      <c r="LIZ12" s="35"/>
      <c r="LJA12" s="35"/>
      <c r="LJB12" s="35"/>
      <c r="LJC12" s="35"/>
      <c r="LJD12" s="35"/>
      <c r="LJE12" s="35"/>
      <c r="LJF12" s="35"/>
      <c r="LJG12" s="35"/>
      <c r="LJH12" s="35"/>
      <c r="LJI12" s="35"/>
      <c r="LJJ12" s="35"/>
      <c r="LJK12" s="35"/>
      <c r="LJL12" s="35"/>
      <c r="LJM12" s="35"/>
      <c r="LJN12" s="35"/>
      <c r="LJO12" s="35"/>
      <c r="LJP12" s="35"/>
      <c r="LJQ12" s="35"/>
      <c r="LJR12" s="35"/>
      <c r="LJS12" s="35"/>
      <c r="LJT12" s="35"/>
      <c r="LJU12" s="35"/>
      <c r="LJV12" s="35"/>
      <c r="LJW12" s="35"/>
      <c r="LJX12" s="35"/>
      <c r="LJY12" s="35"/>
      <c r="LJZ12" s="35"/>
      <c r="LKA12" s="35"/>
      <c r="LKB12" s="35"/>
      <c r="LKC12" s="35"/>
      <c r="LKD12" s="35"/>
      <c r="LKE12" s="35"/>
      <c r="LKF12" s="35"/>
      <c r="LKG12" s="35"/>
      <c r="LKH12" s="35"/>
      <c r="LKI12" s="35"/>
      <c r="LKJ12" s="35"/>
      <c r="LKK12" s="35"/>
      <c r="LKL12" s="35"/>
      <c r="LKM12" s="35"/>
      <c r="LKN12" s="35"/>
      <c r="LKO12" s="35"/>
      <c r="LKP12" s="35"/>
      <c r="LKQ12" s="35"/>
      <c r="LKR12" s="35"/>
      <c r="LKS12" s="35"/>
      <c r="LKT12" s="35"/>
      <c r="LKU12" s="35"/>
      <c r="LKV12" s="35"/>
      <c r="LKW12" s="35"/>
      <c r="LKX12" s="35"/>
      <c r="LKY12" s="35"/>
      <c r="LKZ12" s="35"/>
      <c r="LLA12" s="35"/>
      <c r="LLB12" s="35"/>
      <c r="LLC12" s="35"/>
      <c r="LLD12" s="35"/>
      <c r="LLE12" s="35"/>
      <c r="LLF12" s="35"/>
      <c r="LLG12" s="35"/>
      <c r="LLH12" s="35"/>
      <c r="LLI12" s="35"/>
      <c r="LLJ12" s="35"/>
      <c r="LLK12" s="35"/>
      <c r="LLL12" s="35"/>
      <c r="LLM12" s="35"/>
      <c r="LLN12" s="35"/>
      <c r="LLO12" s="35"/>
      <c r="LLP12" s="35"/>
      <c r="LLQ12" s="35"/>
      <c r="LLR12" s="35"/>
      <c r="LLS12" s="35"/>
      <c r="LLT12" s="35"/>
      <c r="LLU12" s="35"/>
      <c r="LLV12" s="35"/>
      <c r="LLW12" s="35"/>
      <c r="LLX12" s="35"/>
      <c r="LLY12" s="35"/>
      <c r="LLZ12" s="35"/>
      <c r="LMA12" s="35"/>
      <c r="LMB12" s="35"/>
      <c r="LMC12" s="35"/>
      <c r="LMD12" s="35"/>
      <c r="LME12" s="35"/>
      <c r="LMF12" s="35"/>
      <c r="LMG12" s="35"/>
      <c r="LMH12" s="35"/>
      <c r="LMI12" s="35"/>
      <c r="LMJ12" s="35"/>
      <c r="LMK12" s="35"/>
      <c r="LML12" s="35"/>
      <c r="LMM12" s="35"/>
      <c r="LMN12" s="35"/>
      <c r="LMO12" s="35"/>
      <c r="LMP12" s="35"/>
      <c r="LMQ12" s="35"/>
      <c r="LMR12" s="35"/>
      <c r="LMS12" s="35"/>
      <c r="LMT12" s="35"/>
      <c r="LMU12" s="35"/>
      <c r="LMV12" s="35"/>
      <c r="LMW12" s="35"/>
      <c r="LMX12" s="35"/>
      <c r="LMY12" s="35"/>
      <c r="LMZ12" s="35"/>
      <c r="LNA12" s="35"/>
      <c r="LNB12" s="35"/>
      <c r="LNC12" s="35"/>
      <c r="LND12" s="35"/>
      <c r="LNE12" s="35"/>
      <c r="LNF12" s="35"/>
      <c r="LNG12" s="35"/>
      <c r="LNH12" s="35"/>
      <c r="LNI12" s="35"/>
      <c r="LNJ12" s="35"/>
      <c r="LNK12" s="35"/>
      <c r="LNL12" s="35"/>
      <c r="LNM12" s="35"/>
      <c r="LNN12" s="35"/>
      <c r="LNO12" s="35"/>
      <c r="LNP12" s="35"/>
      <c r="LNQ12" s="35"/>
      <c r="LNR12" s="35"/>
      <c r="LNS12" s="35"/>
      <c r="LNT12" s="35"/>
      <c r="LNU12" s="35"/>
      <c r="LNV12" s="35"/>
      <c r="LNW12" s="35"/>
      <c r="LNX12" s="35"/>
      <c r="LNY12" s="35"/>
      <c r="LNZ12" s="35"/>
      <c r="LOA12" s="35"/>
      <c r="LOB12" s="35"/>
      <c r="LOC12" s="35"/>
      <c r="LOD12" s="35"/>
      <c r="LOE12" s="35"/>
      <c r="LOF12" s="35"/>
      <c r="LOG12" s="35"/>
      <c r="LOH12" s="35"/>
      <c r="LOI12" s="35"/>
      <c r="LOJ12" s="35"/>
      <c r="LOK12" s="35"/>
      <c r="LOL12" s="35"/>
      <c r="LOM12" s="35"/>
      <c r="LON12" s="35"/>
      <c r="LOO12" s="35"/>
      <c r="LOP12" s="35"/>
      <c r="LOQ12" s="35"/>
      <c r="LOR12" s="35"/>
      <c r="LOS12" s="35"/>
      <c r="LOT12" s="35"/>
      <c r="LOU12" s="35"/>
      <c r="LOV12" s="35"/>
      <c r="LOW12" s="35"/>
      <c r="LOX12" s="35"/>
      <c r="LOY12" s="35"/>
      <c r="LOZ12" s="35"/>
      <c r="LPA12" s="35"/>
      <c r="LPB12" s="35"/>
      <c r="LPC12" s="35"/>
      <c r="LPD12" s="35"/>
      <c r="LPE12" s="35"/>
      <c r="LPF12" s="35"/>
      <c r="LPG12" s="35"/>
      <c r="LPH12" s="35"/>
      <c r="LPI12" s="35"/>
      <c r="LPJ12" s="35"/>
      <c r="LPK12" s="35"/>
      <c r="LPL12" s="35"/>
      <c r="LPM12" s="35"/>
      <c r="LPN12" s="35"/>
      <c r="LPO12" s="35"/>
      <c r="LPP12" s="35"/>
      <c r="LPQ12" s="35"/>
      <c r="LPR12" s="35"/>
      <c r="LPS12" s="35"/>
      <c r="LPT12" s="35"/>
      <c r="LPU12" s="35"/>
      <c r="LPV12" s="35"/>
      <c r="LPW12" s="35"/>
      <c r="LPX12" s="35"/>
      <c r="LPY12" s="35"/>
      <c r="LPZ12" s="35"/>
      <c r="LQA12" s="35"/>
      <c r="LQB12" s="35"/>
      <c r="LQC12" s="35"/>
      <c r="LQD12" s="35"/>
      <c r="LQE12" s="35"/>
      <c r="LQF12" s="35"/>
      <c r="LQG12" s="35"/>
      <c r="LQH12" s="35"/>
      <c r="LQI12" s="35"/>
      <c r="LQJ12" s="35"/>
      <c r="LQK12" s="35"/>
      <c r="LQL12" s="35"/>
      <c r="LQM12" s="35"/>
      <c r="LQN12" s="35"/>
      <c r="LQO12" s="35"/>
      <c r="LQP12" s="35"/>
      <c r="LQQ12" s="35"/>
      <c r="LQR12" s="35"/>
      <c r="LQS12" s="35"/>
      <c r="LQT12" s="35"/>
      <c r="LQU12" s="35"/>
      <c r="LQV12" s="35"/>
      <c r="LQW12" s="35"/>
      <c r="LQX12" s="35"/>
      <c r="LQY12" s="35"/>
      <c r="LQZ12" s="35"/>
      <c r="LRA12" s="35"/>
      <c r="LRB12" s="35"/>
      <c r="LRC12" s="35"/>
      <c r="LRD12" s="35"/>
      <c r="LRE12" s="35"/>
      <c r="LRF12" s="35"/>
      <c r="LRG12" s="35"/>
      <c r="LRH12" s="35"/>
      <c r="LRI12" s="35"/>
      <c r="LRJ12" s="35"/>
      <c r="LRK12" s="35"/>
      <c r="LRL12" s="35"/>
      <c r="LRM12" s="35"/>
      <c r="LRN12" s="35"/>
      <c r="LRO12" s="35"/>
      <c r="LRP12" s="35"/>
      <c r="LRQ12" s="35"/>
      <c r="LRR12" s="35"/>
      <c r="LRS12" s="35"/>
      <c r="LRT12" s="35"/>
      <c r="LRU12" s="35"/>
      <c r="LRV12" s="35"/>
      <c r="LRW12" s="35"/>
      <c r="LRX12" s="35"/>
      <c r="LRY12" s="35"/>
      <c r="LRZ12" s="35"/>
      <c r="LSA12" s="35"/>
      <c r="LSB12" s="35"/>
      <c r="LSC12" s="35"/>
      <c r="LSD12" s="35"/>
      <c r="LSE12" s="35"/>
      <c r="LSF12" s="35"/>
      <c r="LSG12" s="35"/>
      <c r="LSH12" s="35"/>
      <c r="LSI12" s="35"/>
      <c r="LSJ12" s="35"/>
      <c r="LSK12" s="35"/>
      <c r="LSL12" s="35"/>
      <c r="LSM12" s="35"/>
      <c r="LSN12" s="35"/>
      <c r="LSO12" s="35"/>
      <c r="LSP12" s="35"/>
      <c r="LSQ12" s="35"/>
      <c r="LSR12" s="35"/>
      <c r="LSS12" s="35"/>
      <c r="LST12" s="35"/>
      <c r="LSU12" s="35"/>
      <c r="LSV12" s="35"/>
      <c r="LSW12" s="35"/>
      <c r="LSX12" s="35"/>
      <c r="LSY12" s="35"/>
      <c r="LSZ12" s="35"/>
      <c r="LTA12" s="35"/>
      <c r="LTB12" s="35"/>
      <c r="LTC12" s="35"/>
      <c r="LTD12" s="35"/>
      <c r="LTE12" s="35"/>
      <c r="LTF12" s="35"/>
      <c r="LTG12" s="35"/>
      <c r="LTH12" s="35"/>
      <c r="LTI12" s="35"/>
      <c r="LTJ12" s="35"/>
      <c r="LTK12" s="35"/>
      <c r="LTL12" s="35"/>
      <c r="LTM12" s="35"/>
      <c r="LTN12" s="35"/>
      <c r="LTO12" s="35"/>
      <c r="LTP12" s="35"/>
      <c r="LTQ12" s="35"/>
      <c r="LTR12" s="35"/>
      <c r="LTS12" s="35"/>
      <c r="LTT12" s="35"/>
      <c r="LTU12" s="35"/>
      <c r="LTV12" s="35"/>
      <c r="LTW12" s="35"/>
      <c r="LTX12" s="35"/>
      <c r="LTY12" s="35"/>
      <c r="LTZ12" s="35"/>
      <c r="LUA12" s="35"/>
      <c r="LUB12" s="35"/>
      <c r="LUC12" s="35"/>
      <c r="LUD12" s="35"/>
      <c r="LUE12" s="35"/>
      <c r="LUF12" s="35"/>
      <c r="LUG12" s="35"/>
      <c r="LUH12" s="35"/>
      <c r="LUI12" s="35"/>
      <c r="LUJ12" s="35"/>
      <c r="LUK12" s="35"/>
      <c r="LUL12" s="35"/>
      <c r="LUM12" s="35"/>
      <c r="LUN12" s="35"/>
      <c r="LUO12" s="35"/>
      <c r="LUP12" s="35"/>
      <c r="LUQ12" s="35"/>
      <c r="LUR12" s="35"/>
      <c r="LUS12" s="35"/>
      <c r="LUT12" s="35"/>
      <c r="LUU12" s="35"/>
      <c r="LUV12" s="35"/>
      <c r="LUW12" s="35"/>
      <c r="LUX12" s="35"/>
      <c r="LUY12" s="35"/>
      <c r="LUZ12" s="35"/>
      <c r="LVA12" s="35"/>
      <c r="LVB12" s="35"/>
      <c r="LVC12" s="35"/>
      <c r="LVD12" s="35"/>
      <c r="LVE12" s="35"/>
      <c r="LVF12" s="35"/>
      <c r="LVG12" s="35"/>
      <c r="LVH12" s="35"/>
      <c r="LVI12" s="35"/>
      <c r="LVJ12" s="35"/>
      <c r="LVK12" s="35"/>
      <c r="LVL12" s="35"/>
      <c r="LVM12" s="35"/>
      <c r="LVN12" s="35"/>
      <c r="LVO12" s="35"/>
      <c r="LVP12" s="35"/>
      <c r="LVQ12" s="35"/>
      <c r="LVR12" s="35"/>
      <c r="LVS12" s="35"/>
      <c r="LVT12" s="35"/>
      <c r="LVU12" s="35"/>
      <c r="LVV12" s="35"/>
      <c r="LVW12" s="35"/>
      <c r="LVX12" s="35"/>
      <c r="LVY12" s="35"/>
      <c r="LVZ12" s="35"/>
      <c r="LWA12" s="35"/>
      <c r="LWB12" s="35"/>
      <c r="LWC12" s="35"/>
      <c r="LWD12" s="35"/>
      <c r="LWE12" s="35"/>
      <c r="LWF12" s="35"/>
      <c r="LWG12" s="35"/>
      <c r="LWH12" s="35"/>
      <c r="LWI12" s="35"/>
      <c r="LWJ12" s="35"/>
      <c r="LWK12" s="35"/>
      <c r="LWL12" s="35"/>
      <c r="LWM12" s="35"/>
      <c r="LWN12" s="35"/>
      <c r="LWO12" s="35"/>
      <c r="LWP12" s="35"/>
      <c r="LWQ12" s="35"/>
      <c r="LWR12" s="35"/>
      <c r="LWS12" s="35"/>
      <c r="LWT12" s="35"/>
      <c r="LWU12" s="35"/>
      <c r="LWV12" s="35"/>
      <c r="LWW12" s="35"/>
      <c r="LWX12" s="35"/>
      <c r="LWY12" s="35"/>
      <c r="LWZ12" s="35"/>
      <c r="LXA12" s="35"/>
      <c r="LXB12" s="35"/>
      <c r="LXC12" s="35"/>
      <c r="LXD12" s="35"/>
      <c r="LXE12" s="35"/>
      <c r="LXF12" s="35"/>
      <c r="LXG12" s="35"/>
      <c r="LXH12" s="35"/>
      <c r="LXI12" s="35"/>
      <c r="LXJ12" s="35"/>
      <c r="LXK12" s="35"/>
      <c r="LXL12" s="35"/>
      <c r="LXM12" s="35"/>
      <c r="LXN12" s="35"/>
      <c r="LXO12" s="35"/>
      <c r="LXP12" s="35"/>
      <c r="LXQ12" s="35"/>
      <c r="LXR12" s="35"/>
      <c r="LXS12" s="35"/>
      <c r="LXT12" s="35"/>
      <c r="LXU12" s="35"/>
      <c r="LXV12" s="35"/>
      <c r="LXW12" s="35"/>
      <c r="LXX12" s="35"/>
      <c r="LXY12" s="35"/>
      <c r="LXZ12" s="35"/>
      <c r="LYA12" s="35"/>
      <c r="LYB12" s="35"/>
      <c r="LYC12" s="35"/>
      <c r="LYD12" s="35"/>
      <c r="LYE12" s="35"/>
      <c r="LYF12" s="35"/>
      <c r="LYG12" s="35"/>
      <c r="LYH12" s="35"/>
      <c r="LYI12" s="35"/>
      <c r="LYJ12" s="35"/>
      <c r="LYK12" s="35"/>
      <c r="LYL12" s="35"/>
      <c r="LYM12" s="35"/>
      <c r="LYN12" s="35"/>
      <c r="LYO12" s="35"/>
      <c r="LYP12" s="35"/>
      <c r="LYQ12" s="35"/>
      <c r="LYR12" s="35"/>
      <c r="LYS12" s="35"/>
      <c r="LYT12" s="35"/>
      <c r="LYU12" s="35"/>
      <c r="LYV12" s="35"/>
      <c r="LYW12" s="35"/>
      <c r="LYX12" s="35"/>
      <c r="LYY12" s="35"/>
      <c r="LYZ12" s="35"/>
      <c r="LZA12" s="35"/>
      <c r="LZB12" s="35"/>
      <c r="LZC12" s="35"/>
      <c r="LZD12" s="35"/>
      <c r="LZE12" s="35"/>
      <c r="LZF12" s="35"/>
      <c r="LZG12" s="35"/>
      <c r="LZH12" s="35"/>
      <c r="LZI12" s="35"/>
      <c r="LZJ12" s="35"/>
      <c r="LZK12" s="35"/>
      <c r="LZL12" s="35"/>
      <c r="LZM12" s="35"/>
      <c r="LZN12" s="35"/>
      <c r="LZO12" s="35"/>
      <c r="LZP12" s="35"/>
      <c r="LZQ12" s="35"/>
      <c r="LZR12" s="35"/>
      <c r="LZS12" s="35"/>
      <c r="LZT12" s="35"/>
      <c r="LZU12" s="35"/>
      <c r="LZV12" s="35"/>
      <c r="LZW12" s="35"/>
      <c r="LZX12" s="35"/>
      <c r="LZY12" s="35"/>
      <c r="LZZ12" s="35"/>
      <c r="MAA12" s="35"/>
      <c r="MAB12" s="35"/>
      <c r="MAC12" s="35"/>
      <c r="MAD12" s="35"/>
      <c r="MAE12" s="35"/>
      <c r="MAF12" s="35"/>
      <c r="MAG12" s="35"/>
      <c r="MAH12" s="35"/>
      <c r="MAI12" s="35"/>
      <c r="MAJ12" s="35"/>
      <c r="MAK12" s="35"/>
      <c r="MAL12" s="35"/>
      <c r="MAM12" s="35"/>
      <c r="MAN12" s="35"/>
      <c r="MAO12" s="35"/>
      <c r="MAP12" s="35"/>
      <c r="MAQ12" s="35"/>
      <c r="MAR12" s="35"/>
      <c r="MAS12" s="35"/>
      <c r="MAT12" s="35"/>
      <c r="MAU12" s="35"/>
      <c r="MAV12" s="35"/>
      <c r="MAW12" s="35"/>
      <c r="MAX12" s="35"/>
      <c r="MAY12" s="35"/>
      <c r="MAZ12" s="35"/>
      <c r="MBA12" s="35"/>
      <c r="MBB12" s="35"/>
      <c r="MBC12" s="35"/>
      <c r="MBD12" s="35"/>
      <c r="MBE12" s="35"/>
      <c r="MBF12" s="35"/>
      <c r="MBG12" s="35"/>
      <c r="MBH12" s="35"/>
      <c r="MBI12" s="35"/>
      <c r="MBJ12" s="35"/>
      <c r="MBK12" s="35"/>
      <c r="MBL12" s="35"/>
      <c r="MBM12" s="35"/>
      <c r="MBN12" s="35"/>
      <c r="MBO12" s="35"/>
      <c r="MBP12" s="35"/>
      <c r="MBQ12" s="35"/>
      <c r="MBR12" s="35"/>
      <c r="MBS12" s="35"/>
      <c r="MBT12" s="35"/>
      <c r="MBU12" s="35"/>
      <c r="MBV12" s="35"/>
      <c r="MBW12" s="35"/>
      <c r="MBX12" s="35"/>
      <c r="MBY12" s="35"/>
      <c r="MBZ12" s="35"/>
      <c r="MCA12" s="35"/>
      <c r="MCB12" s="35"/>
      <c r="MCC12" s="35"/>
      <c r="MCD12" s="35"/>
      <c r="MCE12" s="35"/>
      <c r="MCF12" s="35"/>
      <c r="MCG12" s="35"/>
      <c r="MCH12" s="35"/>
      <c r="MCI12" s="35"/>
      <c r="MCJ12" s="35"/>
      <c r="MCK12" s="35"/>
      <c r="MCL12" s="35"/>
      <c r="MCM12" s="35"/>
      <c r="MCN12" s="35"/>
      <c r="MCO12" s="35"/>
      <c r="MCP12" s="35"/>
      <c r="MCQ12" s="35"/>
      <c r="MCR12" s="35"/>
      <c r="MCS12" s="35"/>
      <c r="MCT12" s="35"/>
      <c r="MCU12" s="35"/>
      <c r="MCV12" s="35"/>
      <c r="MCW12" s="35"/>
      <c r="MCX12" s="35"/>
      <c r="MCY12" s="35"/>
      <c r="MCZ12" s="35"/>
      <c r="MDA12" s="35"/>
      <c r="MDB12" s="35"/>
      <c r="MDC12" s="35"/>
      <c r="MDD12" s="35"/>
      <c r="MDE12" s="35"/>
      <c r="MDF12" s="35"/>
      <c r="MDG12" s="35"/>
      <c r="MDH12" s="35"/>
      <c r="MDI12" s="35"/>
      <c r="MDJ12" s="35"/>
      <c r="MDK12" s="35"/>
      <c r="MDL12" s="35"/>
      <c r="MDM12" s="35"/>
      <c r="MDN12" s="35"/>
      <c r="MDO12" s="35"/>
      <c r="MDP12" s="35"/>
      <c r="MDQ12" s="35"/>
      <c r="MDR12" s="35"/>
      <c r="MDS12" s="35"/>
      <c r="MDT12" s="35"/>
      <c r="MDU12" s="35"/>
      <c r="MDV12" s="35"/>
      <c r="MDW12" s="35"/>
      <c r="MDX12" s="35"/>
      <c r="MDY12" s="35"/>
      <c r="MDZ12" s="35"/>
      <c r="MEA12" s="35"/>
      <c r="MEB12" s="35"/>
      <c r="MEC12" s="35"/>
      <c r="MED12" s="35"/>
      <c r="MEE12" s="35"/>
      <c r="MEF12" s="35"/>
      <c r="MEG12" s="35"/>
      <c r="MEH12" s="35"/>
      <c r="MEI12" s="35"/>
      <c r="MEJ12" s="35"/>
      <c r="MEK12" s="35"/>
      <c r="MEL12" s="35"/>
      <c r="MEM12" s="35"/>
      <c r="MEN12" s="35"/>
      <c r="MEO12" s="35"/>
      <c r="MEP12" s="35"/>
      <c r="MEQ12" s="35"/>
      <c r="MER12" s="35"/>
      <c r="MES12" s="35"/>
      <c r="MET12" s="35"/>
      <c r="MEU12" s="35"/>
      <c r="MEV12" s="35"/>
      <c r="MEW12" s="35"/>
      <c r="MEX12" s="35"/>
      <c r="MEY12" s="35"/>
      <c r="MEZ12" s="35"/>
      <c r="MFA12" s="35"/>
      <c r="MFB12" s="35"/>
      <c r="MFC12" s="35"/>
      <c r="MFD12" s="35"/>
      <c r="MFE12" s="35"/>
      <c r="MFF12" s="35"/>
      <c r="MFG12" s="35"/>
      <c r="MFH12" s="35"/>
      <c r="MFI12" s="35"/>
      <c r="MFJ12" s="35"/>
      <c r="MFK12" s="35"/>
      <c r="MFL12" s="35"/>
      <c r="MFM12" s="35"/>
      <c r="MFN12" s="35"/>
      <c r="MFO12" s="35"/>
      <c r="MFP12" s="35"/>
      <c r="MFQ12" s="35"/>
      <c r="MFR12" s="35"/>
      <c r="MFS12" s="35"/>
      <c r="MFT12" s="35"/>
      <c r="MFU12" s="35"/>
      <c r="MFV12" s="35"/>
      <c r="MFW12" s="35"/>
      <c r="MFX12" s="35"/>
      <c r="MFY12" s="35"/>
      <c r="MFZ12" s="35"/>
      <c r="MGA12" s="35"/>
      <c r="MGB12" s="35"/>
      <c r="MGC12" s="35"/>
      <c r="MGD12" s="35"/>
      <c r="MGE12" s="35"/>
      <c r="MGF12" s="35"/>
      <c r="MGG12" s="35"/>
      <c r="MGH12" s="35"/>
      <c r="MGI12" s="35"/>
      <c r="MGJ12" s="35"/>
      <c r="MGK12" s="35"/>
      <c r="MGL12" s="35"/>
      <c r="MGM12" s="35"/>
      <c r="MGN12" s="35"/>
      <c r="MGO12" s="35"/>
      <c r="MGP12" s="35"/>
      <c r="MGQ12" s="35"/>
      <c r="MGR12" s="35"/>
      <c r="MGS12" s="35"/>
      <c r="MGT12" s="35"/>
      <c r="MGU12" s="35"/>
      <c r="MGV12" s="35"/>
      <c r="MGW12" s="35"/>
      <c r="MGX12" s="35"/>
      <c r="MGY12" s="35"/>
      <c r="MGZ12" s="35"/>
      <c r="MHA12" s="35"/>
      <c r="MHB12" s="35"/>
      <c r="MHC12" s="35"/>
      <c r="MHD12" s="35"/>
      <c r="MHE12" s="35"/>
      <c r="MHF12" s="35"/>
      <c r="MHG12" s="35"/>
      <c r="MHH12" s="35"/>
      <c r="MHI12" s="35"/>
      <c r="MHJ12" s="35"/>
      <c r="MHK12" s="35"/>
      <c r="MHL12" s="35"/>
      <c r="MHM12" s="35"/>
      <c r="MHN12" s="35"/>
      <c r="MHO12" s="35"/>
      <c r="MHP12" s="35"/>
      <c r="MHQ12" s="35"/>
      <c r="MHR12" s="35"/>
      <c r="MHS12" s="35"/>
      <c r="MHT12" s="35"/>
      <c r="MHU12" s="35"/>
      <c r="MHV12" s="35"/>
      <c r="MHW12" s="35"/>
      <c r="MHX12" s="35"/>
      <c r="MHY12" s="35"/>
      <c r="MHZ12" s="35"/>
      <c r="MIA12" s="35"/>
      <c r="MIB12" s="35"/>
      <c r="MIC12" s="35"/>
      <c r="MID12" s="35"/>
      <c r="MIE12" s="35"/>
      <c r="MIF12" s="35"/>
      <c r="MIG12" s="35"/>
      <c r="MIH12" s="35"/>
      <c r="MII12" s="35"/>
      <c r="MIJ12" s="35"/>
      <c r="MIK12" s="35"/>
      <c r="MIL12" s="35"/>
      <c r="MIM12" s="35"/>
      <c r="MIN12" s="35"/>
      <c r="MIO12" s="35"/>
      <c r="MIP12" s="35"/>
      <c r="MIQ12" s="35"/>
      <c r="MIR12" s="35"/>
      <c r="MIS12" s="35"/>
      <c r="MIT12" s="35"/>
      <c r="MIU12" s="35"/>
      <c r="MIV12" s="35"/>
      <c r="MIW12" s="35"/>
      <c r="MIX12" s="35"/>
      <c r="MIY12" s="35"/>
      <c r="MIZ12" s="35"/>
      <c r="MJA12" s="35"/>
      <c r="MJB12" s="35"/>
      <c r="MJC12" s="35"/>
      <c r="MJD12" s="35"/>
      <c r="MJE12" s="35"/>
      <c r="MJF12" s="35"/>
      <c r="MJG12" s="35"/>
      <c r="MJH12" s="35"/>
      <c r="MJI12" s="35"/>
      <c r="MJJ12" s="35"/>
      <c r="MJK12" s="35"/>
      <c r="MJL12" s="35"/>
      <c r="MJM12" s="35"/>
      <c r="MJN12" s="35"/>
      <c r="MJO12" s="35"/>
      <c r="MJP12" s="35"/>
      <c r="MJQ12" s="35"/>
      <c r="MJR12" s="35"/>
      <c r="MJS12" s="35"/>
      <c r="MJT12" s="35"/>
      <c r="MJU12" s="35"/>
      <c r="MJV12" s="35"/>
      <c r="MJW12" s="35"/>
      <c r="MJX12" s="35"/>
      <c r="MJY12" s="35"/>
      <c r="MJZ12" s="35"/>
      <c r="MKA12" s="35"/>
      <c r="MKB12" s="35"/>
      <c r="MKC12" s="35"/>
      <c r="MKD12" s="35"/>
      <c r="MKE12" s="35"/>
      <c r="MKF12" s="35"/>
      <c r="MKG12" s="35"/>
      <c r="MKH12" s="35"/>
      <c r="MKI12" s="35"/>
      <c r="MKJ12" s="35"/>
      <c r="MKK12" s="35"/>
      <c r="MKL12" s="35"/>
      <c r="MKM12" s="35"/>
      <c r="MKN12" s="35"/>
      <c r="MKO12" s="35"/>
      <c r="MKP12" s="35"/>
      <c r="MKQ12" s="35"/>
      <c r="MKR12" s="35"/>
      <c r="MKS12" s="35"/>
      <c r="MKT12" s="35"/>
      <c r="MKU12" s="35"/>
      <c r="MKV12" s="35"/>
      <c r="MKW12" s="35"/>
      <c r="MKX12" s="35"/>
      <c r="MKY12" s="35"/>
      <c r="MKZ12" s="35"/>
      <c r="MLA12" s="35"/>
      <c r="MLB12" s="35"/>
      <c r="MLC12" s="35"/>
      <c r="MLD12" s="35"/>
      <c r="MLE12" s="35"/>
      <c r="MLF12" s="35"/>
      <c r="MLG12" s="35"/>
      <c r="MLH12" s="35"/>
      <c r="MLI12" s="35"/>
      <c r="MLJ12" s="35"/>
      <c r="MLK12" s="35"/>
      <c r="MLL12" s="35"/>
      <c r="MLM12" s="35"/>
      <c r="MLN12" s="35"/>
      <c r="MLO12" s="35"/>
      <c r="MLP12" s="35"/>
      <c r="MLQ12" s="35"/>
      <c r="MLR12" s="35"/>
      <c r="MLS12" s="35"/>
      <c r="MLT12" s="35"/>
      <c r="MLU12" s="35"/>
      <c r="MLV12" s="35"/>
      <c r="MLW12" s="35"/>
      <c r="MLX12" s="35"/>
      <c r="MLY12" s="35"/>
      <c r="MLZ12" s="35"/>
      <c r="MMA12" s="35"/>
      <c r="MMB12" s="35"/>
      <c r="MMC12" s="35"/>
      <c r="MMD12" s="35"/>
      <c r="MME12" s="35"/>
      <c r="MMF12" s="35"/>
      <c r="MMG12" s="35"/>
      <c r="MMH12" s="35"/>
      <c r="MMI12" s="35"/>
      <c r="MMJ12" s="35"/>
      <c r="MMK12" s="35"/>
      <c r="MML12" s="35"/>
      <c r="MMM12" s="35"/>
      <c r="MMN12" s="35"/>
      <c r="MMO12" s="35"/>
      <c r="MMP12" s="35"/>
      <c r="MMQ12" s="35"/>
      <c r="MMR12" s="35"/>
      <c r="MMS12" s="35"/>
      <c r="MMT12" s="35"/>
      <c r="MMU12" s="35"/>
      <c r="MMV12" s="35"/>
      <c r="MMW12" s="35"/>
      <c r="MMX12" s="35"/>
      <c r="MMY12" s="35"/>
      <c r="MMZ12" s="35"/>
      <c r="MNA12" s="35"/>
      <c r="MNB12" s="35"/>
      <c r="MNC12" s="35"/>
      <c r="MND12" s="35"/>
      <c r="MNE12" s="35"/>
      <c r="MNF12" s="35"/>
      <c r="MNG12" s="35"/>
      <c r="MNH12" s="35"/>
      <c r="MNI12" s="35"/>
      <c r="MNJ12" s="35"/>
      <c r="MNK12" s="35"/>
      <c r="MNL12" s="35"/>
      <c r="MNM12" s="35"/>
      <c r="MNN12" s="35"/>
      <c r="MNO12" s="35"/>
      <c r="MNP12" s="35"/>
      <c r="MNQ12" s="35"/>
      <c r="MNR12" s="35"/>
      <c r="MNS12" s="35"/>
      <c r="MNT12" s="35"/>
      <c r="MNU12" s="35"/>
      <c r="MNV12" s="35"/>
      <c r="MNW12" s="35"/>
      <c r="MNX12" s="35"/>
      <c r="MNY12" s="35"/>
      <c r="MNZ12" s="35"/>
      <c r="MOA12" s="35"/>
      <c r="MOB12" s="35"/>
      <c r="MOC12" s="35"/>
      <c r="MOD12" s="35"/>
      <c r="MOE12" s="35"/>
      <c r="MOF12" s="35"/>
      <c r="MOG12" s="35"/>
      <c r="MOH12" s="35"/>
      <c r="MOI12" s="35"/>
      <c r="MOJ12" s="35"/>
      <c r="MOK12" s="35"/>
      <c r="MOL12" s="35"/>
      <c r="MOM12" s="35"/>
      <c r="MON12" s="35"/>
      <c r="MOO12" s="35"/>
      <c r="MOP12" s="35"/>
      <c r="MOQ12" s="35"/>
      <c r="MOR12" s="35"/>
      <c r="MOS12" s="35"/>
      <c r="MOT12" s="35"/>
      <c r="MOU12" s="35"/>
      <c r="MOV12" s="35"/>
      <c r="MOW12" s="35"/>
      <c r="MOX12" s="35"/>
      <c r="MOY12" s="35"/>
      <c r="MOZ12" s="35"/>
      <c r="MPA12" s="35"/>
      <c r="MPB12" s="35"/>
      <c r="MPC12" s="35"/>
      <c r="MPD12" s="35"/>
      <c r="MPE12" s="35"/>
      <c r="MPF12" s="35"/>
      <c r="MPG12" s="35"/>
      <c r="MPH12" s="35"/>
      <c r="MPI12" s="35"/>
      <c r="MPJ12" s="35"/>
      <c r="MPK12" s="35"/>
      <c r="MPL12" s="35"/>
      <c r="MPM12" s="35"/>
      <c r="MPN12" s="35"/>
      <c r="MPO12" s="35"/>
      <c r="MPP12" s="35"/>
      <c r="MPQ12" s="35"/>
      <c r="MPR12" s="35"/>
      <c r="MPS12" s="35"/>
      <c r="MPT12" s="35"/>
      <c r="MPU12" s="35"/>
      <c r="MPV12" s="35"/>
      <c r="MPW12" s="35"/>
      <c r="MPX12" s="35"/>
      <c r="MPY12" s="35"/>
      <c r="MPZ12" s="35"/>
      <c r="MQA12" s="35"/>
      <c r="MQB12" s="35"/>
      <c r="MQC12" s="35"/>
      <c r="MQD12" s="35"/>
      <c r="MQE12" s="35"/>
      <c r="MQF12" s="35"/>
      <c r="MQG12" s="35"/>
      <c r="MQH12" s="35"/>
      <c r="MQI12" s="35"/>
      <c r="MQJ12" s="35"/>
      <c r="MQK12" s="35"/>
      <c r="MQL12" s="35"/>
      <c r="MQM12" s="35"/>
      <c r="MQN12" s="35"/>
      <c r="MQO12" s="35"/>
      <c r="MQP12" s="35"/>
      <c r="MQQ12" s="35"/>
      <c r="MQR12" s="35"/>
      <c r="MQS12" s="35"/>
      <c r="MQT12" s="35"/>
      <c r="MQU12" s="35"/>
      <c r="MQV12" s="35"/>
      <c r="MQW12" s="35"/>
      <c r="MQX12" s="35"/>
      <c r="MQY12" s="35"/>
      <c r="MQZ12" s="35"/>
      <c r="MRA12" s="35"/>
      <c r="MRB12" s="35"/>
      <c r="MRC12" s="35"/>
      <c r="MRD12" s="35"/>
      <c r="MRE12" s="35"/>
      <c r="MRF12" s="35"/>
      <c r="MRG12" s="35"/>
      <c r="MRH12" s="35"/>
      <c r="MRI12" s="35"/>
      <c r="MRJ12" s="35"/>
      <c r="MRK12" s="35"/>
      <c r="MRL12" s="35"/>
      <c r="MRM12" s="35"/>
      <c r="MRN12" s="35"/>
      <c r="MRO12" s="35"/>
      <c r="MRP12" s="35"/>
      <c r="MRQ12" s="35"/>
      <c r="MRR12" s="35"/>
      <c r="MRS12" s="35"/>
      <c r="MRT12" s="35"/>
      <c r="MRU12" s="35"/>
      <c r="MRV12" s="35"/>
      <c r="MRW12" s="35"/>
      <c r="MRX12" s="35"/>
      <c r="MRY12" s="35"/>
      <c r="MRZ12" s="35"/>
      <c r="MSA12" s="35"/>
      <c r="MSB12" s="35"/>
      <c r="MSC12" s="35"/>
      <c r="MSD12" s="35"/>
      <c r="MSE12" s="35"/>
      <c r="MSF12" s="35"/>
      <c r="MSG12" s="35"/>
      <c r="MSH12" s="35"/>
      <c r="MSI12" s="35"/>
      <c r="MSJ12" s="35"/>
      <c r="MSK12" s="35"/>
      <c r="MSL12" s="35"/>
      <c r="MSM12" s="35"/>
      <c r="MSN12" s="35"/>
      <c r="MSO12" s="35"/>
      <c r="MSP12" s="35"/>
      <c r="MSQ12" s="35"/>
      <c r="MSR12" s="35"/>
      <c r="MSS12" s="35"/>
      <c r="MST12" s="35"/>
      <c r="MSU12" s="35"/>
      <c r="MSV12" s="35"/>
      <c r="MSW12" s="35"/>
      <c r="MSX12" s="35"/>
      <c r="MSY12" s="35"/>
      <c r="MSZ12" s="35"/>
      <c r="MTA12" s="35"/>
      <c r="MTB12" s="35"/>
      <c r="MTC12" s="35"/>
      <c r="MTD12" s="35"/>
      <c r="MTE12" s="35"/>
      <c r="MTF12" s="35"/>
      <c r="MTG12" s="35"/>
      <c r="MTH12" s="35"/>
      <c r="MTI12" s="35"/>
      <c r="MTJ12" s="35"/>
      <c r="MTK12" s="35"/>
      <c r="MTL12" s="35"/>
      <c r="MTM12" s="35"/>
      <c r="MTN12" s="35"/>
      <c r="MTO12" s="35"/>
      <c r="MTP12" s="35"/>
      <c r="MTQ12" s="35"/>
      <c r="MTR12" s="35"/>
      <c r="MTS12" s="35"/>
      <c r="MTT12" s="35"/>
      <c r="MTU12" s="35"/>
      <c r="MTV12" s="35"/>
      <c r="MTW12" s="35"/>
      <c r="MTX12" s="35"/>
      <c r="MTY12" s="35"/>
      <c r="MTZ12" s="35"/>
      <c r="MUA12" s="35"/>
      <c r="MUB12" s="35"/>
      <c r="MUC12" s="35"/>
      <c r="MUD12" s="35"/>
      <c r="MUE12" s="35"/>
      <c r="MUF12" s="35"/>
      <c r="MUG12" s="35"/>
      <c r="MUH12" s="35"/>
      <c r="MUI12" s="35"/>
      <c r="MUJ12" s="35"/>
      <c r="MUK12" s="35"/>
      <c r="MUL12" s="35"/>
      <c r="MUM12" s="35"/>
      <c r="MUN12" s="35"/>
      <c r="MUO12" s="35"/>
      <c r="MUP12" s="35"/>
      <c r="MUQ12" s="35"/>
      <c r="MUR12" s="35"/>
      <c r="MUS12" s="35"/>
      <c r="MUT12" s="35"/>
      <c r="MUU12" s="35"/>
      <c r="MUV12" s="35"/>
      <c r="MUW12" s="35"/>
      <c r="MUX12" s="35"/>
      <c r="MUY12" s="35"/>
      <c r="MUZ12" s="35"/>
      <c r="MVA12" s="35"/>
      <c r="MVB12" s="35"/>
      <c r="MVC12" s="35"/>
      <c r="MVD12" s="35"/>
      <c r="MVE12" s="35"/>
      <c r="MVF12" s="35"/>
      <c r="MVG12" s="35"/>
      <c r="MVH12" s="35"/>
      <c r="MVI12" s="35"/>
      <c r="MVJ12" s="35"/>
      <c r="MVK12" s="35"/>
      <c r="MVL12" s="35"/>
      <c r="MVM12" s="35"/>
      <c r="MVN12" s="35"/>
      <c r="MVO12" s="35"/>
      <c r="MVP12" s="35"/>
      <c r="MVQ12" s="35"/>
      <c r="MVR12" s="35"/>
      <c r="MVS12" s="35"/>
      <c r="MVT12" s="35"/>
      <c r="MVU12" s="35"/>
      <c r="MVV12" s="35"/>
      <c r="MVW12" s="35"/>
      <c r="MVX12" s="35"/>
      <c r="MVY12" s="35"/>
      <c r="MVZ12" s="35"/>
      <c r="MWA12" s="35"/>
      <c r="MWB12" s="35"/>
      <c r="MWC12" s="35"/>
      <c r="MWD12" s="35"/>
      <c r="MWE12" s="35"/>
      <c r="MWF12" s="35"/>
      <c r="MWG12" s="35"/>
      <c r="MWH12" s="35"/>
      <c r="MWI12" s="35"/>
      <c r="MWJ12" s="35"/>
      <c r="MWK12" s="35"/>
      <c r="MWL12" s="35"/>
      <c r="MWM12" s="35"/>
      <c r="MWN12" s="35"/>
      <c r="MWO12" s="35"/>
      <c r="MWP12" s="35"/>
      <c r="MWQ12" s="35"/>
      <c r="MWR12" s="35"/>
      <c r="MWS12" s="35"/>
      <c r="MWT12" s="35"/>
      <c r="MWU12" s="35"/>
      <c r="MWV12" s="35"/>
      <c r="MWW12" s="35"/>
      <c r="MWX12" s="35"/>
      <c r="MWY12" s="35"/>
      <c r="MWZ12" s="35"/>
      <c r="MXA12" s="35"/>
      <c r="MXB12" s="35"/>
      <c r="MXC12" s="35"/>
      <c r="MXD12" s="35"/>
      <c r="MXE12" s="35"/>
      <c r="MXF12" s="35"/>
      <c r="MXG12" s="35"/>
      <c r="MXH12" s="35"/>
      <c r="MXI12" s="35"/>
      <c r="MXJ12" s="35"/>
      <c r="MXK12" s="35"/>
      <c r="MXL12" s="35"/>
      <c r="MXM12" s="35"/>
      <c r="MXN12" s="35"/>
      <c r="MXO12" s="35"/>
      <c r="MXP12" s="35"/>
      <c r="MXQ12" s="35"/>
      <c r="MXR12" s="35"/>
      <c r="MXS12" s="35"/>
      <c r="MXT12" s="35"/>
      <c r="MXU12" s="35"/>
      <c r="MXV12" s="35"/>
      <c r="MXW12" s="35"/>
      <c r="MXX12" s="35"/>
      <c r="MXY12" s="35"/>
      <c r="MXZ12" s="35"/>
      <c r="MYA12" s="35"/>
      <c r="MYB12" s="35"/>
      <c r="MYC12" s="35"/>
      <c r="MYD12" s="35"/>
      <c r="MYE12" s="35"/>
      <c r="MYF12" s="35"/>
      <c r="MYG12" s="35"/>
      <c r="MYH12" s="35"/>
      <c r="MYI12" s="35"/>
      <c r="MYJ12" s="35"/>
      <c r="MYK12" s="35"/>
      <c r="MYL12" s="35"/>
      <c r="MYM12" s="35"/>
      <c r="MYN12" s="35"/>
      <c r="MYO12" s="35"/>
      <c r="MYP12" s="35"/>
      <c r="MYQ12" s="35"/>
      <c r="MYR12" s="35"/>
      <c r="MYS12" s="35"/>
      <c r="MYT12" s="35"/>
      <c r="MYU12" s="35"/>
      <c r="MYV12" s="35"/>
      <c r="MYW12" s="35"/>
      <c r="MYX12" s="35"/>
      <c r="MYY12" s="35"/>
      <c r="MYZ12" s="35"/>
      <c r="MZA12" s="35"/>
      <c r="MZB12" s="35"/>
      <c r="MZC12" s="35"/>
      <c r="MZD12" s="35"/>
      <c r="MZE12" s="35"/>
      <c r="MZF12" s="35"/>
      <c r="MZG12" s="35"/>
      <c r="MZH12" s="35"/>
      <c r="MZI12" s="35"/>
      <c r="MZJ12" s="35"/>
      <c r="MZK12" s="35"/>
      <c r="MZL12" s="35"/>
      <c r="MZM12" s="35"/>
      <c r="MZN12" s="35"/>
      <c r="MZO12" s="35"/>
      <c r="MZP12" s="35"/>
      <c r="MZQ12" s="35"/>
      <c r="MZR12" s="35"/>
      <c r="MZS12" s="35"/>
      <c r="MZT12" s="35"/>
      <c r="MZU12" s="35"/>
      <c r="MZV12" s="35"/>
      <c r="MZW12" s="35"/>
      <c r="MZX12" s="35"/>
      <c r="MZY12" s="35"/>
      <c r="MZZ12" s="35"/>
      <c r="NAA12" s="35"/>
      <c r="NAB12" s="35"/>
      <c r="NAC12" s="35"/>
      <c r="NAD12" s="35"/>
      <c r="NAE12" s="35"/>
      <c r="NAF12" s="35"/>
      <c r="NAG12" s="35"/>
      <c r="NAH12" s="35"/>
      <c r="NAI12" s="35"/>
      <c r="NAJ12" s="35"/>
      <c r="NAK12" s="35"/>
      <c r="NAL12" s="35"/>
      <c r="NAM12" s="35"/>
      <c r="NAN12" s="35"/>
      <c r="NAO12" s="35"/>
      <c r="NAP12" s="35"/>
      <c r="NAQ12" s="35"/>
      <c r="NAR12" s="35"/>
      <c r="NAS12" s="35"/>
      <c r="NAT12" s="35"/>
      <c r="NAU12" s="35"/>
      <c r="NAV12" s="35"/>
      <c r="NAW12" s="35"/>
      <c r="NAX12" s="35"/>
      <c r="NAY12" s="35"/>
      <c r="NAZ12" s="35"/>
      <c r="NBA12" s="35"/>
      <c r="NBB12" s="35"/>
      <c r="NBC12" s="35"/>
      <c r="NBD12" s="35"/>
      <c r="NBE12" s="35"/>
      <c r="NBF12" s="35"/>
      <c r="NBG12" s="35"/>
      <c r="NBH12" s="35"/>
      <c r="NBI12" s="35"/>
      <c r="NBJ12" s="35"/>
      <c r="NBK12" s="35"/>
      <c r="NBL12" s="35"/>
      <c r="NBM12" s="35"/>
      <c r="NBN12" s="35"/>
      <c r="NBO12" s="35"/>
      <c r="NBP12" s="35"/>
      <c r="NBQ12" s="35"/>
      <c r="NBR12" s="35"/>
      <c r="NBS12" s="35"/>
      <c r="NBT12" s="35"/>
      <c r="NBU12" s="35"/>
      <c r="NBV12" s="35"/>
      <c r="NBW12" s="35"/>
      <c r="NBX12" s="35"/>
      <c r="NBY12" s="35"/>
      <c r="NBZ12" s="35"/>
      <c r="NCA12" s="35"/>
      <c r="NCB12" s="35"/>
      <c r="NCC12" s="35"/>
      <c r="NCD12" s="35"/>
      <c r="NCE12" s="35"/>
      <c r="NCF12" s="35"/>
      <c r="NCG12" s="35"/>
      <c r="NCH12" s="35"/>
      <c r="NCI12" s="35"/>
      <c r="NCJ12" s="35"/>
      <c r="NCK12" s="35"/>
      <c r="NCL12" s="35"/>
      <c r="NCM12" s="35"/>
      <c r="NCN12" s="35"/>
      <c r="NCO12" s="35"/>
      <c r="NCP12" s="35"/>
      <c r="NCQ12" s="35"/>
      <c r="NCR12" s="35"/>
      <c r="NCS12" s="35"/>
      <c r="NCT12" s="35"/>
      <c r="NCU12" s="35"/>
      <c r="NCV12" s="35"/>
      <c r="NCW12" s="35"/>
      <c r="NCX12" s="35"/>
      <c r="NCY12" s="35"/>
      <c r="NCZ12" s="35"/>
      <c r="NDA12" s="35"/>
      <c r="NDB12" s="35"/>
      <c r="NDC12" s="35"/>
      <c r="NDD12" s="35"/>
      <c r="NDE12" s="35"/>
      <c r="NDF12" s="35"/>
      <c r="NDG12" s="35"/>
      <c r="NDH12" s="35"/>
      <c r="NDI12" s="35"/>
      <c r="NDJ12" s="35"/>
      <c r="NDK12" s="35"/>
      <c r="NDL12" s="35"/>
      <c r="NDM12" s="35"/>
      <c r="NDN12" s="35"/>
      <c r="NDO12" s="35"/>
      <c r="NDP12" s="35"/>
      <c r="NDQ12" s="35"/>
      <c r="NDR12" s="35"/>
      <c r="NDS12" s="35"/>
      <c r="NDT12" s="35"/>
      <c r="NDU12" s="35"/>
      <c r="NDV12" s="35"/>
      <c r="NDW12" s="35"/>
      <c r="NDX12" s="35"/>
      <c r="NDY12" s="35"/>
      <c r="NDZ12" s="35"/>
      <c r="NEA12" s="35"/>
      <c r="NEB12" s="35"/>
      <c r="NEC12" s="35"/>
      <c r="NED12" s="35"/>
      <c r="NEE12" s="35"/>
      <c r="NEF12" s="35"/>
      <c r="NEG12" s="35"/>
      <c r="NEH12" s="35"/>
      <c r="NEI12" s="35"/>
      <c r="NEJ12" s="35"/>
      <c r="NEK12" s="35"/>
      <c r="NEL12" s="35"/>
      <c r="NEM12" s="35"/>
      <c r="NEN12" s="35"/>
      <c r="NEO12" s="35"/>
      <c r="NEP12" s="35"/>
      <c r="NEQ12" s="35"/>
      <c r="NER12" s="35"/>
      <c r="NES12" s="35"/>
      <c r="NET12" s="35"/>
      <c r="NEU12" s="35"/>
      <c r="NEV12" s="35"/>
      <c r="NEW12" s="35"/>
      <c r="NEX12" s="35"/>
      <c r="NEY12" s="35"/>
      <c r="NEZ12" s="35"/>
      <c r="NFA12" s="35"/>
      <c r="NFB12" s="35"/>
      <c r="NFC12" s="35"/>
      <c r="NFD12" s="35"/>
      <c r="NFE12" s="35"/>
      <c r="NFF12" s="35"/>
      <c r="NFG12" s="35"/>
      <c r="NFH12" s="35"/>
      <c r="NFI12" s="35"/>
      <c r="NFJ12" s="35"/>
      <c r="NFK12" s="35"/>
      <c r="NFL12" s="35"/>
      <c r="NFM12" s="35"/>
      <c r="NFN12" s="35"/>
      <c r="NFO12" s="35"/>
      <c r="NFP12" s="35"/>
      <c r="NFQ12" s="35"/>
      <c r="NFR12" s="35"/>
      <c r="NFS12" s="35"/>
      <c r="NFT12" s="35"/>
      <c r="NFU12" s="35"/>
      <c r="NFV12" s="35"/>
      <c r="NFW12" s="35"/>
      <c r="NFX12" s="35"/>
      <c r="NFY12" s="35"/>
      <c r="NFZ12" s="35"/>
      <c r="NGA12" s="35"/>
      <c r="NGB12" s="35"/>
      <c r="NGC12" s="35"/>
      <c r="NGD12" s="35"/>
      <c r="NGE12" s="35"/>
      <c r="NGF12" s="35"/>
      <c r="NGG12" s="35"/>
      <c r="NGH12" s="35"/>
      <c r="NGI12" s="35"/>
      <c r="NGJ12" s="35"/>
      <c r="NGK12" s="35"/>
      <c r="NGL12" s="35"/>
      <c r="NGM12" s="35"/>
      <c r="NGN12" s="35"/>
      <c r="NGO12" s="35"/>
      <c r="NGP12" s="35"/>
      <c r="NGQ12" s="35"/>
      <c r="NGR12" s="35"/>
      <c r="NGS12" s="35"/>
      <c r="NGT12" s="35"/>
      <c r="NGU12" s="35"/>
      <c r="NGV12" s="35"/>
      <c r="NGW12" s="35"/>
      <c r="NGX12" s="35"/>
      <c r="NGY12" s="35"/>
      <c r="NGZ12" s="35"/>
      <c r="NHA12" s="35"/>
      <c r="NHB12" s="35"/>
      <c r="NHC12" s="35"/>
      <c r="NHD12" s="35"/>
      <c r="NHE12" s="35"/>
      <c r="NHF12" s="35"/>
      <c r="NHG12" s="35"/>
      <c r="NHH12" s="35"/>
      <c r="NHI12" s="35"/>
      <c r="NHJ12" s="35"/>
      <c r="NHK12" s="35"/>
      <c r="NHL12" s="35"/>
      <c r="NHM12" s="35"/>
      <c r="NHN12" s="35"/>
      <c r="NHO12" s="35"/>
      <c r="NHP12" s="35"/>
      <c r="NHQ12" s="35"/>
      <c r="NHR12" s="35"/>
      <c r="NHS12" s="35"/>
      <c r="NHT12" s="35"/>
      <c r="NHU12" s="35"/>
      <c r="NHV12" s="35"/>
      <c r="NHW12" s="35"/>
      <c r="NHX12" s="35"/>
      <c r="NHY12" s="35"/>
      <c r="NHZ12" s="35"/>
      <c r="NIA12" s="35"/>
      <c r="NIB12" s="35"/>
      <c r="NIC12" s="35"/>
      <c r="NID12" s="35"/>
      <c r="NIE12" s="35"/>
      <c r="NIF12" s="35"/>
      <c r="NIG12" s="35"/>
      <c r="NIH12" s="35"/>
      <c r="NII12" s="35"/>
      <c r="NIJ12" s="35"/>
      <c r="NIK12" s="35"/>
      <c r="NIL12" s="35"/>
      <c r="NIM12" s="35"/>
      <c r="NIN12" s="35"/>
      <c r="NIO12" s="35"/>
      <c r="NIP12" s="35"/>
      <c r="NIQ12" s="35"/>
      <c r="NIR12" s="35"/>
      <c r="NIS12" s="35"/>
      <c r="NIT12" s="35"/>
      <c r="NIU12" s="35"/>
      <c r="NIV12" s="35"/>
      <c r="NIW12" s="35"/>
      <c r="NIX12" s="35"/>
      <c r="NIY12" s="35"/>
      <c r="NIZ12" s="35"/>
      <c r="NJA12" s="35"/>
      <c r="NJB12" s="35"/>
      <c r="NJC12" s="35"/>
      <c r="NJD12" s="35"/>
      <c r="NJE12" s="35"/>
      <c r="NJF12" s="35"/>
      <c r="NJG12" s="35"/>
      <c r="NJH12" s="35"/>
      <c r="NJI12" s="35"/>
      <c r="NJJ12" s="35"/>
      <c r="NJK12" s="35"/>
      <c r="NJL12" s="35"/>
      <c r="NJM12" s="35"/>
      <c r="NJN12" s="35"/>
      <c r="NJO12" s="35"/>
      <c r="NJP12" s="35"/>
      <c r="NJQ12" s="35"/>
      <c r="NJR12" s="35"/>
      <c r="NJS12" s="35"/>
      <c r="NJT12" s="35"/>
      <c r="NJU12" s="35"/>
      <c r="NJV12" s="35"/>
      <c r="NJW12" s="35"/>
      <c r="NJX12" s="35"/>
      <c r="NJY12" s="35"/>
      <c r="NJZ12" s="35"/>
      <c r="NKA12" s="35"/>
      <c r="NKB12" s="35"/>
      <c r="NKC12" s="35"/>
      <c r="NKD12" s="35"/>
      <c r="NKE12" s="35"/>
      <c r="NKF12" s="35"/>
      <c r="NKG12" s="35"/>
      <c r="NKH12" s="35"/>
      <c r="NKI12" s="35"/>
      <c r="NKJ12" s="35"/>
      <c r="NKK12" s="35"/>
      <c r="NKL12" s="35"/>
      <c r="NKM12" s="35"/>
      <c r="NKN12" s="35"/>
      <c r="NKO12" s="35"/>
      <c r="NKP12" s="35"/>
      <c r="NKQ12" s="35"/>
      <c r="NKR12" s="35"/>
      <c r="NKS12" s="35"/>
      <c r="NKT12" s="35"/>
      <c r="NKU12" s="35"/>
      <c r="NKV12" s="35"/>
      <c r="NKW12" s="35"/>
      <c r="NKX12" s="35"/>
      <c r="NKY12" s="35"/>
      <c r="NKZ12" s="35"/>
      <c r="NLA12" s="35"/>
      <c r="NLB12" s="35"/>
      <c r="NLC12" s="35"/>
      <c r="NLD12" s="35"/>
      <c r="NLE12" s="35"/>
      <c r="NLF12" s="35"/>
      <c r="NLG12" s="35"/>
      <c r="NLH12" s="35"/>
      <c r="NLI12" s="35"/>
      <c r="NLJ12" s="35"/>
      <c r="NLK12" s="35"/>
      <c r="NLL12" s="35"/>
      <c r="NLM12" s="35"/>
      <c r="NLN12" s="35"/>
      <c r="NLO12" s="35"/>
      <c r="NLP12" s="35"/>
      <c r="NLQ12" s="35"/>
      <c r="NLR12" s="35"/>
      <c r="NLS12" s="35"/>
      <c r="NLT12" s="35"/>
      <c r="NLU12" s="35"/>
      <c r="NLV12" s="35"/>
      <c r="NLW12" s="35"/>
      <c r="NLX12" s="35"/>
      <c r="NLY12" s="35"/>
      <c r="NLZ12" s="35"/>
      <c r="NMA12" s="35"/>
      <c r="NMB12" s="35"/>
      <c r="NMC12" s="35"/>
      <c r="NMD12" s="35"/>
      <c r="NME12" s="35"/>
      <c r="NMF12" s="35"/>
      <c r="NMG12" s="35"/>
      <c r="NMH12" s="35"/>
      <c r="NMI12" s="35"/>
      <c r="NMJ12" s="35"/>
      <c r="NMK12" s="35"/>
      <c r="NML12" s="35"/>
      <c r="NMM12" s="35"/>
      <c r="NMN12" s="35"/>
      <c r="NMO12" s="35"/>
      <c r="NMP12" s="35"/>
      <c r="NMQ12" s="35"/>
      <c r="NMR12" s="35"/>
      <c r="NMS12" s="35"/>
      <c r="NMT12" s="35"/>
      <c r="NMU12" s="35"/>
      <c r="NMV12" s="35"/>
      <c r="NMW12" s="35"/>
      <c r="NMX12" s="35"/>
      <c r="NMY12" s="35"/>
      <c r="NMZ12" s="35"/>
      <c r="NNA12" s="35"/>
      <c r="NNB12" s="35"/>
      <c r="NNC12" s="35"/>
      <c r="NND12" s="35"/>
      <c r="NNE12" s="35"/>
      <c r="NNF12" s="35"/>
      <c r="NNG12" s="35"/>
      <c r="NNH12" s="35"/>
      <c r="NNI12" s="35"/>
      <c r="NNJ12" s="35"/>
      <c r="NNK12" s="35"/>
      <c r="NNL12" s="35"/>
      <c r="NNM12" s="35"/>
      <c r="NNN12" s="35"/>
      <c r="NNO12" s="35"/>
      <c r="NNP12" s="35"/>
      <c r="NNQ12" s="35"/>
      <c r="NNR12" s="35"/>
      <c r="NNS12" s="35"/>
      <c r="NNT12" s="35"/>
      <c r="NNU12" s="35"/>
      <c r="NNV12" s="35"/>
      <c r="NNW12" s="35"/>
      <c r="NNX12" s="35"/>
      <c r="NNY12" s="35"/>
      <c r="NNZ12" s="35"/>
      <c r="NOA12" s="35"/>
      <c r="NOB12" s="35"/>
      <c r="NOC12" s="35"/>
      <c r="NOD12" s="35"/>
      <c r="NOE12" s="35"/>
      <c r="NOF12" s="35"/>
      <c r="NOG12" s="35"/>
      <c r="NOH12" s="35"/>
      <c r="NOI12" s="35"/>
      <c r="NOJ12" s="35"/>
      <c r="NOK12" s="35"/>
      <c r="NOL12" s="35"/>
      <c r="NOM12" s="35"/>
      <c r="NON12" s="35"/>
      <c r="NOO12" s="35"/>
      <c r="NOP12" s="35"/>
      <c r="NOQ12" s="35"/>
      <c r="NOR12" s="35"/>
      <c r="NOS12" s="35"/>
      <c r="NOT12" s="35"/>
      <c r="NOU12" s="35"/>
      <c r="NOV12" s="35"/>
      <c r="NOW12" s="35"/>
      <c r="NOX12" s="35"/>
      <c r="NOY12" s="35"/>
      <c r="NOZ12" s="35"/>
      <c r="NPA12" s="35"/>
      <c r="NPB12" s="35"/>
      <c r="NPC12" s="35"/>
      <c r="NPD12" s="35"/>
      <c r="NPE12" s="35"/>
      <c r="NPF12" s="35"/>
      <c r="NPG12" s="35"/>
      <c r="NPH12" s="35"/>
      <c r="NPI12" s="35"/>
      <c r="NPJ12" s="35"/>
      <c r="NPK12" s="35"/>
      <c r="NPL12" s="35"/>
      <c r="NPM12" s="35"/>
      <c r="NPN12" s="35"/>
      <c r="NPO12" s="35"/>
      <c r="NPP12" s="35"/>
      <c r="NPQ12" s="35"/>
      <c r="NPR12" s="35"/>
      <c r="NPS12" s="35"/>
      <c r="NPT12" s="35"/>
      <c r="NPU12" s="35"/>
      <c r="NPV12" s="35"/>
      <c r="NPW12" s="35"/>
      <c r="NPX12" s="35"/>
      <c r="NPY12" s="35"/>
      <c r="NPZ12" s="35"/>
      <c r="NQA12" s="35"/>
      <c r="NQB12" s="35"/>
      <c r="NQC12" s="35"/>
      <c r="NQD12" s="35"/>
      <c r="NQE12" s="35"/>
      <c r="NQF12" s="35"/>
      <c r="NQG12" s="35"/>
      <c r="NQH12" s="35"/>
      <c r="NQI12" s="35"/>
      <c r="NQJ12" s="35"/>
      <c r="NQK12" s="35"/>
      <c r="NQL12" s="35"/>
      <c r="NQM12" s="35"/>
      <c r="NQN12" s="35"/>
      <c r="NQO12" s="35"/>
      <c r="NQP12" s="35"/>
      <c r="NQQ12" s="35"/>
      <c r="NQR12" s="35"/>
      <c r="NQS12" s="35"/>
      <c r="NQT12" s="35"/>
      <c r="NQU12" s="35"/>
      <c r="NQV12" s="35"/>
      <c r="NQW12" s="35"/>
      <c r="NQX12" s="35"/>
      <c r="NQY12" s="35"/>
      <c r="NQZ12" s="35"/>
      <c r="NRA12" s="35"/>
      <c r="NRB12" s="35"/>
      <c r="NRC12" s="35"/>
      <c r="NRD12" s="35"/>
      <c r="NRE12" s="35"/>
      <c r="NRF12" s="35"/>
      <c r="NRG12" s="35"/>
      <c r="NRH12" s="35"/>
      <c r="NRI12" s="35"/>
      <c r="NRJ12" s="35"/>
      <c r="NRK12" s="35"/>
      <c r="NRL12" s="35"/>
      <c r="NRM12" s="35"/>
      <c r="NRN12" s="35"/>
      <c r="NRO12" s="35"/>
      <c r="NRP12" s="35"/>
      <c r="NRQ12" s="35"/>
      <c r="NRR12" s="35"/>
      <c r="NRS12" s="35"/>
      <c r="NRT12" s="35"/>
      <c r="NRU12" s="35"/>
      <c r="NRV12" s="35"/>
      <c r="NRW12" s="35"/>
      <c r="NRX12" s="35"/>
      <c r="NRY12" s="35"/>
      <c r="NRZ12" s="35"/>
      <c r="NSA12" s="35"/>
      <c r="NSB12" s="35"/>
      <c r="NSC12" s="35"/>
      <c r="NSD12" s="35"/>
      <c r="NSE12" s="35"/>
      <c r="NSF12" s="35"/>
      <c r="NSG12" s="35"/>
      <c r="NSH12" s="35"/>
      <c r="NSI12" s="35"/>
      <c r="NSJ12" s="35"/>
      <c r="NSK12" s="35"/>
      <c r="NSL12" s="35"/>
      <c r="NSM12" s="35"/>
      <c r="NSN12" s="35"/>
      <c r="NSO12" s="35"/>
      <c r="NSP12" s="35"/>
      <c r="NSQ12" s="35"/>
      <c r="NSR12" s="35"/>
      <c r="NSS12" s="35"/>
      <c r="NST12" s="35"/>
      <c r="NSU12" s="35"/>
      <c r="NSV12" s="35"/>
      <c r="NSW12" s="35"/>
      <c r="NSX12" s="35"/>
      <c r="NSY12" s="35"/>
      <c r="NSZ12" s="35"/>
      <c r="NTA12" s="35"/>
      <c r="NTB12" s="35"/>
      <c r="NTC12" s="35"/>
      <c r="NTD12" s="35"/>
      <c r="NTE12" s="35"/>
      <c r="NTF12" s="35"/>
      <c r="NTG12" s="35"/>
      <c r="NTH12" s="35"/>
      <c r="NTI12" s="35"/>
      <c r="NTJ12" s="35"/>
      <c r="NTK12" s="35"/>
      <c r="NTL12" s="35"/>
      <c r="NTM12" s="35"/>
      <c r="NTN12" s="35"/>
      <c r="NTO12" s="35"/>
      <c r="NTP12" s="35"/>
      <c r="NTQ12" s="35"/>
      <c r="NTR12" s="35"/>
      <c r="NTS12" s="35"/>
      <c r="NTT12" s="35"/>
      <c r="NTU12" s="35"/>
      <c r="NTV12" s="35"/>
      <c r="NTW12" s="35"/>
      <c r="NTX12" s="35"/>
      <c r="NTY12" s="35"/>
      <c r="NTZ12" s="35"/>
      <c r="NUA12" s="35"/>
      <c r="NUB12" s="35"/>
      <c r="NUC12" s="35"/>
      <c r="NUD12" s="35"/>
      <c r="NUE12" s="35"/>
      <c r="NUF12" s="35"/>
      <c r="NUG12" s="35"/>
      <c r="NUH12" s="35"/>
      <c r="NUI12" s="35"/>
      <c r="NUJ12" s="35"/>
      <c r="NUK12" s="35"/>
      <c r="NUL12" s="35"/>
      <c r="NUM12" s="35"/>
      <c r="NUN12" s="35"/>
      <c r="NUO12" s="35"/>
      <c r="NUP12" s="35"/>
      <c r="NUQ12" s="35"/>
      <c r="NUR12" s="35"/>
      <c r="NUS12" s="35"/>
      <c r="NUT12" s="35"/>
      <c r="NUU12" s="35"/>
      <c r="NUV12" s="35"/>
      <c r="NUW12" s="35"/>
      <c r="NUX12" s="35"/>
      <c r="NUY12" s="35"/>
      <c r="NUZ12" s="35"/>
      <c r="NVA12" s="35"/>
      <c r="NVB12" s="35"/>
      <c r="NVC12" s="35"/>
      <c r="NVD12" s="35"/>
      <c r="NVE12" s="35"/>
      <c r="NVF12" s="35"/>
      <c r="NVG12" s="35"/>
      <c r="NVH12" s="35"/>
      <c r="NVI12" s="35"/>
      <c r="NVJ12" s="35"/>
      <c r="NVK12" s="35"/>
      <c r="NVL12" s="35"/>
      <c r="NVM12" s="35"/>
      <c r="NVN12" s="35"/>
      <c r="NVO12" s="35"/>
      <c r="NVP12" s="35"/>
      <c r="NVQ12" s="35"/>
      <c r="NVR12" s="35"/>
      <c r="NVS12" s="35"/>
      <c r="NVT12" s="35"/>
      <c r="NVU12" s="35"/>
      <c r="NVV12" s="35"/>
      <c r="NVW12" s="35"/>
      <c r="NVX12" s="35"/>
      <c r="NVY12" s="35"/>
      <c r="NVZ12" s="35"/>
      <c r="NWA12" s="35"/>
      <c r="NWB12" s="35"/>
      <c r="NWC12" s="35"/>
      <c r="NWD12" s="35"/>
      <c r="NWE12" s="35"/>
      <c r="NWF12" s="35"/>
      <c r="NWG12" s="35"/>
      <c r="NWH12" s="35"/>
      <c r="NWI12" s="35"/>
      <c r="NWJ12" s="35"/>
      <c r="NWK12" s="35"/>
      <c r="NWL12" s="35"/>
      <c r="NWM12" s="35"/>
      <c r="NWN12" s="35"/>
      <c r="NWO12" s="35"/>
      <c r="NWP12" s="35"/>
      <c r="NWQ12" s="35"/>
      <c r="NWR12" s="35"/>
      <c r="NWS12" s="35"/>
      <c r="NWT12" s="35"/>
      <c r="NWU12" s="35"/>
      <c r="NWV12" s="35"/>
      <c r="NWW12" s="35"/>
      <c r="NWX12" s="35"/>
      <c r="NWY12" s="35"/>
      <c r="NWZ12" s="35"/>
      <c r="NXA12" s="35"/>
      <c r="NXB12" s="35"/>
      <c r="NXC12" s="35"/>
      <c r="NXD12" s="35"/>
      <c r="NXE12" s="35"/>
      <c r="NXF12" s="35"/>
      <c r="NXG12" s="35"/>
      <c r="NXH12" s="35"/>
      <c r="NXI12" s="35"/>
      <c r="NXJ12" s="35"/>
      <c r="NXK12" s="35"/>
      <c r="NXL12" s="35"/>
      <c r="NXM12" s="35"/>
      <c r="NXN12" s="35"/>
      <c r="NXO12" s="35"/>
      <c r="NXP12" s="35"/>
      <c r="NXQ12" s="35"/>
      <c r="NXR12" s="35"/>
      <c r="NXS12" s="35"/>
      <c r="NXT12" s="35"/>
      <c r="NXU12" s="35"/>
      <c r="NXV12" s="35"/>
      <c r="NXW12" s="35"/>
      <c r="NXX12" s="35"/>
      <c r="NXY12" s="35"/>
      <c r="NXZ12" s="35"/>
      <c r="NYA12" s="35"/>
      <c r="NYB12" s="35"/>
      <c r="NYC12" s="35"/>
      <c r="NYD12" s="35"/>
      <c r="NYE12" s="35"/>
      <c r="NYF12" s="35"/>
      <c r="NYG12" s="35"/>
      <c r="NYH12" s="35"/>
      <c r="NYI12" s="35"/>
      <c r="NYJ12" s="35"/>
      <c r="NYK12" s="35"/>
      <c r="NYL12" s="35"/>
      <c r="NYM12" s="35"/>
      <c r="NYN12" s="35"/>
      <c r="NYO12" s="35"/>
      <c r="NYP12" s="35"/>
      <c r="NYQ12" s="35"/>
      <c r="NYR12" s="35"/>
      <c r="NYS12" s="35"/>
      <c r="NYT12" s="35"/>
      <c r="NYU12" s="35"/>
      <c r="NYV12" s="35"/>
      <c r="NYW12" s="35"/>
      <c r="NYX12" s="35"/>
      <c r="NYY12" s="35"/>
      <c r="NYZ12" s="35"/>
      <c r="NZA12" s="35"/>
      <c r="NZB12" s="35"/>
      <c r="NZC12" s="35"/>
      <c r="NZD12" s="35"/>
      <c r="NZE12" s="35"/>
      <c r="NZF12" s="35"/>
      <c r="NZG12" s="35"/>
      <c r="NZH12" s="35"/>
      <c r="NZI12" s="35"/>
      <c r="NZJ12" s="35"/>
      <c r="NZK12" s="35"/>
      <c r="NZL12" s="35"/>
      <c r="NZM12" s="35"/>
      <c r="NZN12" s="35"/>
      <c r="NZO12" s="35"/>
      <c r="NZP12" s="35"/>
      <c r="NZQ12" s="35"/>
      <c r="NZR12" s="35"/>
      <c r="NZS12" s="35"/>
      <c r="NZT12" s="35"/>
      <c r="NZU12" s="35"/>
      <c r="NZV12" s="35"/>
      <c r="NZW12" s="35"/>
      <c r="NZX12" s="35"/>
      <c r="NZY12" s="35"/>
      <c r="NZZ12" s="35"/>
      <c r="OAA12" s="35"/>
      <c r="OAB12" s="35"/>
      <c r="OAC12" s="35"/>
      <c r="OAD12" s="35"/>
      <c r="OAE12" s="35"/>
      <c r="OAF12" s="35"/>
      <c r="OAG12" s="35"/>
      <c r="OAH12" s="35"/>
      <c r="OAI12" s="35"/>
      <c r="OAJ12" s="35"/>
      <c r="OAK12" s="35"/>
      <c r="OAL12" s="35"/>
      <c r="OAM12" s="35"/>
      <c r="OAN12" s="35"/>
      <c r="OAO12" s="35"/>
      <c r="OAP12" s="35"/>
      <c r="OAQ12" s="35"/>
      <c r="OAR12" s="35"/>
      <c r="OAS12" s="35"/>
      <c r="OAT12" s="35"/>
      <c r="OAU12" s="35"/>
      <c r="OAV12" s="35"/>
      <c r="OAW12" s="35"/>
      <c r="OAX12" s="35"/>
      <c r="OAY12" s="35"/>
      <c r="OAZ12" s="35"/>
      <c r="OBA12" s="35"/>
      <c r="OBB12" s="35"/>
      <c r="OBC12" s="35"/>
      <c r="OBD12" s="35"/>
      <c r="OBE12" s="35"/>
      <c r="OBF12" s="35"/>
      <c r="OBG12" s="35"/>
      <c r="OBH12" s="35"/>
      <c r="OBI12" s="35"/>
      <c r="OBJ12" s="35"/>
      <c r="OBK12" s="35"/>
      <c r="OBL12" s="35"/>
      <c r="OBM12" s="35"/>
      <c r="OBN12" s="35"/>
      <c r="OBO12" s="35"/>
      <c r="OBP12" s="35"/>
      <c r="OBQ12" s="35"/>
      <c r="OBR12" s="35"/>
      <c r="OBS12" s="35"/>
      <c r="OBT12" s="35"/>
      <c r="OBU12" s="35"/>
      <c r="OBV12" s="35"/>
      <c r="OBW12" s="35"/>
      <c r="OBX12" s="35"/>
      <c r="OBY12" s="35"/>
      <c r="OBZ12" s="35"/>
      <c r="OCA12" s="35"/>
      <c r="OCB12" s="35"/>
      <c r="OCC12" s="35"/>
      <c r="OCD12" s="35"/>
      <c r="OCE12" s="35"/>
      <c r="OCF12" s="35"/>
      <c r="OCG12" s="35"/>
      <c r="OCH12" s="35"/>
      <c r="OCI12" s="35"/>
      <c r="OCJ12" s="35"/>
      <c r="OCK12" s="35"/>
      <c r="OCL12" s="35"/>
      <c r="OCM12" s="35"/>
      <c r="OCN12" s="35"/>
      <c r="OCO12" s="35"/>
      <c r="OCP12" s="35"/>
      <c r="OCQ12" s="35"/>
      <c r="OCR12" s="35"/>
      <c r="OCS12" s="35"/>
      <c r="OCT12" s="35"/>
      <c r="OCU12" s="35"/>
      <c r="OCV12" s="35"/>
      <c r="OCW12" s="35"/>
      <c r="OCX12" s="35"/>
      <c r="OCY12" s="35"/>
      <c r="OCZ12" s="35"/>
      <c r="ODA12" s="35"/>
      <c r="ODB12" s="35"/>
      <c r="ODC12" s="35"/>
      <c r="ODD12" s="35"/>
      <c r="ODE12" s="35"/>
      <c r="ODF12" s="35"/>
      <c r="ODG12" s="35"/>
      <c r="ODH12" s="35"/>
      <c r="ODI12" s="35"/>
      <c r="ODJ12" s="35"/>
      <c r="ODK12" s="35"/>
      <c r="ODL12" s="35"/>
      <c r="ODM12" s="35"/>
      <c r="ODN12" s="35"/>
      <c r="ODO12" s="35"/>
      <c r="ODP12" s="35"/>
      <c r="ODQ12" s="35"/>
      <c r="ODR12" s="35"/>
      <c r="ODS12" s="35"/>
      <c r="ODT12" s="35"/>
      <c r="ODU12" s="35"/>
      <c r="ODV12" s="35"/>
      <c r="ODW12" s="35"/>
      <c r="ODX12" s="35"/>
      <c r="ODY12" s="35"/>
      <c r="ODZ12" s="35"/>
      <c r="OEA12" s="35"/>
      <c r="OEB12" s="35"/>
      <c r="OEC12" s="35"/>
      <c r="OED12" s="35"/>
      <c r="OEE12" s="35"/>
      <c r="OEF12" s="35"/>
      <c r="OEG12" s="35"/>
      <c r="OEH12" s="35"/>
      <c r="OEI12" s="35"/>
      <c r="OEJ12" s="35"/>
      <c r="OEK12" s="35"/>
      <c r="OEL12" s="35"/>
      <c r="OEM12" s="35"/>
      <c r="OEN12" s="35"/>
      <c r="OEO12" s="35"/>
      <c r="OEP12" s="35"/>
      <c r="OEQ12" s="35"/>
      <c r="OER12" s="35"/>
      <c r="OES12" s="35"/>
      <c r="OET12" s="35"/>
      <c r="OEU12" s="35"/>
      <c r="OEV12" s="35"/>
      <c r="OEW12" s="35"/>
      <c r="OEX12" s="35"/>
      <c r="OEY12" s="35"/>
      <c r="OEZ12" s="35"/>
      <c r="OFA12" s="35"/>
      <c r="OFB12" s="35"/>
      <c r="OFC12" s="35"/>
      <c r="OFD12" s="35"/>
      <c r="OFE12" s="35"/>
      <c r="OFF12" s="35"/>
      <c r="OFG12" s="35"/>
      <c r="OFH12" s="35"/>
      <c r="OFI12" s="35"/>
      <c r="OFJ12" s="35"/>
      <c r="OFK12" s="35"/>
      <c r="OFL12" s="35"/>
      <c r="OFM12" s="35"/>
      <c r="OFN12" s="35"/>
      <c r="OFO12" s="35"/>
      <c r="OFP12" s="35"/>
      <c r="OFQ12" s="35"/>
      <c r="OFR12" s="35"/>
      <c r="OFS12" s="35"/>
      <c r="OFT12" s="35"/>
      <c r="OFU12" s="35"/>
      <c r="OFV12" s="35"/>
      <c r="OFW12" s="35"/>
      <c r="OFX12" s="35"/>
      <c r="OFY12" s="35"/>
      <c r="OFZ12" s="35"/>
      <c r="OGA12" s="35"/>
      <c r="OGB12" s="35"/>
      <c r="OGC12" s="35"/>
      <c r="OGD12" s="35"/>
      <c r="OGE12" s="35"/>
      <c r="OGF12" s="35"/>
      <c r="OGG12" s="35"/>
      <c r="OGH12" s="35"/>
      <c r="OGI12" s="35"/>
      <c r="OGJ12" s="35"/>
      <c r="OGK12" s="35"/>
      <c r="OGL12" s="35"/>
      <c r="OGM12" s="35"/>
      <c r="OGN12" s="35"/>
      <c r="OGO12" s="35"/>
      <c r="OGP12" s="35"/>
      <c r="OGQ12" s="35"/>
      <c r="OGR12" s="35"/>
      <c r="OGS12" s="35"/>
      <c r="OGT12" s="35"/>
      <c r="OGU12" s="35"/>
      <c r="OGV12" s="35"/>
      <c r="OGW12" s="35"/>
      <c r="OGX12" s="35"/>
      <c r="OGY12" s="35"/>
      <c r="OGZ12" s="35"/>
      <c r="OHA12" s="35"/>
      <c r="OHB12" s="35"/>
      <c r="OHC12" s="35"/>
      <c r="OHD12" s="35"/>
      <c r="OHE12" s="35"/>
      <c r="OHF12" s="35"/>
      <c r="OHG12" s="35"/>
      <c r="OHH12" s="35"/>
      <c r="OHI12" s="35"/>
      <c r="OHJ12" s="35"/>
      <c r="OHK12" s="35"/>
      <c r="OHL12" s="35"/>
      <c r="OHM12" s="35"/>
      <c r="OHN12" s="35"/>
      <c r="OHO12" s="35"/>
      <c r="OHP12" s="35"/>
      <c r="OHQ12" s="35"/>
      <c r="OHR12" s="35"/>
      <c r="OHS12" s="35"/>
      <c r="OHT12" s="35"/>
      <c r="OHU12" s="35"/>
      <c r="OHV12" s="35"/>
      <c r="OHW12" s="35"/>
      <c r="OHX12" s="35"/>
      <c r="OHY12" s="35"/>
      <c r="OHZ12" s="35"/>
      <c r="OIA12" s="35"/>
      <c r="OIB12" s="35"/>
      <c r="OIC12" s="35"/>
      <c r="OID12" s="35"/>
      <c r="OIE12" s="35"/>
      <c r="OIF12" s="35"/>
      <c r="OIG12" s="35"/>
      <c r="OIH12" s="35"/>
      <c r="OII12" s="35"/>
      <c r="OIJ12" s="35"/>
      <c r="OIK12" s="35"/>
      <c r="OIL12" s="35"/>
      <c r="OIM12" s="35"/>
      <c r="OIN12" s="35"/>
      <c r="OIO12" s="35"/>
      <c r="OIP12" s="35"/>
      <c r="OIQ12" s="35"/>
      <c r="OIR12" s="35"/>
      <c r="OIS12" s="35"/>
      <c r="OIT12" s="35"/>
      <c r="OIU12" s="35"/>
      <c r="OIV12" s="35"/>
      <c r="OIW12" s="35"/>
      <c r="OIX12" s="35"/>
      <c r="OIY12" s="35"/>
      <c r="OIZ12" s="35"/>
      <c r="OJA12" s="35"/>
      <c r="OJB12" s="35"/>
      <c r="OJC12" s="35"/>
      <c r="OJD12" s="35"/>
      <c r="OJE12" s="35"/>
      <c r="OJF12" s="35"/>
      <c r="OJG12" s="35"/>
      <c r="OJH12" s="35"/>
      <c r="OJI12" s="35"/>
      <c r="OJJ12" s="35"/>
      <c r="OJK12" s="35"/>
      <c r="OJL12" s="35"/>
      <c r="OJM12" s="35"/>
      <c r="OJN12" s="35"/>
      <c r="OJO12" s="35"/>
      <c r="OJP12" s="35"/>
      <c r="OJQ12" s="35"/>
      <c r="OJR12" s="35"/>
      <c r="OJS12" s="35"/>
      <c r="OJT12" s="35"/>
      <c r="OJU12" s="35"/>
      <c r="OJV12" s="35"/>
      <c r="OJW12" s="35"/>
      <c r="OJX12" s="35"/>
      <c r="OJY12" s="35"/>
      <c r="OJZ12" s="35"/>
      <c r="OKA12" s="35"/>
      <c r="OKB12" s="35"/>
      <c r="OKC12" s="35"/>
      <c r="OKD12" s="35"/>
      <c r="OKE12" s="35"/>
      <c r="OKF12" s="35"/>
      <c r="OKG12" s="35"/>
      <c r="OKH12" s="35"/>
      <c r="OKI12" s="35"/>
      <c r="OKJ12" s="35"/>
      <c r="OKK12" s="35"/>
      <c r="OKL12" s="35"/>
      <c r="OKM12" s="35"/>
      <c r="OKN12" s="35"/>
      <c r="OKO12" s="35"/>
      <c r="OKP12" s="35"/>
      <c r="OKQ12" s="35"/>
      <c r="OKR12" s="35"/>
      <c r="OKS12" s="35"/>
      <c r="OKT12" s="35"/>
      <c r="OKU12" s="35"/>
      <c r="OKV12" s="35"/>
      <c r="OKW12" s="35"/>
      <c r="OKX12" s="35"/>
      <c r="OKY12" s="35"/>
      <c r="OKZ12" s="35"/>
      <c r="OLA12" s="35"/>
      <c r="OLB12" s="35"/>
      <c r="OLC12" s="35"/>
      <c r="OLD12" s="35"/>
      <c r="OLE12" s="35"/>
      <c r="OLF12" s="35"/>
      <c r="OLG12" s="35"/>
      <c r="OLH12" s="35"/>
      <c r="OLI12" s="35"/>
      <c r="OLJ12" s="35"/>
      <c r="OLK12" s="35"/>
      <c r="OLL12" s="35"/>
      <c r="OLM12" s="35"/>
      <c r="OLN12" s="35"/>
      <c r="OLO12" s="35"/>
      <c r="OLP12" s="35"/>
      <c r="OLQ12" s="35"/>
      <c r="OLR12" s="35"/>
      <c r="OLS12" s="35"/>
      <c r="OLT12" s="35"/>
      <c r="OLU12" s="35"/>
      <c r="OLV12" s="35"/>
      <c r="OLW12" s="35"/>
      <c r="OLX12" s="35"/>
      <c r="OLY12" s="35"/>
      <c r="OLZ12" s="35"/>
      <c r="OMA12" s="35"/>
      <c r="OMB12" s="35"/>
      <c r="OMC12" s="35"/>
      <c r="OMD12" s="35"/>
      <c r="OME12" s="35"/>
      <c r="OMF12" s="35"/>
      <c r="OMG12" s="35"/>
      <c r="OMH12" s="35"/>
      <c r="OMI12" s="35"/>
      <c r="OMJ12" s="35"/>
      <c r="OMK12" s="35"/>
      <c r="OML12" s="35"/>
      <c r="OMM12" s="35"/>
      <c r="OMN12" s="35"/>
      <c r="OMO12" s="35"/>
      <c r="OMP12" s="35"/>
      <c r="OMQ12" s="35"/>
      <c r="OMR12" s="35"/>
      <c r="OMS12" s="35"/>
      <c r="OMT12" s="35"/>
      <c r="OMU12" s="35"/>
      <c r="OMV12" s="35"/>
      <c r="OMW12" s="35"/>
      <c r="OMX12" s="35"/>
      <c r="OMY12" s="35"/>
      <c r="OMZ12" s="35"/>
      <c r="ONA12" s="35"/>
      <c r="ONB12" s="35"/>
      <c r="ONC12" s="35"/>
      <c r="OND12" s="35"/>
      <c r="ONE12" s="35"/>
      <c r="ONF12" s="35"/>
      <c r="ONG12" s="35"/>
      <c r="ONH12" s="35"/>
      <c r="ONI12" s="35"/>
      <c r="ONJ12" s="35"/>
      <c r="ONK12" s="35"/>
      <c r="ONL12" s="35"/>
      <c r="ONM12" s="35"/>
      <c r="ONN12" s="35"/>
      <c r="ONO12" s="35"/>
      <c r="ONP12" s="35"/>
      <c r="ONQ12" s="35"/>
      <c r="ONR12" s="35"/>
      <c r="ONS12" s="35"/>
      <c r="ONT12" s="35"/>
      <c r="ONU12" s="35"/>
      <c r="ONV12" s="35"/>
      <c r="ONW12" s="35"/>
      <c r="ONX12" s="35"/>
      <c r="ONY12" s="35"/>
      <c r="ONZ12" s="35"/>
      <c r="OOA12" s="35"/>
      <c r="OOB12" s="35"/>
      <c r="OOC12" s="35"/>
      <c r="OOD12" s="35"/>
      <c r="OOE12" s="35"/>
      <c r="OOF12" s="35"/>
      <c r="OOG12" s="35"/>
      <c r="OOH12" s="35"/>
      <c r="OOI12" s="35"/>
      <c r="OOJ12" s="35"/>
      <c r="OOK12" s="35"/>
      <c r="OOL12" s="35"/>
      <c r="OOM12" s="35"/>
      <c r="OON12" s="35"/>
      <c r="OOO12" s="35"/>
      <c r="OOP12" s="35"/>
      <c r="OOQ12" s="35"/>
      <c r="OOR12" s="35"/>
      <c r="OOS12" s="35"/>
      <c r="OOT12" s="35"/>
      <c r="OOU12" s="35"/>
      <c r="OOV12" s="35"/>
      <c r="OOW12" s="35"/>
      <c r="OOX12" s="35"/>
      <c r="OOY12" s="35"/>
      <c r="OOZ12" s="35"/>
      <c r="OPA12" s="35"/>
      <c r="OPB12" s="35"/>
      <c r="OPC12" s="35"/>
      <c r="OPD12" s="35"/>
      <c r="OPE12" s="35"/>
      <c r="OPF12" s="35"/>
      <c r="OPG12" s="35"/>
      <c r="OPH12" s="35"/>
      <c r="OPI12" s="35"/>
      <c r="OPJ12" s="35"/>
      <c r="OPK12" s="35"/>
      <c r="OPL12" s="35"/>
      <c r="OPM12" s="35"/>
      <c r="OPN12" s="35"/>
      <c r="OPO12" s="35"/>
      <c r="OPP12" s="35"/>
      <c r="OPQ12" s="35"/>
      <c r="OPR12" s="35"/>
      <c r="OPS12" s="35"/>
      <c r="OPT12" s="35"/>
      <c r="OPU12" s="35"/>
      <c r="OPV12" s="35"/>
      <c r="OPW12" s="35"/>
      <c r="OPX12" s="35"/>
      <c r="OPY12" s="35"/>
      <c r="OPZ12" s="35"/>
      <c r="OQA12" s="35"/>
      <c r="OQB12" s="35"/>
      <c r="OQC12" s="35"/>
      <c r="OQD12" s="35"/>
      <c r="OQE12" s="35"/>
      <c r="OQF12" s="35"/>
      <c r="OQG12" s="35"/>
      <c r="OQH12" s="35"/>
      <c r="OQI12" s="35"/>
      <c r="OQJ12" s="35"/>
      <c r="OQK12" s="35"/>
      <c r="OQL12" s="35"/>
      <c r="OQM12" s="35"/>
      <c r="OQN12" s="35"/>
      <c r="OQO12" s="35"/>
      <c r="OQP12" s="35"/>
      <c r="OQQ12" s="35"/>
      <c r="OQR12" s="35"/>
      <c r="OQS12" s="35"/>
      <c r="OQT12" s="35"/>
      <c r="OQU12" s="35"/>
      <c r="OQV12" s="35"/>
      <c r="OQW12" s="35"/>
      <c r="OQX12" s="35"/>
      <c r="OQY12" s="35"/>
      <c r="OQZ12" s="35"/>
      <c r="ORA12" s="35"/>
      <c r="ORB12" s="35"/>
      <c r="ORC12" s="35"/>
      <c r="ORD12" s="35"/>
      <c r="ORE12" s="35"/>
      <c r="ORF12" s="35"/>
      <c r="ORG12" s="35"/>
      <c r="ORH12" s="35"/>
      <c r="ORI12" s="35"/>
      <c r="ORJ12" s="35"/>
      <c r="ORK12" s="35"/>
      <c r="ORL12" s="35"/>
      <c r="ORM12" s="35"/>
      <c r="ORN12" s="35"/>
      <c r="ORO12" s="35"/>
      <c r="ORP12" s="35"/>
      <c r="ORQ12" s="35"/>
      <c r="ORR12" s="35"/>
      <c r="ORS12" s="35"/>
      <c r="ORT12" s="35"/>
      <c r="ORU12" s="35"/>
      <c r="ORV12" s="35"/>
      <c r="ORW12" s="35"/>
      <c r="ORX12" s="35"/>
      <c r="ORY12" s="35"/>
      <c r="ORZ12" s="35"/>
      <c r="OSA12" s="35"/>
      <c r="OSB12" s="35"/>
      <c r="OSC12" s="35"/>
      <c r="OSD12" s="35"/>
      <c r="OSE12" s="35"/>
      <c r="OSF12" s="35"/>
      <c r="OSG12" s="35"/>
      <c r="OSH12" s="35"/>
      <c r="OSI12" s="35"/>
      <c r="OSJ12" s="35"/>
      <c r="OSK12" s="35"/>
      <c r="OSL12" s="35"/>
      <c r="OSM12" s="35"/>
      <c r="OSN12" s="35"/>
      <c r="OSO12" s="35"/>
      <c r="OSP12" s="35"/>
      <c r="OSQ12" s="35"/>
      <c r="OSR12" s="35"/>
      <c r="OSS12" s="35"/>
      <c r="OST12" s="35"/>
      <c r="OSU12" s="35"/>
      <c r="OSV12" s="35"/>
      <c r="OSW12" s="35"/>
      <c r="OSX12" s="35"/>
      <c r="OSY12" s="35"/>
      <c r="OSZ12" s="35"/>
      <c r="OTA12" s="35"/>
      <c r="OTB12" s="35"/>
      <c r="OTC12" s="35"/>
      <c r="OTD12" s="35"/>
      <c r="OTE12" s="35"/>
      <c r="OTF12" s="35"/>
      <c r="OTG12" s="35"/>
      <c r="OTH12" s="35"/>
      <c r="OTI12" s="35"/>
      <c r="OTJ12" s="35"/>
      <c r="OTK12" s="35"/>
      <c r="OTL12" s="35"/>
      <c r="OTM12" s="35"/>
      <c r="OTN12" s="35"/>
      <c r="OTO12" s="35"/>
      <c r="OTP12" s="35"/>
      <c r="OTQ12" s="35"/>
      <c r="OTR12" s="35"/>
      <c r="OTS12" s="35"/>
      <c r="OTT12" s="35"/>
      <c r="OTU12" s="35"/>
      <c r="OTV12" s="35"/>
      <c r="OTW12" s="35"/>
      <c r="OTX12" s="35"/>
      <c r="OTY12" s="35"/>
      <c r="OTZ12" s="35"/>
      <c r="OUA12" s="35"/>
      <c r="OUB12" s="35"/>
      <c r="OUC12" s="35"/>
      <c r="OUD12" s="35"/>
      <c r="OUE12" s="35"/>
      <c r="OUF12" s="35"/>
      <c r="OUG12" s="35"/>
      <c r="OUH12" s="35"/>
      <c r="OUI12" s="35"/>
      <c r="OUJ12" s="35"/>
      <c r="OUK12" s="35"/>
      <c r="OUL12" s="35"/>
      <c r="OUM12" s="35"/>
      <c r="OUN12" s="35"/>
      <c r="OUO12" s="35"/>
      <c r="OUP12" s="35"/>
      <c r="OUQ12" s="35"/>
      <c r="OUR12" s="35"/>
      <c r="OUS12" s="35"/>
      <c r="OUT12" s="35"/>
      <c r="OUU12" s="35"/>
      <c r="OUV12" s="35"/>
      <c r="OUW12" s="35"/>
      <c r="OUX12" s="35"/>
      <c r="OUY12" s="35"/>
      <c r="OUZ12" s="35"/>
      <c r="OVA12" s="35"/>
      <c r="OVB12" s="35"/>
      <c r="OVC12" s="35"/>
      <c r="OVD12" s="35"/>
      <c r="OVE12" s="35"/>
      <c r="OVF12" s="35"/>
      <c r="OVG12" s="35"/>
      <c r="OVH12" s="35"/>
      <c r="OVI12" s="35"/>
      <c r="OVJ12" s="35"/>
      <c r="OVK12" s="35"/>
      <c r="OVL12" s="35"/>
      <c r="OVM12" s="35"/>
      <c r="OVN12" s="35"/>
      <c r="OVO12" s="35"/>
      <c r="OVP12" s="35"/>
      <c r="OVQ12" s="35"/>
      <c r="OVR12" s="35"/>
      <c r="OVS12" s="35"/>
      <c r="OVT12" s="35"/>
      <c r="OVU12" s="35"/>
      <c r="OVV12" s="35"/>
      <c r="OVW12" s="35"/>
      <c r="OVX12" s="35"/>
      <c r="OVY12" s="35"/>
      <c r="OVZ12" s="35"/>
      <c r="OWA12" s="35"/>
      <c r="OWB12" s="35"/>
      <c r="OWC12" s="35"/>
      <c r="OWD12" s="35"/>
      <c r="OWE12" s="35"/>
      <c r="OWF12" s="35"/>
      <c r="OWG12" s="35"/>
      <c r="OWH12" s="35"/>
      <c r="OWI12" s="35"/>
      <c r="OWJ12" s="35"/>
      <c r="OWK12" s="35"/>
      <c r="OWL12" s="35"/>
      <c r="OWM12" s="35"/>
      <c r="OWN12" s="35"/>
      <c r="OWO12" s="35"/>
      <c r="OWP12" s="35"/>
      <c r="OWQ12" s="35"/>
      <c r="OWR12" s="35"/>
      <c r="OWS12" s="35"/>
      <c r="OWT12" s="35"/>
      <c r="OWU12" s="35"/>
      <c r="OWV12" s="35"/>
      <c r="OWW12" s="35"/>
      <c r="OWX12" s="35"/>
      <c r="OWY12" s="35"/>
      <c r="OWZ12" s="35"/>
      <c r="OXA12" s="35"/>
      <c r="OXB12" s="35"/>
      <c r="OXC12" s="35"/>
      <c r="OXD12" s="35"/>
      <c r="OXE12" s="35"/>
      <c r="OXF12" s="35"/>
      <c r="OXG12" s="35"/>
      <c r="OXH12" s="35"/>
      <c r="OXI12" s="35"/>
      <c r="OXJ12" s="35"/>
      <c r="OXK12" s="35"/>
      <c r="OXL12" s="35"/>
      <c r="OXM12" s="35"/>
      <c r="OXN12" s="35"/>
      <c r="OXO12" s="35"/>
      <c r="OXP12" s="35"/>
      <c r="OXQ12" s="35"/>
      <c r="OXR12" s="35"/>
      <c r="OXS12" s="35"/>
      <c r="OXT12" s="35"/>
      <c r="OXU12" s="35"/>
      <c r="OXV12" s="35"/>
      <c r="OXW12" s="35"/>
      <c r="OXX12" s="35"/>
      <c r="OXY12" s="35"/>
      <c r="OXZ12" s="35"/>
      <c r="OYA12" s="35"/>
      <c r="OYB12" s="35"/>
      <c r="OYC12" s="35"/>
      <c r="OYD12" s="35"/>
      <c r="OYE12" s="35"/>
      <c r="OYF12" s="35"/>
      <c r="OYG12" s="35"/>
      <c r="OYH12" s="35"/>
      <c r="OYI12" s="35"/>
      <c r="OYJ12" s="35"/>
      <c r="OYK12" s="35"/>
      <c r="OYL12" s="35"/>
      <c r="OYM12" s="35"/>
      <c r="OYN12" s="35"/>
      <c r="OYO12" s="35"/>
      <c r="OYP12" s="35"/>
      <c r="OYQ12" s="35"/>
      <c r="OYR12" s="35"/>
      <c r="OYS12" s="35"/>
      <c r="OYT12" s="35"/>
      <c r="OYU12" s="35"/>
      <c r="OYV12" s="35"/>
      <c r="OYW12" s="35"/>
      <c r="OYX12" s="35"/>
      <c r="OYY12" s="35"/>
      <c r="OYZ12" s="35"/>
      <c r="OZA12" s="35"/>
      <c r="OZB12" s="35"/>
      <c r="OZC12" s="35"/>
      <c r="OZD12" s="35"/>
      <c r="OZE12" s="35"/>
      <c r="OZF12" s="35"/>
      <c r="OZG12" s="35"/>
      <c r="OZH12" s="35"/>
      <c r="OZI12" s="35"/>
      <c r="OZJ12" s="35"/>
      <c r="OZK12" s="35"/>
      <c r="OZL12" s="35"/>
      <c r="OZM12" s="35"/>
      <c r="OZN12" s="35"/>
      <c r="OZO12" s="35"/>
      <c r="OZP12" s="35"/>
      <c r="OZQ12" s="35"/>
      <c r="OZR12" s="35"/>
      <c r="OZS12" s="35"/>
      <c r="OZT12" s="35"/>
      <c r="OZU12" s="35"/>
      <c r="OZV12" s="35"/>
      <c r="OZW12" s="35"/>
      <c r="OZX12" s="35"/>
      <c r="OZY12" s="35"/>
      <c r="OZZ12" s="35"/>
      <c r="PAA12" s="35"/>
      <c r="PAB12" s="35"/>
      <c r="PAC12" s="35"/>
      <c r="PAD12" s="35"/>
      <c r="PAE12" s="35"/>
      <c r="PAF12" s="35"/>
      <c r="PAG12" s="35"/>
      <c r="PAH12" s="35"/>
      <c r="PAI12" s="35"/>
      <c r="PAJ12" s="35"/>
      <c r="PAK12" s="35"/>
      <c r="PAL12" s="35"/>
      <c r="PAM12" s="35"/>
      <c r="PAN12" s="35"/>
      <c r="PAO12" s="35"/>
      <c r="PAP12" s="35"/>
      <c r="PAQ12" s="35"/>
      <c r="PAR12" s="35"/>
      <c r="PAS12" s="35"/>
      <c r="PAT12" s="35"/>
      <c r="PAU12" s="35"/>
      <c r="PAV12" s="35"/>
      <c r="PAW12" s="35"/>
      <c r="PAX12" s="35"/>
      <c r="PAY12" s="35"/>
      <c r="PAZ12" s="35"/>
      <c r="PBA12" s="35"/>
      <c r="PBB12" s="35"/>
      <c r="PBC12" s="35"/>
      <c r="PBD12" s="35"/>
      <c r="PBE12" s="35"/>
      <c r="PBF12" s="35"/>
      <c r="PBG12" s="35"/>
      <c r="PBH12" s="35"/>
      <c r="PBI12" s="35"/>
      <c r="PBJ12" s="35"/>
      <c r="PBK12" s="35"/>
      <c r="PBL12" s="35"/>
      <c r="PBM12" s="35"/>
      <c r="PBN12" s="35"/>
      <c r="PBO12" s="35"/>
      <c r="PBP12" s="35"/>
      <c r="PBQ12" s="35"/>
      <c r="PBR12" s="35"/>
      <c r="PBS12" s="35"/>
      <c r="PBT12" s="35"/>
      <c r="PBU12" s="35"/>
      <c r="PBV12" s="35"/>
      <c r="PBW12" s="35"/>
      <c r="PBX12" s="35"/>
      <c r="PBY12" s="35"/>
      <c r="PBZ12" s="35"/>
      <c r="PCA12" s="35"/>
      <c r="PCB12" s="35"/>
      <c r="PCC12" s="35"/>
      <c r="PCD12" s="35"/>
      <c r="PCE12" s="35"/>
      <c r="PCF12" s="35"/>
      <c r="PCG12" s="35"/>
      <c r="PCH12" s="35"/>
      <c r="PCI12" s="35"/>
      <c r="PCJ12" s="35"/>
      <c r="PCK12" s="35"/>
      <c r="PCL12" s="35"/>
      <c r="PCM12" s="35"/>
      <c r="PCN12" s="35"/>
      <c r="PCO12" s="35"/>
      <c r="PCP12" s="35"/>
      <c r="PCQ12" s="35"/>
      <c r="PCR12" s="35"/>
      <c r="PCS12" s="35"/>
      <c r="PCT12" s="35"/>
      <c r="PCU12" s="35"/>
      <c r="PCV12" s="35"/>
      <c r="PCW12" s="35"/>
      <c r="PCX12" s="35"/>
      <c r="PCY12" s="35"/>
      <c r="PCZ12" s="35"/>
      <c r="PDA12" s="35"/>
      <c r="PDB12" s="35"/>
      <c r="PDC12" s="35"/>
      <c r="PDD12" s="35"/>
      <c r="PDE12" s="35"/>
      <c r="PDF12" s="35"/>
      <c r="PDG12" s="35"/>
      <c r="PDH12" s="35"/>
      <c r="PDI12" s="35"/>
      <c r="PDJ12" s="35"/>
      <c r="PDK12" s="35"/>
      <c r="PDL12" s="35"/>
      <c r="PDM12" s="35"/>
      <c r="PDN12" s="35"/>
      <c r="PDO12" s="35"/>
      <c r="PDP12" s="35"/>
      <c r="PDQ12" s="35"/>
      <c r="PDR12" s="35"/>
      <c r="PDS12" s="35"/>
      <c r="PDT12" s="35"/>
      <c r="PDU12" s="35"/>
      <c r="PDV12" s="35"/>
      <c r="PDW12" s="35"/>
      <c r="PDX12" s="35"/>
      <c r="PDY12" s="35"/>
      <c r="PDZ12" s="35"/>
      <c r="PEA12" s="35"/>
      <c r="PEB12" s="35"/>
      <c r="PEC12" s="35"/>
      <c r="PED12" s="35"/>
      <c r="PEE12" s="35"/>
      <c r="PEF12" s="35"/>
      <c r="PEG12" s="35"/>
      <c r="PEH12" s="35"/>
      <c r="PEI12" s="35"/>
      <c r="PEJ12" s="35"/>
      <c r="PEK12" s="35"/>
      <c r="PEL12" s="35"/>
      <c r="PEM12" s="35"/>
      <c r="PEN12" s="35"/>
      <c r="PEO12" s="35"/>
      <c r="PEP12" s="35"/>
      <c r="PEQ12" s="35"/>
      <c r="PER12" s="35"/>
      <c r="PES12" s="35"/>
      <c r="PET12" s="35"/>
      <c r="PEU12" s="35"/>
      <c r="PEV12" s="35"/>
      <c r="PEW12" s="35"/>
      <c r="PEX12" s="35"/>
      <c r="PEY12" s="35"/>
      <c r="PEZ12" s="35"/>
      <c r="PFA12" s="35"/>
      <c r="PFB12" s="35"/>
      <c r="PFC12" s="35"/>
      <c r="PFD12" s="35"/>
      <c r="PFE12" s="35"/>
      <c r="PFF12" s="35"/>
      <c r="PFG12" s="35"/>
      <c r="PFH12" s="35"/>
      <c r="PFI12" s="35"/>
      <c r="PFJ12" s="35"/>
      <c r="PFK12" s="35"/>
      <c r="PFL12" s="35"/>
      <c r="PFM12" s="35"/>
      <c r="PFN12" s="35"/>
      <c r="PFO12" s="35"/>
      <c r="PFP12" s="35"/>
      <c r="PFQ12" s="35"/>
      <c r="PFR12" s="35"/>
      <c r="PFS12" s="35"/>
      <c r="PFT12" s="35"/>
      <c r="PFU12" s="35"/>
      <c r="PFV12" s="35"/>
      <c r="PFW12" s="35"/>
      <c r="PFX12" s="35"/>
      <c r="PFY12" s="35"/>
      <c r="PFZ12" s="35"/>
      <c r="PGA12" s="35"/>
      <c r="PGB12" s="35"/>
      <c r="PGC12" s="35"/>
      <c r="PGD12" s="35"/>
      <c r="PGE12" s="35"/>
      <c r="PGF12" s="35"/>
      <c r="PGG12" s="35"/>
      <c r="PGH12" s="35"/>
      <c r="PGI12" s="35"/>
      <c r="PGJ12" s="35"/>
      <c r="PGK12" s="35"/>
      <c r="PGL12" s="35"/>
      <c r="PGM12" s="35"/>
      <c r="PGN12" s="35"/>
      <c r="PGO12" s="35"/>
      <c r="PGP12" s="35"/>
      <c r="PGQ12" s="35"/>
      <c r="PGR12" s="35"/>
      <c r="PGS12" s="35"/>
      <c r="PGT12" s="35"/>
      <c r="PGU12" s="35"/>
      <c r="PGV12" s="35"/>
      <c r="PGW12" s="35"/>
      <c r="PGX12" s="35"/>
      <c r="PGY12" s="35"/>
      <c r="PGZ12" s="35"/>
      <c r="PHA12" s="35"/>
      <c r="PHB12" s="35"/>
      <c r="PHC12" s="35"/>
      <c r="PHD12" s="35"/>
      <c r="PHE12" s="35"/>
      <c r="PHF12" s="35"/>
      <c r="PHG12" s="35"/>
      <c r="PHH12" s="35"/>
      <c r="PHI12" s="35"/>
      <c r="PHJ12" s="35"/>
      <c r="PHK12" s="35"/>
      <c r="PHL12" s="35"/>
      <c r="PHM12" s="35"/>
      <c r="PHN12" s="35"/>
      <c r="PHO12" s="35"/>
      <c r="PHP12" s="35"/>
      <c r="PHQ12" s="35"/>
      <c r="PHR12" s="35"/>
      <c r="PHS12" s="35"/>
      <c r="PHT12" s="35"/>
      <c r="PHU12" s="35"/>
      <c r="PHV12" s="35"/>
      <c r="PHW12" s="35"/>
      <c r="PHX12" s="35"/>
      <c r="PHY12" s="35"/>
      <c r="PHZ12" s="35"/>
      <c r="PIA12" s="35"/>
      <c r="PIB12" s="35"/>
      <c r="PIC12" s="35"/>
      <c r="PID12" s="35"/>
      <c r="PIE12" s="35"/>
      <c r="PIF12" s="35"/>
      <c r="PIG12" s="35"/>
      <c r="PIH12" s="35"/>
      <c r="PII12" s="35"/>
      <c r="PIJ12" s="35"/>
      <c r="PIK12" s="35"/>
      <c r="PIL12" s="35"/>
      <c r="PIM12" s="35"/>
      <c r="PIN12" s="35"/>
      <c r="PIO12" s="35"/>
      <c r="PIP12" s="35"/>
      <c r="PIQ12" s="35"/>
      <c r="PIR12" s="35"/>
      <c r="PIS12" s="35"/>
      <c r="PIT12" s="35"/>
      <c r="PIU12" s="35"/>
      <c r="PIV12" s="35"/>
      <c r="PIW12" s="35"/>
      <c r="PIX12" s="35"/>
      <c r="PIY12" s="35"/>
      <c r="PIZ12" s="35"/>
      <c r="PJA12" s="35"/>
      <c r="PJB12" s="35"/>
      <c r="PJC12" s="35"/>
      <c r="PJD12" s="35"/>
      <c r="PJE12" s="35"/>
      <c r="PJF12" s="35"/>
      <c r="PJG12" s="35"/>
      <c r="PJH12" s="35"/>
      <c r="PJI12" s="35"/>
      <c r="PJJ12" s="35"/>
      <c r="PJK12" s="35"/>
      <c r="PJL12" s="35"/>
      <c r="PJM12" s="35"/>
      <c r="PJN12" s="35"/>
      <c r="PJO12" s="35"/>
      <c r="PJP12" s="35"/>
      <c r="PJQ12" s="35"/>
      <c r="PJR12" s="35"/>
      <c r="PJS12" s="35"/>
      <c r="PJT12" s="35"/>
      <c r="PJU12" s="35"/>
      <c r="PJV12" s="35"/>
      <c r="PJW12" s="35"/>
      <c r="PJX12" s="35"/>
      <c r="PJY12" s="35"/>
      <c r="PJZ12" s="35"/>
      <c r="PKA12" s="35"/>
      <c r="PKB12" s="35"/>
      <c r="PKC12" s="35"/>
      <c r="PKD12" s="35"/>
      <c r="PKE12" s="35"/>
      <c r="PKF12" s="35"/>
      <c r="PKG12" s="35"/>
      <c r="PKH12" s="35"/>
      <c r="PKI12" s="35"/>
      <c r="PKJ12" s="35"/>
      <c r="PKK12" s="35"/>
      <c r="PKL12" s="35"/>
      <c r="PKM12" s="35"/>
      <c r="PKN12" s="35"/>
      <c r="PKO12" s="35"/>
      <c r="PKP12" s="35"/>
      <c r="PKQ12" s="35"/>
      <c r="PKR12" s="35"/>
      <c r="PKS12" s="35"/>
      <c r="PKT12" s="35"/>
      <c r="PKU12" s="35"/>
      <c r="PKV12" s="35"/>
      <c r="PKW12" s="35"/>
      <c r="PKX12" s="35"/>
      <c r="PKY12" s="35"/>
      <c r="PKZ12" s="35"/>
      <c r="PLA12" s="35"/>
      <c r="PLB12" s="35"/>
      <c r="PLC12" s="35"/>
      <c r="PLD12" s="35"/>
      <c r="PLE12" s="35"/>
      <c r="PLF12" s="35"/>
      <c r="PLG12" s="35"/>
      <c r="PLH12" s="35"/>
      <c r="PLI12" s="35"/>
      <c r="PLJ12" s="35"/>
      <c r="PLK12" s="35"/>
      <c r="PLL12" s="35"/>
      <c r="PLM12" s="35"/>
      <c r="PLN12" s="35"/>
      <c r="PLO12" s="35"/>
      <c r="PLP12" s="35"/>
      <c r="PLQ12" s="35"/>
      <c r="PLR12" s="35"/>
      <c r="PLS12" s="35"/>
      <c r="PLT12" s="35"/>
      <c r="PLU12" s="35"/>
      <c r="PLV12" s="35"/>
      <c r="PLW12" s="35"/>
      <c r="PLX12" s="35"/>
      <c r="PLY12" s="35"/>
      <c r="PLZ12" s="35"/>
      <c r="PMA12" s="35"/>
      <c r="PMB12" s="35"/>
      <c r="PMC12" s="35"/>
      <c r="PMD12" s="35"/>
      <c r="PME12" s="35"/>
      <c r="PMF12" s="35"/>
      <c r="PMG12" s="35"/>
      <c r="PMH12" s="35"/>
      <c r="PMI12" s="35"/>
      <c r="PMJ12" s="35"/>
      <c r="PMK12" s="35"/>
      <c r="PML12" s="35"/>
      <c r="PMM12" s="35"/>
      <c r="PMN12" s="35"/>
      <c r="PMO12" s="35"/>
      <c r="PMP12" s="35"/>
      <c r="PMQ12" s="35"/>
      <c r="PMR12" s="35"/>
      <c r="PMS12" s="35"/>
      <c r="PMT12" s="35"/>
      <c r="PMU12" s="35"/>
      <c r="PMV12" s="35"/>
      <c r="PMW12" s="35"/>
      <c r="PMX12" s="35"/>
      <c r="PMY12" s="35"/>
      <c r="PMZ12" s="35"/>
      <c r="PNA12" s="35"/>
      <c r="PNB12" s="35"/>
      <c r="PNC12" s="35"/>
      <c r="PND12" s="35"/>
      <c r="PNE12" s="35"/>
      <c r="PNF12" s="35"/>
      <c r="PNG12" s="35"/>
      <c r="PNH12" s="35"/>
      <c r="PNI12" s="35"/>
      <c r="PNJ12" s="35"/>
      <c r="PNK12" s="35"/>
      <c r="PNL12" s="35"/>
      <c r="PNM12" s="35"/>
      <c r="PNN12" s="35"/>
      <c r="PNO12" s="35"/>
      <c r="PNP12" s="35"/>
      <c r="PNQ12" s="35"/>
      <c r="PNR12" s="35"/>
      <c r="PNS12" s="35"/>
      <c r="PNT12" s="35"/>
      <c r="PNU12" s="35"/>
      <c r="PNV12" s="35"/>
      <c r="PNW12" s="35"/>
      <c r="PNX12" s="35"/>
      <c r="PNY12" s="35"/>
      <c r="PNZ12" s="35"/>
      <c r="POA12" s="35"/>
      <c r="POB12" s="35"/>
      <c r="POC12" s="35"/>
      <c r="POD12" s="35"/>
      <c r="POE12" s="35"/>
      <c r="POF12" s="35"/>
      <c r="POG12" s="35"/>
      <c r="POH12" s="35"/>
      <c r="POI12" s="35"/>
      <c r="POJ12" s="35"/>
      <c r="POK12" s="35"/>
      <c r="POL12" s="35"/>
      <c r="POM12" s="35"/>
      <c r="PON12" s="35"/>
      <c r="POO12" s="35"/>
      <c r="POP12" s="35"/>
      <c r="POQ12" s="35"/>
      <c r="POR12" s="35"/>
      <c r="POS12" s="35"/>
      <c r="POT12" s="35"/>
      <c r="POU12" s="35"/>
      <c r="POV12" s="35"/>
      <c r="POW12" s="35"/>
      <c r="POX12" s="35"/>
      <c r="POY12" s="35"/>
      <c r="POZ12" s="35"/>
      <c r="PPA12" s="35"/>
      <c r="PPB12" s="35"/>
      <c r="PPC12" s="35"/>
      <c r="PPD12" s="35"/>
      <c r="PPE12" s="35"/>
      <c r="PPF12" s="35"/>
      <c r="PPG12" s="35"/>
      <c r="PPH12" s="35"/>
      <c r="PPI12" s="35"/>
      <c r="PPJ12" s="35"/>
      <c r="PPK12" s="35"/>
      <c r="PPL12" s="35"/>
      <c r="PPM12" s="35"/>
      <c r="PPN12" s="35"/>
      <c r="PPO12" s="35"/>
      <c r="PPP12" s="35"/>
      <c r="PPQ12" s="35"/>
      <c r="PPR12" s="35"/>
      <c r="PPS12" s="35"/>
      <c r="PPT12" s="35"/>
      <c r="PPU12" s="35"/>
      <c r="PPV12" s="35"/>
      <c r="PPW12" s="35"/>
      <c r="PPX12" s="35"/>
      <c r="PPY12" s="35"/>
      <c r="PPZ12" s="35"/>
      <c r="PQA12" s="35"/>
      <c r="PQB12" s="35"/>
      <c r="PQC12" s="35"/>
      <c r="PQD12" s="35"/>
      <c r="PQE12" s="35"/>
      <c r="PQF12" s="35"/>
      <c r="PQG12" s="35"/>
      <c r="PQH12" s="35"/>
      <c r="PQI12" s="35"/>
      <c r="PQJ12" s="35"/>
      <c r="PQK12" s="35"/>
      <c r="PQL12" s="35"/>
      <c r="PQM12" s="35"/>
      <c r="PQN12" s="35"/>
      <c r="PQO12" s="35"/>
      <c r="PQP12" s="35"/>
      <c r="PQQ12" s="35"/>
      <c r="PQR12" s="35"/>
      <c r="PQS12" s="35"/>
      <c r="PQT12" s="35"/>
      <c r="PQU12" s="35"/>
      <c r="PQV12" s="35"/>
      <c r="PQW12" s="35"/>
      <c r="PQX12" s="35"/>
      <c r="PQY12" s="35"/>
      <c r="PQZ12" s="35"/>
      <c r="PRA12" s="35"/>
      <c r="PRB12" s="35"/>
      <c r="PRC12" s="35"/>
      <c r="PRD12" s="35"/>
      <c r="PRE12" s="35"/>
      <c r="PRF12" s="35"/>
      <c r="PRG12" s="35"/>
      <c r="PRH12" s="35"/>
      <c r="PRI12" s="35"/>
      <c r="PRJ12" s="35"/>
      <c r="PRK12" s="35"/>
      <c r="PRL12" s="35"/>
      <c r="PRM12" s="35"/>
      <c r="PRN12" s="35"/>
      <c r="PRO12" s="35"/>
      <c r="PRP12" s="35"/>
      <c r="PRQ12" s="35"/>
      <c r="PRR12" s="35"/>
      <c r="PRS12" s="35"/>
      <c r="PRT12" s="35"/>
      <c r="PRU12" s="35"/>
      <c r="PRV12" s="35"/>
      <c r="PRW12" s="35"/>
      <c r="PRX12" s="35"/>
      <c r="PRY12" s="35"/>
      <c r="PRZ12" s="35"/>
      <c r="PSA12" s="35"/>
      <c r="PSB12" s="35"/>
      <c r="PSC12" s="35"/>
      <c r="PSD12" s="35"/>
      <c r="PSE12" s="35"/>
      <c r="PSF12" s="35"/>
      <c r="PSG12" s="35"/>
      <c r="PSH12" s="35"/>
      <c r="PSI12" s="35"/>
      <c r="PSJ12" s="35"/>
      <c r="PSK12" s="35"/>
      <c r="PSL12" s="35"/>
      <c r="PSM12" s="35"/>
      <c r="PSN12" s="35"/>
      <c r="PSO12" s="35"/>
      <c r="PSP12" s="35"/>
      <c r="PSQ12" s="35"/>
      <c r="PSR12" s="35"/>
      <c r="PSS12" s="35"/>
      <c r="PST12" s="35"/>
      <c r="PSU12" s="35"/>
      <c r="PSV12" s="35"/>
      <c r="PSW12" s="35"/>
      <c r="PSX12" s="35"/>
      <c r="PSY12" s="35"/>
      <c r="PSZ12" s="35"/>
      <c r="PTA12" s="35"/>
      <c r="PTB12" s="35"/>
      <c r="PTC12" s="35"/>
      <c r="PTD12" s="35"/>
      <c r="PTE12" s="35"/>
      <c r="PTF12" s="35"/>
      <c r="PTG12" s="35"/>
      <c r="PTH12" s="35"/>
      <c r="PTI12" s="35"/>
      <c r="PTJ12" s="35"/>
      <c r="PTK12" s="35"/>
      <c r="PTL12" s="35"/>
      <c r="PTM12" s="35"/>
      <c r="PTN12" s="35"/>
      <c r="PTO12" s="35"/>
      <c r="PTP12" s="35"/>
      <c r="PTQ12" s="35"/>
      <c r="PTR12" s="35"/>
      <c r="PTS12" s="35"/>
      <c r="PTT12" s="35"/>
      <c r="PTU12" s="35"/>
      <c r="PTV12" s="35"/>
      <c r="PTW12" s="35"/>
      <c r="PTX12" s="35"/>
      <c r="PTY12" s="35"/>
      <c r="PTZ12" s="35"/>
      <c r="PUA12" s="35"/>
      <c r="PUB12" s="35"/>
      <c r="PUC12" s="35"/>
      <c r="PUD12" s="35"/>
      <c r="PUE12" s="35"/>
      <c r="PUF12" s="35"/>
      <c r="PUG12" s="35"/>
      <c r="PUH12" s="35"/>
      <c r="PUI12" s="35"/>
      <c r="PUJ12" s="35"/>
      <c r="PUK12" s="35"/>
      <c r="PUL12" s="35"/>
      <c r="PUM12" s="35"/>
      <c r="PUN12" s="35"/>
      <c r="PUO12" s="35"/>
      <c r="PUP12" s="35"/>
      <c r="PUQ12" s="35"/>
      <c r="PUR12" s="35"/>
      <c r="PUS12" s="35"/>
      <c r="PUT12" s="35"/>
      <c r="PUU12" s="35"/>
      <c r="PUV12" s="35"/>
      <c r="PUW12" s="35"/>
      <c r="PUX12" s="35"/>
      <c r="PUY12" s="35"/>
      <c r="PUZ12" s="35"/>
      <c r="PVA12" s="35"/>
      <c r="PVB12" s="35"/>
      <c r="PVC12" s="35"/>
      <c r="PVD12" s="35"/>
      <c r="PVE12" s="35"/>
      <c r="PVF12" s="35"/>
      <c r="PVG12" s="35"/>
      <c r="PVH12" s="35"/>
      <c r="PVI12" s="35"/>
      <c r="PVJ12" s="35"/>
      <c r="PVK12" s="35"/>
      <c r="PVL12" s="35"/>
      <c r="PVM12" s="35"/>
      <c r="PVN12" s="35"/>
      <c r="PVO12" s="35"/>
      <c r="PVP12" s="35"/>
      <c r="PVQ12" s="35"/>
      <c r="PVR12" s="35"/>
      <c r="PVS12" s="35"/>
      <c r="PVT12" s="35"/>
      <c r="PVU12" s="35"/>
      <c r="PVV12" s="35"/>
      <c r="PVW12" s="35"/>
      <c r="PVX12" s="35"/>
      <c r="PVY12" s="35"/>
      <c r="PVZ12" s="35"/>
      <c r="PWA12" s="35"/>
      <c r="PWB12" s="35"/>
      <c r="PWC12" s="35"/>
      <c r="PWD12" s="35"/>
      <c r="PWE12" s="35"/>
      <c r="PWF12" s="35"/>
      <c r="PWG12" s="35"/>
      <c r="PWH12" s="35"/>
      <c r="PWI12" s="35"/>
      <c r="PWJ12" s="35"/>
      <c r="PWK12" s="35"/>
      <c r="PWL12" s="35"/>
      <c r="PWM12" s="35"/>
      <c r="PWN12" s="35"/>
      <c r="PWO12" s="35"/>
      <c r="PWP12" s="35"/>
      <c r="PWQ12" s="35"/>
      <c r="PWR12" s="35"/>
      <c r="PWS12" s="35"/>
      <c r="PWT12" s="35"/>
      <c r="PWU12" s="35"/>
      <c r="PWV12" s="35"/>
      <c r="PWW12" s="35"/>
      <c r="PWX12" s="35"/>
      <c r="PWY12" s="35"/>
      <c r="PWZ12" s="35"/>
      <c r="PXA12" s="35"/>
      <c r="PXB12" s="35"/>
      <c r="PXC12" s="35"/>
      <c r="PXD12" s="35"/>
      <c r="PXE12" s="35"/>
      <c r="PXF12" s="35"/>
      <c r="PXG12" s="35"/>
      <c r="PXH12" s="35"/>
      <c r="PXI12" s="35"/>
      <c r="PXJ12" s="35"/>
      <c r="PXK12" s="35"/>
      <c r="PXL12" s="35"/>
      <c r="PXM12" s="35"/>
      <c r="PXN12" s="35"/>
      <c r="PXO12" s="35"/>
      <c r="PXP12" s="35"/>
      <c r="PXQ12" s="35"/>
      <c r="PXR12" s="35"/>
      <c r="PXS12" s="35"/>
      <c r="PXT12" s="35"/>
      <c r="PXU12" s="35"/>
      <c r="PXV12" s="35"/>
      <c r="PXW12" s="35"/>
      <c r="PXX12" s="35"/>
      <c r="PXY12" s="35"/>
      <c r="PXZ12" s="35"/>
      <c r="PYA12" s="35"/>
      <c r="PYB12" s="35"/>
      <c r="PYC12" s="35"/>
      <c r="PYD12" s="35"/>
      <c r="PYE12" s="35"/>
      <c r="PYF12" s="35"/>
      <c r="PYG12" s="35"/>
      <c r="PYH12" s="35"/>
      <c r="PYI12" s="35"/>
      <c r="PYJ12" s="35"/>
      <c r="PYK12" s="35"/>
      <c r="PYL12" s="35"/>
      <c r="PYM12" s="35"/>
      <c r="PYN12" s="35"/>
      <c r="PYO12" s="35"/>
      <c r="PYP12" s="35"/>
      <c r="PYQ12" s="35"/>
      <c r="PYR12" s="35"/>
      <c r="PYS12" s="35"/>
      <c r="PYT12" s="35"/>
      <c r="PYU12" s="35"/>
      <c r="PYV12" s="35"/>
      <c r="PYW12" s="35"/>
      <c r="PYX12" s="35"/>
      <c r="PYY12" s="35"/>
      <c r="PYZ12" s="35"/>
      <c r="PZA12" s="35"/>
      <c r="PZB12" s="35"/>
      <c r="PZC12" s="35"/>
      <c r="PZD12" s="35"/>
      <c r="PZE12" s="35"/>
      <c r="PZF12" s="35"/>
      <c r="PZG12" s="35"/>
      <c r="PZH12" s="35"/>
      <c r="PZI12" s="35"/>
      <c r="PZJ12" s="35"/>
      <c r="PZK12" s="35"/>
      <c r="PZL12" s="35"/>
      <c r="PZM12" s="35"/>
      <c r="PZN12" s="35"/>
      <c r="PZO12" s="35"/>
      <c r="PZP12" s="35"/>
      <c r="PZQ12" s="35"/>
      <c r="PZR12" s="35"/>
      <c r="PZS12" s="35"/>
      <c r="PZT12" s="35"/>
      <c r="PZU12" s="35"/>
      <c r="PZV12" s="35"/>
      <c r="PZW12" s="35"/>
      <c r="PZX12" s="35"/>
      <c r="PZY12" s="35"/>
      <c r="PZZ12" s="35"/>
      <c r="QAA12" s="35"/>
      <c r="QAB12" s="35"/>
      <c r="QAC12" s="35"/>
      <c r="QAD12" s="35"/>
      <c r="QAE12" s="35"/>
      <c r="QAF12" s="35"/>
      <c r="QAG12" s="35"/>
      <c r="QAH12" s="35"/>
      <c r="QAI12" s="35"/>
      <c r="QAJ12" s="35"/>
      <c r="QAK12" s="35"/>
      <c r="QAL12" s="35"/>
      <c r="QAM12" s="35"/>
      <c r="QAN12" s="35"/>
      <c r="QAO12" s="35"/>
      <c r="QAP12" s="35"/>
      <c r="QAQ12" s="35"/>
      <c r="QAR12" s="35"/>
      <c r="QAS12" s="35"/>
      <c r="QAT12" s="35"/>
      <c r="QAU12" s="35"/>
      <c r="QAV12" s="35"/>
      <c r="QAW12" s="35"/>
      <c r="QAX12" s="35"/>
      <c r="QAY12" s="35"/>
      <c r="QAZ12" s="35"/>
      <c r="QBA12" s="35"/>
      <c r="QBB12" s="35"/>
      <c r="QBC12" s="35"/>
      <c r="QBD12" s="35"/>
      <c r="QBE12" s="35"/>
      <c r="QBF12" s="35"/>
      <c r="QBG12" s="35"/>
      <c r="QBH12" s="35"/>
      <c r="QBI12" s="35"/>
      <c r="QBJ12" s="35"/>
      <c r="QBK12" s="35"/>
      <c r="QBL12" s="35"/>
      <c r="QBM12" s="35"/>
      <c r="QBN12" s="35"/>
      <c r="QBO12" s="35"/>
      <c r="QBP12" s="35"/>
      <c r="QBQ12" s="35"/>
      <c r="QBR12" s="35"/>
      <c r="QBS12" s="35"/>
      <c r="QBT12" s="35"/>
      <c r="QBU12" s="35"/>
      <c r="QBV12" s="35"/>
      <c r="QBW12" s="35"/>
      <c r="QBX12" s="35"/>
      <c r="QBY12" s="35"/>
      <c r="QBZ12" s="35"/>
      <c r="QCA12" s="35"/>
      <c r="QCB12" s="35"/>
      <c r="QCC12" s="35"/>
      <c r="QCD12" s="35"/>
      <c r="QCE12" s="35"/>
      <c r="QCF12" s="35"/>
      <c r="QCG12" s="35"/>
      <c r="QCH12" s="35"/>
      <c r="QCI12" s="35"/>
      <c r="QCJ12" s="35"/>
      <c r="QCK12" s="35"/>
      <c r="QCL12" s="35"/>
      <c r="QCM12" s="35"/>
      <c r="QCN12" s="35"/>
      <c r="QCO12" s="35"/>
      <c r="QCP12" s="35"/>
      <c r="QCQ12" s="35"/>
      <c r="QCR12" s="35"/>
      <c r="QCS12" s="35"/>
      <c r="QCT12" s="35"/>
      <c r="QCU12" s="35"/>
      <c r="QCV12" s="35"/>
      <c r="QCW12" s="35"/>
      <c r="QCX12" s="35"/>
      <c r="QCY12" s="35"/>
      <c r="QCZ12" s="35"/>
      <c r="QDA12" s="35"/>
      <c r="QDB12" s="35"/>
      <c r="QDC12" s="35"/>
      <c r="QDD12" s="35"/>
      <c r="QDE12" s="35"/>
      <c r="QDF12" s="35"/>
      <c r="QDG12" s="35"/>
      <c r="QDH12" s="35"/>
      <c r="QDI12" s="35"/>
      <c r="QDJ12" s="35"/>
      <c r="QDK12" s="35"/>
      <c r="QDL12" s="35"/>
      <c r="QDM12" s="35"/>
      <c r="QDN12" s="35"/>
      <c r="QDO12" s="35"/>
      <c r="QDP12" s="35"/>
      <c r="QDQ12" s="35"/>
      <c r="QDR12" s="35"/>
      <c r="QDS12" s="35"/>
      <c r="QDT12" s="35"/>
      <c r="QDU12" s="35"/>
      <c r="QDV12" s="35"/>
      <c r="QDW12" s="35"/>
      <c r="QDX12" s="35"/>
      <c r="QDY12" s="35"/>
      <c r="QDZ12" s="35"/>
      <c r="QEA12" s="35"/>
      <c r="QEB12" s="35"/>
      <c r="QEC12" s="35"/>
      <c r="QED12" s="35"/>
      <c r="QEE12" s="35"/>
      <c r="QEF12" s="35"/>
      <c r="QEG12" s="35"/>
      <c r="QEH12" s="35"/>
      <c r="QEI12" s="35"/>
      <c r="QEJ12" s="35"/>
      <c r="QEK12" s="35"/>
      <c r="QEL12" s="35"/>
      <c r="QEM12" s="35"/>
      <c r="QEN12" s="35"/>
      <c r="QEO12" s="35"/>
      <c r="QEP12" s="35"/>
      <c r="QEQ12" s="35"/>
      <c r="QER12" s="35"/>
      <c r="QES12" s="35"/>
      <c r="QET12" s="35"/>
      <c r="QEU12" s="35"/>
      <c r="QEV12" s="35"/>
      <c r="QEW12" s="35"/>
      <c r="QEX12" s="35"/>
      <c r="QEY12" s="35"/>
      <c r="QEZ12" s="35"/>
      <c r="QFA12" s="35"/>
      <c r="QFB12" s="35"/>
      <c r="QFC12" s="35"/>
      <c r="QFD12" s="35"/>
      <c r="QFE12" s="35"/>
      <c r="QFF12" s="35"/>
      <c r="QFG12" s="35"/>
      <c r="QFH12" s="35"/>
      <c r="QFI12" s="35"/>
      <c r="QFJ12" s="35"/>
      <c r="QFK12" s="35"/>
      <c r="QFL12" s="35"/>
      <c r="QFM12" s="35"/>
      <c r="QFN12" s="35"/>
      <c r="QFO12" s="35"/>
      <c r="QFP12" s="35"/>
      <c r="QFQ12" s="35"/>
      <c r="QFR12" s="35"/>
      <c r="QFS12" s="35"/>
      <c r="QFT12" s="35"/>
      <c r="QFU12" s="35"/>
      <c r="QFV12" s="35"/>
      <c r="QFW12" s="35"/>
      <c r="QFX12" s="35"/>
      <c r="QFY12" s="35"/>
      <c r="QFZ12" s="35"/>
      <c r="QGA12" s="35"/>
      <c r="QGB12" s="35"/>
      <c r="QGC12" s="35"/>
      <c r="QGD12" s="35"/>
      <c r="QGE12" s="35"/>
      <c r="QGF12" s="35"/>
      <c r="QGG12" s="35"/>
      <c r="QGH12" s="35"/>
      <c r="QGI12" s="35"/>
      <c r="QGJ12" s="35"/>
      <c r="QGK12" s="35"/>
      <c r="QGL12" s="35"/>
      <c r="QGM12" s="35"/>
      <c r="QGN12" s="35"/>
      <c r="QGO12" s="35"/>
      <c r="QGP12" s="35"/>
      <c r="QGQ12" s="35"/>
      <c r="QGR12" s="35"/>
      <c r="QGS12" s="35"/>
      <c r="QGT12" s="35"/>
      <c r="QGU12" s="35"/>
      <c r="QGV12" s="35"/>
      <c r="QGW12" s="35"/>
      <c r="QGX12" s="35"/>
      <c r="QGY12" s="35"/>
      <c r="QGZ12" s="35"/>
      <c r="QHA12" s="35"/>
      <c r="QHB12" s="35"/>
      <c r="QHC12" s="35"/>
      <c r="QHD12" s="35"/>
      <c r="QHE12" s="35"/>
      <c r="QHF12" s="35"/>
      <c r="QHG12" s="35"/>
      <c r="QHH12" s="35"/>
      <c r="QHI12" s="35"/>
      <c r="QHJ12" s="35"/>
      <c r="QHK12" s="35"/>
      <c r="QHL12" s="35"/>
      <c r="QHM12" s="35"/>
      <c r="QHN12" s="35"/>
      <c r="QHO12" s="35"/>
      <c r="QHP12" s="35"/>
      <c r="QHQ12" s="35"/>
      <c r="QHR12" s="35"/>
      <c r="QHS12" s="35"/>
      <c r="QHT12" s="35"/>
      <c r="QHU12" s="35"/>
      <c r="QHV12" s="35"/>
      <c r="QHW12" s="35"/>
      <c r="QHX12" s="35"/>
      <c r="QHY12" s="35"/>
      <c r="QHZ12" s="35"/>
      <c r="QIA12" s="35"/>
      <c r="QIB12" s="35"/>
      <c r="QIC12" s="35"/>
      <c r="QID12" s="35"/>
      <c r="QIE12" s="35"/>
      <c r="QIF12" s="35"/>
      <c r="QIG12" s="35"/>
      <c r="QIH12" s="35"/>
      <c r="QII12" s="35"/>
      <c r="QIJ12" s="35"/>
      <c r="QIK12" s="35"/>
      <c r="QIL12" s="35"/>
      <c r="QIM12" s="35"/>
      <c r="QIN12" s="35"/>
      <c r="QIO12" s="35"/>
      <c r="QIP12" s="35"/>
      <c r="QIQ12" s="35"/>
      <c r="QIR12" s="35"/>
      <c r="QIS12" s="35"/>
      <c r="QIT12" s="35"/>
      <c r="QIU12" s="35"/>
      <c r="QIV12" s="35"/>
      <c r="QIW12" s="35"/>
      <c r="QIX12" s="35"/>
      <c r="QIY12" s="35"/>
      <c r="QIZ12" s="35"/>
      <c r="QJA12" s="35"/>
      <c r="QJB12" s="35"/>
      <c r="QJC12" s="35"/>
      <c r="QJD12" s="35"/>
      <c r="QJE12" s="35"/>
      <c r="QJF12" s="35"/>
      <c r="QJG12" s="35"/>
      <c r="QJH12" s="35"/>
      <c r="QJI12" s="35"/>
      <c r="QJJ12" s="35"/>
      <c r="QJK12" s="35"/>
      <c r="QJL12" s="35"/>
      <c r="QJM12" s="35"/>
      <c r="QJN12" s="35"/>
      <c r="QJO12" s="35"/>
      <c r="QJP12" s="35"/>
      <c r="QJQ12" s="35"/>
      <c r="QJR12" s="35"/>
      <c r="QJS12" s="35"/>
      <c r="QJT12" s="35"/>
      <c r="QJU12" s="35"/>
      <c r="QJV12" s="35"/>
      <c r="QJW12" s="35"/>
      <c r="QJX12" s="35"/>
      <c r="QJY12" s="35"/>
      <c r="QJZ12" s="35"/>
      <c r="QKA12" s="35"/>
      <c r="QKB12" s="35"/>
      <c r="QKC12" s="35"/>
      <c r="QKD12" s="35"/>
      <c r="QKE12" s="35"/>
      <c r="QKF12" s="35"/>
      <c r="QKG12" s="35"/>
      <c r="QKH12" s="35"/>
      <c r="QKI12" s="35"/>
      <c r="QKJ12" s="35"/>
      <c r="QKK12" s="35"/>
      <c r="QKL12" s="35"/>
      <c r="QKM12" s="35"/>
      <c r="QKN12" s="35"/>
      <c r="QKO12" s="35"/>
      <c r="QKP12" s="35"/>
      <c r="QKQ12" s="35"/>
      <c r="QKR12" s="35"/>
      <c r="QKS12" s="35"/>
      <c r="QKT12" s="35"/>
      <c r="QKU12" s="35"/>
      <c r="QKV12" s="35"/>
      <c r="QKW12" s="35"/>
      <c r="QKX12" s="35"/>
      <c r="QKY12" s="35"/>
      <c r="QKZ12" s="35"/>
      <c r="QLA12" s="35"/>
      <c r="QLB12" s="35"/>
      <c r="QLC12" s="35"/>
      <c r="QLD12" s="35"/>
      <c r="QLE12" s="35"/>
      <c r="QLF12" s="35"/>
      <c r="QLG12" s="35"/>
      <c r="QLH12" s="35"/>
      <c r="QLI12" s="35"/>
      <c r="QLJ12" s="35"/>
      <c r="QLK12" s="35"/>
      <c r="QLL12" s="35"/>
      <c r="QLM12" s="35"/>
      <c r="QLN12" s="35"/>
      <c r="QLO12" s="35"/>
      <c r="QLP12" s="35"/>
      <c r="QLQ12" s="35"/>
      <c r="QLR12" s="35"/>
      <c r="QLS12" s="35"/>
      <c r="QLT12" s="35"/>
      <c r="QLU12" s="35"/>
      <c r="QLV12" s="35"/>
      <c r="QLW12" s="35"/>
      <c r="QLX12" s="35"/>
      <c r="QLY12" s="35"/>
      <c r="QLZ12" s="35"/>
      <c r="QMA12" s="35"/>
      <c r="QMB12" s="35"/>
      <c r="QMC12" s="35"/>
      <c r="QMD12" s="35"/>
      <c r="QME12" s="35"/>
      <c r="QMF12" s="35"/>
      <c r="QMG12" s="35"/>
      <c r="QMH12" s="35"/>
      <c r="QMI12" s="35"/>
      <c r="QMJ12" s="35"/>
      <c r="QMK12" s="35"/>
      <c r="QML12" s="35"/>
      <c r="QMM12" s="35"/>
      <c r="QMN12" s="35"/>
      <c r="QMO12" s="35"/>
      <c r="QMP12" s="35"/>
      <c r="QMQ12" s="35"/>
      <c r="QMR12" s="35"/>
      <c r="QMS12" s="35"/>
      <c r="QMT12" s="35"/>
      <c r="QMU12" s="35"/>
      <c r="QMV12" s="35"/>
      <c r="QMW12" s="35"/>
      <c r="QMX12" s="35"/>
      <c r="QMY12" s="35"/>
      <c r="QMZ12" s="35"/>
      <c r="QNA12" s="35"/>
      <c r="QNB12" s="35"/>
      <c r="QNC12" s="35"/>
      <c r="QND12" s="35"/>
      <c r="QNE12" s="35"/>
      <c r="QNF12" s="35"/>
      <c r="QNG12" s="35"/>
      <c r="QNH12" s="35"/>
      <c r="QNI12" s="35"/>
      <c r="QNJ12" s="35"/>
      <c r="QNK12" s="35"/>
      <c r="QNL12" s="35"/>
      <c r="QNM12" s="35"/>
      <c r="QNN12" s="35"/>
      <c r="QNO12" s="35"/>
      <c r="QNP12" s="35"/>
      <c r="QNQ12" s="35"/>
      <c r="QNR12" s="35"/>
      <c r="QNS12" s="35"/>
      <c r="QNT12" s="35"/>
      <c r="QNU12" s="35"/>
      <c r="QNV12" s="35"/>
      <c r="QNW12" s="35"/>
      <c r="QNX12" s="35"/>
      <c r="QNY12" s="35"/>
      <c r="QNZ12" s="35"/>
      <c r="QOA12" s="35"/>
      <c r="QOB12" s="35"/>
      <c r="QOC12" s="35"/>
      <c r="QOD12" s="35"/>
      <c r="QOE12" s="35"/>
      <c r="QOF12" s="35"/>
      <c r="QOG12" s="35"/>
      <c r="QOH12" s="35"/>
      <c r="QOI12" s="35"/>
      <c r="QOJ12" s="35"/>
      <c r="QOK12" s="35"/>
      <c r="QOL12" s="35"/>
      <c r="QOM12" s="35"/>
      <c r="QON12" s="35"/>
      <c r="QOO12" s="35"/>
      <c r="QOP12" s="35"/>
      <c r="QOQ12" s="35"/>
      <c r="QOR12" s="35"/>
      <c r="QOS12" s="35"/>
      <c r="QOT12" s="35"/>
      <c r="QOU12" s="35"/>
      <c r="QOV12" s="35"/>
      <c r="QOW12" s="35"/>
      <c r="QOX12" s="35"/>
      <c r="QOY12" s="35"/>
      <c r="QOZ12" s="35"/>
      <c r="QPA12" s="35"/>
      <c r="QPB12" s="35"/>
      <c r="QPC12" s="35"/>
      <c r="QPD12" s="35"/>
      <c r="QPE12" s="35"/>
      <c r="QPF12" s="35"/>
      <c r="QPG12" s="35"/>
      <c r="QPH12" s="35"/>
      <c r="QPI12" s="35"/>
      <c r="QPJ12" s="35"/>
      <c r="QPK12" s="35"/>
      <c r="QPL12" s="35"/>
      <c r="QPM12" s="35"/>
      <c r="QPN12" s="35"/>
      <c r="QPO12" s="35"/>
      <c r="QPP12" s="35"/>
      <c r="QPQ12" s="35"/>
      <c r="QPR12" s="35"/>
      <c r="QPS12" s="35"/>
      <c r="QPT12" s="35"/>
      <c r="QPU12" s="35"/>
      <c r="QPV12" s="35"/>
      <c r="QPW12" s="35"/>
      <c r="QPX12" s="35"/>
      <c r="QPY12" s="35"/>
      <c r="QPZ12" s="35"/>
      <c r="QQA12" s="35"/>
      <c r="QQB12" s="35"/>
      <c r="QQC12" s="35"/>
      <c r="QQD12" s="35"/>
      <c r="QQE12" s="35"/>
      <c r="QQF12" s="35"/>
      <c r="QQG12" s="35"/>
      <c r="QQH12" s="35"/>
      <c r="QQI12" s="35"/>
      <c r="QQJ12" s="35"/>
      <c r="QQK12" s="35"/>
      <c r="QQL12" s="35"/>
      <c r="QQM12" s="35"/>
      <c r="QQN12" s="35"/>
      <c r="QQO12" s="35"/>
      <c r="QQP12" s="35"/>
      <c r="QQQ12" s="35"/>
      <c r="QQR12" s="35"/>
      <c r="QQS12" s="35"/>
      <c r="QQT12" s="35"/>
      <c r="QQU12" s="35"/>
      <c r="QQV12" s="35"/>
      <c r="QQW12" s="35"/>
      <c r="QQX12" s="35"/>
      <c r="QQY12" s="35"/>
      <c r="QQZ12" s="35"/>
      <c r="QRA12" s="35"/>
      <c r="QRB12" s="35"/>
      <c r="QRC12" s="35"/>
      <c r="QRD12" s="35"/>
      <c r="QRE12" s="35"/>
      <c r="QRF12" s="35"/>
      <c r="QRG12" s="35"/>
      <c r="QRH12" s="35"/>
      <c r="QRI12" s="35"/>
      <c r="QRJ12" s="35"/>
      <c r="QRK12" s="35"/>
      <c r="QRL12" s="35"/>
      <c r="QRM12" s="35"/>
      <c r="QRN12" s="35"/>
      <c r="QRO12" s="35"/>
      <c r="QRP12" s="35"/>
      <c r="QRQ12" s="35"/>
      <c r="QRR12" s="35"/>
      <c r="QRS12" s="35"/>
      <c r="QRT12" s="35"/>
      <c r="QRU12" s="35"/>
      <c r="QRV12" s="35"/>
      <c r="QRW12" s="35"/>
      <c r="QRX12" s="35"/>
      <c r="QRY12" s="35"/>
      <c r="QRZ12" s="35"/>
      <c r="QSA12" s="35"/>
      <c r="QSB12" s="35"/>
      <c r="QSC12" s="35"/>
      <c r="QSD12" s="35"/>
      <c r="QSE12" s="35"/>
      <c r="QSF12" s="35"/>
      <c r="QSG12" s="35"/>
      <c r="QSH12" s="35"/>
      <c r="QSI12" s="35"/>
      <c r="QSJ12" s="35"/>
      <c r="QSK12" s="35"/>
      <c r="QSL12" s="35"/>
      <c r="QSM12" s="35"/>
      <c r="QSN12" s="35"/>
      <c r="QSO12" s="35"/>
      <c r="QSP12" s="35"/>
      <c r="QSQ12" s="35"/>
      <c r="QSR12" s="35"/>
      <c r="QSS12" s="35"/>
      <c r="QST12" s="35"/>
      <c r="QSU12" s="35"/>
      <c r="QSV12" s="35"/>
      <c r="QSW12" s="35"/>
      <c r="QSX12" s="35"/>
      <c r="QSY12" s="35"/>
      <c r="QSZ12" s="35"/>
      <c r="QTA12" s="35"/>
      <c r="QTB12" s="35"/>
      <c r="QTC12" s="35"/>
      <c r="QTD12" s="35"/>
      <c r="QTE12" s="35"/>
      <c r="QTF12" s="35"/>
      <c r="QTG12" s="35"/>
      <c r="QTH12" s="35"/>
      <c r="QTI12" s="35"/>
      <c r="QTJ12" s="35"/>
      <c r="QTK12" s="35"/>
      <c r="QTL12" s="35"/>
      <c r="QTM12" s="35"/>
      <c r="QTN12" s="35"/>
      <c r="QTO12" s="35"/>
      <c r="QTP12" s="35"/>
      <c r="QTQ12" s="35"/>
      <c r="QTR12" s="35"/>
      <c r="QTS12" s="35"/>
      <c r="QTT12" s="35"/>
      <c r="QTU12" s="35"/>
      <c r="QTV12" s="35"/>
      <c r="QTW12" s="35"/>
      <c r="QTX12" s="35"/>
      <c r="QTY12" s="35"/>
      <c r="QTZ12" s="35"/>
      <c r="QUA12" s="35"/>
      <c r="QUB12" s="35"/>
      <c r="QUC12" s="35"/>
      <c r="QUD12" s="35"/>
      <c r="QUE12" s="35"/>
      <c r="QUF12" s="35"/>
      <c r="QUG12" s="35"/>
      <c r="QUH12" s="35"/>
      <c r="QUI12" s="35"/>
      <c r="QUJ12" s="35"/>
      <c r="QUK12" s="35"/>
      <c r="QUL12" s="35"/>
      <c r="QUM12" s="35"/>
      <c r="QUN12" s="35"/>
      <c r="QUO12" s="35"/>
      <c r="QUP12" s="35"/>
      <c r="QUQ12" s="35"/>
      <c r="QUR12" s="35"/>
      <c r="QUS12" s="35"/>
      <c r="QUT12" s="35"/>
      <c r="QUU12" s="35"/>
      <c r="QUV12" s="35"/>
      <c r="QUW12" s="35"/>
      <c r="QUX12" s="35"/>
      <c r="QUY12" s="35"/>
      <c r="QUZ12" s="35"/>
      <c r="QVA12" s="35"/>
      <c r="QVB12" s="35"/>
      <c r="QVC12" s="35"/>
      <c r="QVD12" s="35"/>
      <c r="QVE12" s="35"/>
      <c r="QVF12" s="35"/>
      <c r="QVG12" s="35"/>
      <c r="QVH12" s="35"/>
      <c r="QVI12" s="35"/>
      <c r="QVJ12" s="35"/>
      <c r="QVK12" s="35"/>
      <c r="QVL12" s="35"/>
      <c r="QVM12" s="35"/>
      <c r="QVN12" s="35"/>
      <c r="QVO12" s="35"/>
      <c r="QVP12" s="35"/>
      <c r="QVQ12" s="35"/>
      <c r="QVR12" s="35"/>
      <c r="QVS12" s="35"/>
      <c r="QVT12" s="35"/>
      <c r="QVU12" s="35"/>
      <c r="QVV12" s="35"/>
      <c r="QVW12" s="35"/>
      <c r="QVX12" s="35"/>
      <c r="QVY12" s="35"/>
      <c r="QVZ12" s="35"/>
      <c r="QWA12" s="35"/>
      <c r="QWB12" s="35"/>
      <c r="QWC12" s="35"/>
      <c r="QWD12" s="35"/>
      <c r="QWE12" s="35"/>
      <c r="QWF12" s="35"/>
      <c r="QWG12" s="35"/>
      <c r="QWH12" s="35"/>
      <c r="QWI12" s="35"/>
      <c r="QWJ12" s="35"/>
      <c r="QWK12" s="35"/>
      <c r="QWL12" s="35"/>
      <c r="QWM12" s="35"/>
      <c r="QWN12" s="35"/>
      <c r="QWO12" s="35"/>
      <c r="QWP12" s="35"/>
      <c r="QWQ12" s="35"/>
      <c r="QWR12" s="35"/>
      <c r="QWS12" s="35"/>
      <c r="QWT12" s="35"/>
      <c r="QWU12" s="35"/>
      <c r="QWV12" s="35"/>
      <c r="QWW12" s="35"/>
      <c r="QWX12" s="35"/>
      <c r="QWY12" s="35"/>
      <c r="QWZ12" s="35"/>
      <c r="QXA12" s="35"/>
      <c r="QXB12" s="35"/>
      <c r="QXC12" s="35"/>
      <c r="QXD12" s="35"/>
      <c r="QXE12" s="35"/>
      <c r="QXF12" s="35"/>
      <c r="QXG12" s="35"/>
      <c r="QXH12" s="35"/>
      <c r="QXI12" s="35"/>
      <c r="QXJ12" s="35"/>
      <c r="QXK12" s="35"/>
      <c r="QXL12" s="35"/>
      <c r="QXM12" s="35"/>
      <c r="QXN12" s="35"/>
      <c r="QXO12" s="35"/>
      <c r="QXP12" s="35"/>
      <c r="QXQ12" s="35"/>
      <c r="QXR12" s="35"/>
      <c r="QXS12" s="35"/>
      <c r="QXT12" s="35"/>
      <c r="QXU12" s="35"/>
      <c r="QXV12" s="35"/>
      <c r="QXW12" s="35"/>
      <c r="QXX12" s="35"/>
      <c r="QXY12" s="35"/>
      <c r="QXZ12" s="35"/>
      <c r="QYA12" s="35"/>
      <c r="QYB12" s="35"/>
      <c r="QYC12" s="35"/>
      <c r="QYD12" s="35"/>
      <c r="QYE12" s="35"/>
      <c r="QYF12" s="35"/>
      <c r="QYG12" s="35"/>
      <c r="QYH12" s="35"/>
      <c r="QYI12" s="35"/>
      <c r="QYJ12" s="35"/>
      <c r="QYK12" s="35"/>
      <c r="QYL12" s="35"/>
      <c r="QYM12" s="35"/>
      <c r="QYN12" s="35"/>
      <c r="QYO12" s="35"/>
      <c r="QYP12" s="35"/>
      <c r="QYQ12" s="35"/>
      <c r="QYR12" s="35"/>
      <c r="QYS12" s="35"/>
      <c r="QYT12" s="35"/>
      <c r="QYU12" s="35"/>
      <c r="QYV12" s="35"/>
      <c r="QYW12" s="35"/>
      <c r="QYX12" s="35"/>
      <c r="QYY12" s="35"/>
      <c r="QYZ12" s="35"/>
      <c r="QZA12" s="35"/>
      <c r="QZB12" s="35"/>
      <c r="QZC12" s="35"/>
      <c r="QZD12" s="35"/>
      <c r="QZE12" s="35"/>
      <c r="QZF12" s="35"/>
      <c r="QZG12" s="35"/>
      <c r="QZH12" s="35"/>
      <c r="QZI12" s="35"/>
      <c r="QZJ12" s="35"/>
      <c r="QZK12" s="35"/>
      <c r="QZL12" s="35"/>
      <c r="QZM12" s="35"/>
      <c r="QZN12" s="35"/>
      <c r="QZO12" s="35"/>
      <c r="QZP12" s="35"/>
      <c r="QZQ12" s="35"/>
      <c r="QZR12" s="35"/>
      <c r="QZS12" s="35"/>
      <c r="QZT12" s="35"/>
      <c r="QZU12" s="35"/>
      <c r="QZV12" s="35"/>
      <c r="QZW12" s="35"/>
      <c r="QZX12" s="35"/>
      <c r="QZY12" s="35"/>
      <c r="QZZ12" s="35"/>
      <c r="RAA12" s="35"/>
      <c r="RAB12" s="35"/>
      <c r="RAC12" s="35"/>
      <c r="RAD12" s="35"/>
      <c r="RAE12" s="35"/>
      <c r="RAF12" s="35"/>
      <c r="RAG12" s="35"/>
      <c r="RAH12" s="35"/>
      <c r="RAI12" s="35"/>
      <c r="RAJ12" s="35"/>
      <c r="RAK12" s="35"/>
      <c r="RAL12" s="35"/>
      <c r="RAM12" s="35"/>
      <c r="RAN12" s="35"/>
      <c r="RAO12" s="35"/>
      <c r="RAP12" s="35"/>
      <c r="RAQ12" s="35"/>
      <c r="RAR12" s="35"/>
      <c r="RAS12" s="35"/>
      <c r="RAT12" s="35"/>
      <c r="RAU12" s="35"/>
      <c r="RAV12" s="35"/>
      <c r="RAW12" s="35"/>
      <c r="RAX12" s="35"/>
      <c r="RAY12" s="35"/>
      <c r="RAZ12" s="35"/>
      <c r="RBA12" s="35"/>
      <c r="RBB12" s="35"/>
      <c r="RBC12" s="35"/>
      <c r="RBD12" s="35"/>
      <c r="RBE12" s="35"/>
      <c r="RBF12" s="35"/>
      <c r="RBG12" s="35"/>
      <c r="RBH12" s="35"/>
      <c r="RBI12" s="35"/>
      <c r="RBJ12" s="35"/>
      <c r="RBK12" s="35"/>
      <c r="RBL12" s="35"/>
      <c r="RBM12" s="35"/>
      <c r="RBN12" s="35"/>
      <c r="RBO12" s="35"/>
      <c r="RBP12" s="35"/>
      <c r="RBQ12" s="35"/>
      <c r="RBR12" s="35"/>
      <c r="RBS12" s="35"/>
      <c r="RBT12" s="35"/>
      <c r="RBU12" s="35"/>
      <c r="RBV12" s="35"/>
      <c r="RBW12" s="35"/>
      <c r="RBX12" s="35"/>
      <c r="RBY12" s="35"/>
      <c r="RBZ12" s="35"/>
      <c r="RCA12" s="35"/>
      <c r="RCB12" s="35"/>
      <c r="RCC12" s="35"/>
      <c r="RCD12" s="35"/>
      <c r="RCE12" s="35"/>
      <c r="RCF12" s="35"/>
      <c r="RCG12" s="35"/>
      <c r="RCH12" s="35"/>
      <c r="RCI12" s="35"/>
      <c r="RCJ12" s="35"/>
      <c r="RCK12" s="35"/>
      <c r="RCL12" s="35"/>
      <c r="RCM12" s="35"/>
      <c r="RCN12" s="35"/>
      <c r="RCO12" s="35"/>
      <c r="RCP12" s="35"/>
      <c r="RCQ12" s="35"/>
      <c r="RCR12" s="35"/>
      <c r="RCS12" s="35"/>
      <c r="RCT12" s="35"/>
      <c r="RCU12" s="35"/>
      <c r="RCV12" s="35"/>
      <c r="RCW12" s="35"/>
      <c r="RCX12" s="35"/>
      <c r="RCY12" s="35"/>
      <c r="RCZ12" s="35"/>
      <c r="RDA12" s="35"/>
      <c r="RDB12" s="35"/>
      <c r="RDC12" s="35"/>
      <c r="RDD12" s="35"/>
      <c r="RDE12" s="35"/>
      <c r="RDF12" s="35"/>
      <c r="RDG12" s="35"/>
      <c r="RDH12" s="35"/>
      <c r="RDI12" s="35"/>
      <c r="RDJ12" s="35"/>
      <c r="RDK12" s="35"/>
      <c r="RDL12" s="35"/>
      <c r="RDM12" s="35"/>
      <c r="RDN12" s="35"/>
      <c r="RDO12" s="35"/>
      <c r="RDP12" s="35"/>
      <c r="RDQ12" s="35"/>
      <c r="RDR12" s="35"/>
      <c r="RDS12" s="35"/>
      <c r="RDT12" s="35"/>
      <c r="RDU12" s="35"/>
      <c r="RDV12" s="35"/>
      <c r="RDW12" s="35"/>
      <c r="RDX12" s="35"/>
      <c r="RDY12" s="35"/>
      <c r="RDZ12" s="35"/>
      <c r="REA12" s="35"/>
      <c r="REB12" s="35"/>
      <c r="REC12" s="35"/>
      <c r="RED12" s="35"/>
      <c r="REE12" s="35"/>
      <c r="REF12" s="35"/>
      <c r="REG12" s="35"/>
      <c r="REH12" s="35"/>
      <c r="REI12" s="35"/>
      <c r="REJ12" s="35"/>
      <c r="REK12" s="35"/>
      <c r="REL12" s="35"/>
      <c r="REM12" s="35"/>
      <c r="REN12" s="35"/>
      <c r="REO12" s="35"/>
      <c r="REP12" s="35"/>
      <c r="REQ12" s="35"/>
      <c r="RER12" s="35"/>
      <c r="RES12" s="35"/>
      <c r="RET12" s="35"/>
      <c r="REU12" s="35"/>
      <c r="REV12" s="35"/>
      <c r="REW12" s="35"/>
      <c r="REX12" s="35"/>
      <c r="REY12" s="35"/>
      <c r="REZ12" s="35"/>
      <c r="RFA12" s="35"/>
      <c r="RFB12" s="35"/>
      <c r="RFC12" s="35"/>
      <c r="RFD12" s="35"/>
      <c r="RFE12" s="35"/>
      <c r="RFF12" s="35"/>
      <c r="RFG12" s="35"/>
      <c r="RFH12" s="35"/>
      <c r="RFI12" s="35"/>
      <c r="RFJ12" s="35"/>
      <c r="RFK12" s="35"/>
      <c r="RFL12" s="35"/>
      <c r="RFM12" s="35"/>
      <c r="RFN12" s="35"/>
      <c r="RFO12" s="35"/>
      <c r="RFP12" s="35"/>
      <c r="RFQ12" s="35"/>
      <c r="RFR12" s="35"/>
      <c r="RFS12" s="35"/>
      <c r="RFT12" s="35"/>
      <c r="RFU12" s="35"/>
      <c r="RFV12" s="35"/>
      <c r="RFW12" s="35"/>
      <c r="RFX12" s="35"/>
      <c r="RFY12" s="35"/>
      <c r="RFZ12" s="35"/>
      <c r="RGA12" s="35"/>
      <c r="RGB12" s="35"/>
      <c r="RGC12" s="35"/>
      <c r="RGD12" s="35"/>
      <c r="RGE12" s="35"/>
      <c r="RGF12" s="35"/>
      <c r="RGG12" s="35"/>
      <c r="RGH12" s="35"/>
      <c r="RGI12" s="35"/>
      <c r="RGJ12" s="35"/>
      <c r="RGK12" s="35"/>
      <c r="RGL12" s="35"/>
      <c r="RGM12" s="35"/>
      <c r="RGN12" s="35"/>
      <c r="RGO12" s="35"/>
      <c r="RGP12" s="35"/>
      <c r="RGQ12" s="35"/>
      <c r="RGR12" s="35"/>
      <c r="RGS12" s="35"/>
      <c r="RGT12" s="35"/>
      <c r="RGU12" s="35"/>
      <c r="RGV12" s="35"/>
      <c r="RGW12" s="35"/>
      <c r="RGX12" s="35"/>
      <c r="RGY12" s="35"/>
      <c r="RGZ12" s="35"/>
      <c r="RHA12" s="35"/>
      <c r="RHB12" s="35"/>
      <c r="RHC12" s="35"/>
      <c r="RHD12" s="35"/>
      <c r="RHE12" s="35"/>
      <c r="RHF12" s="35"/>
      <c r="RHG12" s="35"/>
      <c r="RHH12" s="35"/>
      <c r="RHI12" s="35"/>
      <c r="RHJ12" s="35"/>
      <c r="RHK12" s="35"/>
      <c r="RHL12" s="35"/>
      <c r="RHM12" s="35"/>
      <c r="RHN12" s="35"/>
      <c r="RHO12" s="35"/>
      <c r="RHP12" s="35"/>
      <c r="RHQ12" s="35"/>
      <c r="RHR12" s="35"/>
      <c r="RHS12" s="35"/>
      <c r="RHT12" s="35"/>
      <c r="RHU12" s="35"/>
      <c r="RHV12" s="35"/>
      <c r="RHW12" s="35"/>
      <c r="RHX12" s="35"/>
      <c r="RHY12" s="35"/>
      <c r="RHZ12" s="35"/>
      <c r="RIA12" s="35"/>
      <c r="RIB12" s="35"/>
      <c r="RIC12" s="35"/>
      <c r="RID12" s="35"/>
      <c r="RIE12" s="35"/>
      <c r="RIF12" s="35"/>
      <c r="RIG12" s="35"/>
      <c r="RIH12" s="35"/>
      <c r="RII12" s="35"/>
      <c r="RIJ12" s="35"/>
      <c r="RIK12" s="35"/>
      <c r="RIL12" s="35"/>
      <c r="RIM12" s="35"/>
      <c r="RIN12" s="35"/>
      <c r="RIO12" s="35"/>
      <c r="RIP12" s="35"/>
      <c r="RIQ12" s="35"/>
      <c r="RIR12" s="35"/>
      <c r="RIS12" s="35"/>
      <c r="RIT12" s="35"/>
      <c r="RIU12" s="35"/>
      <c r="RIV12" s="35"/>
      <c r="RIW12" s="35"/>
      <c r="RIX12" s="35"/>
      <c r="RIY12" s="35"/>
      <c r="RIZ12" s="35"/>
      <c r="RJA12" s="35"/>
      <c r="RJB12" s="35"/>
      <c r="RJC12" s="35"/>
      <c r="RJD12" s="35"/>
      <c r="RJE12" s="35"/>
      <c r="RJF12" s="35"/>
      <c r="RJG12" s="35"/>
      <c r="RJH12" s="35"/>
      <c r="RJI12" s="35"/>
      <c r="RJJ12" s="35"/>
      <c r="RJK12" s="35"/>
      <c r="RJL12" s="35"/>
      <c r="RJM12" s="35"/>
      <c r="RJN12" s="35"/>
      <c r="RJO12" s="35"/>
      <c r="RJP12" s="35"/>
      <c r="RJQ12" s="35"/>
      <c r="RJR12" s="35"/>
      <c r="RJS12" s="35"/>
      <c r="RJT12" s="35"/>
      <c r="RJU12" s="35"/>
      <c r="RJV12" s="35"/>
      <c r="RJW12" s="35"/>
      <c r="RJX12" s="35"/>
      <c r="RJY12" s="35"/>
      <c r="RJZ12" s="35"/>
      <c r="RKA12" s="35"/>
      <c r="RKB12" s="35"/>
      <c r="RKC12" s="35"/>
      <c r="RKD12" s="35"/>
      <c r="RKE12" s="35"/>
      <c r="RKF12" s="35"/>
      <c r="RKG12" s="35"/>
      <c r="RKH12" s="35"/>
      <c r="RKI12" s="35"/>
      <c r="RKJ12" s="35"/>
      <c r="RKK12" s="35"/>
      <c r="RKL12" s="35"/>
      <c r="RKM12" s="35"/>
      <c r="RKN12" s="35"/>
      <c r="RKO12" s="35"/>
      <c r="RKP12" s="35"/>
      <c r="RKQ12" s="35"/>
      <c r="RKR12" s="35"/>
      <c r="RKS12" s="35"/>
      <c r="RKT12" s="35"/>
      <c r="RKU12" s="35"/>
      <c r="RKV12" s="35"/>
      <c r="RKW12" s="35"/>
      <c r="RKX12" s="35"/>
      <c r="RKY12" s="35"/>
      <c r="RKZ12" s="35"/>
      <c r="RLA12" s="35"/>
      <c r="RLB12" s="35"/>
      <c r="RLC12" s="35"/>
      <c r="RLD12" s="35"/>
      <c r="RLE12" s="35"/>
      <c r="RLF12" s="35"/>
      <c r="RLG12" s="35"/>
      <c r="RLH12" s="35"/>
      <c r="RLI12" s="35"/>
      <c r="RLJ12" s="35"/>
      <c r="RLK12" s="35"/>
      <c r="RLL12" s="35"/>
      <c r="RLM12" s="35"/>
      <c r="RLN12" s="35"/>
      <c r="RLO12" s="35"/>
      <c r="RLP12" s="35"/>
      <c r="RLQ12" s="35"/>
      <c r="RLR12" s="35"/>
      <c r="RLS12" s="35"/>
      <c r="RLT12" s="35"/>
      <c r="RLU12" s="35"/>
      <c r="RLV12" s="35"/>
      <c r="RLW12" s="35"/>
      <c r="RLX12" s="35"/>
      <c r="RLY12" s="35"/>
      <c r="RLZ12" s="35"/>
      <c r="RMA12" s="35"/>
      <c r="RMB12" s="35"/>
      <c r="RMC12" s="35"/>
      <c r="RMD12" s="35"/>
      <c r="RME12" s="35"/>
      <c r="RMF12" s="35"/>
      <c r="RMG12" s="35"/>
      <c r="RMH12" s="35"/>
      <c r="RMI12" s="35"/>
      <c r="RMJ12" s="35"/>
      <c r="RMK12" s="35"/>
      <c r="RML12" s="35"/>
      <c r="RMM12" s="35"/>
      <c r="RMN12" s="35"/>
      <c r="RMO12" s="35"/>
      <c r="RMP12" s="35"/>
      <c r="RMQ12" s="35"/>
      <c r="RMR12" s="35"/>
      <c r="RMS12" s="35"/>
      <c r="RMT12" s="35"/>
      <c r="RMU12" s="35"/>
      <c r="RMV12" s="35"/>
      <c r="RMW12" s="35"/>
      <c r="RMX12" s="35"/>
      <c r="RMY12" s="35"/>
      <c r="RMZ12" s="35"/>
      <c r="RNA12" s="35"/>
      <c r="RNB12" s="35"/>
      <c r="RNC12" s="35"/>
      <c r="RND12" s="35"/>
      <c r="RNE12" s="35"/>
      <c r="RNF12" s="35"/>
      <c r="RNG12" s="35"/>
      <c r="RNH12" s="35"/>
      <c r="RNI12" s="35"/>
      <c r="RNJ12" s="35"/>
      <c r="RNK12" s="35"/>
      <c r="RNL12" s="35"/>
      <c r="RNM12" s="35"/>
      <c r="RNN12" s="35"/>
      <c r="RNO12" s="35"/>
      <c r="RNP12" s="35"/>
      <c r="RNQ12" s="35"/>
      <c r="RNR12" s="35"/>
      <c r="RNS12" s="35"/>
      <c r="RNT12" s="35"/>
      <c r="RNU12" s="35"/>
      <c r="RNV12" s="35"/>
      <c r="RNW12" s="35"/>
      <c r="RNX12" s="35"/>
      <c r="RNY12" s="35"/>
      <c r="RNZ12" s="35"/>
      <c r="ROA12" s="35"/>
      <c r="ROB12" s="35"/>
      <c r="ROC12" s="35"/>
      <c r="ROD12" s="35"/>
      <c r="ROE12" s="35"/>
      <c r="ROF12" s="35"/>
      <c r="ROG12" s="35"/>
      <c r="ROH12" s="35"/>
      <c r="ROI12" s="35"/>
      <c r="ROJ12" s="35"/>
      <c r="ROK12" s="35"/>
      <c r="ROL12" s="35"/>
      <c r="ROM12" s="35"/>
      <c r="RON12" s="35"/>
      <c r="ROO12" s="35"/>
      <c r="ROP12" s="35"/>
      <c r="ROQ12" s="35"/>
      <c r="ROR12" s="35"/>
      <c r="ROS12" s="35"/>
      <c r="ROT12" s="35"/>
      <c r="ROU12" s="35"/>
      <c r="ROV12" s="35"/>
      <c r="ROW12" s="35"/>
      <c r="ROX12" s="35"/>
      <c r="ROY12" s="35"/>
      <c r="ROZ12" s="35"/>
      <c r="RPA12" s="35"/>
      <c r="RPB12" s="35"/>
      <c r="RPC12" s="35"/>
      <c r="RPD12" s="35"/>
      <c r="RPE12" s="35"/>
      <c r="RPF12" s="35"/>
      <c r="RPG12" s="35"/>
      <c r="RPH12" s="35"/>
      <c r="RPI12" s="35"/>
      <c r="RPJ12" s="35"/>
      <c r="RPK12" s="35"/>
      <c r="RPL12" s="35"/>
      <c r="RPM12" s="35"/>
      <c r="RPN12" s="35"/>
      <c r="RPO12" s="35"/>
      <c r="RPP12" s="35"/>
      <c r="RPQ12" s="35"/>
      <c r="RPR12" s="35"/>
      <c r="RPS12" s="35"/>
      <c r="RPT12" s="35"/>
      <c r="RPU12" s="35"/>
      <c r="RPV12" s="35"/>
      <c r="RPW12" s="35"/>
      <c r="RPX12" s="35"/>
      <c r="RPY12" s="35"/>
      <c r="RPZ12" s="35"/>
      <c r="RQA12" s="35"/>
      <c r="RQB12" s="35"/>
      <c r="RQC12" s="35"/>
      <c r="RQD12" s="35"/>
      <c r="RQE12" s="35"/>
      <c r="RQF12" s="35"/>
      <c r="RQG12" s="35"/>
      <c r="RQH12" s="35"/>
      <c r="RQI12" s="35"/>
      <c r="RQJ12" s="35"/>
      <c r="RQK12" s="35"/>
      <c r="RQL12" s="35"/>
      <c r="RQM12" s="35"/>
      <c r="RQN12" s="35"/>
      <c r="RQO12" s="35"/>
      <c r="RQP12" s="35"/>
      <c r="RQQ12" s="35"/>
      <c r="RQR12" s="35"/>
      <c r="RQS12" s="35"/>
      <c r="RQT12" s="35"/>
      <c r="RQU12" s="35"/>
      <c r="RQV12" s="35"/>
      <c r="RQW12" s="35"/>
      <c r="RQX12" s="35"/>
      <c r="RQY12" s="35"/>
      <c r="RQZ12" s="35"/>
      <c r="RRA12" s="35"/>
      <c r="RRB12" s="35"/>
      <c r="RRC12" s="35"/>
      <c r="RRD12" s="35"/>
      <c r="RRE12" s="35"/>
      <c r="RRF12" s="35"/>
      <c r="RRG12" s="35"/>
      <c r="RRH12" s="35"/>
      <c r="RRI12" s="35"/>
      <c r="RRJ12" s="35"/>
      <c r="RRK12" s="35"/>
      <c r="RRL12" s="35"/>
      <c r="RRM12" s="35"/>
      <c r="RRN12" s="35"/>
      <c r="RRO12" s="35"/>
      <c r="RRP12" s="35"/>
      <c r="RRQ12" s="35"/>
      <c r="RRR12" s="35"/>
      <c r="RRS12" s="35"/>
      <c r="RRT12" s="35"/>
      <c r="RRU12" s="35"/>
      <c r="RRV12" s="35"/>
      <c r="RRW12" s="35"/>
      <c r="RRX12" s="35"/>
      <c r="RRY12" s="35"/>
      <c r="RRZ12" s="35"/>
      <c r="RSA12" s="35"/>
      <c r="RSB12" s="35"/>
      <c r="RSC12" s="35"/>
      <c r="RSD12" s="35"/>
      <c r="RSE12" s="35"/>
      <c r="RSF12" s="35"/>
      <c r="RSG12" s="35"/>
      <c r="RSH12" s="35"/>
      <c r="RSI12" s="35"/>
      <c r="RSJ12" s="35"/>
      <c r="RSK12" s="35"/>
      <c r="RSL12" s="35"/>
      <c r="RSM12" s="35"/>
      <c r="RSN12" s="35"/>
      <c r="RSO12" s="35"/>
      <c r="RSP12" s="35"/>
      <c r="RSQ12" s="35"/>
      <c r="RSR12" s="35"/>
      <c r="RSS12" s="35"/>
      <c r="RST12" s="35"/>
      <c r="RSU12" s="35"/>
      <c r="RSV12" s="35"/>
      <c r="RSW12" s="35"/>
      <c r="RSX12" s="35"/>
      <c r="RSY12" s="35"/>
      <c r="RSZ12" s="35"/>
      <c r="RTA12" s="35"/>
      <c r="RTB12" s="35"/>
      <c r="RTC12" s="35"/>
      <c r="RTD12" s="35"/>
      <c r="RTE12" s="35"/>
      <c r="RTF12" s="35"/>
      <c r="RTG12" s="35"/>
      <c r="RTH12" s="35"/>
      <c r="RTI12" s="35"/>
      <c r="RTJ12" s="35"/>
      <c r="RTK12" s="35"/>
      <c r="RTL12" s="35"/>
      <c r="RTM12" s="35"/>
      <c r="RTN12" s="35"/>
      <c r="RTO12" s="35"/>
      <c r="RTP12" s="35"/>
      <c r="RTQ12" s="35"/>
      <c r="RTR12" s="35"/>
      <c r="RTS12" s="35"/>
      <c r="RTT12" s="35"/>
      <c r="RTU12" s="35"/>
      <c r="RTV12" s="35"/>
      <c r="RTW12" s="35"/>
      <c r="RTX12" s="35"/>
      <c r="RTY12" s="35"/>
      <c r="RTZ12" s="35"/>
      <c r="RUA12" s="35"/>
      <c r="RUB12" s="35"/>
      <c r="RUC12" s="35"/>
      <c r="RUD12" s="35"/>
      <c r="RUE12" s="35"/>
      <c r="RUF12" s="35"/>
      <c r="RUG12" s="35"/>
      <c r="RUH12" s="35"/>
      <c r="RUI12" s="35"/>
      <c r="RUJ12" s="35"/>
      <c r="RUK12" s="35"/>
      <c r="RUL12" s="35"/>
      <c r="RUM12" s="35"/>
      <c r="RUN12" s="35"/>
      <c r="RUO12" s="35"/>
      <c r="RUP12" s="35"/>
      <c r="RUQ12" s="35"/>
      <c r="RUR12" s="35"/>
      <c r="RUS12" s="35"/>
      <c r="RUT12" s="35"/>
      <c r="RUU12" s="35"/>
      <c r="RUV12" s="35"/>
      <c r="RUW12" s="35"/>
      <c r="RUX12" s="35"/>
      <c r="RUY12" s="35"/>
      <c r="RUZ12" s="35"/>
      <c r="RVA12" s="35"/>
      <c r="RVB12" s="35"/>
      <c r="RVC12" s="35"/>
      <c r="RVD12" s="35"/>
      <c r="RVE12" s="35"/>
      <c r="RVF12" s="35"/>
      <c r="RVG12" s="35"/>
      <c r="RVH12" s="35"/>
      <c r="RVI12" s="35"/>
      <c r="RVJ12" s="35"/>
      <c r="RVK12" s="35"/>
      <c r="RVL12" s="35"/>
      <c r="RVM12" s="35"/>
      <c r="RVN12" s="35"/>
      <c r="RVO12" s="35"/>
      <c r="RVP12" s="35"/>
      <c r="RVQ12" s="35"/>
      <c r="RVR12" s="35"/>
      <c r="RVS12" s="35"/>
      <c r="RVT12" s="35"/>
      <c r="RVU12" s="35"/>
      <c r="RVV12" s="35"/>
      <c r="RVW12" s="35"/>
      <c r="RVX12" s="35"/>
      <c r="RVY12" s="35"/>
      <c r="RVZ12" s="35"/>
      <c r="RWA12" s="35"/>
      <c r="RWB12" s="35"/>
      <c r="RWC12" s="35"/>
      <c r="RWD12" s="35"/>
      <c r="RWE12" s="35"/>
      <c r="RWF12" s="35"/>
      <c r="RWG12" s="35"/>
      <c r="RWH12" s="35"/>
      <c r="RWI12" s="35"/>
      <c r="RWJ12" s="35"/>
      <c r="RWK12" s="35"/>
      <c r="RWL12" s="35"/>
      <c r="RWM12" s="35"/>
      <c r="RWN12" s="35"/>
      <c r="RWO12" s="35"/>
      <c r="RWP12" s="35"/>
      <c r="RWQ12" s="35"/>
      <c r="RWR12" s="35"/>
      <c r="RWS12" s="35"/>
      <c r="RWT12" s="35"/>
      <c r="RWU12" s="35"/>
      <c r="RWV12" s="35"/>
      <c r="RWW12" s="35"/>
      <c r="RWX12" s="35"/>
      <c r="RWY12" s="35"/>
      <c r="RWZ12" s="35"/>
      <c r="RXA12" s="35"/>
      <c r="RXB12" s="35"/>
      <c r="RXC12" s="35"/>
      <c r="RXD12" s="35"/>
      <c r="RXE12" s="35"/>
      <c r="RXF12" s="35"/>
      <c r="RXG12" s="35"/>
      <c r="RXH12" s="35"/>
      <c r="RXI12" s="35"/>
      <c r="RXJ12" s="35"/>
      <c r="RXK12" s="35"/>
      <c r="RXL12" s="35"/>
      <c r="RXM12" s="35"/>
      <c r="RXN12" s="35"/>
      <c r="RXO12" s="35"/>
      <c r="RXP12" s="35"/>
      <c r="RXQ12" s="35"/>
      <c r="RXR12" s="35"/>
      <c r="RXS12" s="35"/>
      <c r="RXT12" s="35"/>
      <c r="RXU12" s="35"/>
      <c r="RXV12" s="35"/>
      <c r="RXW12" s="35"/>
      <c r="RXX12" s="35"/>
      <c r="RXY12" s="35"/>
      <c r="RXZ12" s="35"/>
      <c r="RYA12" s="35"/>
      <c r="RYB12" s="35"/>
      <c r="RYC12" s="35"/>
      <c r="RYD12" s="35"/>
      <c r="RYE12" s="35"/>
      <c r="RYF12" s="35"/>
      <c r="RYG12" s="35"/>
      <c r="RYH12" s="35"/>
      <c r="RYI12" s="35"/>
      <c r="RYJ12" s="35"/>
      <c r="RYK12" s="35"/>
      <c r="RYL12" s="35"/>
      <c r="RYM12" s="35"/>
      <c r="RYN12" s="35"/>
      <c r="RYO12" s="35"/>
      <c r="RYP12" s="35"/>
      <c r="RYQ12" s="35"/>
      <c r="RYR12" s="35"/>
      <c r="RYS12" s="35"/>
      <c r="RYT12" s="35"/>
      <c r="RYU12" s="35"/>
      <c r="RYV12" s="35"/>
      <c r="RYW12" s="35"/>
      <c r="RYX12" s="35"/>
      <c r="RYY12" s="35"/>
      <c r="RYZ12" s="35"/>
      <c r="RZA12" s="35"/>
      <c r="RZB12" s="35"/>
      <c r="RZC12" s="35"/>
      <c r="RZD12" s="35"/>
      <c r="RZE12" s="35"/>
      <c r="RZF12" s="35"/>
      <c r="RZG12" s="35"/>
      <c r="RZH12" s="35"/>
      <c r="RZI12" s="35"/>
      <c r="RZJ12" s="35"/>
      <c r="RZK12" s="35"/>
      <c r="RZL12" s="35"/>
      <c r="RZM12" s="35"/>
      <c r="RZN12" s="35"/>
      <c r="RZO12" s="35"/>
      <c r="RZP12" s="35"/>
      <c r="RZQ12" s="35"/>
      <c r="RZR12" s="35"/>
      <c r="RZS12" s="35"/>
      <c r="RZT12" s="35"/>
      <c r="RZU12" s="35"/>
      <c r="RZV12" s="35"/>
      <c r="RZW12" s="35"/>
      <c r="RZX12" s="35"/>
      <c r="RZY12" s="35"/>
      <c r="RZZ12" s="35"/>
      <c r="SAA12" s="35"/>
      <c r="SAB12" s="35"/>
      <c r="SAC12" s="35"/>
      <c r="SAD12" s="35"/>
      <c r="SAE12" s="35"/>
      <c r="SAF12" s="35"/>
      <c r="SAG12" s="35"/>
      <c r="SAH12" s="35"/>
      <c r="SAI12" s="35"/>
      <c r="SAJ12" s="35"/>
      <c r="SAK12" s="35"/>
      <c r="SAL12" s="35"/>
      <c r="SAM12" s="35"/>
      <c r="SAN12" s="35"/>
      <c r="SAO12" s="35"/>
      <c r="SAP12" s="35"/>
      <c r="SAQ12" s="35"/>
      <c r="SAR12" s="35"/>
      <c r="SAS12" s="35"/>
      <c r="SAT12" s="35"/>
      <c r="SAU12" s="35"/>
      <c r="SAV12" s="35"/>
      <c r="SAW12" s="35"/>
      <c r="SAX12" s="35"/>
      <c r="SAY12" s="35"/>
      <c r="SAZ12" s="35"/>
      <c r="SBA12" s="35"/>
      <c r="SBB12" s="35"/>
      <c r="SBC12" s="35"/>
      <c r="SBD12" s="35"/>
      <c r="SBE12" s="35"/>
      <c r="SBF12" s="35"/>
      <c r="SBG12" s="35"/>
      <c r="SBH12" s="35"/>
      <c r="SBI12" s="35"/>
      <c r="SBJ12" s="35"/>
      <c r="SBK12" s="35"/>
      <c r="SBL12" s="35"/>
      <c r="SBM12" s="35"/>
      <c r="SBN12" s="35"/>
      <c r="SBO12" s="35"/>
      <c r="SBP12" s="35"/>
      <c r="SBQ12" s="35"/>
      <c r="SBR12" s="35"/>
      <c r="SBS12" s="35"/>
      <c r="SBT12" s="35"/>
      <c r="SBU12" s="35"/>
      <c r="SBV12" s="35"/>
      <c r="SBW12" s="35"/>
      <c r="SBX12" s="35"/>
      <c r="SBY12" s="35"/>
      <c r="SBZ12" s="35"/>
      <c r="SCA12" s="35"/>
      <c r="SCB12" s="35"/>
      <c r="SCC12" s="35"/>
      <c r="SCD12" s="35"/>
      <c r="SCE12" s="35"/>
      <c r="SCF12" s="35"/>
      <c r="SCG12" s="35"/>
      <c r="SCH12" s="35"/>
      <c r="SCI12" s="35"/>
      <c r="SCJ12" s="35"/>
      <c r="SCK12" s="35"/>
      <c r="SCL12" s="35"/>
      <c r="SCM12" s="35"/>
      <c r="SCN12" s="35"/>
      <c r="SCO12" s="35"/>
      <c r="SCP12" s="35"/>
      <c r="SCQ12" s="35"/>
      <c r="SCR12" s="35"/>
      <c r="SCS12" s="35"/>
      <c r="SCT12" s="35"/>
      <c r="SCU12" s="35"/>
      <c r="SCV12" s="35"/>
      <c r="SCW12" s="35"/>
      <c r="SCX12" s="35"/>
      <c r="SCY12" s="35"/>
      <c r="SCZ12" s="35"/>
      <c r="SDA12" s="35"/>
      <c r="SDB12" s="35"/>
      <c r="SDC12" s="35"/>
      <c r="SDD12" s="35"/>
      <c r="SDE12" s="35"/>
      <c r="SDF12" s="35"/>
      <c r="SDG12" s="35"/>
      <c r="SDH12" s="35"/>
      <c r="SDI12" s="35"/>
      <c r="SDJ12" s="35"/>
      <c r="SDK12" s="35"/>
      <c r="SDL12" s="35"/>
      <c r="SDM12" s="35"/>
      <c r="SDN12" s="35"/>
      <c r="SDO12" s="35"/>
      <c r="SDP12" s="35"/>
      <c r="SDQ12" s="35"/>
      <c r="SDR12" s="35"/>
      <c r="SDS12" s="35"/>
      <c r="SDT12" s="35"/>
      <c r="SDU12" s="35"/>
      <c r="SDV12" s="35"/>
      <c r="SDW12" s="35"/>
      <c r="SDX12" s="35"/>
      <c r="SDY12" s="35"/>
      <c r="SDZ12" s="35"/>
      <c r="SEA12" s="35"/>
      <c r="SEB12" s="35"/>
      <c r="SEC12" s="35"/>
      <c r="SED12" s="35"/>
      <c r="SEE12" s="35"/>
      <c r="SEF12" s="35"/>
      <c r="SEG12" s="35"/>
      <c r="SEH12" s="35"/>
      <c r="SEI12" s="35"/>
      <c r="SEJ12" s="35"/>
      <c r="SEK12" s="35"/>
      <c r="SEL12" s="35"/>
      <c r="SEM12" s="35"/>
      <c r="SEN12" s="35"/>
      <c r="SEO12" s="35"/>
      <c r="SEP12" s="35"/>
      <c r="SEQ12" s="35"/>
      <c r="SER12" s="35"/>
      <c r="SES12" s="35"/>
      <c r="SET12" s="35"/>
      <c r="SEU12" s="35"/>
      <c r="SEV12" s="35"/>
      <c r="SEW12" s="35"/>
      <c r="SEX12" s="35"/>
      <c r="SEY12" s="35"/>
      <c r="SEZ12" s="35"/>
      <c r="SFA12" s="35"/>
      <c r="SFB12" s="35"/>
      <c r="SFC12" s="35"/>
      <c r="SFD12" s="35"/>
      <c r="SFE12" s="35"/>
      <c r="SFF12" s="35"/>
      <c r="SFG12" s="35"/>
      <c r="SFH12" s="35"/>
      <c r="SFI12" s="35"/>
      <c r="SFJ12" s="35"/>
      <c r="SFK12" s="35"/>
      <c r="SFL12" s="35"/>
      <c r="SFM12" s="35"/>
      <c r="SFN12" s="35"/>
      <c r="SFO12" s="35"/>
      <c r="SFP12" s="35"/>
      <c r="SFQ12" s="35"/>
      <c r="SFR12" s="35"/>
      <c r="SFS12" s="35"/>
      <c r="SFT12" s="35"/>
      <c r="SFU12" s="35"/>
      <c r="SFV12" s="35"/>
      <c r="SFW12" s="35"/>
      <c r="SFX12" s="35"/>
      <c r="SFY12" s="35"/>
      <c r="SFZ12" s="35"/>
      <c r="SGA12" s="35"/>
      <c r="SGB12" s="35"/>
      <c r="SGC12" s="35"/>
      <c r="SGD12" s="35"/>
      <c r="SGE12" s="35"/>
      <c r="SGF12" s="35"/>
      <c r="SGG12" s="35"/>
      <c r="SGH12" s="35"/>
      <c r="SGI12" s="35"/>
      <c r="SGJ12" s="35"/>
      <c r="SGK12" s="35"/>
      <c r="SGL12" s="35"/>
      <c r="SGM12" s="35"/>
      <c r="SGN12" s="35"/>
      <c r="SGO12" s="35"/>
      <c r="SGP12" s="35"/>
      <c r="SGQ12" s="35"/>
      <c r="SGR12" s="35"/>
      <c r="SGS12" s="35"/>
      <c r="SGT12" s="35"/>
      <c r="SGU12" s="35"/>
      <c r="SGV12" s="35"/>
      <c r="SGW12" s="35"/>
      <c r="SGX12" s="35"/>
      <c r="SGY12" s="35"/>
      <c r="SGZ12" s="35"/>
      <c r="SHA12" s="35"/>
      <c r="SHB12" s="35"/>
      <c r="SHC12" s="35"/>
      <c r="SHD12" s="35"/>
      <c r="SHE12" s="35"/>
      <c r="SHF12" s="35"/>
      <c r="SHG12" s="35"/>
      <c r="SHH12" s="35"/>
      <c r="SHI12" s="35"/>
      <c r="SHJ12" s="35"/>
      <c r="SHK12" s="35"/>
      <c r="SHL12" s="35"/>
      <c r="SHM12" s="35"/>
      <c r="SHN12" s="35"/>
      <c r="SHO12" s="35"/>
      <c r="SHP12" s="35"/>
      <c r="SHQ12" s="35"/>
      <c r="SHR12" s="35"/>
      <c r="SHS12" s="35"/>
      <c r="SHT12" s="35"/>
      <c r="SHU12" s="35"/>
      <c r="SHV12" s="35"/>
      <c r="SHW12" s="35"/>
      <c r="SHX12" s="35"/>
      <c r="SHY12" s="35"/>
      <c r="SHZ12" s="35"/>
      <c r="SIA12" s="35"/>
      <c r="SIB12" s="35"/>
      <c r="SIC12" s="35"/>
      <c r="SID12" s="35"/>
      <c r="SIE12" s="35"/>
      <c r="SIF12" s="35"/>
      <c r="SIG12" s="35"/>
      <c r="SIH12" s="35"/>
      <c r="SII12" s="35"/>
      <c r="SIJ12" s="35"/>
      <c r="SIK12" s="35"/>
      <c r="SIL12" s="35"/>
      <c r="SIM12" s="35"/>
      <c r="SIN12" s="35"/>
      <c r="SIO12" s="35"/>
      <c r="SIP12" s="35"/>
      <c r="SIQ12" s="35"/>
      <c r="SIR12" s="35"/>
      <c r="SIS12" s="35"/>
      <c r="SIT12" s="35"/>
      <c r="SIU12" s="35"/>
      <c r="SIV12" s="35"/>
      <c r="SIW12" s="35"/>
      <c r="SIX12" s="35"/>
      <c r="SIY12" s="35"/>
      <c r="SIZ12" s="35"/>
      <c r="SJA12" s="35"/>
      <c r="SJB12" s="35"/>
      <c r="SJC12" s="35"/>
      <c r="SJD12" s="35"/>
      <c r="SJE12" s="35"/>
      <c r="SJF12" s="35"/>
      <c r="SJG12" s="35"/>
      <c r="SJH12" s="35"/>
      <c r="SJI12" s="35"/>
      <c r="SJJ12" s="35"/>
      <c r="SJK12" s="35"/>
      <c r="SJL12" s="35"/>
      <c r="SJM12" s="35"/>
      <c r="SJN12" s="35"/>
      <c r="SJO12" s="35"/>
      <c r="SJP12" s="35"/>
      <c r="SJQ12" s="35"/>
      <c r="SJR12" s="35"/>
      <c r="SJS12" s="35"/>
      <c r="SJT12" s="35"/>
      <c r="SJU12" s="35"/>
      <c r="SJV12" s="35"/>
      <c r="SJW12" s="35"/>
      <c r="SJX12" s="35"/>
      <c r="SJY12" s="35"/>
      <c r="SJZ12" s="35"/>
      <c r="SKA12" s="35"/>
      <c r="SKB12" s="35"/>
      <c r="SKC12" s="35"/>
      <c r="SKD12" s="35"/>
      <c r="SKE12" s="35"/>
      <c r="SKF12" s="35"/>
      <c r="SKG12" s="35"/>
      <c r="SKH12" s="35"/>
      <c r="SKI12" s="35"/>
      <c r="SKJ12" s="35"/>
      <c r="SKK12" s="35"/>
      <c r="SKL12" s="35"/>
      <c r="SKM12" s="35"/>
      <c r="SKN12" s="35"/>
      <c r="SKO12" s="35"/>
      <c r="SKP12" s="35"/>
      <c r="SKQ12" s="35"/>
      <c r="SKR12" s="35"/>
      <c r="SKS12" s="35"/>
      <c r="SKT12" s="35"/>
      <c r="SKU12" s="35"/>
      <c r="SKV12" s="35"/>
      <c r="SKW12" s="35"/>
      <c r="SKX12" s="35"/>
      <c r="SKY12" s="35"/>
      <c r="SKZ12" s="35"/>
      <c r="SLA12" s="35"/>
      <c r="SLB12" s="35"/>
      <c r="SLC12" s="35"/>
      <c r="SLD12" s="35"/>
      <c r="SLE12" s="35"/>
      <c r="SLF12" s="35"/>
      <c r="SLG12" s="35"/>
      <c r="SLH12" s="35"/>
      <c r="SLI12" s="35"/>
      <c r="SLJ12" s="35"/>
      <c r="SLK12" s="35"/>
      <c r="SLL12" s="35"/>
      <c r="SLM12" s="35"/>
      <c r="SLN12" s="35"/>
      <c r="SLO12" s="35"/>
      <c r="SLP12" s="35"/>
      <c r="SLQ12" s="35"/>
      <c r="SLR12" s="35"/>
      <c r="SLS12" s="35"/>
      <c r="SLT12" s="35"/>
      <c r="SLU12" s="35"/>
      <c r="SLV12" s="35"/>
      <c r="SLW12" s="35"/>
      <c r="SLX12" s="35"/>
      <c r="SLY12" s="35"/>
      <c r="SLZ12" s="35"/>
      <c r="SMA12" s="35"/>
      <c r="SMB12" s="35"/>
      <c r="SMC12" s="35"/>
      <c r="SMD12" s="35"/>
      <c r="SME12" s="35"/>
      <c r="SMF12" s="35"/>
      <c r="SMG12" s="35"/>
      <c r="SMH12" s="35"/>
      <c r="SMI12" s="35"/>
      <c r="SMJ12" s="35"/>
      <c r="SMK12" s="35"/>
      <c r="SML12" s="35"/>
      <c r="SMM12" s="35"/>
      <c r="SMN12" s="35"/>
      <c r="SMO12" s="35"/>
      <c r="SMP12" s="35"/>
      <c r="SMQ12" s="35"/>
      <c r="SMR12" s="35"/>
      <c r="SMS12" s="35"/>
      <c r="SMT12" s="35"/>
      <c r="SMU12" s="35"/>
      <c r="SMV12" s="35"/>
      <c r="SMW12" s="35"/>
      <c r="SMX12" s="35"/>
      <c r="SMY12" s="35"/>
      <c r="SMZ12" s="35"/>
      <c r="SNA12" s="35"/>
      <c r="SNB12" s="35"/>
      <c r="SNC12" s="35"/>
      <c r="SND12" s="35"/>
      <c r="SNE12" s="35"/>
      <c r="SNF12" s="35"/>
      <c r="SNG12" s="35"/>
      <c r="SNH12" s="35"/>
      <c r="SNI12" s="35"/>
      <c r="SNJ12" s="35"/>
      <c r="SNK12" s="35"/>
      <c r="SNL12" s="35"/>
      <c r="SNM12" s="35"/>
      <c r="SNN12" s="35"/>
      <c r="SNO12" s="35"/>
      <c r="SNP12" s="35"/>
      <c r="SNQ12" s="35"/>
      <c r="SNR12" s="35"/>
      <c r="SNS12" s="35"/>
      <c r="SNT12" s="35"/>
      <c r="SNU12" s="35"/>
      <c r="SNV12" s="35"/>
      <c r="SNW12" s="35"/>
      <c r="SNX12" s="35"/>
      <c r="SNY12" s="35"/>
      <c r="SNZ12" s="35"/>
      <c r="SOA12" s="35"/>
      <c r="SOB12" s="35"/>
      <c r="SOC12" s="35"/>
      <c r="SOD12" s="35"/>
      <c r="SOE12" s="35"/>
      <c r="SOF12" s="35"/>
      <c r="SOG12" s="35"/>
      <c r="SOH12" s="35"/>
      <c r="SOI12" s="35"/>
      <c r="SOJ12" s="35"/>
      <c r="SOK12" s="35"/>
      <c r="SOL12" s="35"/>
      <c r="SOM12" s="35"/>
      <c r="SON12" s="35"/>
      <c r="SOO12" s="35"/>
      <c r="SOP12" s="35"/>
      <c r="SOQ12" s="35"/>
      <c r="SOR12" s="35"/>
      <c r="SOS12" s="35"/>
      <c r="SOT12" s="35"/>
      <c r="SOU12" s="35"/>
      <c r="SOV12" s="35"/>
      <c r="SOW12" s="35"/>
      <c r="SOX12" s="35"/>
      <c r="SOY12" s="35"/>
      <c r="SOZ12" s="35"/>
      <c r="SPA12" s="35"/>
      <c r="SPB12" s="35"/>
      <c r="SPC12" s="35"/>
      <c r="SPD12" s="35"/>
      <c r="SPE12" s="35"/>
      <c r="SPF12" s="35"/>
      <c r="SPG12" s="35"/>
      <c r="SPH12" s="35"/>
      <c r="SPI12" s="35"/>
      <c r="SPJ12" s="35"/>
      <c r="SPK12" s="35"/>
      <c r="SPL12" s="35"/>
      <c r="SPM12" s="35"/>
      <c r="SPN12" s="35"/>
      <c r="SPO12" s="35"/>
      <c r="SPP12" s="35"/>
      <c r="SPQ12" s="35"/>
      <c r="SPR12" s="35"/>
      <c r="SPS12" s="35"/>
      <c r="SPT12" s="35"/>
      <c r="SPU12" s="35"/>
      <c r="SPV12" s="35"/>
      <c r="SPW12" s="35"/>
      <c r="SPX12" s="35"/>
      <c r="SPY12" s="35"/>
      <c r="SPZ12" s="35"/>
      <c r="SQA12" s="35"/>
      <c r="SQB12" s="35"/>
      <c r="SQC12" s="35"/>
      <c r="SQD12" s="35"/>
      <c r="SQE12" s="35"/>
      <c r="SQF12" s="35"/>
      <c r="SQG12" s="35"/>
      <c r="SQH12" s="35"/>
      <c r="SQI12" s="35"/>
      <c r="SQJ12" s="35"/>
      <c r="SQK12" s="35"/>
      <c r="SQL12" s="35"/>
      <c r="SQM12" s="35"/>
      <c r="SQN12" s="35"/>
      <c r="SQO12" s="35"/>
      <c r="SQP12" s="35"/>
      <c r="SQQ12" s="35"/>
      <c r="SQR12" s="35"/>
      <c r="SQS12" s="35"/>
      <c r="SQT12" s="35"/>
      <c r="SQU12" s="35"/>
      <c r="SQV12" s="35"/>
      <c r="SQW12" s="35"/>
      <c r="SQX12" s="35"/>
      <c r="SQY12" s="35"/>
      <c r="SQZ12" s="35"/>
      <c r="SRA12" s="35"/>
      <c r="SRB12" s="35"/>
      <c r="SRC12" s="35"/>
      <c r="SRD12" s="35"/>
      <c r="SRE12" s="35"/>
      <c r="SRF12" s="35"/>
      <c r="SRG12" s="35"/>
      <c r="SRH12" s="35"/>
      <c r="SRI12" s="35"/>
      <c r="SRJ12" s="35"/>
      <c r="SRK12" s="35"/>
      <c r="SRL12" s="35"/>
      <c r="SRM12" s="35"/>
      <c r="SRN12" s="35"/>
      <c r="SRO12" s="35"/>
      <c r="SRP12" s="35"/>
      <c r="SRQ12" s="35"/>
      <c r="SRR12" s="35"/>
      <c r="SRS12" s="35"/>
      <c r="SRT12" s="35"/>
      <c r="SRU12" s="35"/>
      <c r="SRV12" s="35"/>
      <c r="SRW12" s="35"/>
      <c r="SRX12" s="35"/>
      <c r="SRY12" s="35"/>
      <c r="SRZ12" s="35"/>
      <c r="SSA12" s="35"/>
      <c r="SSB12" s="35"/>
      <c r="SSC12" s="35"/>
      <c r="SSD12" s="35"/>
      <c r="SSE12" s="35"/>
      <c r="SSF12" s="35"/>
      <c r="SSG12" s="35"/>
      <c r="SSH12" s="35"/>
      <c r="SSI12" s="35"/>
      <c r="SSJ12" s="35"/>
      <c r="SSK12" s="35"/>
      <c r="SSL12" s="35"/>
      <c r="SSM12" s="35"/>
      <c r="SSN12" s="35"/>
      <c r="SSO12" s="35"/>
      <c r="SSP12" s="35"/>
      <c r="SSQ12" s="35"/>
      <c r="SSR12" s="35"/>
      <c r="SSS12" s="35"/>
      <c r="SST12" s="35"/>
      <c r="SSU12" s="35"/>
      <c r="SSV12" s="35"/>
      <c r="SSW12" s="35"/>
      <c r="SSX12" s="35"/>
      <c r="SSY12" s="35"/>
      <c r="SSZ12" s="35"/>
      <c r="STA12" s="35"/>
      <c r="STB12" s="35"/>
      <c r="STC12" s="35"/>
      <c r="STD12" s="35"/>
      <c r="STE12" s="35"/>
      <c r="STF12" s="35"/>
      <c r="STG12" s="35"/>
      <c r="STH12" s="35"/>
      <c r="STI12" s="35"/>
      <c r="STJ12" s="35"/>
      <c r="STK12" s="35"/>
      <c r="STL12" s="35"/>
      <c r="STM12" s="35"/>
      <c r="STN12" s="35"/>
      <c r="STO12" s="35"/>
      <c r="STP12" s="35"/>
      <c r="STQ12" s="35"/>
      <c r="STR12" s="35"/>
      <c r="STS12" s="35"/>
      <c r="STT12" s="35"/>
      <c r="STU12" s="35"/>
      <c r="STV12" s="35"/>
      <c r="STW12" s="35"/>
      <c r="STX12" s="35"/>
      <c r="STY12" s="35"/>
      <c r="STZ12" s="35"/>
      <c r="SUA12" s="35"/>
      <c r="SUB12" s="35"/>
      <c r="SUC12" s="35"/>
      <c r="SUD12" s="35"/>
      <c r="SUE12" s="35"/>
      <c r="SUF12" s="35"/>
      <c r="SUG12" s="35"/>
      <c r="SUH12" s="35"/>
      <c r="SUI12" s="35"/>
      <c r="SUJ12" s="35"/>
      <c r="SUK12" s="35"/>
      <c r="SUL12" s="35"/>
      <c r="SUM12" s="35"/>
      <c r="SUN12" s="35"/>
      <c r="SUO12" s="35"/>
      <c r="SUP12" s="35"/>
      <c r="SUQ12" s="35"/>
      <c r="SUR12" s="35"/>
      <c r="SUS12" s="35"/>
      <c r="SUT12" s="35"/>
      <c r="SUU12" s="35"/>
      <c r="SUV12" s="35"/>
      <c r="SUW12" s="35"/>
      <c r="SUX12" s="35"/>
      <c r="SUY12" s="35"/>
      <c r="SUZ12" s="35"/>
      <c r="SVA12" s="35"/>
      <c r="SVB12" s="35"/>
      <c r="SVC12" s="35"/>
      <c r="SVD12" s="35"/>
      <c r="SVE12" s="35"/>
      <c r="SVF12" s="35"/>
      <c r="SVG12" s="35"/>
      <c r="SVH12" s="35"/>
      <c r="SVI12" s="35"/>
      <c r="SVJ12" s="35"/>
      <c r="SVK12" s="35"/>
      <c r="SVL12" s="35"/>
      <c r="SVM12" s="35"/>
      <c r="SVN12" s="35"/>
      <c r="SVO12" s="35"/>
      <c r="SVP12" s="35"/>
      <c r="SVQ12" s="35"/>
      <c r="SVR12" s="35"/>
      <c r="SVS12" s="35"/>
      <c r="SVT12" s="35"/>
      <c r="SVU12" s="35"/>
      <c r="SVV12" s="35"/>
      <c r="SVW12" s="35"/>
      <c r="SVX12" s="35"/>
      <c r="SVY12" s="35"/>
      <c r="SVZ12" s="35"/>
      <c r="SWA12" s="35"/>
      <c r="SWB12" s="35"/>
      <c r="SWC12" s="35"/>
      <c r="SWD12" s="35"/>
      <c r="SWE12" s="35"/>
      <c r="SWF12" s="35"/>
      <c r="SWG12" s="35"/>
      <c r="SWH12" s="35"/>
      <c r="SWI12" s="35"/>
      <c r="SWJ12" s="35"/>
      <c r="SWK12" s="35"/>
      <c r="SWL12" s="35"/>
      <c r="SWM12" s="35"/>
      <c r="SWN12" s="35"/>
      <c r="SWO12" s="35"/>
      <c r="SWP12" s="35"/>
      <c r="SWQ12" s="35"/>
      <c r="SWR12" s="35"/>
      <c r="SWS12" s="35"/>
      <c r="SWT12" s="35"/>
      <c r="SWU12" s="35"/>
      <c r="SWV12" s="35"/>
      <c r="SWW12" s="35"/>
      <c r="SWX12" s="35"/>
      <c r="SWY12" s="35"/>
      <c r="SWZ12" s="35"/>
      <c r="SXA12" s="35"/>
      <c r="SXB12" s="35"/>
      <c r="SXC12" s="35"/>
      <c r="SXD12" s="35"/>
      <c r="SXE12" s="35"/>
      <c r="SXF12" s="35"/>
      <c r="SXG12" s="35"/>
      <c r="SXH12" s="35"/>
      <c r="SXI12" s="35"/>
      <c r="SXJ12" s="35"/>
      <c r="SXK12" s="35"/>
      <c r="SXL12" s="35"/>
      <c r="SXM12" s="35"/>
      <c r="SXN12" s="35"/>
      <c r="SXO12" s="35"/>
      <c r="SXP12" s="35"/>
      <c r="SXQ12" s="35"/>
      <c r="SXR12" s="35"/>
      <c r="SXS12" s="35"/>
      <c r="SXT12" s="35"/>
      <c r="SXU12" s="35"/>
      <c r="SXV12" s="35"/>
      <c r="SXW12" s="35"/>
      <c r="SXX12" s="35"/>
      <c r="SXY12" s="35"/>
      <c r="SXZ12" s="35"/>
      <c r="SYA12" s="35"/>
      <c r="SYB12" s="35"/>
      <c r="SYC12" s="35"/>
      <c r="SYD12" s="35"/>
      <c r="SYE12" s="35"/>
      <c r="SYF12" s="35"/>
      <c r="SYG12" s="35"/>
      <c r="SYH12" s="35"/>
      <c r="SYI12" s="35"/>
      <c r="SYJ12" s="35"/>
      <c r="SYK12" s="35"/>
      <c r="SYL12" s="35"/>
      <c r="SYM12" s="35"/>
      <c r="SYN12" s="35"/>
      <c r="SYO12" s="35"/>
      <c r="SYP12" s="35"/>
      <c r="SYQ12" s="35"/>
      <c r="SYR12" s="35"/>
      <c r="SYS12" s="35"/>
      <c r="SYT12" s="35"/>
      <c r="SYU12" s="35"/>
      <c r="SYV12" s="35"/>
      <c r="SYW12" s="35"/>
      <c r="SYX12" s="35"/>
      <c r="SYY12" s="35"/>
      <c r="SYZ12" s="35"/>
      <c r="SZA12" s="35"/>
      <c r="SZB12" s="35"/>
      <c r="SZC12" s="35"/>
      <c r="SZD12" s="35"/>
      <c r="SZE12" s="35"/>
      <c r="SZF12" s="35"/>
      <c r="SZG12" s="35"/>
      <c r="SZH12" s="35"/>
      <c r="SZI12" s="35"/>
      <c r="SZJ12" s="35"/>
      <c r="SZK12" s="35"/>
      <c r="SZL12" s="35"/>
      <c r="SZM12" s="35"/>
      <c r="SZN12" s="35"/>
      <c r="SZO12" s="35"/>
      <c r="SZP12" s="35"/>
      <c r="SZQ12" s="35"/>
      <c r="SZR12" s="35"/>
      <c r="SZS12" s="35"/>
      <c r="SZT12" s="35"/>
      <c r="SZU12" s="35"/>
      <c r="SZV12" s="35"/>
      <c r="SZW12" s="35"/>
      <c r="SZX12" s="35"/>
      <c r="SZY12" s="35"/>
      <c r="SZZ12" s="35"/>
      <c r="TAA12" s="35"/>
      <c r="TAB12" s="35"/>
      <c r="TAC12" s="35"/>
      <c r="TAD12" s="35"/>
      <c r="TAE12" s="35"/>
      <c r="TAF12" s="35"/>
      <c r="TAG12" s="35"/>
      <c r="TAH12" s="35"/>
      <c r="TAI12" s="35"/>
      <c r="TAJ12" s="35"/>
      <c r="TAK12" s="35"/>
      <c r="TAL12" s="35"/>
      <c r="TAM12" s="35"/>
      <c r="TAN12" s="35"/>
      <c r="TAO12" s="35"/>
      <c r="TAP12" s="35"/>
      <c r="TAQ12" s="35"/>
      <c r="TAR12" s="35"/>
      <c r="TAS12" s="35"/>
      <c r="TAT12" s="35"/>
      <c r="TAU12" s="35"/>
      <c r="TAV12" s="35"/>
      <c r="TAW12" s="35"/>
      <c r="TAX12" s="35"/>
      <c r="TAY12" s="35"/>
      <c r="TAZ12" s="35"/>
      <c r="TBA12" s="35"/>
      <c r="TBB12" s="35"/>
      <c r="TBC12" s="35"/>
      <c r="TBD12" s="35"/>
      <c r="TBE12" s="35"/>
      <c r="TBF12" s="35"/>
      <c r="TBG12" s="35"/>
      <c r="TBH12" s="35"/>
      <c r="TBI12" s="35"/>
      <c r="TBJ12" s="35"/>
      <c r="TBK12" s="35"/>
      <c r="TBL12" s="35"/>
      <c r="TBM12" s="35"/>
      <c r="TBN12" s="35"/>
      <c r="TBO12" s="35"/>
      <c r="TBP12" s="35"/>
      <c r="TBQ12" s="35"/>
      <c r="TBR12" s="35"/>
      <c r="TBS12" s="35"/>
      <c r="TBT12" s="35"/>
      <c r="TBU12" s="35"/>
      <c r="TBV12" s="35"/>
      <c r="TBW12" s="35"/>
      <c r="TBX12" s="35"/>
      <c r="TBY12" s="35"/>
      <c r="TBZ12" s="35"/>
      <c r="TCA12" s="35"/>
      <c r="TCB12" s="35"/>
      <c r="TCC12" s="35"/>
      <c r="TCD12" s="35"/>
      <c r="TCE12" s="35"/>
      <c r="TCF12" s="35"/>
      <c r="TCG12" s="35"/>
      <c r="TCH12" s="35"/>
      <c r="TCI12" s="35"/>
      <c r="TCJ12" s="35"/>
      <c r="TCK12" s="35"/>
      <c r="TCL12" s="35"/>
      <c r="TCM12" s="35"/>
      <c r="TCN12" s="35"/>
      <c r="TCO12" s="35"/>
      <c r="TCP12" s="35"/>
      <c r="TCQ12" s="35"/>
      <c r="TCR12" s="35"/>
      <c r="TCS12" s="35"/>
      <c r="TCT12" s="35"/>
      <c r="TCU12" s="35"/>
      <c r="TCV12" s="35"/>
      <c r="TCW12" s="35"/>
      <c r="TCX12" s="35"/>
      <c r="TCY12" s="35"/>
      <c r="TCZ12" s="35"/>
      <c r="TDA12" s="35"/>
      <c r="TDB12" s="35"/>
      <c r="TDC12" s="35"/>
      <c r="TDD12" s="35"/>
      <c r="TDE12" s="35"/>
      <c r="TDF12" s="35"/>
      <c r="TDG12" s="35"/>
      <c r="TDH12" s="35"/>
      <c r="TDI12" s="35"/>
      <c r="TDJ12" s="35"/>
      <c r="TDK12" s="35"/>
      <c r="TDL12" s="35"/>
      <c r="TDM12" s="35"/>
      <c r="TDN12" s="35"/>
      <c r="TDO12" s="35"/>
      <c r="TDP12" s="35"/>
      <c r="TDQ12" s="35"/>
      <c r="TDR12" s="35"/>
      <c r="TDS12" s="35"/>
      <c r="TDT12" s="35"/>
      <c r="TDU12" s="35"/>
      <c r="TDV12" s="35"/>
      <c r="TDW12" s="35"/>
      <c r="TDX12" s="35"/>
      <c r="TDY12" s="35"/>
      <c r="TDZ12" s="35"/>
      <c r="TEA12" s="35"/>
      <c r="TEB12" s="35"/>
      <c r="TEC12" s="35"/>
      <c r="TED12" s="35"/>
      <c r="TEE12" s="35"/>
      <c r="TEF12" s="35"/>
      <c r="TEG12" s="35"/>
      <c r="TEH12" s="35"/>
      <c r="TEI12" s="35"/>
      <c r="TEJ12" s="35"/>
      <c r="TEK12" s="35"/>
      <c r="TEL12" s="35"/>
      <c r="TEM12" s="35"/>
      <c r="TEN12" s="35"/>
      <c r="TEO12" s="35"/>
      <c r="TEP12" s="35"/>
      <c r="TEQ12" s="35"/>
      <c r="TER12" s="35"/>
      <c r="TES12" s="35"/>
      <c r="TET12" s="35"/>
      <c r="TEU12" s="35"/>
      <c r="TEV12" s="35"/>
      <c r="TEW12" s="35"/>
      <c r="TEX12" s="35"/>
      <c r="TEY12" s="35"/>
      <c r="TEZ12" s="35"/>
      <c r="TFA12" s="35"/>
      <c r="TFB12" s="35"/>
      <c r="TFC12" s="35"/>
      <c r="TFD12" s="35"/>
      <c r="TFE12" s="35"/>
      <c r="TFF12" s="35"/>
      <c r="TFG12" s="35"/>
      <c r="TFH12" s="35"/>
      <c r="TFI12" s="35"/>
      <c r="TFJ12" s="35"/>
      <c r="TFK12" s="35"/>
      <c r="TFL12" s="35"/>
      <c r="TFM12" s="35"/>
      <c r="TFN12" s="35"/>
      <c r="TFO12" s="35"/>
      <c r="TFP12" s="35"/>
      <c r="TFQ12" s="35"/>
      <c r="TFR12" s="35"/>
      <c r="TFS12" s="35"/>
      <c r="TFT12" s="35"/>
      <c r="TFU12" s="35"/>
      <c r="TFV12" s="35"/>
      <c r="TFW12" s="35"/>
      <c r="TFX12" s="35"/>
      <c r="TFY12" s="35"/>
      <c r="TFZ12" s="35"/>
      <c r="TGA12" s="35"/>
      <c r="TGB12" s="35"/>
      <c r="TGC12" s="35"/>
      <c r="TGD12" s="35"/>
      <c r="TGE12" s="35"/>
      <c r="TGF12" s="35"/>
      <c r="TGG12" s="35"/>
      <c r="TGH12" s="35"/>
      <c r="TGI12" s="35"/>
      <c r="TGJ12" s="35"/>
      <c r="TGK12" s="35"/>
      <c r="TGL12" s="35"/>
      <c r="TGM12" s="35"/>
      <c r="TGN12" s="35"/>
      <c r="TGO12" s="35"/>
      <c r="TGP12" s="35"/>
      <c r="TGQ12" s="35"/>
      <c r="TGR12" s="35"/>
      <c r="TGS12" s="35"/>
      <c r="TGT12" s="35"/>
      <c r="TGU12" s="35"/>
      <c r="TGV12" s="35"/>
      <c r="TGW12" s="35"/>
      <c r="TGX12" s="35"/>
      <c r="TGY12" s="35"/>
      <c r="TGZ12" s="35"/>
      <c r="THA12" s="35"/>
      <c r="THB12" s="35"/>
      <c r="THC12" s="35"/>
      <c r="THD12" s="35"/>
      <c r="THE12" s="35"/>
      <c r="THF12" s="35"/>
      <c r="THG12" s="35"/>
      <c r="THH12" s="35"/>
      <c r="THI12" s="35"/>
      <c r="THJ12" s="35"/>
      <c r="THK12" s="35"/>
      <c r="THL12" s="35"/>
      <c r="THM12" s="35"/>
      <c r="THN12" s="35"/>
      <c r="THO12" s="35"/>
      <c r="THP12" s="35"/>
      <c r="THQ12" s="35"/>
      <c r="THR12" s="35"/>
      <c r="THS12" s="35"/>
      <c r="THT12" s="35"/>
      <c r="THU12" s="35"/>
      <c r="THV12" s="35"/>
      <c r="THW12" s="35"/>
      <c r="THX12" s="35"/>
      <c r="THY12" s="35"/>
      <c r="THZ12" s="35"/>
      <c r="TIA12" s="35"/>
      <c r="TIB12" s="35"/>
      <c r="TIC12" s="35"/>
      <c r="TID12" s="35"/>
      <c r="TIE12" s="35"/>
      <c r="TIF12" s="35"/>
      <c r="TIG12" s="35"/>
      <c r="TIH12" s="35"/>
      <c r="TII12" s="35"/>
      <c r="TIJ12" s="35"/>
      <c r="TIK12" s="35"/>
      <c r="TIL12" s="35"/>
      <c r="TIM12" s="35"/>
      <c r="TIN12" s="35"/>
      <c r="TIO12" s="35"/>
      <c r="TIP12" s="35"/>
      <c r="TIQ12" s="35"/>
      <c r="TIR12" s="35"/>
      <c r="TIS12" s="35"/>
      <c r="TIT12" s="35"/>
      <c r="TIU12" s="35"/>
      <c r="TIV12" s="35"/>
      <c r="TIW12" s="35"/>
      <c r="TIX12" s="35"/>
      <c r="TIY12" s="35"/>
      <c r="TIZ12" s="35"/>
      <c r="TJA12" s="35"/>
      <c r="TJB12" s="35"/>
      <c r="TJC12" s="35"/>
      <c r="TJD12" s="35"/>
      <c r="TJE12" s="35"/>
      <c r="TJF12" s="35"/>
      <c r="TJG12" s="35"/>
      <c r="TJH12" s="35"/>
      <c r="TJI12" s="35"/>
      <c r="TJJ12" s="35"/>
      <c r="TJK12" s="35"/>
      <c r="TJL12" s="35"/>
      <c r="TJM12" s="35"/>
      <c r="TJN12" s="35"/>
      <c r="TJO12" s="35"/>
      <c r="TJP12" s="35"/>
      <c r="TJQ12" s="35"/>
      <c r="TJR12" s="35"/>
      <c r="TJS12" s="35"/>
      <c r="TJT12" s="35"/>
      <c r="TJU12" s="35"/>
      <c r="TJV12" s="35"/>
      <c r="TJW12" s="35"/>
      <c r="TJX12" s="35"/>
      <c r="TJY12" s="35"/>
      <c r="TJZ12" s="35"/>
      <c r="TKA12" s="35"/>
      <c r="TKB12" s="35"/>
      <c r="TKC12" s="35"/>
      <c r="TKD12" s="35"/>
      <c r="TKE12" s="35"/>
      <c r="TKF12" s="35"/>
      <c r="TKG12" s="35"/>
      <c r="TKH12" s="35"/>
      <c r="TKI12" s="35"/>
      <c r="TKJ12" s="35"/>
      <c r="TKK12" s="35"/>
      <c r="TKL12" s="35"/>
      <c r="TKM12" s="35"/>
      <c r="TKN12" s="35"/>
      <c r="TKO12" s="35"/>
      <c r="TKP12" s="35"/>
      <c r="TKQ12" s="35"/>
      <c r="TKR12" s="35"/>
      <c r="TKS12" s="35"/>
      <c r="TKT12" s="35"/>
      <c r="TKU12" s="35"/>
      <c r="TKV12" s="35"/>
      <c r="TKW12" s="35"/>
      <c r="TKX12" s="35"/>
      <c r="TKY12" s="35"/>
      <c r="TKZ12" s="35"/>
      <c r="TLA12" s="35"/>
      <c r="TLB12" s="35"/>
      <c r="TLC12" s="35"/>
      <c r="TLD12" s="35"/>
      <c r="TLE12" s="35"/>
      <c r="TLF12" s="35"/>
      <c r="TLG12" s="35"/>
      <c r="TLH12" s="35"/>
      <c r="TLI12" s="35"/>
      <c r="TLJ12" s="35"/>
      <c r="TLK12" s="35"/>
      <c r="TLL12" s="35"/>
      <c r="TLM12" s="35"/>
      <c r="TLN12" s="35"/>
      <c r="TLO12" s="35"/>
      <c r="TLP12" s="35"/>
      <c r="TLQ12" s="35"/>
      <c r="TLR12" s="35"/>
      <c r="TLS12" s="35"/>
      <c r="TLT12" s="35"/>
      <c r="TLU12" s="35"/>
      <c r="TLV12" s="35"/>
      <c r="TLW12" s="35"/>
      <c r="TLX12" s="35"/>
      <c r="TLY12" s="35"/>
      <c r="TLZ12" s="35"/>
      <c r="TMA12" s="35"/>
      <c r="TMB12" s="35"/>
      <c r="TMC12" s="35"/>
      <c r="TMD12" s="35"/>
      <c r="TME12" s="35"/>
      <c r="TMF12" s="35"/>
      <c r="TMG12" s="35"/>
      <c r="TMH12" s="35"/>
      <c r="TMI12" s="35"/>
      <c r="TMJ12" s="35"/>
      <c r="TMK12" s="35"/>
      <c r="TML12" s="35"/>
      <c r="TMM12" s="35"/>
      <c r="TMN12" s="35"/>
      <c r="TMO12" s="35"/>
      <c r="TMP12" s="35"/>
      <c r="TMQ12" s="35"/>
      <c r="TMR12" s="35"/>
      <c r="TMS12" s="35"/>
      <c r="TMT12" s="35"/>
      <c r="TMU12" s="35"/>
      <c r="TMV12" s="35"/>
      <c r="TMW12" s="35"/>
      <c r="TMX12" s="35"/>
      <c r="TMY12" s="35"/>
      <c r="TMZ12" s="35"/>
      <c r="TNA12" s="35"/>
      <c r="TNB12" s="35"/>
      <c r="TNC12" s="35"/>
      <c r="TND12" s="35"/>
      <c r="TNE12" s="35"/>
      <c r="TNF12" s="35"/>
      <c r="TNG12" s="35"/>
      <c r="TNH12" s="35"/>
      <c r="TNI12" s="35"/>
      <c r="TNJ12" s="35"/>
      <c r="TNK12" s="35"/>
      <c r="TNL12" s="35"/>
      <c r="TNM12" s="35"/>
      <c r="TNN12" s="35"/>
      <c r="TNO12" s="35"/>
      <c r="TNP12" s="35"/>
      <c r="TNQ12" s="35"/>
      <c r="TNR12" s="35"/>
      <c r="TNS12" s="35"/>
      <c r="TNT12" s="35"/>
      <c r="TNU12" s="35"/>
      <c r="TNV12" s="35"/>
      <c r="TNW12" s="35"/>
      <c r="TNX12" s="35"/>
      <c r="TNY12" s="35"/>
      <c r="TNZ12" s="35"/>
      <c r="TOA12" s="35"/>
      <c r="TOB12" s="35"/>
      <c r="TOC12" s="35"/>
      <c r="TOD12" s="35"/>
      <c r="TOE12" s="35"/>
      <c r="TOF12" s="35"/>
      <c r="TOG12" s="35"/>
      <c r="TOH12" s="35"/>
      <c r="TOI12" s="35"/>
      <c r="TOJ12" s="35"/>
      <c r="TOK12" s="35"/>
      <c r="TOL12" s="35"/>
      <c r="TOM12" s="35"/>
      <c r="TON12" s="35"/>
      <c r="TOO12" s="35"/>
      <c r="TOP12" s="35"/>
      <c r="TOQ12" s="35"/>
      <c r="TOR12" s="35"/>
      <c r="TOS12" s="35"/>
      <c r="TOT12" s="35"/>
      <c r="TOU12" s="35"/>
      <c r="TOV12" s="35"/>
      <c r="TOW12" s="35"/>
      <c r="TOX12" s="35"/>
      <c r="TOY12" s="35"/>
      <c r="TOZ12" s="35"/>
      <c r="TPA12" s="35"/>
      <c r="TPB12" s="35"/>
      <c r="TPC12" s="35"/>
      <c r="TPD12" s="35"/>
      <c r="TPE12" s="35"/>
      <c r="TPF12" s="35"/>
      <c r="TPG12" s="35"/>
      <c r="TPH12" s="35"/>
      <c r="TPI12" s="35"/>
      <c r="TPJ12" s="35"/>
      <c r="TPK12" s="35"/>
      <c r="TPL12" s="35"/>
      <c r="TPM12" s="35"/>
      <c r="TPN12" s="35"/>
      <c r="TPO12" s="35"/>
      <c r="TPP12" s="35"/>
      <c r="TPQ12" s="35"/>
      <c r="TPR12" s="35"/>
      <c r="TPS12" s="35"/>
      <c r="TPT12" s="35"/>
      <c r="TPU12" s="35"/>
      <c r="TPV12" s="35"/>
      <c r="TPW12" s="35"/>
      <c r="TPX12" s="35"/>
      <c r="TPY12" s="35"/>
      <c r="TPZ12" s="35"/>
      <c r="TQA12" s="35"/>
      <c r="TQB12" s="35"/>
      <c r="TQC12" s="35"/>
      <c r="TQD12" s="35"/>
      <c r="TQE12" s="35"/>
      <c r="TQF12" s="35"/>
      <c r="TQG12" s="35"/>
      <c r="TQH12" s="35"/>
      <c r="TQI12" s="35"/>
      <c r="TQJ12" s="35"/>
      <c r="TQK12" s="35"/>
      <c r="TQL12" s="35"/>
      <c r="TQM12" s="35"/>
      <c r="TQN12" s="35"/>
      <c r="TQO12" s="35"/>
      <c r="TQP12" s="35"/>
      <c r="TQQ12" s="35"/>
      <c r="TQR12" s="35"/>
      <c r="TQS12" s="35"/>
      <c r="TQT12" s="35"/>
      <c r="TQU12" s="35"/>
      <c r="TQV12" s="35"/>
      <c r="TQW12" s="35"/>
      <c r="TQX12" s="35"/>
      <c r="TQY12" s="35"/>
      <c r="TQZ12" s="35"/>
      <c r="TRA12" s="35"/>
      <c r="TRB12" s="35"/>
      <c r="TRC12" s="35"/>
      <c r="TRD12" s="35"/>
      <c r="TRE12" s="35"/>
      <c r="TRF12" s="35"/>
      <c r="TRG12" s="35"/>
      <c r="TRH12" s="35"/>
      <c r="TRI12" s="35"/>
      <c r="TRJ12" s="35"/>
      <c r="TRK12" s="35"/>
      <c r="TRL12" s="35"/>
      <c r="TRM12" s="35"/>
      <c r="TRN12" s="35"/>
      <c r="TRO12" s="35"/>
      <c r="TRP12" s="35"/>
      <c r="TRQ12" s="35"/>
      <c r="TRR12" s="35"/>
      <c r="TRS12" s="35"/>
      <c r="TRT12" s="35"/>
      <c r="TRU12" s="35"/>
      <c r="TRV12" s="35"/>
      <c r="TRW12" s="35"/>
      <c r="TRX12" s="35"/>
      <c r="TRY12" s="35"/>
      <c r="TRZ12" s="35"/>
      <c r="TSA12" s="35"/>
      <c r="TSB12" s="35"/>
      <c r="TSC12" s="35"/>
      <c r="TSD12" s="35"/>
      <c r="TSE12" s="35"/>
      <c r="TSF12" s="35"/>
      <c r="TSG12" s="35"/>
      <c r="TSH12" s="35"/>
      <c r="TSI12" s="35"/>
      <c r="TSJ12" s="35"/>
      <c r="TSK12" s="35"/>
      <c r="TSL12" s="35"/>
      <c r="TSM12" s="35"/>
      <c r="TSN12" s="35"/>
      <c r="TSO12" s="35"/>
      <c r="TSP12" s="35"/>
      <c r="TSQ12" s="35"/>
      <c r="TSR12" s="35"/>
      <c r="TSS12" s="35"/>
      <c r="TST12" s="35"/>
      <c r="TSU12" s="35"/>
      <c r="TSV12" s="35"/>
      <c r="TSW12" s="35"/>
      <c r="TSX12" s="35"/>
      <c r="TSY12" s="35"/>
      <c r="TSZ12" s="35"/>
      <c r="TTA12" s="35"/>
      <c r="TTB12" s="35"/>
      <c r="TTC12" s="35"/>
      <c r="TTD12" s="35"/>
      <c r="TTE12" s="35"/>
      <c r="TTF12" s="35"/>
      <c r="TTG12" s="35"/>
      <c r="TTH12" s="35"/>
      <c r="TTI12" s="35"/>
      <c r="TTJ12" s="35"/>
      <c r="TTK12" s="35"/>
      <c r="TTL12" s="35"/>
      <c r="TTM12" s="35"/>
      <c r="TTN12" s="35"/>
      <c r="TTO12" s="35"/>
      <c r="TTP12" s="35"/>
      <c r="TTQ12" s="35"/>
      <c r="TTR12" s="35"/>
      <c r="TTS12" s="35"/>
      <c r="TTT12" s="35"/>
      <c r="TTU12" s="35"/>
      <c r="TTV12" s="35"/>
      <c r="TTW12" s="35"/>
      <c r="TTX12" s="35"/>
      <c r="TTY12" s="35"/>
      <c r="TTZ12" s="35"/>
      <c r="TUA12" s="35"/>
      <c r="TUB12" s="35"/>
      <c r="TUC12" s="35"/>
      <c r="TUD12" s="35"/>
      <c r="TUE12" s="35"/>
      <c r="TUF12" s="35"/>
      <c r="TUG12" s="35"/>
      <c r="TUH12" s="35"/>
      <c r="TUI12" s="35"/>
      <c r="TUJ12" s="35"/>
      <c r="TUK12" s="35"/>
      <c r="TUL12" s="35"/>
      <c r="TUM12" s="35"/>
      <c r="TUN12" s="35"/>
      <c r="TUO12" s="35"/>
      <c r="TUP12" s="35"/>
      <c r="TUQ12" s="35"/>
      <c r="TUR12" s="35"/>
      <c r="TUS12" s="35"/>
      <c r="TUT12" s="35"/>
      <c r="TUU12" s="35"/>
      <c r="TUV12" s="35"/>
      <c r="TUW12" s="35"/>
      <c r="TUX12" s="35"/>
      <c r="TUY12" s="35"/>
      <c r="TUZ12" s="35"/>
      <c r="TVA12" s="35"/>
      <c r="TVB12" s="35"/>
      <c r="TVC12" s="35"/>
      <c r="TVD12" s="35"/>
      <c r="TVE12" s="35"/>
      <c r="TVF12" s="35"/>
      <c r="TVG12" s="35"/>
      <c r="TVH12" s="35"/>
      <c r="TVI12" s="35"/>
      <c r="TVJ12" s="35"/>
      <c r="TVK12" s="35"/>
      <c r="TVL12" s="35"/>
      <c r="TVM12" s="35"/>
      <c r="TVN12" s="35"/>
      <c r="TVO12" s="35"/>
      <c r="TVP12" s="35"/>
      <c r="TVQ12" s="35"/>
      <c r="TVR12" s="35"/>
      <c r="TVS12" s="35"/>
      <c r="TVT12" s="35"/>
      <c r="TVU12" s="35"/>
      <c r="TVV12" s="35"/>
      <c r="TVW12" s="35"/>
      <c r="TVX12" s="35"/>
      <c r="TVY12" s="35"/>
      <c r="TVZ12" s="35"/>
      <c r="TWA12" s="35"/>
      <c r="TWB12" s="35"/>
      <c r="TWC12" s="35"/>
      <c r="TWD12" s="35"/>
      <c r="TWE12" s="35"/>
      <c r="TWF12" s="35"/>
      <c r="TWG12" s="35"/>
      <c r="TWH12" s="35"/>
      <c r="TWI12" s="35"/>
      <c r="TWJ12" s="35"/>
      <c r="TWK12" s="35"/>
      <c r="TWL12" s="35"/>
      <c r="TWM12" s="35"/>
      <c r="TWN12" s="35"/>
      <c r="TWO12" s="35"/>
      <c r="TWP12" s="35"/>
      <c r="TWQ12" s="35"/>
      <c r="TWR12" s="35"/>
      <c r="TWS12" s="35"/>
      <c r="TWT12" s="35"/>
      <c r="TWU12" s="35"/>
      <c r="TWV12" s="35"/>
      <c r="TWW12" s="35"/>
      <c r="TWX12" s="35"/>
      <c r="TWY12" s="35"/>
      <c r="TWZ12" s="35"/>
      <c r="TXA12" s="35"/>
      <c r="TXB12" s="35"/>
      <c r="TXC12" s="35"/>
      <c r="TXD12" s="35"/>
      <c r="TXE12" s="35"/>
      <c r="TXF12" s="35"/>
      <c r="TXG12" s="35"/>
      <c r="TXH12" s="35"/>
      <c r="TXI12" s="35"/>
      <c r="TXJ12" s="35"/>
      <c r="TXK12" s="35"/>
      <c r="TXL12" s="35"/>
      <c r="TXM12" s="35"/>
      <c r="TXN12" s="35"/>
      <c r="TXO12" s="35"/>
      <c r="TXP12" s="35"/>
      <c r="TXQ12" s="35"/>
      <c r="TXR12" s="35"/>
      <c r="TXS12" s="35"/>
      <c r="TXT12" s="35"/>
      <c r="TXU12" s="35"/>
      <c r="TXV12" s="35"/>
      <c r="TXW12" s="35"/>
      <c r="TXX12" s="35"/>
      <c r="TXY12" s="35"/>
      <c r="TXZ12" s="35"/>
      <c r="TYA12" s="35"/>
      <c r="TYB12" s="35"/>
      <c r="TYC12" s="35"/>
      <c r="TYD12" s="35"/>
      <c r="TYE12" s="35"/>
      <c r="TYF12" s="35"/>
      <c r="TYG12" s="35"/>
      <c r="TYH12" s="35"/>
      <c r="TYI12" s="35"/>
      <c r="TYJ12" s="35"/>
      <c r="TYK12" s="35"/>
      <c r="TYL12" s="35"/>
      <c r="TYM12" s="35"/>
      <c r="TYN12" s="35"/>
      <c r="TYO12" s="35"/>
      <c r="TYP12" s="35"/>
      <c r="TYQ12" s="35"/>
      <c r="TYR12" s="35"/>
      <c r="TYS12" s="35"/>
      <c r="TYT12" s="35"/>
      <c r="TYU12" s="35"/>
      <c r="TYV12" s="35"/>
      <c r="TYW12" s="35"/>
      <c r="TYX12" s="35"/>
      <c r="TYY12" s="35"/>
      <c r="TYZ12" s="35"/>
      <c r="TZA12" s="35"/>
      <c r="TZB12" s="35"/>
      <c r="TZC12" s="35"/>
      <c r="TZD12" s="35"/>
      <c r="TZE12" s="35"/>
      <c r="TZF12" s="35"/>
      <c r="TZG12" s="35"/>
      <c r="TZH12" s="35"/>
      <c r="TZI12" s="35"/>
      <c r="TZJ12" s="35"/>
      <c r="TZK12" s="35"/>
      <c r="TZL12" s="35"/>
      <c r="TZM12" s="35"/>
      <c r="TZN12" s="35"/>
      <c r="TZO12" s="35"/>
      <c r="TZP12" s="35"/>
      <c r="TZQ12" s="35"/>
      <c r="TZR12" s="35"/>
      <c r="TZS12" s="35"/>
      <c r="TZT12" s="35"/>
      <c r="TZU12" s="35"/>
      <c r="TZV12" s="35"/>
      <c r="TZW12" s="35"/>
      <c r="TZX12" s="35"/>
      <c r="TZY12" s="35"/>
      <c r="TZZ12" s="35"/>
      <c r="UAA12" s="35"/>
      <c r="UAB12" s="35"/>
      <c r="UAC12" s="35"/>
      <c r="UAD12" s="35"/>
      <c r="UAE12" s="35"/>
      <c r="UAF12" s="35"/>
      <c r="UAG12" s="35"/>
      <c r="UAH12" s="35"/>
      <c r="UAI12" s="35"/>
      <c r="UAJ12" s="35"/>
      <c r="UAK12" s="35"/>
      <c r="UAL12" s="35"/>
      <c r="UAM12" s="35"/>
      <c r="UAN12" s="35"/>
      <c r="UAO12" s="35"/>
      <c r="UAP12" s="35"/>
      <c r="UAQ12" s="35"/>
      <c r="UAR12" s="35"/>
      <c r="UAS12" s="35"/>
      <c r="UAT12" s="35"/>
      <c r="UAU12" s="35"/>
      <c r="UAV12" s="35"/>
      <c r="UAW12" s="35"/>
      <c r="UAX12" s="35"/>
      <c r="UAY12" s="35"/>
      <c r="UAZ12" s="35"/>
      <c r="UBA12" s="35"/>
      <c r="UBB12" s="35"/>
      <c r="UBC12" s="35"/>
      <c r="UBD12" s="35"/>
      <c r="UBE12" s="35"/>
      <c r="UBF12" s="35"/>
      <c r="UBG12" s="35"/>
      <c r="UBH12" s="35"/>
      <c r="UBI12" s="35"/>
      <c r="UBJ12" s="35"/>
      <c r="UBK12" s="35"/>
      <c r="UBL12" s="35"/>
      <c r="UBM12" s="35"/>
      <c r="UBN12" s="35"/>
      <c r="UBO12" s="35"/>
      <c r="UBP12" s="35"/>
      <c r="UBQ12" s="35"/>
      <c r="UBR12" s="35"/>
      <c r="UBS12" s="35"/>
      <c r="UBT12" s="35"/>
      <c r="UBU12" s="35"/>
      <c r="UBV12" s="35"/>
      <c r="UBW12" s="35"/>
      <c r="UBX12" s="35"/>
      <c r="UBY12" s="35"/>
      <c r="UBZ12" s="35"/>
      <c r="UCA12" s="35"/>
      <c r="UCB12" s="35"/>
      <c r="UCC12" s="35"/>
      <c r="UCD12" s="35"/>
      <c r="UCE12" s="35"/>
      <c r="UCF12" s="35"/>
      <c r="UCG12" s="35"/>
      <c r="UCH12" s="35"/>
      <c r="UCI12" s="35"/>
      <c r="UCJ12" s="35"/>
      <c r="UCK12" s="35"/>
      <c r="UCL12" s="35"/>
      <c r="UCM12" s="35"/>
      <c r="UCN12" s="35"/>
      <c r="UCO12" s="35"/>
      <c r="UCP12" s="35"/>
      <c r="UCQ12" s="35"/>
      <c r="UCR12" s="35"/>
      <c r="UCS12" s="35"/>
      <c r="UCT12" s="35"/>
      <c r="UCU12" s="35"/>
      <c r="UCV12" s="35"/>
      <c r="UCW12" s="35"/>
      <c r="UCX12" s="35"/>
      <c r="UCY12" s="35"/>
      <c r="UCZ12" s="35"/>
      <c r="UDA12" s="35"/>
      <c r="UDB12" s="35"/>
      <c r="UDC12" s="35"/>
      <c r="UDD12" s="35"/>
      <c r="UDE12" s="35"/>
      <c r="UDF12" s="35"/>
      <c r="UDG12" s="35"/>
      <c r="UDH12" s="35"/>
      <c r="UDI12" s="35"/>
      <c r="UDJ12" s="35"/>
      <c r="UDK12" s="35"/>
      <c r="UDL12" s="35"/>
      <c r="UDM12" s="35"/>
      <c r="UDN12" s="35"/>
      <c r="UDO12" s="35"/>
      <c r="UDP12" s="35"/>
      <c r="UDQ12" s="35"/>
      <c r="UDR12" s="35"/>
      <c r="UDS12" s="35"/>
      <c r="UDT12" s="35"/>
      <c r="UDU12" s="35"/>
      <c r="UDV12" s="35"/>
      <c r="UDW12" s="35"/>
      <c r="UDX12" s="35"/>
      <c r="UDY12" s="35"/>
      <c r="UDZ12" s="35"/>
      <c r="UEA12" s="35"/>
      <c r="UEB12" s="35"/>
      <c r="UEC12" s="35"/>
      <c r="UED12" s="35"/>
      <c r="UEE12" s="35"/>
      <c r="UEF12" s="35"/>
      <c r="UEG12" s="35"/>
      <c r="UEH12" s="35"/>
      <c r="UEI12" s="35"/>
      <c r="UEJ12" s="35"/>
      <c r="UEK12" s="35"/>
      <c r="UEL12" s="35"/>
      <c r="UEM12" s="35"/>
      <c r="UEN12" s="35"/>
      <c r="UEO12" s="35"/>
      <c r="UEP12" s="35"/>
      <c r="UEQ12" s="35"/>
      <c r="UER12" s="35"/>
      <c r="UES12" s="35"/>
      <c r="UET12" s="35"/>
      <c r="UEU12" s="35"/>
      <c r="UEV12" s="35"/>
      <c r="UEW12" s="35"/>
      <c r="UEX12" s="35"/>
      <c r="UEY12" s="35"/>
      <c r="UEZ12" s="35"/>
      <c r="UFA12" s="35"/>
      <c r="UFB12" s="35"/>
      <c r="UFC12" s="35"/>
      <c r="UFD12" s="35"/>
      <c r="UFE12" s="35"/>
      <c r="UFF12" s="35"/>
      <c r="UFG12" s="35"/>
      <c r="UFH12" s="35"/>
      <c r="UFI12" s="35"/>
      <c r="UFJ12" s="35"/>
      <c r="UFK12" s="35"/>
      <c r="UFL12" s="35"/>
      <c r="UFM12" s="35"/>
      <c r="UFN12" s="35"/>
      <c r="UFO12" s="35"/>
      <c r="UFP12" s="35"/>
      <c r="UFQ12" s="35"/>
      <c r="UFR12" s="35"/>
      <c r="UFS12" s="35"/>
      <c r="UFT12" s="35"/>
      <c r="UFU12" s="35"/>
      <c r="UFV12" s="35"/>
      <c r="UFW12" s="35"/>
      <c r="UFX12" s="35"/>
      <c r="UFY12" s="35"/>
      <c r="UFZ12" s="35"/>
      <c r="UGA12" s="35"/>
      <c r="UGB12" s="35"/>
      <c r="UGC12" s="35"/>
      <c r="UGD12" s="35"/>
      <c r="UGE12" s="35"/>
      <c r="UGF12" s="35"/>
      <c r="UGG12" s="35"/>
      <c r="UGH12" s="35"/>
      <c r="UGI12" s="35"/>
      <c r="UGJ12" s="35"/>
      <c r="UGK12" s="35"/>
      <c r="UGL12" s="35"/>
      <c r="UGM12" s="35"/>
      <c r="UGN12" s="35"/>
      <c r="UGO12" s="35"/>
      <c r="UGP12" s="35"/>
      <c r="UGQ12" s="35"/>
      <c r="UGR12" s="35"/>
      <c r="UGS12" s="35"/>
      <c r="UGT12" s="35"/>
      <c r="UGU12" s="35"/>
      <c r="UGV12" s="35"/>
      <c r="UGW12" s="35"/>
      <c r="UGX12" s="35"/>
      <c r="UGY12" s="35"/>
      <c r="UGZ12" s="35"/>
      <c r="UHA12" s="35"/>
      <c r="UHB12" s="35"/>
      <c r="UHC12" s="35"/>
      <c r="UHD12" s="35"/>
      <c r="UHE12" s="35"/>
      <c r="UHF12" s="35"/>
      <c r="UHG12" s="35"/>
      <c r="UHH12" s="35"/>
      <c r="UHI12" s="35"/>
      <c r="UHJ12" s="35"/>
      <c r="UHK12" s="35"/>
      <c r="UHL12" s="35"/>
      <c r="UHM12" s="35"/>
      <c r="UHN12" s="35"/>
      <c r="UHO12" s="35"/>
      <c r="UHP12" s="35"/>
      <c r="UHQ12" s="35"/>
      <c r="UHR12" s="35"/>
      <c r="UHS12" s="35"/>
      <c r="UHT12" s="35"/>
      <c r="UHU12" s="35"/>
      <c r="UHV12" s="35"/>
      <c r="UHW12" s="35"/>
      <c r="UHX12" s="35"/>
      <c r="UHY12" s="35"/>
      <c r="UHZ12" s="35"/>
      <c r="UIA12" s="35"/>
      <c r="UIB12" s="35"/>
      <c r="UIC12" s="35"/>
      <c r="UID12" s="35"/>
      <c r="UIE12" s="35"/>
      <c r="UIF12" s="35"/>
      <c r="UIG12" s="35"/>
      <c r="UIH12" s="35"/>
      <c r="UII12" s="35"/>
      <c r="UIJ12" s="35"/>
      <c r="UIK12" s="35"/>
      <c r="UIL12" s="35"/>
      <c r="UIM12" s="35"/>
      <c r="UIN12" s="35"/>
      <c r="UIO12" s="35"/>
      <c r="UIP12" s="35"/>
      <c r="UIQ12" s="35"/>
      <c r="UIR12" s="35"/>
      <c r="UIS12" s="35"/>
      <c r="UIT12" s="35"/>
      <c r="UIU12" s="35"/>
      <c r="UIV12" s="35"/>
      <c r="UIW12" s="35"/>
      <c r="UIX12" s="35"/>
      <c r="UIY12" s="35"/>
      <c r="UIZ12" s="35"/>
      <c r="UJA12" s="35"/>
      <c r="UJB12" s="35"/>
      <c r="UJC12" s="35"/>
      <c r="UJD12" s="35"/>
      <c r="UJE12" s="35"/>
      <c r="UJF12" s="35"/>
      <c r="UJG12" s="35"/>
      <c r="UJH12" s="35"/>
      <c r="UJI12" s="35"/>
      <c r="UJJ12" s="35"/>
      <c r="UJK12" s="35"/>
      <c r="UJL12" s="35"/>
      <c r="UJM12" s="35"/>
      <c r="UJN12" s="35"/>
      <c r="UJO12" s="35"/>
      <c r="UJP12" s="35"/>
      <c r="UJQ12" s="35"/>
      <c r="UJR12" s="35"/>
      <c r="UJS12" s="35"/>
      <c r="UJT12" s="35"/>
      <c r="UJU12" s="35"/>
      <c r="UJV12" s="35"/>
      <c r="UJW12" s="35"/>
      <c r="UJX12" s="35"/>
      <c r="UJY12" s="35"/>
      <c r="UJZ12" s="35"/>
      <c r="UKA12" s="35"/>
      <c r="UKB12" s="35"/>
      <c r="UKC12" s="35"/>
      <c r="UKD12" s="35"/>
      <c r="UKE12" s="35"/>
      <c r="UKF12" s="35"/>
      <c r="UKG12" s="35"/>
      <c r="UKH12" s="35"/>
      <c r="UKI12" s="35"/>
      <c r="UKJ12" s="35"/>
      <c r="UKK12" s="35"/>
      <c r="UKL12" s="35"/>
      <c r="UKM12" s="35"/>
      <c r="UKN12" s="35"/>
      <c r="UKO12" s="35"/>
      <c r="UKP12" s="35"/>
      <c r="UKQ12" s="35"/>
      <c r="UKR12" s="35"/>
      <c r="UKS12" s="35"/>
      <c r="UKT12" s="35"/>
      <c r="UKU12" s="35"/>
      <c r="UKV12" s="35"/>
      <c r="UKW12" s="35"/>
      <c r="UKX12" s="35"/>
      <c r="UKY12" s="35"/>
      <c r="UKZ12" s="35"/>
      <c r="ULA12" s="35"/>
      <c r="ULB12" s="35"/>
      <c r="ULC12" s="35"/>
      <c r="ULD12" s="35"/>
      <c r="ULE12" s="35"/>
      <c r="ULF12" s="35"/>
      <c r="ULG12" s="35"/>
      <c r="ULH12" s="35"/>
      <c r="ULI12" s="35"/>
      <c r="ULJ12" s="35"/>
      <c r="ULK12" s="35"/>
      <c r="ULL12" s="35"/>
      <c r="ULM12" s="35"/>
      <c r="ULN12" s="35"/>
      <c r="ULO12" s="35"/>
      <c r="ULP12" s="35"/>
      <c r="ULQ12" s="35"/>
      <c r="ULR12" s="35"/>
      <c r="ULS12" s="35"/>
      <c r="ULT12" s="35"/>
      <c r="ULU12" s="35"/>
      <c r="ULV12" s="35"/>
      <c r="ULW12" s="35"/>
      <c r="ULX12" s="35"/>
      <c r="ULY12" s="35"/>
      <c r="ULZ12" s="35"/>
      <c r="UMA12" s="35"/>
      <c r="UMB12" s="35"/>
      <c r="UMC12" s="35"/>
      <c r="UMD12" s="35"/>
      <c r="UME12" s="35"/>
      <c r="UMF12" s="35"/>
      <c r="UMG12" s="35"/>
      <c r="UMH12" s="35"/>
      <c r="UMI12" s="35"/>
      <c r="UMJ12" s="35"/>
      <c r="UMK12" s="35"/>
      <c r="UML12" s="35"/>
      <c r="UMM12" s="35"/>
      <c r="UMN12" s="35"/>
      <c r="UMO12" s="35"/>
      <c r="UMP12" s="35"/>
      <c r="UMQ12" s="35"/>
      <c r="UMR12" s="35"/>
      <c r="UMS12" s="35"/>
      <c r="UMT12" s="35"/>
      <c r="UMU12" s="35"/>
      <c r="UMV12" s="35"/>
      <c r="UMW12" s="35"/>
      <c r="UMX12" s="35"/>
      <c r="UMY12" s="35"/>
      <c r="UMZ12" s="35"/>
      <c r="UNA12" s="35"/>
      <c r="UNB12" s="35"/>
      <c r="UNC12" s="35"/>
      <c r="UND12" s="35"/>
      <c r="UNE12" s="35"/>
      <c r="UNF12" s="35"/>
      <c r="UNG12" s="35"/>
      <c r="UNH12" s="35"/>
      <c r="UNI12" s="35"/>
      <c r="UNJ12" s="35"/>
      <c r="UNK12" s="35"/>
      <c r="UNL12" s="35"/>
      <c r="UNM12" s="35"/>
      <c r="UNN12" s="35"/>
      <c r="UNO12" s="35"/>
      <c r="UNP12" s="35"/>
      <c r="UNQ12" s="35"/>
      <c r="UNR12" s="35"/>
      <c r="UNS12" s="35"/>
      <c r="UNT12" s="35"/>
      <c r="UNU12" s="35"/>
      <c r="UNV12" s="35"/>
      <c r="UNW12" s="35"/>
      <c r="UNX12" s="35"/>
      <c r="UNY12" s="35"/>
      <c r="UNZ12" s="35"/>
      <c r="UOA12" s="35"/>
      <c r="UOB12" s="35"/>
      <c r="UOC12" s="35"/>
      <c r="UOD12" s="35"/>
      <c r="UOE12" s="35"/>
      <c r="UOF12" s="35"/>
      <c r="UOG12" s="35"/>
      <c r="UOH12" s="35"/>
      <c r="UOI12" s="35"/>
      <c r="UOJ12" s="35"/>
      <c r="UOK12" s="35"/>
      <c r="UOL12" s="35"/>
      <c r="UOM12" s="35"/>
      <c r="UON12" s="35"/>
      <c r="UOO12" s="35"/>
      <c r="UOP12" s="35"/>
      <c r="UOQ12" s="35"/>
      <c r="UOR12" s="35"/>
      <c r="UOS12" s="35"/>
      <c r="UOT12" s="35"/>
      <c r="UOU12" s="35"/>
      <c r="UOV12" s="35"/>
      <c r="UOW12" s="35"/>
      <c r="UOX12" s="35"/>
      <c r="UOY12" s="35"/>
      <c r="UOZ12" s="35"/>
      <c r="UPA12" s="35"/>
      <c r="UPB12" s="35"/>
      <c r="UPC12" s="35"/>
      <c r="UPD12" s="35"/>
      <c r="UPE12" s="35"/>
      <c r="UPF12" s="35"/>
      <c r="UPG12" s="35"/>
      <c r="UPH12" s="35"/>
      <c r="UPI12" s="35"/>
      <c r="UPJ12" s="35"/>
      <c r="UPK12" s="35"/>
      <c r="UPL12" s="35"/>
      <c r="UPM12" s="35"/>
      <c r="UPN12" s="35"/>
      <c r="UPO12" s="35"/>
      <c r="UPP12" s="35"/>
      <c r="UPQ12" s="35"/>
      <c r="UPR12" s="35"/>
      <c r="UPS12" s="35"/>
      <c r="UPT12" s="35"/>
      <c r="UPU12" s="35"/>
      <c r="UPV12" s="35"/>
      <c r="UPW12" s="35"/>
      <c r="UPX12" s="35"/>
      <c r="UPY12" s="35"/>
      <c r="UPZ12" s="35"/>
      <c r="UQA12" s="35"/>
      <c r="UQB12" s="35"/>
      <c r="UQC12" s="35"/>
      <c r="UQD12" s="35"/>
      <c r="UQE12" s="35"/>
      <c r="UQF12" s="35"/>
      <c r="UQG12" s="35"/>
      <c r="UQH12" s="35"/>
      <c r="UQI12" s="35"/>
      <c r="UQJ12" s="35"/>
      <c r="UQK12" s="35"/>
      <c r="UQL12" s="35"/>
      <c r="UQM12" s="35"/>
      <c r="UQN12" s="35"/>
      <c r="UQO12" s="35"/>
      <c r="UQP12" s="35"/>
      <c r="UQQ12" s="35"/>
      <c r="UQR12" s="35"/>
      <c r="UQS12" s="35"/>
      <c r="UQT12" s="35"/>
      <c r="UQU12" s="35"/>
      <c r="UQV12" s="35"/>
      <c r="UQW12" s="35"/>
      <c r="UQX12" s="35"/>
      <c r="UQY12" s="35"/>
      <c r="UQZ12" s="35"/>
      <c r="URA12" s="35"/>
      <c r="URB12" s="35"/>
      <c r="URC12" s="35"/>
      <c r="URD12" s="35"/>
      <c r="URE12" s="35"/>
      <c r="URF12" s="35"/>
      <c r="URG12" s="35"/>
      <c r="URH12" s="35"/>
      <c r="URI12" s="35"/>
      <c r="URJ12" s="35"/>
      <c r="URK12" s="35"/>
      <c r="URL12" s="35"/>
      <c r="URM12" s="35"/>
      <c r="URN12" s="35"/>
      <c r="URO12" s="35"/>
      <c r="URP12" s="35"/>
      <c r="URQ12" s="35"/>
      <c r="URR12" s="35"/>
      <c r="URS12" s="35"/>
      <c r="URT12" s="35"/>
      <c r="URU12" s="35"/>
      <c r="URV12" s="35"/>
      <c r="URW12" s="35"/>
      <c r="URX12" s="35"/>
      <c r="URY12" s="35"/>
      <c r="URZ12" s="35"/>
      <c r="USA12" s="35"/>
      <c r="USB12" s="35"/>
      <c r="USC12" s="35"/>
      <c r="USD12" s="35"/>
      <c r="USE12" s="35"/>
      <c r="USF12" s="35"/>
      <c r="USG12" s="35"/>
      <c r="USH12" s="35"/>
      <c r="USI12" s="35"/>
      <c r="USJ12" s="35"/>
      <c r="USK12" s="35"/>
      <c r="USL12" s="35"/>
      <c r="USM12" s="35"/>
      <c r="USN12" s="35"/>
      <c r="USO12" s="35"/>
      <c r="USP12" s="35"/>
      <c r="USQ12" s="35"/>
      <c r="USR12" s="35"/>
      <c r="USS12" s="35"/>
      <c r="UST12" s="35"/>
      <c r="USU12" s="35"/>
      <c r="USV12" s="35"/>
      <c r="USW12" s="35"/>
      <c r="USX12" s="35"/>
      <c r="USY12" s="35"/>
      <c r="USZ12" s="35"/>
      <c r="UTA12" s="35"/>
      <c r="UTB12" s="35"/>
      <c r="UTC12" s="35"/>
      <c r="UTD12" s="35"/>
      <c r="UTE12" s="35"/>
      <c r="UTF12" s="35"/>
      <c r="UTG12" s="35"/>
      <c r="UTH12" s="35"/>
      <c r="UTI12" s="35"/>
      <c r="UTJ12" s="35"/>
      <c r="UTK12" s="35"/>
      <c r="UTL12" s="35"/>
      <c r="UTM12" s="35"/>
      <c r="UTN12" s="35"/>
      <c r="UTO12" s="35"/>
      <c r="UTP12" s="35"/>
      <c r="UTQ12" s="35"/>
      <c r="UTR12" s="35"/>
      <c r="UTS12" s="35"/>
      <c r="UTT12" s="35"/>
      <c r="UTU12" s="35"/>
      <c r="UTV12" s="35"/>
      <c r="UTW12" s="35"/>
      <c r="UTX12" s="35"/>
      <c r="UTY12" s="35"/>
      <c r="UTZ12" s="35"/>
      <c r="UUA12" s="35"/>
      <c r="UUB12" s="35"/>
      <c r="UUC12" s="35"/>
      <c r="UUD12" s="35"/>
      <c r="UUE12" s="35"/>
      <c r="UUF12" s="35"/>
      <c r="UUG12" s="35"/>
      <c r="UUH12" s="35"/>
      <c r="UUI12" s="35"/>
      <c r="UUJ12" s="35"/>
      <c r="UUK12" s="35"/>
      <c r="UUL12" s="35"/>
      <c r="UUM12" s="35"/>
      <c r="UUN12" s="35"/>
      <c r="UUO12" s="35"/>
      <c r="UUP12" s="35"/>
      <c r="UUQ12" s="35"/>
      <c r="UUR12" s="35"/>
      <c r="UUS12" s="35"/>
      <c r="UUT12" s="35"/>
      <c r="UUU12" s="35"/>
      <c r="UUV12" s="35"/>
      <c r="UUW12" s="35"/>
      <c r="UUX12" s="35"/>
      <c r="UUY12" s="35"/>
      <c r="UUZ12" s="35"/>
      <c r="UVA12" s="35"/>
      <c r="UVB12" s="35"/>
      <c r="UVC12" s="35"/>
      <c r="UVD12" s="35"/>
      <c r="UVE12" s="35"/>
      <c r="UVF12" s="35"/>
      <c r="UVG12" s="35"/>
      <c r="UVH12" s="35"/>
      <c r="UVI12" s="35"/>
      <c r="UVJ12" s="35"/>
      <c r="UVK12" s="35"/>
      <c r="UVL12" s="35"/>
      <c r="UVM12" s="35"/>
      <c r="UVN12" s="35"/>
      <c r="UVO12" s="35"/>
      <c r="UVP12" s="35"/>
      <c r="UVQ12" s="35"/>
      <c r="UVR12" s="35"/>
      <c r="UVS12" s="35"/>
      <c r="UVT12" s="35"/>
      <c r="UVU12" s="35"/>
      <c r="UVV12" s="35"/>
      <c r="UVW12" s="35"/>
      <c r="UVX12" s="35"/>
      <c r="UVY12" s="35"/>
      <c r="UVZ12" s="35"/>
      <c r="UWA12" s="35"/>
      <c r="UWB12" s="35"/>
      <c r="UWC12" s="35"/>
      <c r="UWD12" s="35"/>
      <c r="UWE12" s="35"/>
      <c r="UWF12" s="35"/>
      <c r="UWG12" s="35"/>
      <c r="UWH12" s="35"/>
      <c r="UWI12" s="35"/>
      <c r="UWJ12" s="35"/>
      <c r="UWK12" s="35"/>
      <c r="UWL12" s="35"/>
      <c r="UWM12" s="35"/>
      <c r="UWN12" s="35"/>
      <c r="UWO12" s="35"/>
      <c r="UWP12" s="35"/>
      <c r="UWQ12" s="35"/>
      <c r="UWR12" s="35"/>
      <c r="UWS12" s="35"/>
      <c r="UWT12" s="35"/>
      <c r="UWU12" s="35"/>
      <c r="UWV12" s="35"/>
      <c r="UWW12" s="35"/>
      <c r="UWX12" s="35"/>
      <c r="UWY12" s="35"/>
      <c r="UWZ12" s="35"/>
      <c r="UXA12" s="35"/>
      <c r="UXB12" s="35"/>
      <c r="UXC12" s="35"/>
      <c r="UXD12" s="35"/>
      <c r="UXE12" s="35"/>
      <c r="UXF12" s="35"/>
      <c r="UXG12" s="35"/>
      <c r="UXH12" s="35"/>
      <c r="UXI12" s="35"/>
      <c r="UXJ12" s="35"/>
      <c r="UXK12" s="35"/>
      <c r="UXL12" s="35"/>
      <c r="UXM12" s="35"/>
      <c r="UXN12" s="35"/>
      <c r="UXO12" s="35"/>
      <c r="UXP12" s="35"/>
      <c r="UXQ12" s="35"/>
      <c r="UXR12" s="35"/>
      <c r="UXS12" s="35"/>
      <c r="UXT12" s="35"/>
      <c r="UXU12" s="35"/>
      <c r="UXV12" s="35"/>
      <c r="UXW12" s="35"/>
      <c r="UXX12" s="35"/>
      <c r="UXY12" s="35"/>
      <c r="UXZ12" s="35"/>
      <c r="UYA12" s="35"/>
      <c r="UYB12" s="35"/>
      <c r="UYC12" s="35"/>
      <c r="UYD12" s="35"/>
      <c r="UYE12" s="35"/>
      <c r="UYF12" s="35"/>
      <c r="UYG12" s="35"/>
      <c r="UYH12" s="35"/>
      <c r="UYI12" s="35"/>
      <c r="UYJ12" s="35"/>
      <c r="UYK12" s="35"/>
      <c r="UYL12" s="35"/>
      <c r="UYM12" s="35"/>
      <c r="UYN12" s="35"/>
      <c r="UYO12" s="35"/>
      <c r="UYP12" s="35"/>
      <c r="UYQ12" s="35"/>
      <c r="UYR12" s="35"/>
      <c r="UYS12" s="35"/>
      <c r="UYT12" s="35"/>
      <c r="UYU12" s="35"/>
      <c r="UYV12" s="35"/>
      <c r="UYW12" s="35"/>
      <c r="UYX12" s="35"/>
      <c r="UYY12" s="35"/>
      <c r="UYZ12" s="35"/>
      <c r="UZA12" s="35"/>
      <c r="UZB12" s="35"/>
      <c r="UZC12" s="35"/>
      <c r="UZD12" s="35"/>
      <c r="UZE12" s="35"/>
      <c r="UZF12" s="35"/>
      <c r="UZG12" s="35"/>
      <c r="UZH12" s="35"/>
      <c r="UZI12" s="35"/>
      <c r="UZJ12" s="35"/>
      <c r="UZK12" s="35"/>
      <c r="UZL12" s="35"/>
      <c r="UZM12" s="35"/>
      <c r="UZN12" s="35"/>
      <c r="UZO12" s="35"/>
      <c r="UZP12" s="35"/>
      <c r="UZQ12" s="35"/>
      <c r="UZR12" s="35"/>
      <c r="UZS12" s="35"/>
      <c r="UZT12" s="35"/>
      <c r="UZU12" s="35"/>
      <c r="UZV12" s="35"/>
      <c r="UZW12" s="35"/>
      <c r="UZX12" s="35"/>
      <c r="UZY12" s="35"/>
      <c r="UZZ12" s="35"/>
      <c r="VAA12" s="35"/>
      <c r="VAB12" s="35"/>
      <c r="VAC12" s="35"/>
      <c r="VAD12" s="35"/>
      <c r="VAE12" s="35"/>
      <c r="VAF12" s="35"/>
      <c r="VAG12" s="35"/>
      <c r="VAH12" s="35"/>
      <c r="VAI12" s="35"/>
      <c r="VAJ12" s="35"/>
      <c r="VAK12" s="35"/>
      <c r="VAL12" s="35"/>
      <c r="VAM12" s="35"/>
      <c r="VAN12" s="35"/>
      <c r="VAO12" s="35"/>
      <c r="VAP12" s="35"/>
      <c r="VAQ12" s="35"/>
      <c r="VAR12" s="35"/>
      <c r="VAS12" s="35"/>
      <c r="VAT12" s="35"/>
      <c r="VAU12" s="35"/>
      <c r="VAV12" s="35"/>
      <c r="VAW12" s="35"/>
      <c r="VAX12" s="35"/>
      <c r="VAY12" s="35"/>
      <c r="VAZ12" s="35"/>
      <c r="VBA12" s="35"/>
      <c r="VBB12" s="35"/>
      <c r="VBC12" s="35"/>
      <c r="VBD12" s="35"/>
      <c r="VBE12" s="35"/>
      <c r="VBF12" s="35"/>
      <c r="VBG12" s="35"/>
      <c r="VBH12" s="35"/>
      <c r="VBI12" s="35"/>
      <c r="VBJ12" s="35"/>
      <c r="VBK12" s="35"/>
      <c r="VBL12" s="35"/>
      <c r="VBM12" s="35"/>
      <c r="VBN12" s="35"/>
      <c r="VBO12" s="35"/>
      <c r="VBP12" s="35"/>
      <c r="VBQ12" s="35"/>
      <c r="VBR12" s="35"/>
      <c r="VBS12" s="35"/>
      <c r="VBT12" s="35"/>
      <c r="VBU12" s="35"/>
      <c r="VBV12" s="35"/>
      <c r="VBW12" s="35"/>
      <c r="VBX12" s="35"/>
      <c r="VBY12" s="35"/>
      <c r="VBZ12" s="35"/>
      <c r="VCA12" s="35"/>
      <c r="VCB12" s="35"/>
      <c r="VCC12" s="35"/>
      <c r="VCD12" s="35"/>
      <c r="VCE12" s="35"/>
      <c r="VCF12" s="35"/>
      <c r="VCG12" s="35"/>
      <c r="VCH12" s="35"/>
      <c r="VCI12" s="35"/>
      <c r="VCJ12" s="35"/>
      <c r="VCK12" s="35"/>
      <c r="VCL12" s="35"/>
      <c r="VCM12" s="35"/>
      <c r="VCN12" s="35"/>
      <c r="VCO12" s="35"/>
      <c r="VCP12" s="35"/>
      <c r="VCQ12" s="35"/>
      <c r="VCR12" s="35"/>
      <c r="VCS12" s="35"/>
      <c r="VCT12" s="35"/>
      <c r="VCU12" s="35"/>
      <c r="VCV12" s="35"/>
      <c r="VCW12" s="35"/>
      <c r="VCX12" s="35"/>
      <c r="VCY12" s="35"/>
      <c r="VCZ12" s="35"/>
      <c r="VDA12" s="35"/>
      <c r="VDB12" s="35"/>
      <c r="VDC12" s="35"/>
      <c r="VDD12" s="35"/>
      <c r="VDE12" s="35"/>
      <c r="VDF12" s="35"/>
      <c r="VDG12" s="35"/>
      <c r="VDH12" s="35"/>
      <c r="VDI12" s="35"/>
      <c r="VDJ12" s="35"/>
      <c r="VDK12" s="35"/>
      <c r="VDL12" s="35"/>
      <c r="VDM12" s="35"/>
      <c r="VDN12" s="35"/>
      <c r="VDO12" s="35"/>
      <c r="VDP12" s="35"/>
      <c r="VDQ12" s="35"/>
      <c r="VDR12" s="35"/>
      <c r="VDS12" s="35"/>
      <c r="VDT12" s="35"/>
      <c r="VDU12" s="35"/>
      <c r="VDV12" s="35"/>
      <c r="VDW12" s="35"/>
      <c r="VDX12" s="35"/>
      <c r="VDY12" s="35"/>
      <c r="VDZ12" s="35"/>
      <c r="VEA12" s="35"/>
      <c r="VEB12" s="35"/>
      <c r="VEC12" s="35"/>
      <c r="VED12" s="35"/>
      <c r="VEE12" s="35"/>
      <c r="VEF12" s="35"/>
      <c r="VEG12" s="35"/>
      <c r="VEH12" s="35"/>
      <c r="VEI12" s="35"/>
      <c r="VEJ12" s="35"/>
      <c r="VEK12" s="35"/>
      <c r="VEL12" s="35"/>
      <c r="VEM12" s="35"/>
      <c r="VEN12" s="35"/>
      <c r="VEO12" s="35"/>
      <c r="VEP12" s="35"/>
      <c r="VEQ12" s="35"/>
      <c r="VER12" s="35"/>
      <c r="VES12" s="35"/>
      <c r="VET12" s="35"/>
      <c r="VEU12" s="35"/>
      <c r="VEV12" s="35"/>
      <c r="VEW12" s="35"/>
      <c r="VEX12" s="35"/>
      <c r="VEY12" s="35"/>
      <c r="VEZ12" s="35"/>
      <c r="VFA12" s="35"/>
      <c r="VFB12" s="35"/>
      <c r="VFC12" s="35"/>
      <c r="VFD12" s="35"/>
      <c r="VFE12" s="35"/>
      <c r="VFF12" s="35"/>
      <c r="VFG12" s="35"/>
      <c r="VFH12" s="35"/>
      <c r="VFI12" s="35"/>
      <c r="VFJ12" s="35"/>
      <c r="VFK12" s="35"/>
      <c r="VFL12" s="35"/>
      <c r="VFM12" s="35"/>
      <c r="VFN12" s="35"/>
      <c r="VFO12" s="35"/>
      <c r="VFP12" s="35"/>
      <c r="VFQ12" s="35"/>
      <c r="VFR12" s="35"/>
      <c r="VFS12" s="35"/>
      <c r="VFT12" s="35"/>
      <c r="VFU12" s="35"/>
      <c r="VFV12" s="35"/>
      <c r="VFW12" s="35"/>
      <c r="VFX12" s="35"/>
      <c r="VFY12" s="35"/>
      <c r="VFZ12" s="35"/>
      <c r="VGA12" s="35"/>
      <c r="VGB12" s="35"/>
      <c r="VGC12" s="35"/>
      <c r="VGD12" s="35"/>
      <c r="VGE12" s="35"/>
      <c r="VGF12" s="35"/>
      <c r="VGG12" s="35"/>
      <c r="VGH12" s="35"/>
      <c r="VGI12" s="35"/>
      <c r="VGJ12" s="35"/>
      <c r="VGK12" s="35"/>
      <c r="VGL12" s="35"/>
      <c r="VGM12" s="35"/>
      <c r="VGN12" s="35"/>
      <c r="VGO12" s="35"/>
      <c r="VGP12" s="35"/>
      <c r="VGQ12" s="35"/>
      <c r="VGR12" s="35"/>
      <c r="VGS12" s="35"/>
      <c r="VGT12" s="35"/>
      <c r="VGU12" s="35"/>
      <c r="VGV12" s="35"/>
      <c r="VGW12" s="35"/>
      <c r="VGX12" s="35"/>
      <c r="VGY12" s="35"/>
      <c r="VGZ12" s="35"/>
      <c r="VHA12" s="35"/>
      <c r="VHB12" s="35"/>
      <c r="VHC12" s="35"/>
      <c r="VHD12" s="35"/>
      <c r="VHE12" s="35"/>
      <c r="VHF12" s="35"/>
      <c r="VHG12" s="35"/>
      <c r="VHH12" s="35"/>
      <c r="VHI12" s="35"/>
      <c r="VHJ12" s="35"/>
      <c r="VHK12" s="35"/>
      <c r="VHL12" s="35"/>
      <c r="VHM12" s="35"/>
      <c r="VHN12" s="35"/>
      <c r="VHO12" s="35"/>
      <c r="VHP12" s="35"/>
      <c r="VHQ12" s="35"/>
      <c r="VHR12" s="35"/>
      <c r="VHS12" s="35"/>
      <c r="VHT12" s="35"/>
      <c r="VHU12" s="35"/>
      <c r="VHV12" s="35"/>
      <c r="VHW12" s="35"/>
      <c r="VHX12" s="35"/>
      <c r="VHY12" s="35"/>
      <c r="VHZ12" s="35"/>
      <c r="VIA12" s="35"/>
      <c r="VIB12" s="35"/>
      <c r="VIC12" s="35"/>
      <c r="VID12" s="35"/>
      <c r="VIE12" s="35"/>
      <c r="VIF12" s="35"/>
      <c r="VIG12" s="35"/>
      <c r="VIH12" s="35"/>
      <c r="VII12" s="35"/>
      <c r="VIJ12" s="35"/>
      <c r="VIK12" s="35"/>
      <c r="VIL12" s="35"/>
      <c r="VIM12" s="35"/>
      <c r="VIN12" s="35"/>
      <c r="VIO12" s="35"/>
      <c r="VIP12" s="35"/>
      <c r="VIQ12" s="35"/>
      <c r="VIR12" s="35"/>
      <c r="VIS12" s="35"/>
      <c r="VIT12" s="35"/>
      <c r="VIU12" s="35"/>
      <c r="VIV12" s="35"/>
      <c r="VIW12" s="35"/>
      <c r="VIX12" s="35"/>
      <c r="VIY12" s="35"/>
      <c r="VIZ12" s="35"/>
      <c r="VJA12" s="35"/>
      <c r="VJB12" s="35"/>
      <c r="VJC12" s="35"/>
      <c r="VJD12" s="35"/>
      <c r="VJE12" s="35"/>
      <c r="VJF12" s="35"/>
      <c r="VJG12" s="35"/>
      <c r="VJH12" s="35"/>
      <c r="VJI12" s="35"/>
      <c r="VJJ12" s="35"/>
      <c r="VJK12" s="35"/>
      <c r="VJL12" s="35"/>
      <c r="VJM12" s="35"/>
      <c r="VJN12" s="35"/>
      <c r="VJO12" s="35"/>
      <c r="VJP12" s="35"/>
      <c r="VJQ12" s="35"/>
      <c r="VJR12" s="35"/>
      <c r="VJS12" s="35"/>
      <c r="VJT12" s="35"/>
      <c r="VJU12" s="35"/>
      <c r="VJV12" s="35"/>
      <c r="VJW12" s="35"/>
      <c r="VJX12" s="35"/>
      <c r="VJY12" s="35"/>
      <c r="VJZ12" s="35"/>
      <c r="VKA12" s="35"/>
      <c r="VKB12" s="35"/>
      <c r="VKC12" s="35"/>
      <c r="VKD12" s="35"/>
      <c r="VKE12" s="35"/>
      <c r="VKF12" s="35"/>
      <c r="VKG12" s="35"/>
      <c r="VKH12" s="35"/>
      <c r="VKI12" s="35"/>
      <c r="VKJ12" s="35"/>
      <c r="VKK12" s="35"/>
      <c r="VKL12" s="35"/>
      <c r="VKM12" s="35"/>
      <c r="VKN12" s="35"/>
      <c r="VKO12" s="35"/>
      <c r="VKP12" s="35"/>
      <c r="VKQ12" s="35"/>
      <c r="VKR12" s="35"/>
      <c r="VKS12" s="35"/>
      <c r="VKT12" s="35"/>
      <c r="VKU12" s="35"/>
      <c r="VKV12" s="35"/>
      <c r="VKW12" s="35"/>
      <c r="VKX12" s="35"/>
      <c r="VKY12" s="35"/>
      <c r="VKZ12" s="35"/>
      <c r="VLA12" s="35"/>
      <c r="VLB12" s="35"/>
      <c r="VLC12" s="35"/>
      <c r="VLD12" s="35"/>
      <c r="VLE12" s="35"/>
      <c r="VLF12" s="35"/>
      <c r="VLG12" s="35"/>
      <c r="VLH12" s="35"/>
      <c r="VLI12" s="35"/>
      <c r="VLJ12" s="35"/>
      <c r="VLK12" s="35"/>
      <c r="VLL12" s="35"/>
      <c r="VLM12" s="35"/>
      <c r="VLN12" s="35"/>
      <c r="VLO12" s="35"/>
      <c r="VLP12" s="35"/>
      <c r="VLQ12" s="35"/>
      <c r="VLR12" s="35"/>
      <c r="VLS12" s="35"/>
      <c r="VLT12" s="35"/>
      <c r="VLU12" s="35"/>
      <c r="VLV12" s="35"/>
      <c r="VLW12" s="35"/>
      <c r="VLX12" s="35"/>
      <c r="VLY12" s="35"/>
      <c r="VLZ12" s="35"/>
      <c r="VMA12" s="35"/>
      <c r="VMB12" s="35"/>
      <c r="VMC12" s="35"/>
      <c r="VMD12" s="35"/>
      <c r="VME12" s="35"/>
      <c r="VMF12" s="35"/>
      <c r="VMG12" s="35"/>
      <c r="VMH12" s="35"/>
      <c r="VMI12" s="35"/>
      <c r="VMJ12" s="35"/>
      <c r="VMK12" s="35"/>
      <c r="VML12" s="35"/>
      <c r="VMM12" s="35"/>
      <c r="VMN12" s="35"/>
      <c r="VMO12" s="35"/>
      <c r="VMP12" s="35"/>
      <c r="VMQ12" s="35"/>
      <c r="VMR12" s="35"/>
      <c r="VMS12" s="35"/>
      <c r="VMT12" s="35"/>
      <c r="VMU12" s="35"/>
      <c r="VMV12" s="35"/>
      <c r="VMW12" s="35"/>
      <c r="VMX12" s="35"/>
      <c r="VMY12" s="35"/>
      <c r="VMZ12" s="35"/>
      <c r="VNA12" s="35"/>
      <c r="VNB12" s="35"/>
      <c r="VNC12" s="35"/>
      <c r="VND12" s="35"/>
      <c r="VNE12" s="35"/>
      <c r="VNF12" s="35"/>
      <c r="VNG12" s="35"/>
      <c r="VNH12" s="35"/>
      <c r="VNI12" s="35"/>
      <c r="VNJ12" s="35"/>
      <c r="VNK12" s="35"/>
      <c r="VNL12" s="35"/>
      <c r="VNM12" s="35"/>
      <c r="VNN12" s="35"/>
      <c r="VNO12" s="35"/>
      <c r="VNP12" s="35"/>
      <c r="VNQ12" s="35"/>
      <c r="VNR12" s="35"/>
      <c r="VNS12" s="35"/>
      <c r="VNT12" s="35"/>
      <c r="VNU12" s="35"/>
      <c r="VNV12" s="35"/>
      <c r="VNW12" s="35"/>
      <c r="VNX12" s="35"/>
      <c r="VNY12" s="35"/>
      <c r="VNZ12" s="35"/>
      <c r="VOA12" s="35"/>
      <c r="VOB12" s="35"/>
      <c r="VOC12" s="35"/>
      <c r="VOD12" s="35"/>
      <c r="VOE12" s="35"/>
      <c r="VOF12" s="35"/>
      <c r="VOG12" s="35"/>
      <c r="VOH12" s="35"/>
      <c r="VOI12" s="35"/>
      <c r="VOJ12" s="35"/>
      <c r="VOK12" s="35"/>
      <c r="VOL12" s="35"/>
      <c r="VOM12" s="35"/>
      <c r="VON12" s="35"/>
      <c r="VOO12" s="35"/>
      <c r="VOP12" s="35"/>
      <c r="VOQ12" s="35"/>
      <c r="VOR12" s="35"/>
      <c r="VOS12" s="35"/>
      <c r="VOT12" s="35"/>
      <c r="VOU12" s="35"/>
      <c r="VOV12" s="35"/>
      <c r="VOW12" s="35"/>
      <c r="VOX12" s="35"/>
      <c r="VOY12" s="35"/>
      <c r="VOZ12" s="35"/>
      <c r="VPA12" s="35"/>
      <c r="VPB12" s="35"/>
      <c r="VPC12" s="35"/>
      <c r="VPD12" s="35"/>
      <c r="VPE12" s="35"/>
      <c r="VPF12" s="35"/>
      <c r="VPG12" s="35"/>
      <c r="VPH12" s="35"/>
      <c r="VPI12" s="35"/>
      <c r="VPJ12" s="35"/>
      <c r="VPK12" s="35"/>
      <c r="VPL12" s="35"/>
      <c r="VPM12" s="35"/>
      <c r="VPN12" s="35"/>
      <c r="VPO12" s="35"/>
      <c r="VPP12" s="35"/>
      <c r="VPQ12" s="35"/>
      <c r="VPR12" s="35"/>
      <c r="VPS12" s="35"/>
      <c r="VPT12" s="35"/>
      <c r="VPU12" s="35"/>
      <c r="VPV12" s="35"/>
      <c r="VPW12" s="35"/>
      <c r="VPX12" s="35"/>
      <c r="VPY12" s="35"/>
      <c r="VPZ12" s="35"/>
      <c r="VQA12" s="35"/>
      <c r="VQB12" s="35"/>
      <c r="VQC12" s="35"/>
      <c r="VQD12" s="35"/>
      <c r="VQE12" s="35"/>
      <c r="VQF12" s="35"/>
      <c r="VQG12" s="35"/>
      <c r="VQH12" s="35"/>
      <c r="VQI12" s="35"/>
      <c r="VQJ12" s="35"/>
      <c r="VQK12" s="35"/>
      <c r="VQL12" s="35"/>
      <c r="VQM12" s="35"/>
      <c r="VQN12" s="35"/>
      <c r="VQO12" s="35"/>
      <c r="VQP12" s="35"/>
      <c r="VQQ12" s="35"/>
      <c r="VQR12" s="35"/>
      <c r="VQS12" s="35"/>
      <c r="VQT12" s="35"/>
      <c r="VQU12" s="35"/>
      <c r="VQV12" s="35"/>
      <c r="VQW12" s="35"/>
      <c r="VQX12" s="35"/>
      <c r="VQY12" s="35"/>
      <c r="VQZ12" s="35"/>
      <c r="VRA12" s="35"/>
      <c r="VRB12" s="35"/>
      <c r="VRC12" s="35"/>
      <c r="VRD12" s="35"/>
      <c r="VRE12" s="35"/>
      <c r="VRF12" s="35"/>
      <c r="VRG12" s="35"/>
      <c r="VRH12" s="35"/>
      <c r="VRI12" s="35"/>
      <c r="VRJ12" s="35"/>
      <c r="VRK12" s="35"/>
      <c r="VRL12" s="35"/>
      <c r="VRM12" s="35"/>
      <c r="VRN12" s="35"/>
      <c r="VRO12" s="35"/>
      <c r="VRP12" s="35"/>
      <c r="VRQ12" s="35"/>
      <c r="VRR12" s="35"/>
      <c r="VRS12" s="35"/>
      <c r="VRT12" s="35"/>
      <c r="VRU12" s="35"/>
      <c r="VRV12" s="35"/>
      <c r="VRW12" s="35"/>
      <c r="VRX12" s="35"/>
      <c r="VRY12" s="35"/>
      <c r="VRZ12" s="35"/>
      <c r="VSA12" s="35"/>
      <c r="VSB12" s="35"/>
      <c r="VSC12" s="35"/>
      <c r="VSD12" s="35"/>
      <c r="VSE12" s="35"/>
      <c r="VSF12" s="35"/>
      <c r="VSG12" s="35"/>
      <c r="VSH12" s="35"/>
      <c r="VSI12" s="35"/>
      <c r="VSJ12" s="35"/>
      <c r="VSK12" s="35"/>
      <c r="VSL12" s="35"/>
      <c r="VSM12" s="35"/>
      <c r="VSN12" s="35"/>
      <c r="VSO12" s="35"/>
      <c r="VSP12" s="35"/>
      <c r="VSQ12" s="35"/>
      <c r="VSR12" s="35"/>
      <c r="VSS12" s="35"/>
      <c r="VST12" s="35"/>
      <c r="VSU12" s="35"/>
      <c r="VSV12" s="35"/>
      <c r="VSW12" s="35"/>
      <c r="VSX12" s="35"/>
      <c r="VSY12" s="35"/>
      <c r="VSZ12" s="35"/>
      <c r="VTA12" s="35"/>
      <c r="VTB12" s="35"/>
      <c r="VTC12" s="35"/>
      <c r="VTD12" s="35"/>
      <c r="VTE12" s="35"/>
      <c r="VTF12" s="35"/>
      <c r="VTG12" s="35"/>
      <c r="VTH12" s="35"/>
      <c r="VTI12" s="35"/>
      <c r="VTJ12" s="35"/>
      <c r="VTK12" s="35"/>
      <c r="VTL12" s="35"/>
      <c r="VTM12" s="35"/>
      <c r="VTN12" s="35"/>
      <c r="VTO12" s="35"/>
      <c r="VTP12" s="35"/>
      <c r="VTQ12" s="35"/>
      <c r="VTR12" s="35"/>
      <c r="VTS12" s="35"/>
      <c r="VTT12" s="35"/>
      <c r="VTU12" s="35"/>
      <c r="VTV12" s="35"/>
      <c r="VTW12" s="35"/>
      <c r="VTX12" s="35"/>
      <c r="VTY12" s="35"/>
      <c r="VTZ12" s="35"/>
      <c r="VUA12" s="35"/>
      <c r="VUB12" s="35"/>
      <c r="VUC12" s="35"/>
      <c r="VUD12" s="35"/>
      <c r="VUE12" s="35"/>
      <c r="VUF12" s="35"/>
      <c r="VUG12" s="35"/>
      <c r="VUH12" s="35"/>
      <c r="VUI12" s="35"/>
      <c r="VUJ12" s="35"/>
      <c r="VUK12" s="35"/>
      <c r="VUL12" s="35"/>
      <c r="VUM12" s="35"/>
      <c r="VUN12" s="35"/>
      <c r="VUO12" s="35"/>
      <c r="VUP12" s="35"/>
      <c r="VUQ12" s="35"/>
      <c r="VUR12" s="35"/>
      <c r="VUS12" s="35"/>
      <c r="VUT12" s="35"/>
      <c r="VUU12" s="35"/>
      <c r="VUV12" s="35"/>
      <c r="VUW12" s="35"/>
      <c r="VUX12" s="35"/>
      <c r="VUY12" s="35"/>
      <c r="VUZ12" s="35"/>
      <c r="VVA12" s="35"/>
      <c r="VVB12" s="35"/>
      <c r="VVC12" s="35"/>
      <c r="VVD12" s="35"/>
      <c r="VVE12" s="35"/>
      <c r="VVF12" s="35"/>
      <c r="VVG12" s="35"/>
      <c r="VVH12" s="35"/>
      <c r="VVI12" s="35"/>
      <c r="VVJ12" s="35"/>
      <c r="VVK12" s="35"/>
      <c r="VVL12" s="35"/>
      <c r="VVM12" s="35"/>
      <c r="VVN12" s="35"/>
      <c r="VVO12" s="35"/>
      <c r="VVP12" s="35"/>
      <c r="VVQ12" s="35"/>
      <c r="VVR12" s="35"/>
      <c r="VVS12" s="35"/>
      <c r="VVT12" s="35"/>
      <c r="VVU12" s="35"/>
      <c r="VVV12" s="35"/>
      <c r="VVW12" s="35"/>
      <c r="VVX12" s="35"/>
      <c r="VVY12" s="35"/>
      <c r="VVZ12" s="35"/>
      <c r="VWA12" s="35"/>
      <c r="VWB12" s="35"/>
      <c r="VWC12" s="35"/>
      <c r="VWD12" s="35"/>
      <c r="VWE12" s="35"/>
      <c r="VWF12" s="35"/>
      <c r="VWG12" s="35"/>
      <c r="VWH12" s="35"/>
      <c r="VWI12" s="35"/>
      <c r="VWJ12" s="35"/>
      <c r="VWK12" s="35"/>
      <c r="VWL12" s="35"/>
      <c r="VWM12" s="35"/>
      <c r="VWN12" s="35"/>
      <c r="VWO12" s="35"/>
      <c r="VWP12" s="35"/>
      <c r="VWQ12" s="35"/>
      <c r="VWR12" s="35"/>
      <c r="VWS12" s="35"/>
      <c r="VWT12" s="35"/>
      <c r="VWU12" s="35"/>
      <c r="VWV12" s="35"/>
      <c r="VWW12" s="35"/>
      <c r="VWX12" s="35"/>
      <c r="VWY12" s="35"/>
      <c r="VWZ12" s="35"/>
      <c r="VXA12" s="35"/>
      <c r="VXB12" s="35"/>
      <c r="VXC12" s="35"/>
      <c r="VXD12" s="35"/>
      <c r="VXE12" s="35"/>
      <c r="VXF12" s="35"/>
      <c r="VXG12" s="35"/>
      <c r="VXH12" s="35"/>
      <c r="VXI12" s="35"/>
      <c r="VXJ12" s="35"/>
      <c r="VXK12" s="35"/>
      <c r="VXL12" s="35"/>
      <c r="VXM12" s="35"/>
      <c r="VXN12" s="35"/>
      <c r="VXO12" s="35"/>
      <c r="VXP12" s="35"/>
      <c r="VXQ12" s="35"/>
      <c r="VXR12" s="35"/>
      <c r="VXS12" s="35"/>
      <c r="VXT12" s="35"/>
      <c r="VXU12" s="35"/>
      <c r="VXV12" s="35"/>
      <c r="VXW12" s="35"/>
      <c r="VXX12" s="35"/>
      <c r="VXY12" s="35"/>
      <c r="VXZ12" s="35"/>
      <c r="VYA12" s="35"/>
      <c r="VYB12" s="35"/>
      <c r="VYC12" s="35"/>
      <c r="VYD12" s="35"/>
      <c r="VYE12" s="35"/>
      <c r="VYF12" s="35"/>
      <c r="VYG12" s="35"/>
      <c r="VYH12" s="35"/>
      <c r="VYI12" s="35"/>
      <c r="VYJ12" s="35"/>
      <c r="VYK12" s="35"/>
      <c r="VYL12" s="35"/>
      <c r="VYM12" s="35"/>
      <c r="VYN12" s="35"/>
      <c r="VYO12" s="35"/>
      <c r="VYP12" s="35"/>
      <c r="VYQ12" s="35"/>
      <c r="VYR12" s="35"/>
      <c r="VYS12" s="35"/>
      <c r="VYT12" s="35"/>
      <c r="VYU12" s="35"/>
      <c r="VYV12" s="35"/>
      <c r="VYW12" s="35"/>
      <c r="VYX12" s="35"/>
      <c r="VYY12" s="35"/>
      <c r="VYZ12" s="35"/>
      <c r="VZA12" s="35"/>
      <c r="VZB12" s="35"/>
      <c r="VZC12" s="35"/>
      <c r="VZD12" s="35"/>
      <c r="VZE12" s="35"/>
      <c r="VZF12" s="35"/>
      <c r="VZG12" s="35"/>
      <c r="VZH12" s="35"/>
      <c r="VZI12" s="35"/>
      <c r="VZJ12" s="35"/>
      <c r="VZK12" s="35"/>
      <c r="VZL12" s="35"/>
      <c r="VZM12" s="35"/>
      <c r="VZN12" s="35"/>
      <c r="VZO12" s="35"/>
      <c r="VZP12" s="35"/>
      <c r="VZQ12" s="35"/>
      <c r="VZR12" s="35"/>
      <c r="VZS12" s="35"/>
      <c r="VZT12" s="35"/>
      <c r="VZU12" s="35"/>
      <c r="VZV12" s="35"/>
      <c r="VZW12" s="35"/>
      <c r="VZX12" s="35"/>
      <c r="VZY12" s="35"/>
      <c r="VZZ12" s="35"/>
      <c r="WAA12" s="35"/>
      <c r="WAB12" s="35"/>
      <c r="WAC12" s="35"/>
      <c r="WAD12" s="35"/>
      <c r="WAE12" s="35"/>
      <c r="WAF12" s="35"/>
      <c r="WAG12" s="35"/>
      <c r="WAH12" s="35"/>
      <c r="WAI12" s="35"/>
      <c r="WAJ12" s="35"/>
      <c r="WAK12" s="35"/>
      <c r="WAL12" s="35"/>
      <c r="WAM12" s="35"/>
      <c r="WAN12" s="35"/>
      <c r="WAO12" s="35"/>
      <c r="WAP12" s="35"/>
      <c r="WAQ12" s="35"/>
      <c r="WAR12" s="35"/>
      <c r="WAS12" s="35"/>
      <c r="WAT12" s="35"/>
      <c r="WAU12" s="35"/>
      <c r="WAV12" s="35"/>
      <c r="WAW12" s="35"/>
      <c r="WAX12" s="35"/>
      <c r="WAY12" s="35"/>
      <c r="WAZ12" s="35"/>
      <c r="WBA12" s="35"/>
      <c r="WBB12" s="35"/>
      <c r="WBC12" s="35"/>
      <c r="WBD12" s="35"/>
      <c r="WBE12" s="35"/>
      <c r="WBF12" s="35"/>
      <c r="WBG12" s="35"/>
      <c r="WBH12" s="35"/>
      <c r="WBI12" s="35"/>
      <c r="WBJ12" s="35"/>
      <c r="WBK12" s="35"/>
      <c r="WBL12" s="35"/>
      <c r="WBM12" s="35"/>
      <c r="WBN12" s="35"/>
      <c r="WBO12" s="35"/>
      <c r="WBP12" s="35"/>
      <c r="WBQ12" s="35"/>
      <c r="WBR12" s="35"/>
      <c r="WBS12" s="35"/>
      <c r="WBT12" s="35"/>
      <c r="WBU12" s="35"/>
      <c r="WBV12" s="35"/>
      <c r="WBW12" s="35"/>
      <c r="WBX12" s="35"/>
      <c r="WBY12" s="35"/>
      <c r="WBZ12" s="35"/>
      <c r="WCA12" s="35"/>
      <c r="WCB12" s="35"/>
      <c r="WCC12" s="35"/>
      <c r="WCD12" s="35"/>
      <c r="WCE12" s="35"/>
      <c r="WCF12" s="35"/>
      <c r="WCG12" s="35"/>
      <c r="WCH12" s="35"/>
      <c r="WCI12" s="35"/>
      <c r="WCJ12" s="35"/>
      <c r="WCK12" s="35"/>
      <c r="WCL12" s="35"/>
      <c r="WCM12" s="35"/>
      <c r="WCN12" s="35"/>
      <c r="WCO12" s="35"/>
      <c r="WCP12" s="35"/>
      <c r="WCQ12" s="35"/>
      <c r="WCR12" s="35"/>
      <c r="WCS12" s="35"/>
      <c r="WCT12" s="35"/>
      <c r="WCU12" s="35"/>
      <c r="WCV12" s="35"/>
      <c r="WCW12" s="35"/>
      <c r="WCX12" s="35"/>
      <c r="WCY12" s="35"/>
      <c r="WCZ12" s="35"/>
      <c r="WDA12" s="35"/>
      <c r="WDB12" s="35"/>
      <c r="WDC12" s="35"/>
      <c r="WDD12" s="35"/>
      <c r="WDE12" s="35"/>
      <c r="WDF12" s="35"/>
      <c r="WDG12" s="35"/>
      <c r="WDH12" s="35"/>
      <c r="WDI12" s="35"/>
      <c r="WDJ12" s="35"/>
      <c r="WDK12" s="35"/>
      <c r="WDL12" s="35"/>
      <c r="WDM12" s="35"/>
      <c r="WDN12" s="35"/>
      <c r="WDO12" s="35"/>
      <c r="WDP12" s="35"/>
      <c r="WDQ12" s="35"/>
      <c r="WDR12" s="35"/>
      <c r="WDS12" s="35"/>
      <c r="WDT12" s="35"/>
      <c r="WDU12" s="35"/>
      <c r="WDV12" s="35"/>
      <c r="WDW12" s="35"/>
      <c r="WDX12" s="35"/>
      <c r="WDY12" s="35"/>
      <c r="WDZ12" s="35"/>
      <c r="WEA12" s="35"/>
      <c r="WEB12" s="35"/>
      <c r="WEC12" s="35"/>
      <c r="WED12" s="35"/>
      <c r="WEE12" s="35"/>
      <c r="WEF12" s="35"/>
      <c r="WEG12" s="35"/>
      <c r="WEH12" s="35"/>
      <c r="WEI12" s="35"/>
      <c r="WEJ12" s="35"/>
      <c r="WEK12" s="35"/>
      <c r="WEL12" s="35"/>
      <c r="WEM12" s="35"/>
      <c r="WEN12" s="35"/>
      <c r="WEO12" s="35"/>
      <c r="WEP12" s="35"/>
      <c r="WEQ12" s="35"/>
      <c r="WER12" s="35"/>
      <c r="WES12" s="35"/>
      <c r="WET12" s="35"/>
      <c r="WEU12" s="35"/>
      <c r="WEV12" s="35"/>
      <c r="WEW12" s="35"/>
      <c r="WEX12" s="35"/>
      <c r="WEY12" s="35"/>
      <c r="WEZ12" s="35"/>
      <c r="WFA12" s="35"/>
      <c r="WFB12" s="35"/>
      <c r="WFC12" s="35"/>
      <c r="WFD12" s="35"/>
      <c r="WFE12" s="35"/>
      <c r="WFF12" s="35"/>
      <c r="WFG12" s="35"/>
      <c r="WFH12" s="35"/>
      <c r="WFI12" s="35"/>
      <c r="WFJ12" s="35"/>
      <c r="WFK12" s="35"/>
      <c r="WFL12" s="35"/>
      <c r="WFM12" s="35"/>
      <c r="WFN12" s="35"/>
      <c r="WFO12" s="35"/>
      <c r="WFP12" s="35"/>
      <c r="WFQ12" s="35"/>
      <c r="WFR12" s="35"/>
      <c r="WFS12" s="35"/>
      <c r="WFT12" s="35"/>
      <c r="WFU12" s="35"/>
      <c r="WFV12" s="35"/>
      <c r="WFW12" s="35"/>
      <c r="WFX12" s="35"/>
      <c r="WFY12" s="35"/>
      <c r="WFZ12" s="35"/>
      <c r="WGA12" s="35"/>
      <c r="WGB12" s="35"/>
      <c r="WGC12" s="35"/>
      <c r="WGD12" s="35"/>
      <c r="WGE12" s="35"/>
      <c r="WGF12" s="35"/>
      <c r="WGG12" s="35"/>
      <c r="WGH12" s="35"/>
      <c r="WGI12" s="35"/>
      <c r="WGJ12" s="35"/>
      <c r="WGK12" s="35"/>
      <c r="WGL12" s="35"/>
      <c r="WGM12" s="35"/>
      <c r="WGN12" s="35"/>
      <c r="WGO12" s="35"/>
      <c r="WGP12" s="35"/>
      <c r="WGQ12" s="35"/>
      <c r="WGR12" s="35"/>
      <c r="WGS12" s="35"/>
      <c r="WGT12" s="35"/>
      <c r="WGU12" s="35"/>
      <c r="WGV12" s="35"/>
      <c r="WGW12" s="35"/>
      <c r="WGX12" s="35"/>
      <c r="WGY12" s="35"/>
      <c r="WGZ12" s="35"/>
      <c r="WHA12" s="35"/>
      <c r="WHB12" s="35"/>
      <c r="WHC12" s="35"/>
      <c r="WHD12" s="35"/>
      <c r="WHE12" s="35"/>
      <c r="WHF12" s="35"/>
      <c r="WHG12" s="35"/>
      <c r="WHH12" s="35"/>
      <c r="WHI12" s="35"/>
      <c r="WHJ12" s="35"/>
      <c r="WHK12" s="35"/>
      <c r="WHL12" s="35"/>
      <c r="WHM12" s="35"/>
      <c r="WHN12" s="35"/>
      <c r="WHO12" s="35"/>
      <c r="WHP12" s="35"/>
      <c r="WHQ12" s="35"/>
      <c r="WHR12" s="35"/>
      <c r="WHS12" s="35"/>
      <c r="WHT12" s="35"/>
      <c r="WHU12" s="35"/>
      <c r="WHV12" s="35"/>
      <c r="WHW12" s="35"/>
      <c r="WHX12" s="35"/>
      <c r="WHY12" s="35"/>
      <c r="WHZ12" s="35"/>
      <c r="WIA12" s="35"/>
      <c r="WIB12" s="35"/>
      <c r="WIC12" s="35"/>
      <c r="WID12" s="35"/>
      <c r="WIE12" s="35"/>
      <c r="WIF12" s="35"/>
      <c r="WIG12" s="35"/>
      <c r="WIH12" s="35"/>
      <c r="WII12" s="35"/>
      <c r="WIJ12" s="35"/>
      <c r="WIK12" s="35"/>
      <c r="WIL12" s="35"/>
      <c r="WIM12" s="35"/>
      <c r="WIN12" s="35"/>
      <c r="WIO12" s="35"/>
      <c r="WIP12" s="35"/>
      <c r="WIQ12" s="35"/>
      <c r="WIR12" s="35"/>
      <c r="WIS12" s="35"/>
      <c r="WIT12" s="35"/>
      <c r="WIU12" s="35"/>
      <c r="WIV12" s="35"/>
      <c r="WIW12" s="35"/>
      <c r="WIX12" s="35"/>
      <c r="WIY12" s="35"/>
      <c r="WIZ12" s="35"/>
      <c r="WJA12" s="35"/>
      <c r="WJB12" s="35"/>
      <c r="WJC12" s="35"/>
      <c r="WJD12" s="35"/>
      <c r="WJE12" s="35"/>
      <c r="WJF12" s="35"/>
      <c r="WJG12" s="35"/>
      <c r="WJH12" s="35"/>
      <c r="WJI12" s="35"/>
      <c r="WJJ12" s="35"/>
      <c r="WJK12" s="35"/>
      <c r="WJL12" s="35"/>
      <c r="WJM12" s="35"/>
      <c r="WJN12" s="35"/>
      <c r="WJO12" s="35"/>
      <c r="WJP12" s="35"/>
      <c r="WJQ12" s="35"/>
      <c r="WJR12" s="35"/>
      <c r="WJS12" s="35"/>
      <c r="WJT12" s="35"/>
      <c r="WJU12" s="35"/>
      <c r="WJV12" s="35"/>
      <c r="WJW12" s="35"/>
      <c r="WJX12" s="35"/>
      <c r="WJY12" s="35"/>
      <c r="WJZ12" s="35"/>
      <c r="WKA12" s="35"/>
      <c r="WKB12" s="35"/>
      <c r="WKC12" s="35"/>
      <c r="WKD12" s="35"/>
      <c r="WKE12" s="35"/>
      <c r="WKF12" s="35"/>
      <c r="WKG12" s="35"/>
      <c r="WKH12" s="35"/>
      <c r="WKI12" s="35"/>
      <c r="WKJ12" s="35"/>
      <c r="WKK12" s="35"/>
      <c r="WKL12" s="35"/>
      <c r="WKM12" s="35"/>
      <c r="WKN12" s="35"/>
      <c r="WKO12" s="35"/>
      <c r="WKP12" s="35"/>
      <c r="WKQ12" s="35"/>
      <c r="WKR12" s="35"/>
      <c r="WKS12" s="35"/>
      <c r="WKT12" s="35"/>
      <c r="WKU12" s="35"/>
      <c r="WKV12" s="35"/>
      <c r="WKW12" s="35"/>
      <c r="WKX12" s="35"/>
      <c r="WKY12" s="35"/>
      <c r="WKZ12" s="35"/>
      <c r="WLA12" s="35"/>
      <c r="WLB12" s="35"/>
      <c r="WLC12" s="35"/>
      <c r="WLD12" s="35"/>
      <c r="WLE12" s="35"/>
      <c r="WLF12" s="35"/>
      <c r="WLG12" s="35"/>
      <c r="WLH12" s="35"/>
      <c r="WLI12" s="35"/>
      <c r="WLJ12" s="35"/>
      <c r="WLK12" s="35"/>
      <c r="WLL12" s="35"/>
      <c r="WLM12" s="35"/>
      <c r="WLN12" s="35"/>
      <c r="WLO12" s="35"/>
      <c r="WLP12" s="35"/>
      <c r="WLQ12" s="35"/>
      <c r="WLR12" s="35"/>
      <c r="WLS12" s="35"/>
      <c r="WLT12" s="35"/>
      <c r="WLU12" s="35"/>
      <c r="WLV12" s="35"/>
      <c r="WLW12" s="35"/>
      <c r="WLX12" s="35"/>
      <c r="WLY12" s="35"/>
      <c r="WLZ12" s="35"/>
      <c r="WMA12" s="35"/>
      <c r="WMB12" s="35"/>
      <c r="WMC12" s="35"/>
      <c r="WMD12" s="35"/>
      <c r="WME12" s="35"/>
      <c r="WMF12" s="35"/>
      <c r="WMG12" s="35"/>
      <c r="WMH12" s="35"/>
      <c r="WMI12" s="35"/>
      <c r="WMJ12" s="35"/>
      <c r="WMK12" s="35"/>
      <c r="WML12" s="35"/>
      <c r="WMM12" s="35"/>
      <c r="WMN12" s="35"/>
      <c r="WMO12" s="35"/>
      <c r="WMP12" s="35"/>
      <c r="WMQ12" s="35"/>
      <c r="WMR12" s="35"/>
      <c r="WMS12" s="35"/>
      <c r="WMT12" s="35"/>
      <c r="WMU12" s="35"/>
      <c r="WMV12" s="35"/>
      <c r="WMW12" s="35"/>
      <c r="WMX12" s="35"/>
      <c r="WMY12" s="35"/>
      <c r="WMZ12" s="35"/>
      <c r="WNA12" s="35"/>
      <c r="WNB12" s="35"/>
      <c r="WNC12" s="35"/>
      <c r="WND12" s="35"/>
      <c r="WNE12" s="35"/>
      <c r="WNF12" s="35"/>
      <c r="WNG12" s="35"/>
      <c r="WNH12" s="35"/>
      <c r="WNI12" s="35"/>
      <c r="WNJ12" s="35"/>
      <c r="WNK12" s="35"/>
      <c r="WNL12" s="35"/>
      <c r="WNM12" s="35"/>
      <c r="WNN12" s="35"/>
      <c r="WNO12" s="35"/>
      <c r="WNP12" s="35"/>
      <c r="WNQ12" s="35"/>
      <c r="WNR12" s="35"/>
      <c r="WNS12" s="35"/>
      <c r="WNT12" s="35"/>
      <c r="WNU12" s="35"/>
      <c r="WNV12" s="35"/>
      <c r="WNW12" s="35"/>
      <c r="WNX12" s="35"/>
      <c r="WNY12" s="35"/>
      <c r="WNZ12" s="35"/>
      <c r="WOA12" s="35"/>
      <c r="WOB12" s="35"/>
      <c r="WOC12" s="35"/>
      <c r="WOD12" s="35"/>
      <c r="WOE12" s="35"/>
      <c r="WOF12" s="35"/>
      <c r="WOG12" s="35"/>
      <c r="WOH12" s="35"/>
      <c r="WOI12" s="35"/>
      <c r="WOJ12" s="35"/>
      <c r="WOK12" s="35"/>
      <c r="WOL12" s="35"/>
      <c r="WOM12" s="35"/>
      <c r="WON12" s="35"/>
      <c r="WOO12" s="35"/>
      <c r="WOP12" s="35"/>
      <c r="WOQ12" s="35"/>
      <c r="WOR12" s="35"/>
      <c r="WOS12" s="35"/>
      <c r="WOT12" s="35"/>
      <c r="WOU12" s="35"/>
      <c r="WOV12" s="35"/>
      <c r="WOW12" s="35"/>
      <c r="WOX12" s="35"/>
      <c r="WOY12" s="35"/>
      <c r="WOZ12" s="35"/>
      <c r="WPA12" s="35"/>
      <c r="WPB12" s="35"/>
      <c r="WPC12" s="35"/>
      <c r="WPD12" s="35"/>
      <c r="WPE12" s="35"/>
      <c r="WPF12" s="35"/>
      <c r="WPG12" s="35"/>
      <c r="WPH12" s="35"/>
      <c r="WPI12" s="35"/>
      <c r="WPJ12" s="35"/>
      <c r="WPK12" s="35"/>
      <c r="WPL12" s="35"/>
      <c r="WPM12" s="35"/>
      <c r="WPN12" s="35"/>
      <c r="WPO12" s="35"/>
      <c r="WPP12" s="35"/>
      <c r="WPQ12" s="35"/>
      <c r="WPR12" s="35"/>
      <c r="WPS12" s="35"/>
      <c r="WPT12" s="35"/>
      <c r="WPU12" s="35"/>
      <c r="WPV12" s="35"/>
      <c r="WPW12" s="35"/>
      <c r="WPX12" s="35"/>
      <c r="WPY12" s="35"/>
      <c r="WPZ12" s="35"/>
      <c r="WQA12" s="35"/>
      <c r="WQB12" s="35"/>
      <c r="WQC12" s="35"/>
      <c r="WQD12" s="35"/>
      <c r="WQE12" s="35"/>
      <c r="WQF12" s="35"/>
      <c r="WQG12" s="35"/>
      <c r="WQH12" s="35"/>
      <c r="WQI12" s="35"/>
      <c r="WQJ12" s="35"/>
      <c r="WQK12" s="35"/>
      <c r="WQL12" s="35"/>
      <c r="WQM12" s="35"/>
      <c r="WQN12" s="35"/>
      <c r="WQO12" s="35"/>
      <c r="WQP12" s="35"/>
      <c r="WQQ12" s="35"/>
      <c r="WQR12" s="35"/>
      <c r="WQS12" s="35"/>
      <c r="WQT12" s="35"/>
      <c r="WQU12" s="35"/>
      <c r="WQV12" s="35"/>
      <c r="WQW12" s="35"/>
      <c r="WQX12" s="35"/>
      <c r="WQY12" s="35"/>
      <c r="WQZ12" s="35"/>
      <c r="WRA12" s="35"/>
      <c r="WRB12" s="35"/>
      <c r="WRC12" s="35"/>
      <c r="WRD12" s="35"/>
      <c r="WRE12" s="35"/>
      <c r="WRF12" s="35"/>
      <c r="WRG12" s="35"/>
      <c r="WRH12" s="35"/>
      <c r="WRI12" s="35"/>
      <c r="WRJ12" s="35"/>
      <c r="WRK12" s="35"/>
      <c r="WRL12" s="35"/>
      <c r="WRM12" s="35"/>
      <c r="WRN12" s="35"/>
      <c r="WRO12" s="35"/>
      <c r="WRP12" s="35"/>
      <c r="WRQ12" s="35"/>
      <c r="WRR12" s="35"/>
      <c r="WRS12" s="35"/>
      <c r="WRT12" s="35"/>
      <c r="WRU12" s="35"/>
      <c r="WRV12" s="35"/>
      <c r="WRW12" s="35"/>
      <c r="WRX12" s="35"/>
      <c r="WRY12" s="35"/>
      <c r="WRZ12" s="35"/>
      <c r="WSA12" s="35"/>
      <c r="WSB12" s="35"/>
      <c r="WSC12" s="35"/>
      <c r="WSD12" s="35"/>
      <c r="WSE12" s="35"/>
      <c r="WSF12" s="35"/>
      <c r="WSG12" s="35"/>
      <c r="WSH12" s="35"/>
      <c r="WSI12" s="35"/>
      <c r="WSJ12" s="35"/>
      <c r="WSK12" s="35"/>
      <c r="WSL12" s="35"/>
      <c r="WSM12" s="35"/>
      <c r="WSN12" s="35"/>
      <c r="WSO12" s="35"/>
      <c r="WSP12" s="35"/>
      <c r="WSQ12" s="35"/>
      <c r="WSR12" s="35"/>
      <c r="WSS12" s="35"/>
      <c r="WST12" s="35"/>
      <c r="WSU12" s="35"/>
      <c r="WSV12" s="35"/>
      <c r="WSW12" s="35"/>
      <c r="WSX12" s="35"/>
      <c r="WSY12" s="35"/>
      <c r="WSZ12" s="35"/>
      <c r="WTA12" s="35"/>
      <c r="WTB12" s="35"/>
      <c r="WTC12" s="35"/>
      <c r="WTD12" s="35"/>
      <c r="WTE12" s="35"/>
      <c r="WTF12" s="35"/>
      <c r="WTG12" s="35"/>
      <c r="WTH12" s="35"/>
      <c r="WTI12" s="35"/>
      <c r="WTJ12" s="35"/>
      <c r="WTK12" s="35"/>
      <c r="WTL12" s="35"/>
      <c r="WTM12" s="35"/>
      <c r="WTN12" s="35"/>
      <c r="WTO12" s="35"/>
      <c r="WTP12" s="35"/>
      <c r="WTQ12" s="35"/>
      <c r="WTR12" s="35"/>
      <c r="WTS12" s="35"/>
      <c r="WTT12" s="35"/>
      <c r="WTU12" s="35"/>
      <c r="WTV12" s="35"/>
      <c r="WTW12" s="35"/>
      <c r="WTX12" s="35"/>
      <c r="WTY12" s="35"/>
      <c r="WTZ12" s="35"/>
      <c r="WUA12" s="35"/>
      <c r="WUB12" s="35"/>
      <c r="WUC12" s="35"/>
      <c r="WUD12" s="35"/>
      <c r="WUE12" s="35"/>
      <c r="WUF12" s="35"/>
      <c r="WUG12" s="35"/>
      <c r="WUH12" s="35"/>
      <c r="WUI12" s="35"/>
      <c r="WUJ12" s="35"/>
      <c r="WUK12" s="35"/>
      <c r="WUL12" s="35"/>
      <c r="WUM12" s="35"/>
      <c r="WUN12" s="35"/>
      <c r="WUO12" s="35"/>
      <c r="WUP12" s="35"/>
      <c r="WUQ12" s="35"/>
      <c r="WUR12" s="35"/>
      <c r="WUS12" s="35"/>
      <c r="WUT12" s="35"/>
      <c r="WUU12" s="35"/>
      <c r="WUV12" s="35"/>
      <c r="WUW12" s="35"/>
      <c r="WUX12" s="35"/>
      <c r="WUY12" s="35"/>
      <c r="WUZ12" s="35"/>
      <c r="WVA12" s="35"/>
      <c r="WVB12" s="35"/>
      <c r="WVC12" s="35"/>
      <c r="WVD12" s="35"/>
      <c r="WVE12" s="35"/>
      <c r="WVF12" s="35"/>
      <c r="WVG12" s="35"/>
      <c r="WVH12" s="35"/>
      <c r="WVI12" s="35"/>
      <c r="WVJ12" s="35"/>
      <c r="WVK12" s="35"/>
      <c r="WVL12" s="35"/>
      <c r="WVM12" s="35"/>
      <c r="WVN12" s="35"/>
      <c r="WVO12" s="35"/>
      <c r="WVP12" s="35"/>
      <c r="WVQ12" s="35"/>
      <c r="WVR12" s="35"/>
      <c r="WVS12" s="35"/>
      <c r="WVT12" s="35"/>
      <c r="WVU12" s="35"/>
      <c r="WVV12" s="35"/>
      <c r="WVW12" s="35"/>
      <c r="WVX12" s="35"/>
      <c r="WVY12" s="35"/>
      <c r="WVZ12" s="35"/>
      <c r="WWA12" s="35"/>
      <c r="WWB12" s="35"/>
      <c r="WWC12" s="35"/>
      <c r="WWD12" s="35"/>
      <c r="WWE12" s="35"/>
      <c r="WWF12" s="35"/>
      <c r="WWG12" s="35"/>
      <c r="WWH12" s="35"/>
      <c r="WWI12" s="35"/>
      <c r="WWJ12" s="35"/>
      <c r="WWK12" s="35"/>
      <c r="WWL12" s="35"/>
      <c r="WWM12" s="35"/>
      <c r="WWN12" s="35"/>
      <c r="WWO12" s="35"/>
      <c r="WWP12" s="35"/>
      <c r="WWQ12" s="35"/>
      <c r="WWR12" s="35"/>
      <c r="WWS12" s="35"/>
      <c r="WWT12" s="35"/>
      <c r="WWU12" s="35"/>
      <c r="WWV12" s="35"/>
      <c r="WWW12" s="35"/>
      <c r="WWX12" s="35"/>
      <c r="WWY12" s="35"/>
      <c r="WWZ12" s="35"/>
      <c r="WXA12" s="35"/>
      <c r="WXB12" s="35"/>
      <c r="WXC12" s="35"/>
      <c r="WXD12" s="35"/>
      <c r="WXE12" s="35"/>
      <c r="WXF12" s="35"/>
      <c r="WXG12" s="35"/>
      <c r="WXH12" s="35"/>
      <c r="WXI12" s="35"/>
      <c r="WXJ12" s="35"/>
      <c r="WXK12" s="35"/>
      <c r="WXL12" s="35"/>
      <c r="WXM12" s="35"/>
      <c r="WXN12" s="35"/>
      <c r="WXO12" s="35"/>
      <c r="WXP12" s="35"/>
      <c r="WXQ12" s="35"/>
      <c r="WXR12" s="35"/>
      <c r="WXS12" s="35"/>
      <c r="WXT12" s="35"/>
      <c r="WXU12" s="35"/>
      <c r="WXV12" s="35"/>
      <c r="WXW12" s="35"/>
      <c r="WXX12" s="35"/>
      <c r="WXY12" s="35"/>
      <c r="WXZ12" s="35"/>
      <c r="WYA12" s="35"/>
      <c r="WYB12" s="35"/>
      <c r="WYC12" s="35"/>
      <c r="WYD12" s="35"/>
      <c r="WYE12" s="35"/>
      <c r="WYF12" s="35"/>
      <c r="WYG12" s="35"/>
      <c r="WYH12" s="35"/>
      <c r="WYI12" s="35"/>
      <c r="WYJ12" s="35"/>
      <c r="WYK12" s="35"/>
      <c r="WYL12" s="35"/>
      <c r="WYM12" s="35"/>
      <c r="WYN12" s="35"/>
      <c r="WYO12" s="35"/>
      <c r="WYP12" s="35"/>
      <c r="WYQ12" s="35"/>
      <c r="WYR12" s="35"/>
      <c r="WYS12" s="35"/>
      <c r="WYT12" s="35"/>
      <c r="WYU12" s="35"/>
      <c r="WYV12" s="35"/>
      <c r="WYW12" s="35"/>
      <c r="WYX12" s="35"/>
      <c r="WYY12" s="35"/>
      <c r="WYZ12" s="35"/>
      <c r="WZA12" s="35"/>
      <c r="WZB12" s="35"/>
      <c r="WZC12" s="35"/>
      <c r="WZD12" s="35"/>
      <c r="WZE12" s="35"/>
      <c r="WZF12" s="35"/>
      <c r="WZG12" s="35"/>
      <c r="WZH12" s="35"/>
      <c r="WZI12" s="35"/>
      <c r="WZJ12" s="35"/>
      <c r="WZK12" s="35"/>
      <c r="WZL12" s="35"/>
      <c r="WZM12" s="35"/>
      <c r="WZN12" s="35"/>
      <c r="WZO12" s="35"/>
      <c r="WZP12" s="35"/>
      <c r="WZQ12" s="35"/>
      <c r="WZR12" s="35"/>
      <c r="WZS12" s="35"/>
      <c r="WZT12" s="35"/>
      <c r="WZU12" s="35"/>
      <c r="WZV12" s="35"/>
      <c r="WZW12" s="35"/>
      <c r="WZX12" s="35"/>
      <c r="WZY12" s="35"/>
      <c r="WZZ12" s="35"/>
      <c r="XAA12" s="35"/>
      <c r="XAB12" s="35"/>
      <c r="XAC12" s="35"/>
      <c r="XAD12" s="35"/>
      <c r="XAE12" s="35"/>
      <c r="XAF12" s="35"/>
      <c r="XAG12" s="35"/>
      <c r="XAH12" s="35"/>
      <c r="XAI12" s="35"/>
      <c r="XAJ12" s="35"/>
      <c r="XAK12" s="35"/>
      <c r="XAL12" s="35"/>
      <c r="XAM12" s="35"/>
      <c r="XAN12" s="35"/>
      <c r="XAO12" s="35"/>
      <c r="XAP12" s="35"/>
      <c r="XAQ12" s="35"/>
      <c r="XAR12" s="35"/>
      <c r="XAS12" s="35"/>
      <c r="XAT12" s="35"/>
      <c r="XAU12" s="35"/>
      <c r="XAV12" s="35"/>
      <c r="XAW12" s="35"/>
      <c r="XAX12" s="35"/>
      <c r="XAY12" s="35"/>
      <c r="XAZ12" s="35"/>
      <c r="XBA12" s="35"/>
      <c r="XBB12" s="35"/>
      <c r="XBC12" s="35"/>
      <c r="XBD12" s="35"/>
      <c r="XBE12" s="35"/>
      <c r="XBF12" s="35"/>
      <c r="XBG12" s="35"/>
      <c r="XBH12" s="35"/>
      <c r="XBI12" s="35"/>
      <c r="XBJ12" s="35"/>
      <c r="XBK12" s="35"/>
      <c r="XBL12" s="35"/>
      <c r="XBM12" s="35"/>
      <c r="XBN12" s="35"/>
      <c r="XBO12" s="35"/>
      <c r="XBP12" s="35"/>
      <c r="XBQ12" s="35"/>
      <c r="XBR12" s="35"/>
      <c r="XBS12" s="35"/>
      <c r="XBT12" s="35"/>
      <c r="XBU12" s="35"/>
      <c r="XBV12" s="35"/>
      <c r="XBW12" s="35"/>
      <c r="XBX12" s="35"/>
      <c r="XBY12" s="35"/>
      <c r="XBZ12" s="35"/>
      <c r="XCA12" s="35"/>
      <c r="XCB12" s="35"/>
      <c r="XCC12" s="35"/>
      <c r="XCD12" s="35"/>
      <c r="XCE12" s="35"/>
      <c r="XCF12" s="35"/>
      <c r="XCG12" s="35"/>
      <c r="XCH12" s="35"/>
      <c r="XCI12" s="35"/>
      <c r="XCJ12" s="35"/>
      <c r="XCK12" s="35"/>
      <c r="XCL12" s="35"/>
      <c r="XCM12" s="35"/>
      <c r="XCN12" s="35"/>
      <c r="XCO12" s="35"/>
      <c r="XCP12" s="35"/>
      <c r="XCQ12" s="35"/>
      <c r="XCR12" s="35"/>
      <c r="XCS12" s="35"/>
      <c r="XCT12" s="35"/>
      <c r="XCU12" s="35"/>
      <c r="XCV12" s="35"/>
      <c r="XCW12" s="35"/>
      <c r="XCX12" s="35"/>
      <c r="XCY12" s="35"/>
      <c r="XCZ12" s="35"/>
      <c r="XDA12" s="35"/>
      <c r="XDB12" s="35"/>
      <c r="XDC12" s="35"/>
      <c r="XDD12" s="35"/>
      <c r="XDE12" s="35"/>
      <c r="XDF12" s="35"/>
      <c r="XDG12" s="35"/>
      <c r="XDH12" s="35"/>
      <c r="XDI12" s="35"/>
      <c r="XDJ12" s="35"/>
      <c r="XDK12" s="35"/>
      <c r="XDL12" s="35"/>
      <c r="XDM12" s="35"/>
      <c r="XDN12" s="35"/>
      <c r="XDO12" s="35"/>
      <c r="XDP12" s="35"/>
      <c r="XDQ12" s="35"/>
      <c r="XDR12" s="35"/>
      <c r="XDS12" s="35"/>
      <c r="XDT12" s="35"/>
      <c r="XDU12" s="35"/>
      <c r="XDV12" s="35"/>
      <c r="XDW12" s="35"/>
      <c r="XDX12" s="35"/>
      <c r="XDY12" s="35"/>
      <c r="XDZ12" s="35"/>
      <c r="XEA12" s="35"/>
      <c r="XEB12" s="35"/>
      <c r="XEC12" s="35"/>
      <c r="XED12" s="35"/>
      <c r="XEE12" s="35"/>
      <c r="XEF12" s="35"/>
      <c r="XEG12" s="35"/>
      <c r="XEH12" s="35"/>
      <c r="XEI12" s="35"/>
      <c r="XEJ12" s="35"/>
      <c r="XEK12" s="35"/>
      <c r="XEL12" s="35"/>
      <c r="XEM12" s="35"/>
      <c r="XEN12" s="35"/>
      <c r="XEO12" s="35"/>
      <c r="XEP12" s="35"/>
      <c r="XEQ12" s="35"/>
      <c r="XER12" s="35"/>
      <c r="XES12" s="35"/>
      <c r="XET12" s="35"/>
      <c r="XEU12" s="35"/>
      <c r="XEV12" s="35"/>
      <c r="XEW12" s="35"/>
      <c r="XEX12" s="35"/>
      <c r="XEY12" s="35"/>
      <c r="XEZ12" s="35"/>
      <c r="XFA12" s="35"/>
      <c r="XFB12" s="35"/>
      <c r="XFC12" s="35"/>
    </row>
    <row r="13" spans="1:16383" ht="3.95" customHeight="1" x14ac:dyDescent="0.25">
      <c r="A13" s="31"/>
      <c r="B13" s="202"/>
      <c r="C13" s="202"/>
      <c r="D13" s="202"/>
      <c r="E13" s="202"/>
      <c r="F13" s="202"/>
      <c r="G13" s="202"/>
      <c r="H13" s="34"/>
      <c r="I13" s="34"/>
      <c r="J13" s="34"/>
      <c r="K13" s="34"/>
      <c r="L13" s="3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  <c r="IW13" s="35"/>
      <c r="IX13" s="35"/>
      <c r="IY13" s="35"/>
      <c r="IZ13" s="35"/>
      <c r="JA13" s="35"/>
      <c r="JB13" s="35"/>
      <c r="JC13" s="35"/>
      <c r="JD13" s="35"/>
      <c r="JE13" s="35"/>
      <c r="JF13" s="35"/>
      <c r="JG13" s="35"/>
      <c r="JH13" s="35"/>
      <c r="JI13" s="35"/>
      <c r="JJ13" s="35"/>
      <c r="JK13" s="35"/>
      <c r="JL13" s="35"/>
      <c r="JM13" s="35"/>
      <c r="JN13" s="35"/>
      <c r="JO13" s="35"/>
      <c r="JP13" s="35"/>
      <c r="JQ13" s="35"/>
      <c r="JR13" s="35"/>
      <c r="JS13" s="35"/>
      <c r="JT13" s="35"/>
      <c r="JU13" s="35"/>
      <c r="JV13" s="35"/>
      <c r="JW13" s="35"/>
      <c r="JX13" s="35"/>
      <c r="JY13" s="35"/>
      <c r="JZ13" s="35"/>
      <c r="KA13" s="35"/>
      <c r="KB13" s="35"/>
      <c r="KC13" s="35"/>
      <c r="KD13" s="35"/>
      <c r="KE13" s="35"/>
      <c r="KF13" s="35"/>
      <c r="KG13" s="35"/>
      <c r="KH13" s="35"/>
      <c r="KI13" s="35"/>
      <c r="KJ13" s="35"/>
      <c r="KK13" s="35"/>
      <c r="KL13" s="35"/>
      <c r="KM13" s="35"/>
      <c r="KN13" s="35"/>
      <c r="KO13" s="35"/>
      <c r="KP13" s="35"/>
      <c r="KQ13" s="35"/>
      <c r="KR13" s="35"/>
      <c r="KS13" s="35"/>
      <c r="KT13" s="35"/>
      <c r="KU13" s="35"/>
      <c r="KV13" s="35"/>
      <c r="KW13" s="35"/>
      <c r="KX13" s="35"/>
      <c r="KY13" s="35"/>
      <c r="KZ13" s="35"/>
      <c r="LA13" s="35"/>
      <c r="LB13" s="35"/>
      <c r="LC13" s="35"/>
      <c r="LD13" s="35"/>
      <c r="LE13" s="35"/>
      <c r="LF13" s="35"/>
      <c r="LG13" s="35"/>
      <c r="LH13" s="35"/>
      <c r="LI13" s="35"/>
      <c r="LJ13" s="35"/>
      <c r="LK13" s="35"/>
      <c r="LL13" s="35"/>
      <c r="LM13" s="35"/>
      <c r="LN13" s="35"/>
      <c r="LO13" s="35"/>
      <c r="LP13" s="35"/>
      <c r="LQ13" s="35"/>
      <c r="LR13" s="35"/>
      <c r="LS13" s="35"/>
      <c r="LT13" s="35"/>
      <c r="LU13" s="35"/>
      <c r="LV13" s="35"/>
      <c r="LW13" s="35"/>
      <c r="LX13" s="35"/>
      <c r="LY13" s="35"/>
      <c r="LZ13" s="35"/>
      <c r="MA13" s="35"/>
      <c r="MB13" s="35"/>
      <c r="MC13" s="35"/>
      <c r="MD13" s="35"/>
      <c r="ME13" s="35"/>
      <c r="MF13" s="35"/>
      <c r="MG13" s="35"/>
      <c r="MH13" s="35"/>
      <c r="MI13" s="35"/>
      <c r="MJ13" s="35"/>
      <c r="MK13" s="35"/>
      <c r="ML13" s="35"/>
      <c r="MM13" s="35"/>
      <c r="MN13" s="35"/>
      <c r="MO13" s="35"/>
      <c r="MP13" s="35"/>
      <c r="MQ13" s="35"/>
      <c r="MR13" s="35"/>
      <c r="MS13" s="35"/>
      <c r="MT13" s="35"/>
      <c r="MU13" s="35"/>
      <c r="MV13" s="35"/>
      <c r="MW13" s="35"/>
      <c r="MX13" s="35"/>
      <c r="MY13" s="35"/>
      <c r="MZ13" s="35"/>
      <c r="NA13" s="35"/>
      <c r="NB13" s="35"/>
      <c r="NC13" s="35"/>
      <c r="ND13" s="35"/>
      <c r="NE13" s="35"/>
      <c r="NF13" s="35"/>
      <c r="NG13" s="35"/>
      <c r="NH13" s="35"/>
      <c r="NI13" s="35"/>
      <c r="NJ13" s="35"/>
      <c r="NK13" s="35"/>
      <c r="NL13" s="35"/>
      <c r="NM13" s="35"/>
      <c r="NN13" s="35"/>
      <c r="NO13" s="35"/>
      <c r="NP13" s="35"/>
      <c r="NQ13" s="35"/>
      <c r="NR13" s="35"/>
      <c r="NS13" s="35"/>
      <c r="NT13" s="35"/>
      <c r="NU13" s="35"/>
      <c r="NV13" s="35"/>
      <c r="NW13" s="35"/>
      <c r="NX13" s="35"/>
      <c r="NY13" s="35"/>
      <c r="NZ13" s="35"/>
      <c r="OA13" s="35"/>
      <c r="OB13" s="35"/>
      <c r="OC13" s="35"/>
      <c r="OD13" s="35"/>
      <c r="OE13" s="35"/>
      <c r="OF13" s="35"/>
      <c r="OG13" s="35"/>
      <c r="OH13" s="35"/>
      <c r="OI13" s="35"/>
      <c r="OJ13" s="35"/>
      <c r="OK13" s="35"/>
      <c r="OL13" s="35"/>
      <c r="OM13" s="35"/>
      <c r="ON13" s="35"/>
      <c r="OO13" s="35"/>
      <c r="OP13" s="35"/>
      <c r="OQ13" s="35"/>
      <c r="OR13" s="35"/>
      <c r="OS13" s="35"/>
      <c r="OT13" s="35"/>
      <c r="OU13" s="35"/>
      <c r="OV13" s="35"/>
      <c r="OW13" s="35"/>
      <c r="OX13" s="35"/>
      <c r="OY13" s="35"/>
      <c r="OZ13" s="35"/>
      <c r="PA13" s="35"/>
      <c r="PB13" s="35"/>
      <c r="PC13" s="35"/>
      <c r="PD13" s="35"/>
      <c r="PE13" s="35"/>
      <c r="PF13" s="35"/>
      <c r="PG13" s="35"/>
      <c r="PH13" s="35"/>
      <c r="PI13" s="35"/>
      <c r="PJ13" s="35"/>
      <c r="PK13" s="35"/>
      <c r="PL13" s="35"/>
      <c r="PM13" s="35"/>
      <c r="PN13" s="35"/>
      <c r="PO13" s="35"/>
      <c r="PP13" s="35"/>
      <c r="PQ13" s="35"/>
      <c r="PR13" s="35"/>
      <c r="PS13" s="35"/>
      <c r="PT13" s="35"/>
      <c r="PU13" s="35"/>
      <c r="PV13" s="35"/>
      <c r="PW13" s="35"/>
      <c r="PX13" s="35"/>
      <c r="PY13" s="35"/>
      <c r="PZ13" s="35"/>
      <c r="QA13" s="35"/>
      <c r="QB13" s="35"/>
      <c r="QC13" s="35"/>
      <c r="QD13" s="35"/>
      <c r="QE13" s="35"/>
      <c r="QF13" s="35"/>
      <c r="QG13" s="35"/>
      <c r="QH13" s="35"/>
      <c r="QI13" s="35"/>
      <c r="QJ13" s="35"/>
      <c r="QK13" s="35"/>
      <c r="QL13" s="35"/>
      <c r="QM13" s="35"/>
      <c r="QN13" s="35"/>
      <c r="QO13" s="35"/>
      <c r="QP13" s="35"/>
      <c r="QQ13" s="35"/>
      <c r="QR13" s="35"/>
      <c r="QS13" s="35"/>
      <c r="QT13" s="35"/>
      <c r="QU13" s="35"/>
      <c r="QV13" s="35"/>
      <c r="QW13" s="35"/>
      <c r="QX13" s="35"/>
      <c r="QY13" s="35"/>
      <c r="QZ13" s="35"/>
      <c r="RA13" s="35"/>
      <c r="RB13" s="35"/>
      <c r="RC13" s="35"/>
      <c r="RD13" s="35"/>
      <c r="RE13" s="35"/>
      <c r="RF13" s="35"/>
      <c r="RG13" s="35"/>
      <c r="RH13" s="35"/>
      <c r="RI13" s="35"/>
      <c r="RJ13" s="35"/>
      <c r="RK13" s="35"/>
      <c r="RL13" s="35"/>
      <c r="RM13" s="35"/>
      <c r="RN13" s="35"/>
      <c r="RO13" s="35"/>
      <c r="RP13" s="35"/>
      <c r="RQ13" s="35"/>
      <c r="RR13" s="35"/>
      <c r="RS13" s="35"/>
      <c r="RT13" s="35"/>
      <c r="RU13" s="35"/>
      <c r="RV13" s="35"/>
      <c r="RW13" s="35"/>
      <c r="RX13" s="35"/>
      <c r="RY13" s="35"/>
      <c r="RZ13" s="35"/>
      <c r="SA13" s="35"/>
      <c r="SB13" s="35"/>
      <c r="SC13" s="35"/>
      <c r="SD13" s="35"/>
      <c r="SE13" s="35"/>
      <c r="SF13" s="35"/>
      <c r="SG13" s="35"/>
      <c r="SH13" s="35"/>
      <c r="SI13" s="35"/>
      <c r="SJ13" s="35"/>
      <c r="SK13" s="35"/>
      <c r="SL13" s="35"/>
      <c r="SM13" s="35"/>
      <c r="SN13" s="35"/>
      <c r="SO13" s="35"/>
      <c r="SP13" s="35"/>
      <c r="SQ13" s="35"/>
      <c r="SR13" s="35"/>
      <c r="SS13" s="35"/>
      <c r="ST13" s="35"/>
      <c r="SU13" s="35"/>
      <c r="SV13" s="35"/>
      <c r="SW13" s="35"/>
      <c r="SX13" s="35"/>
      <c r="SY13" s="35"/>
      <c r="SZ13" s="35"/>
      <c r="TA13" s="35"/>
      <c r="TB13" s="35"/>
      <c r="TC13" s="35"/>
      <c r="TD13" s="35"/>
      <c r="TE13" s="35"/>
      <c r="TF13" s="35"/>
      <c r="TG13" s="35"/>
      <c r="TH13" s="35"/>
      <c r="TI13" s="35"/>
      <c r="TJ13" s="35"/>
      <c r="TK13" s="35"/>
      <c r="TL13" s="35"/>
      <c r="TM13" s="35"/>
      <c r="TN13" s="35"/>
      <c r="TO13" s="35"/>
      <c r="TP13" s="35"/>
      <c r="TQ13" s="35"/>
      <c r="TR13" s="35"/>
      <c r="TS13" s="35"/>
      <c r="TT13" s="35"/>
      <c r="TU13" s="35"/>
      <c r="TV13" s="35"/>
      <c r="TW13" s="35"/>
      <c r="TX13" s="35"/>
      <c r="TY13" s="35"/>
      <c r="TZ13" s="35"/>
      <c r="UA13" s="35"/>
      <c r="UB13" s="35"/>
      <c r="UC13" s="35"/>
      <c r="UD13" s="35"/>
      <c r="UE13" s="35"/>
      <c r="UF13" s="35"/>
      <c r="UG13" s="35"/>
      <c r="UH13" s="35"/>
      <c r="UI13" s="35"/>
      <c r="UJ13" s="35"/>
      <c r="UK13" s="35"/>
      <c r="UL13" s="35"/>
      <c r="UM13" s="35"/>
      <c r="UN13" s="35"/>
      <c r="UO13" s="35"/>
      <c r="UP13" s="35"/>
      <c r="UQ13" s="35"/>
      <c r="UR13" s="35"/>
      <c r="US13" s="35"/>
      <c r="UT13" s="35"/>
      <c r="UU13" s="35"/>
      <c r="UV13" s="35"/>
      <c r="UW13" s="35"/>
      <c r="UX13" s="35"/>
      <c r="UY13" s="35"/>
      <c r="UZ13" s="35"/>
      <c r="VA13" s="35"/>
      <c r="VB13" s="35"/>
      <c r="VC13" s="35"/>
      <c r="VD13" s="35"/>
      <c r="VE13" s="35"/>
      <c r="VF13" s="35"/>
      <c r="VG13" s="35"/>
      <c r="VH13" s="35"/>
      <c r="VI13" s="35"/>
      <c r="VJ13" s="35"/>
      <c r="VK13" s="35"/>
      <c r="VL13" s="35"/>
      <c r="VM13" s="35"/>
      <c r="VN13" s="35"/>
      <c r="VO13" s="35"/>
      <c r="VP13" s="35"/>
      <c r="VQ13" s="35"/>
      <c r="VR13" s="35"/>
      <c r="VS13" s="35"/>
      <c r="VT13" s="35"/>
      <c r="VU13" s="35"/>
      <c r="VV13" s="35"/>
      <c r="VW13" s="35"/>
      <c r="VX13" s="35"/>
      <c r="VY13" s="35"/>
      <c r="VZ13" s="35"/>
      <c r="WA13" s="35"/>
      <c r="WB13" s="35"/>
      <c r="WC13" s="35"/>
      <c r="WD13" s="35"/>
      <c r="WE13" s="35"/>
      <c r="WF13" s="35"/>
      <c r="WG13" s="35"/>
      <c r="WH13" s="35"/>
      <c r="WI13" s="35"/>
      <c r="WJ13" s="35"/>
      <c r="WK13" s="35"/>
      <c r="WL13" s="35"/>
      <c r="WM13" s="35"/>
      <c r="WN13" s="35"/>
      <c r="WO13" s="35"/>
      <c r="WP13" s="35"/>
      <c r="WQ13" s="35"/>
      <c r="WR13" s="35"/>
      <c r="WS13" s="35"/>
      <c r="WT13" s="35"/>
      <c r="WU13" s="35"/>
      <c r="WV13" s="35"/>
      <c r="WW13" s="35"/>
      <c r="WX13" s="35"/>
      <c r="WY13" s="35"/>
      <c r="WZ13" s="35"/>
      <c r="XA13" s="35"/>
      <c r="XB13" s="35"/>
      <c r="XC13" s="35"/>
      <c r="XD13" s="35"/>
      <c r="XE13" s="35"/>
      <c r="XF13" s="35"/>
      <c r="XG13" s="35"/>
      <c r="XH13" s="35"/>
      <c r="XI13" s="35"/>
      <c r="XJ13" s="35"/>
      <c r="XK13" s="35"/>
      <c r="XL13" s="35"/>
      <c r="XM13" s="35"/>
      <c r="XN13" s="35"/>
      <c r="XO13" s="35"/>
      <c r="XP13" s="35"/>
      <c r="XQ13" s="35"/>
      <c r="XR13" s="35"/>
      <c r="XS13" s="35"/>
      <c r="XT13" s="35"/>
      <c r="XU13" s="35"/>
      <c r="XV13" s="35"/>
      <c r="XW13" s="35"/>
      <c r="XX13" s="35"/>
      <c r="XY13" s="35"/>
      <c r="XZ13" s="35"/>
      <c r="YA13" s="35"/>
      <c r="YB13" s="35"/>
      <c r="YC13" s="35"/>
      <c r="YD13" s="35"/>
      <c r="YE13" s="35"/>
      <c r="YF13" s="35"/>
      <c r="YG13" s="35"/>
      <c r="YH13" s="35"/>
      <c r="YI13" s="35"/>
      <c r="YJ13" s="35"/>
      <c r="YK13" s="35"/>
      <c r="YL13" s="35"/>
      <c r="YM13" s="35"/>
      <c r="YN13" s="35"/>
      <c r="YO13" s="35"/>
      <c r="YP13" s="35"/>
      <c r="YQ13" s="35"/>
      <c r="YR13" s="35"/>
      <c r="YS13" s="35"/>
      <c r="YT13" s="35"/>
      <c r="YU13" s="35"/>
      <c r="YV13" s="35"/>
      <c r="YW13" s="35"/>
      <c r="YX13" s="35"/>
      <c r="YY13" s="35"/>
      <c r="YZ13" s="35"/>
      <c r="ZA13" s="35"/>
      <c r="ZB13" s="35"/>
      <c r="ZC13" s="35"/>
      <c r="ZD13" s="35"/>
      <c r="ZE13" s="35"/>
      <c r="ZF13" s="35"/>
      <c r="ZG13" s="35"/>
      <c r="ZH13" s="35"/>
      <c r="ZI13" s="35"/>
      <c r="ZJ13" s="35"/>
      <c r="ZK13" s="35"/>
      <c r="ZL13" s="35"/>
      <c r="ZM13" s="35"/>
      <c r="ZN13" s="35"/>
      <c r="ZO13" s="35"/>
      <c r="ZP13" s="35"/>
      <c r="ZQ13" s="35"/>
      <c r="ZR13" s="35"/>
      <c r="ZS13" s="35"/>
      <c r="ZT13" s="35"/>
      <c r="ZU13" s="35"/>
      <c r="ZV13" s="35"/>
      <c r="ZW13" s="35"/>
      <c r="ZX13" s="35"/>
      <c r="ZY13" s="35"/>
      <c r="ZZ13" s="35"/>
      <c r="AAA13" s="35"/>
      <c r="AAB13" s="35"/>
      <c r="AAC13" s="35"/>
      <c r="AAD13" s="35"/>
      <c r="AAE13" s="35"/>
      <c r="AAF13" s="35"/>
      <c r="AAG13" s="35"/>
      <c r="AAH13" s="35"/>
      <c r="AAI13" s="35"/>
      <c r="AAJ13" s="35"/>
      <c r="AAK13" s="35"/>
      <c r="AAL13" s="35"/>
      <c r="AAM13" s="35"/>
      <c r="AAN13" s="35"/>
      <c r="AAO13" s="35"/>
      <c r="AAP13" s="35"/>
      <c r="AAQ13" s="35"/>
      <c r="AAR13" s="35"/>
      <c r="AAS13" s="35"/>
      <c r="AAT13" s="35"/>
      <c r="AAU13" s="35"/>
      <c r="AAV13" s="35"/>
      <c r="AAW13" s="35"/>
      <c r="AAX13" s="35"/>
      <c r="AAY13" s="35"/>
      <c r="AAZ13" s="35"/>
      <c r="ABA13" s="35"/>
      <c r="ABB13" s="35"/>
      <c r="ABC13" s="35"/>
      <c r="ABD13" s="35"/>
      <c r="ABE13" s="35"/>
      <c r="ABF13" s="35"/>
      <c r="ABG13" s="35"/>
      <c r="ABH13" s="35"/>
      <c r="ABI13" s="35"/>
      <c r="ABJ13" s="35"/>
      <c r="ABK13" s="35"/>
      <c r="ABL13" s="35"/>
      <c r="ABM13" s="35"/>
      <c r="ABN13" s="35"/>
      <c r="ABO13" s="35"/>
      <c r="ABP13" s="35"/>
      <c r="ABQ13" s="35"/>
      <c r="ABR13" s="35"/>
      <c r="ABS13" s="35"/>
      <c r="ABT13" s="35"/>
      <c r="ABU13" s="35"/>
      <c r="ABV13" s="35"/>
      <c r="ABW13" s="35"/>
      <c r="ABX13" s="35"/>
      <c r="ABY13" s="35"/>
      <c r="ABZ13" s="35"/>
      <c r="ACA13" s="35"/>
      <c r="ACB13" s="35"/>
      <c r="ACC13" s="35"/>
      <c r="ACD13" s="35"/>
      <c r="ACE13" s="35"/>
      <c r="ACF13" s="35"/>
      <c r="ACG13" s="35"/>
      <c r="ACH13" s="35"/>
      <c r="ACI13" s="35"/>
      <c r="ACJ13" s="35"/>
      <c r="ACK13" s="35"/>
      <c r="ACL13" s="35"/>
      <c r="ACM13" s="35"/>
      <c r="ACN13" s="35"/>
      <c r="ACO13" s="35"/>
      <c r="ACP13" s="35"/>
      <c r="ACQ13" s="35"/>
      <c r="ACR13" s="35"/>
      <c r="ACS13" s="35"/>
      <c r="ACT13" s="35"/>
      <c r="ACU13" s="35"/>
      <c r="ACV13" s="35"/>
      <c r="ACW13" s="35"/>
      <c r="ACX13" s="35"/>
      <c r="ACY13" s="35"/>
      <c r="ACZ13" s="35"/>
      <c r="ADA13" s="35"/>
      <c r="ADB13" s="35"/>
      <c r="ADC13" s="35"/>
      <c r="ADD13" s="35"/>
      <c r="ADE13" s="35"/>
      <c r="ADF13" s="35"/>
      <c r="ADG13" s="35"/>
      <c r="ADH13" s="35"/>
      <c r="ADI13" s="35"/>
      <c r="ADJ13" s="35"/>
      <c r="ADK13" s="35"/>
      <c r="ADL13" s="35"/>
      <c r="ADM13" s="35"/>
      <c r="ADN13" s="35"/>
      <c r="ADO13" s="35"/>
      <c r="ADP13" s="35"/>
      <c r="ADQ13" s="35"/>
      <c r="ADR13" s="35"/>
      <c r="ADS13" s="35"/>
      <c r="ADT13" s="35"/>
      <c r="ADU13" s="35"/>
      <c r="ADV13" s="35"/>
      <c r="ADW13" s="35"/>
      <c r="ADX13" s="35"/>
      <c r="ADY13" s="35"/>
      <c r="ADZ13" s="35"/>
      <c r="AEA13" s="35"/>
      <c r="AEB13" s="35"/>
      <c r="AEC13" s="35"/>
      <c r="AED13" s="35"/>
      <c r="AEE13" s="35"/>
      <c r="AEF13" s="35"/>
      <c r="AEG13" s="35"/>
      <c r="AEH13" s="35"/>
      <c r="AEI13" s="35"/>
      <c r="AEJ13" s="35"/>
      <c r="AEK13" s="35"/>
      <c r="AEL13" s="35"/>
      <c r="AEM13" s="35"/>
      <c r="AEN13" s="35"/>
      <c r="AEO13" s="35"/>
      <c r="AEP13" s="35"/>
      <c r="AEQ13" s="35"/>
      <c r="AER13" s="35"/>
      <c r="AES13" s="35"/>
      <c r="AET13" s="35"/>
      <c r="AEU13" s="35"/>
      <c r="AEV13" s="35"/>
      <c r="AEW13" s="35"/>
      <c r="AEX13" s="35"/>
      <c r="AEY13" s="35"/>
      <c r="AEZ13" s="35"/>
      <c r="AFA13" s="35"/>
      <c r="AFB13" s="35"/>
      <c r="AFC13" s="35"/>
      <c r="AFD13" s="35"/>
      <c r="AFE13" s="35"/>
      <c r="AFF13" s="35"/>
      <c r="AFG13" s="35"/>
      <c r="AFH13" s="35"/>
      <c r="AFI13" s="35"/>
      <c r="AFJ13" s="35"/>
      <c r="AFK13" s="35"/>
      <c r="AFL13" s="35"/>
      <c r="AFM13" s="35"/>
      <c r="AFN13" s="35"/>
      <c r="AFO13" s="35"/>
      <c r="AFP13" s="35"/>
      <c r="AFQ13" s="35"/>
      <c r="AFR13" s="35"/>
      <c r="AFS13" s="35"/>
      <c r="AFT13" s="35"/>
      <c r="AFU13" s="35"/>
      <c r="AFV13" s="35"/>
      <c r="AFW13" s="35"/>
      <c r="AFX13" s="35"/>
      <c r="AFY13" s="35"/>
      <c r="AFZ13" s="35"/>
      <c r="AGA13" s="35"/>
      <c r="AGB13" s="35"/>
      <c r="AGC13" s="35"/>
      <c r="AGD13" s="35"/>
      <c r="AGE13" s="35"/>
      <c r="AGF13" s="35"/>
      <c r="AGG13" s="35"/>
      <c r="AGH13" s="35"/>
      <c r="AGI13" s="35"/>
      <c r="AGJ13" s="35"/>
      <c r="AGK13" s="35"/>
      <c r="AGL13" s="35"/>
      <c r="AGM13" s="35"/>
      <c r="AGN13" s="35"/>
      <c r="AGO13" s="35"/>
      <c r="AGP13" s="35"/>
      <c r="AGQ13" s="35"/>
      <c r="AGR13" s="35"/>
      <c r="AGS13" s="35"/>
      <c r="AGT13" s="35"/>
      <c r="AGU13" s="35"/>
      <c r="AGV13" s="35"/>
      <c r="AGW13" s="35"/>
      <c r="AGX13" s="35"/>
      <c r="AGY13" s="35"/>
      <c r="AGZ13" s="35"/>
      <c r="AHA13" s="35"/>
      <c r="AHB13" s="35"/>
      <c r="AHC13" s="35"/>
      <c r="AHD13" s="35"/>
      <c r="AHE13" s="35"/>
      <c r="AHF13" s="35"/>
      <c r="AHG13" s="35"/>
      <c r="AHH13" s="35"/>
      <c r="AHI13" s="35"/>
      <c r="AHJ13" s="35"/>
      <c r="AHK13" s="35"/>
      <c r="AHL13" s="35"/>
      <c r="AHM13" s="35"/>
      <c r="AHN13" s="35"/>
      <c r="AHO13" s="35"/>
      <c r="AHP13" s="35"/>
      <c r="AHQ13" s="35"/>
      <c r="AHR13" s="35"/>
      <c r="AHS13" s="35"/>
      <c r="AHT13" s="35"/>
      <c r="AHU13" s="35"/>
      <c r="AHV13" s="35"/>
      <c r="AHW13" s="35"/>
      <c r="AHX13" s="35"/>
      <c r="AHY13" s="35"/>
      <c r="AHZ13" s="35"/>
      <c r="AIA13" s="35"/>
      <c r="AIB13" s="35"/>
      <c r="AIC13" s="35"/>
      <c r="AID13" s="35"/>
      <c r="AIE13" s="35"/>
      <c r="AIF13" s="35"/>
      <c r="AIG13" s="35"/>
      <c r="AIH13" s="35"/>
      <c r="AII13" s="35"/>
      <c r="AIJ13" s="35"/>
      <c r="AIK13" s="35"/>
      <c r="AIL13" s="35"/>
      <c r="AIM13" s="35"/>
      <c r="AIN13" s="35"/>
      <c r="AIO13" s="35"/>
      <c r="AIP13" s="35"/>
      <c r="AIQ13" s="35"/>
      <c r="AIR13" s="35"/>
      <c r="AIS13" s="35"/>
      <c r="AIT13" s="35"/>
      <c r="AIU13" s="35"/>
      <c r="AIV13" s="35"/>
      <c r="AIW13" s="35"/>
      <c r="AIX13" s="35"/>
      <c r="AIY13" s="35"/>
      <c r="AIZ13" s="35"/>
      <c r="AJA13" s="35"/>
      <c r="AJB13" s="35"/>
      <c r="AJC13" s="35"/>
      <c r="AJD13" s="35"/>
      <c r="AJE13" s="35"/>
      <c r="AJF13" s="35"/>
      <c r="AJG13" s="35"/>
      <c r="AJH13" s="35"/>
      <c r="AJI13" s="35"/>
      <c r="AJJ13" s="35"/>
      <c r="AJK13" s="35"/>
      <c r="AJL13" s="35"/>
      <c r="AJM13" s="35"/>
      <c r="AJN13" s="35"/>
      <c r="AJO13" s="35"/>
      <c r="AJP13" s="35"/>
      <c r="AJQ13" s="35"/>
      <c r="AJR13" s="35"/>
      <c r="AJS13" s="35"/>
      <c r="AJT13" s="35"/>
      <c r="AJU13" s="35"/>
      <c r="AJV13" s="35"/>
      <c r="AJW13" s="35"/>
      <c r="AJX13" s="35"/>
      <c r="AJY13" s="35"/>
      <c r="AJZ13" s="35"/>
      <c r="AKA13" s="35"/>
      <c r="AKB13" s="35"/>
      <c r="AKC13" s="35"/>
      <c r="AKD13" s="35"/>
      <c r="AKE13" s="35"/>
      <c r="AKF13" s="35"/>
      <c r="AKG13" s="35"/>
      <c r="AKH13" s="35"/>
      <c r="AKI13" s="35"/>
      <c r="AKJ13" s="35"/>
      <c r="AKK13" s="35"/>
      <c r="AKL13" s="35"/>
      <c r="AKM13" s="35"/>
      <c r="AKN13" s="35"/>
      <c r="AKO13" s="35"/>
      <c r="AKP13" s="35"/>
      <c r="AKQ13" s="35"/>
      <c r="AKR13" s="35"/>
      <c r="AKS13" s="35"/>
      <c r="AKT13" s="35"/>
      <c r="AKU13" s="35"/>
      <c r="AKV13" s="35"/>
      <c r="AKW13" s="35"/>
      <c r="AKX13" s="35"/>
      <c r="AKY13" s="35"/>
      <c r="AKZ13" s="35"/>
      <c r="ALA13" s="35"/>
      <c r="ALB13" s="35"/>
      <c r="ALC13" s="35"/>
      <c r="ALD13" s="35"/>
      <c r="ALE13" s="35"/>
      <c r="ALF13" s="35"/>
      <c r="ALG13" s="35"/>
      <c r="ALH13" s="35"/>
      <c r="ALI13" s="35"/>
      <c r="ALJ13" s="35"/>
      <c r="ALK13" s="35"/>
      <c r="ALL13" s="35"/>
      <c r="ALM13" s="35"/>
      <c r="ALN13" s="35"/>
      <c r="ALO13" s="35"/>
      <c r="ALP13" s="35"/>
      <c r="ALQ13" s="35"/>
      <c r="ALR13" s="35"/>
      <c r="ALS13" s="35"/>
      <c r="ALT13" s="35"/>
      <c r="ALU13" s="35"/>
      <c r="ALV13" s="35"/>
      <c r="ALW13" s="35"/>
      <c r="ALX13" s="35"/>
      <c r="ALY13" s="35"/>
      <c r="ALZ13" s="35"/>
      <c r="AMA13" s="35"/>
      <c r="AMB13" s="35"/>
      <c r="AMC13" s="35"/>
      <c r="AMD13" s="35"/>
      <c r="AME13" s="35"/>
      <c r="AMF13" s="35"/>
      <c r="AMG13" s="35"/>
      <c r="AMH13" s="35"/>
      <c r="AMI13" s="35"/>
      <c r="AMJ13" s="35"/>
      <c r="AMK13" s="35"/>
      <c r="AML13" s="35"/>
      <c r="AMM13" s="35"/>
      <c r="AMN13" s="35"/>
      <c r="AMO13" s="35"/>
      <c r="AMP13" s="35"/>
      <c r="AMQ13" s="35"/>
      <c r="AMR13" s="35"/>
      <c r="AMS13" s="35"/>
      <c r="AMT13" s="35"/>
      <c r="AMU13" s="35"/>
      <c r="AMV13" s="35"/>
      <c r="AMW13" s="35"/>
      <c r="AMX13" s="35"/>
      <c r="AMY13" s="35"/>
      <c r="AMZ13" s="35"/>
      <c r="ANA13" s="35"/>
      <c r="ANB13" s="35"/>
      <c r="ANC13" s="35"/>
      <c r="AND13" s="35"/>
      <c r="ANE13" s="35"/>
      <c r="ANF13" s="35"/>
      <c r="ANG13" s="35"/>
      <c r="ANH13" s="35"/>
      <c r="ANI13" s="35"/>
      <c r="ANJ13" s="35"/>
      <c r="ANK13" s="35"/>
      <c r="ANL13" s="35"/>
      <c r="ANM13" s="35"/>
      <c r="ANN13" s="35"/>
      <c r="ANO13" s="35"/>
      <c r="ANP13" s="35"/>
      <c r="ANQ13" s="35"/>
      <c r="ANR13" s="35"/>
      <c r="ANS13" s="35"/>
      <c r="ANT13" s="35"/>
      <c r="ANU13" s="35"/>
      <c r="ANV13" s="35"/>
      <c r="ANW13" s="35"/>
      <c r="ANX13" s="35"/>
      <c r="ANY13" s="35"/>
      <c r="ANZ13" s="35"/>
      <c r="AOA13" s="35"/>
      <c r="AOB13" s="35"/>
      <c r="AOC13" s="35"/>
      <c r="AOD13" s="35"/>
      <c r="AOE13" s="35"/>
      <c r="AOF13" s="35"/>
      <c r="AOG13" s="35"/>
      <c r="AOH13" s="35"/>
      <c r="AOI13" s="35"/>
      <c r="AOJ13" s="35"/>
      <c r="AOK13" s="35"/>
      <c r="AOL13" s="35"/>
      <c r="AOM13" s="35"/>
      <c r="AON13" s="35"/>
      <c r="AOO13" s="35"/>
      <c r="AOP13" s="35"/>
      <c r="AOQ13" s="35"/>
      <c r="AOR13" s="35"/>
      <c r="AOS13" s="35"/>
      <c r="AOT13" s="35"/>
      <c r="AOU13" s="35"/>
      <c r="AOV13" s="35"/>
      <c r="AOW13" s="35"/>
      <c r="AOX13" s="35"/>
      <c r="AOY13" s="35"/>
      <c r="AOZ13" s="35"/>
      <c r="APA13" s="35"/>
      <c r="APB13" s="35"/>
      <c r="APC13" s="35"/>
      <c r="APD13" s="35"/>
      <c r="APE13" s="35"/>
      <c r="APF13" s="35"/>
      <c r="APG13" s="35"/>
      <c r="APH13" s="35"/>
      <c r="API13" s="35"/>
      <c r="APJ13" s="35"/>
      <c r="APK13" s="35"/>
      <c r="APL13" s="35"/>
      <c r="APM13" s="35"/>
      <c r="APN13" s="35"/>
      <c r="APO13" s="35"/>
      <c r="APP13" s="35"/>
      <c r="APQ13" s="35"/>
      <c r="APR13" s="35"/>
      <c r="APS13" s="35"/>
      <c r="APT13" s="35"/>
      <c r="APU13" s="35"/>
      <c r="APV13" s="35"/>
      <c r="APW13" s="35"/>
      <c r="APX13" s="35"/>
      <c r="APY13" s="35"/>
      <c r="APZ13" s="35"/>
      <c r="AQA13" s="35"/>
      <c r="AQB13" s="35"/>
      <c r="AQC13" s="35"/>
      <c r="AQD13" s="35"/>
      <c r="AQE13" s="35"/>
      <c r="AQF13" s="35"/>
      <c r="AQG13" s="35"/>
      <c r="AQH13" s="35"/>
      <c r="AQI13" s="35"/>
      <c r="AQJ13" s="35"/>
      <c r="AQK13" s="35"/>
      <c r="AQL13" s="35"/>
      <c r="AQM13" s="35"/>
      <c r="AQN13" s="35"/>
      <c r="AQO13" s="35"/>
      <c r="AQP13" s="35"/>
      <c r="AQQ13" s="35"/>
      <c r="AQR13" s="35"/>
      <c r="AQS13" s="35"/>
      <c r="AQT13" s="35"/>
      <c r="AQU13" s="35"/>
      <c r="AQV13" s="35"/>
      <c r="AQW13" s="35"/>
      <c r="AQX13" s="35"/>
      <c r="AQY13" s="35"/>
      <c r="AQZ13" s="35"/>
      <c r="ARA13" s="35"/>
      <c r="ARB13" s="35"/>
      <c r="ARC13" s="35"/>
      <c r="ARD13" s="35"/>
      <c r="ARE13" s="35"/>
      <c r="ARF13" s="35"/>
      <c r="ARG13" s="35"/>
      <c r="ARH13" s="35"/>
      <c r="ARI13" s="35"/>
      <c r="ARJ13" s="35"/>
      <c r="ARK13" s="35"/>
      <c r="ARL13" s="35"/>
      <c r="ARM13" s="35"/>
      <c r="ARN13" s="35"/>
      <c r="ARO13" s="35"/>
      <c r="ARP13" s="35"/>
      <c r="ARQ13" s="35"/>
      <c r="ARR13" s="35"/>
      <c r="ARS13" s="35"/>
      <c r="ART13" s="35"/>
      <c r="ARU13" s="35"/>
      <c r="ARV13" s="35"/>
      <c r="ARW13" s="35"/>
      <c r="ARX13" s="35"/>
      <c r="ARY13" s="35"/>
      <c r="ARZ13" s="35"/>
      <c r="ASA13" s="35"/>
      <c r="ASB13" s="35"/>
      <c r="ASC13" s="35"/>
      <c r="ASD13" s="35"/>
      <c r="ASE13" s="35"/>
      <c r="ASF13" s="35"/>
      <c r="ASG13" s="35"/>
      <c r="ASH13" s="35"/>
      <c r="ASI13" s="35"/>
      <c r="ASJ13" s="35"/>
      <c r="ASK13" s="35"/>
      <c r="ASL13" s="35"/>
      <c r="ASM13" s="35"/>
      <c r="ASN13" s="35"/>
      <c r="ASO13" s="35"/>
      <c r="ASP13" s="35"/>
      <c r="ASQ13" s="35"/>
      <c r="ASR13" s="35"/>
      <c r="ASS13" s="35"/>
      <c r="AST13" s="35"/>
      <c r="ASU13" s="35"/>
      <c r="ASV13" s="35"/>
      <c r="ASW13" s="35"/>
      <c r="ASX13" s="35"/>
      <c r="ASY13" s="35"/>
      <c r="ASZ13" s="35"/>
      <c r="ATA13" s="35"/>
      <c r="ATB13" s="35"/>
      <c r="ATC13" s="35"/>
      <c r="ATD13" s="35"/>
      <c r="ATE13" s="35"/>
      <c r="ATF13" s="35"/>
      <c r="ATG13" s="35"/>
      <c r="ATH13" s="35"/>
      <c r="ATI13" s="35"/>
      <c r="ATJ13" s="35"/>
      <c r="ATK13" s="35"/>
      <c r="ATL13" s="35"/>
      <c r="ATM13" s="35"/>
      <c r="ATN13" s="35"/>
      <c r="ATO13" s="35"/>
      <c r="ATP13" s="35"/>
      <c r="ATQ13" s="35"/>
      <c r="ATR13" s="35"/>
      <c r="ATS13" s="35"/>
      <c r="ATT13" s="35"/>
      <c r="ATU13" s="35"/>
      <c r="ATV13" s="35"/>
      <c r="ATW13" s="35"/>
      <c r="ATX13" s="35"/>
      <c r="ATY13" s="35"/>
      <c r="ATZ13" s="35"/>
      <c r="AUA13" s="35"/>
      <c r="AUB13" s="35"/>
      <c r="AUC13" s="35"/>
      <c r="AUD13" s="35"/>
      <c r="AUE13" s="35"/>
      <c r="AUF13" s="35"/>
      <c r="AUG13" s="35"/>
      <c r="AUH13" s="35"/>
      <c r="AUI13" s="35"/>
      <c r="AUJ13" s="35"/>
      <c r="AUK13" s="35"/>
      <c r="AUL13" s="35"/>
      <c r="AUM13" s="35"/>
      <c r="AUN13" s="35"/>
      <c r="AUO13" s="35"/>
      <c r="AUP13" s="35"/>
      <c r="AUQ13" s="35"/>
      <c r="AUR13" s="35"/>
      <c r="AUS13" s="35"/>
      <c r="AUT13" s="35"/>
      <c r="AUU13" s="35"/>
      <c r="AUV13" s="35"/>
      <c r="AUW13" s="35"/>
      <c r="AUX13" s="35"/>
      <c r="AUY13" s="35"/>
      <c r="AUZ13" s="35"/>
      <c r="AVA13" s="35"/>
      <c r="AVB13" s="35"/>
      <c r="AVC13" s="35"/>
      <c r="AVD13" s="35"/>
      <c r="AVE13" s="35"/>
      <c r="AVF13" s="35"/>
      <c r="AVG13" s="35"/>
      <c r="AVH13" s="35"/>
      <c r="AVI13" s="35"/>
      <c r="AVJ13" s="35"/>
      <c r="AVK13" s="35"/>
      <c r="AVL13" s="35"/>
      <c r="AVM13" s="35"/>
      <c r="AVN13" s="35"/>
      <c r="AVO13" s="35"/>
      <c r="AVP13" s="35"/>
      <c r="AVQ13" s="35"/>
      <c r="AVR13" s="35"/>
      <c r="AVS13" s="35"/>
      <c r="AVT13" s="35"/>
      <c r="AVU13" s="35"/>
      <c r="AVV13" s="35"/>
      <c r="AVW13" s="35"/>
      <c r="AVX13" s="35"/>
      <c r="AVY13" s="35"/>
      <c r="AVZ13" s="35"/>
      <c r="AWA13" s="35"/>
      <c r="AWB13" s="35"/>
      <c r="AWC13" s="35"/>
      <c r="AWD13" s="35"/>
      <c r="AWE13" s="35"/>
      <c r="AWF13" s="35"/>
      <c r="AWG13" s="35"/>
      <c r="AWH13" s="35"/>
      <c r="AWI13" s="35"/>
      <c r="AWJ13" s="35"/>
      <c r="AWK13" s="35"/>
      <c r="AWL13" s="35"/>
      <c r="AWM13" s="35"/>
      <c r="AWN13" s="35"/>
      <c r="AWO13" s="35"/>
      <c r="AWP13" s="35"/>
      <c r="AWQ13" s="35"/>
      <c r="AWR13" s="35"/>
      <c r="AWS13" s="35"/>
      <c r="AWT13" s="35"/>
      <c r="AWU13" s="35"/>
      <c r="AWV13" s="35"/>
      <c r="AWW13" s="35"/>
      <c r="AWX13" s="35"/>
      <c r="AWY13" s="35"/>
      <c r="AWZ13" s="35"/>
      <c r="AXA13" s="35"/>
      <c r="AXB13" s="35"/>
      <c r="AXC13" s="35"/>
      <c r="AXD13" s="35"/>
      <c r="AXE13" s="35"/>
      <c r="AXF13" s="35"/>
      <c r="AXG13" s="35"/>
      <c r="AXH13" s="35"/>
      <c r="AXI13" s="35"/>
      <c r="AXJ13" s="35"/>
      <c r="AXK13" s="35"/>
      <c r="AXL13" s="35"/>
      <c r="AXM13" s="35"/>
      <c r="AXN13" s="35"/>
      <c r="AXO13" s="35"/>
      <c r="AXP13" s="35"/>
      <c r="AXQ13" s="35"/>
      <c r="AXR13" s="35"/>
      <c r="AXS13" s="35"/>
      <c r="AXT13" s="35"/>
      <c r="AXU13" s="35"/>
      <c r="AXV13" s="35"/>
      <c r="AXW13" s="35"/>
      <c r="AXX13" s="35"/>
      <c r="AXY13" s="35"/>
      <c r="AXZ13" s="35"/>
      <c r="AYA13" s="35"/>
      <c r="AYB13" s="35"/>
      <c r="AYC13" s="35"/>
      <c r="AYD13" s="35"/>
      <c r="AYE13" s="35"/>
      <c r="AYF13" s="35"/>
      <c r="AYG13" s="35"/>
      <c r="AYH13" s="35"/>
      <c r="AYI13" s="35"/>
      <c r="AYJ13" s="35"/>
      <c r="AYK13" s="35"/>
      <c r="AYL13" s="35"/>
      <c r="AYM13" s="35"/>
      <c r="AYN13" s="35"/>
      <c r="AYO13" s="35"/>
      <c r="AYP13" s="35"/>
      <c r="AYQ13" s="35"/>
      <c r="AYR13" s="35"/>
      <c r="AYS13" s="35"/>
      <c r="AYT13" s="35"/>
      <c r="AYU13" s="35"/>
      <c r="AYV13" s="35"/>
      <c r="AYW13" s="35"/>
      <c r="AYX13" s="35"/>
      <c r="AYY13" s="35"/>
      <c r="AYZ13" s="35"/>
      <c r="AZA13" s="35"/>
      <c r="AZB13" s="35"/>
      <c r="AZC13" s="35"/>
      <c r="AZD13" s="35"/>
      <c r="AZE13" s="35"/>
      <c r="AZF13" s="35"/>
      <c r="AZG13" s="35"/>
      <c r="AZH13" s="35"/>
      <c r="AZI13" s="35"/>
      <c r="AZJ13" s="35"/>
      <c r="AZK13" s="35"/>
      <c r="AZL13" s="35"/>
      <c r="AZM13" s="35"/>
      <c r="AZN13" s="35"/>
      <c r="AZO13" s="35"/>
      <c r="AZP13" s="35"/>
      <c r="AZQ13" s="35"/>
      <c r="AZR13" s="35"/>
      <c r="AZS13" s="35"/>
      <c r="AZT13" s="35"/>
      <c r="AZU13" s="35"/>
      <c r="AZV13" s="35"/>
      <c r="AZW13" s="35"/>
      <c r="AZX13" s="35"/>
      <c r="AZY13" s="35"/>
      <c r="AZZ13" s="35"/>
      <c r="BAA13" s="35"/>
      <c r="BAB13" s="35"/>
      <c r="BAC13" s="35"/>
      <c r="BAD13" s="35"/>
      <c r="BAE13" s="35"/>
      <c r="BAF13" s="35"/>
      <c r="BAG13" s="35"/>
      <c r="BAH13" s="35"/>
      <c r="BAI13" s="35"/>
      <c r="BAJ13" s="35"/>
      <c r="BAK13" s="35"/>
      <c r="BAL13" s="35"/>
      <c r="BAM13" s="35"/>
      <c r="BAN13" s="35"/>
      <c r="BAO13" s="35"/>
      <c r="BAP13" s="35"/>
      <c r="BAQ13" s="35"/>
      <c r="BAR13" s="35"/>
      <c r="BAS13" s="35"/>
      <c r="BAT13" s="35"/>
      <c r="BAU13" s="35"/>
      <c r="BAV13" s="35"/>
      <c r="BAW13" s="35"/>
      <c r="BAX13" s="35"/>
      <c r="BAY13" s="35"/>
      <c r="BAZ13" s="35"/>
      <c r="BBA13" s="35"/>
      <c r="BBB13" s="35"/>
      <c r="BBC13" s="35"/>
      <c r="BBD13" s="35"/>
      <c r="BBE13" s="35"/>
      <c r="BBF13" s="35"/>
      <c r="BBG13" s="35"/>
      <c r="BBH13" s="35"/>
      <c r="BBI13" s="35"/>
      <c r="BBJ13" s="35"/>
      <c r="BBK13" s="35"/>
      <c r="BBL13" s="35"/>
      <c r="BBM13" s="35"/>
      <c r="BBN13" s="35"/>
      <c r="BBO13" s="35"/>
      <c r="BBP13" s="35"/>
      <c r="BBQ13" s="35"/>
      <c r="BBR13" s="35"/>
      <c r="BBS13" s="35"/>
      <c r="BBT13" s="35"/>
      <c r="BBU13" s="35"/>
      <c r="BBV13" s="35"/>
      <c r="BBW13" s="35"/>
      <c r="BBX13" s="35"/>
      <c r="BBY13" s="35"/>
      <c r="BBZ13" s="35"/>
      <c r="BCA13" s="35"/>
      <c r="BCB13" s="35"/>
      <c r="BCC13" s="35"/>
      <c r="BCD13" s="35"/>
      <c r="BCE13" s="35"/>
      <c r="BCF13" s="35"/>
      <c r="BCG13" s="35"/>
      <c r="BCH13" s="35"/>
      <c r="BCI13" s="35"/>
      <c r="BCJ13" s="35"/>
      <c r="BCK13" s="35"/>
      <c r="BCL13" s="35"/>
      <c r="BCM13" s="35"/>
      <c r="BCN13" s="35"/>
      <c r="BCO13" s="35"/>
      <c r="BCP13" s="35"/>
      <c r="BCQ13" s="35"/>
      <c r="BCR13" s="35"/>
      <c r="BCS13" s="35"/>
      <c r="BCT13" s="35"/>
      <c r="BCU13" s="35"/>
      <c r="BCV13" s="35"/>
      <c r="BCW13" s="35"/>
      <c r="BCX13" s="35"/>
      <c r="BCY13" s="35"/>
      <c r="BCZ13" s="35"/>
      <c r="BDA13" s="35"/>
      <c r="BDB13" s="35"/>
      <c r="BDC13" s="35"/>
      <c r="BDD13" s="35"/>
      <c r="BDE13" s="35"/>
      <c r="BDF13" s="35"/>
      <c r="BDG13" s="35"/>
      <c r="BDH13" s="35"/>
      <c r="BDI13" s="35"/>
      <c r="BDJ13" s="35"/>
      <c r="BDK13" s="35"/>
      <c r="BDL13" s="35"/>
      <c r="BDM13" s="35"/>
      <c r="BDN13" s="35"/>
      <c r="BDO13" s="35"/>
      <c r="BDP13" s="35"/>
      <c r="BDQ13" s="35"/>
      <c r="BDR13" s="35"/>
      <c r="BDS13" s="35"/>
      <c r="BDT13" s="35"/>
      <c r="BDU13" s="35"/>
      <c r="BDV13" s="35"/>
      <c r="BDW13" s="35"/>
      <c r="BDX13" s="35"/>
      <c r="BDY13" s="35"/>
      <c r="BDZ13" s="35"/>
      <c r="BEA13" s="35"/>
      <c r="BEB13" s="35"/>
      <c r="BEC13" s="35"/>
      <c r="BED13" s="35"/>
      <c r="BEE13" s="35"/>
      <c r="BEF13" s="35"/>
      <c r="BEG13" s="35"/>
      <c r="BEH13" s="35"/>
      <c r="BEI13" s="35"/>
      <c r="BEJ13" s="35"/>
      <c r="BEK13" s="35"/>
      <c r="BEL13" s="35"/>
      <c r="BEM13" s="35"/>
      <c r="BEN13" s="35"/>
      <c r="BEO13" s="35"/>
      <c r="BEP13" s="35"/>
      <c r="BEQ13" s="35"/>
      <c r="BER13" s="35"/>
      <c r="BES13" s="35"/>
      <c r="BET13" s="35"/>
      <c r="BEU13" s="35"/>
      <c r="BEV13" s="35"/>
      <c r="BEW13" s="35"/>
      <c r="BEX13" s="35"/>
      <c r="BEY13" s="35"/>
      <c r="BEZ13" s="35"/>
      <c r="BFA13" s="35"/>
      <c r="BFB13" s="35"/>
      <c r="BFC13" s="35"/>
      <c r="BFD13" s="35"/>
      <c r="BFE13" s="35"/>
      <c r="BFF13" s="35"/>
      <c r="BFG13" s="35"/>
      <c r="BFH13" s="35"/>
      <c r="BFI13" s="35"/>
      <c r="BFJ13" s="35"/>
      <c r="BFK13" s="35"/>
      <c r="BFL13" s="35"/>
      <c r="BFM13" s="35"/>
      <c r="BFN13" s="35"/>
      <c r="BFO13" s="35"/>
      <c r="BFP13" s="35"/>
      <c r="BFQ13" s="35"/>
      <c r="BFR13" s="35"/>
      <c r="BFS13" s="35"/>
      <c r="BFT13" s="35"/>
      <c r="BFU13" s="35"/>
      <c r="BFV13" s="35"/>
      <c r="BFW13" s="35"/>
      <c r="BFX13" s="35"/>
      <c r="BFY13" s="35"/>
      <c r="BFZ13" s="35"/>
      <c r="BGA13" s="35"/>
      <c r="BGB13" s="35"/>
      <c r="BGC13" s="35"/>
      <c r="BGD13" s="35"/>
      <c r="BGE13" s="35"/>
      <c r="BGF13" s="35"/>
      <c r="BGG13" s="35"/>
      <c r="BGH13" s="35"/>
      <c r="BGI13" s="35"/>
      <c r="BGJ13" s="35"/>
      <c r="BGK13" s="35"/>
      <c r="BGL13" s="35"/>
      <c r="BGM13" s="35"/>
      <c r="BGN13" s="35"/>
      <c r="BGO13" s="35"/>
      <c r="BGP13" s="35"/>
      <c r="BGQ13" s="35"/>
      <c r="BGR13" s="35"/>
      <c r="BGS13" s="35"/>
      <c r="BGT13" s="35"/>
      <c r="BGU13" s="35"/>
      <c r="BGV13" s="35"/>
      <c r="BGW13" s="35"/>
      <c r="BGX13" s="35"/>
      <c r="BGY13" s="35"/>
      <c r="BGZ13" s="35"/>
      <c r="BHA13" s="35"/>
      <c r="BHB13" s="35"/>
      <c r="BHC13" s="35"/>
      <c r="BHD13" s="35"/>
      <c r="BHE13" s="35"/>
      <c r="BHF13" s="35"/>
      <c r="BHG13" s="35"/>
      <c r="BHH13" s="35"/>
      <c r="BHI13" s="35"/>
      <c r="BHJ13" s="35"/>
      <c r="BHK13" s="35"/>
      <c r="BHL13" s="35"/>
      <c r="BHM13" s="35"/>
      <c r="BHN13" s="35"/>
      <c r="BHO13" s="35"/>
      <c r="BHP13" s="35"/>
      <c r="BHQ13" s="35"/>
      <c r="BHR13" s="35"/>
      <c r="BHS13" s="35"/>
      <c r="BHT13" s="35"/>
      <c r="BHU13" s="35"/>
      <c r="BHV13" s="35"/>
      <c r="BHW13" s="35"/>
      <c r="BHX13" s="35"/>
      <c r="BHY13" s="35"/>
      <c r="BHZ13" s="35"/>
      <c r="BIA13" s="35"/>
      <c r="BIB13" s="35"/>
      <c r="BIC13" s="35"/>
      <c r="BID13" s="35"/>
      <c r="BIE13" s="35"/>
      <c r="BIF13" s="35"/>
      <c r="BIG13" s="35"/>
      <c r="BIH13" s="35"/>
      <c r="BII13" s="35"/>
      <c r="BIJ13" s="35"/>
      <c r="BIK13" s="35"/>
      <c r="BIL13" s="35"/>
      <c r="BIM13" s="35"/>
      <c r="BIN13" s="35"/>
      <c r="BIO13" s="35"/>
      <c r="BIP13" s="35"/>
      <c r="BIQ13" s="35"/>
      <c r="BIR13" s="35"/>
      <c r="BIS13" s="35"/>
      <c r="BIT13" s="35"/>
      <c r="BIU13" s="35"/>
      <c r="BIV13" s="35"/>
      <c r="BIW13" s="35"/>
      <c r="BIX13" s="35"/>
      <c r="BIY13" s="35"/>
      <c r="BIZ13" s="35"/>
      <c r="BJA13" s="35"/>
      <c r="BJB13" s="35"/>
      <c r="BJC13" s="35"/>
      <c r="BJD13" s="35"/>
      <c r="BJE13" s="35"/>
      <c r="BJF13" s="35"/>
      <c r="BJG13" s="35"/>
      <c r="BJH13" s="35"/>
      <c r="BJI13" s="35"/>
      <c r="BJJ13" s="35"/>
      <c r="BJK13" s="35"/>
      <c r="BJL13" s="35"/>
      <c r="BJM13" s="35"/>
      <c r="BJN13" s="35"/>
      <c r="BJO13" s="35"/>
      <c r="BJP13" s="35"/>
      <c r="BJQ13" s="35"/>
      <c r="BJR13" s="35"/>
      <c r="BJS13" s="35"/>
      <c r="BJT13" s="35"/>
      <c r="BJU13" s="35"/>
      <c r="BJV13" s="35"/>
      <c r="BJW13" s="35"/>
      <c r="BJX13" s="35"/>
      <c r="BJY13" s="35"/>
      <c r="BJZ13" s="35"/>
      <c r="BKA13" s="35"/>
      <c r="BKB13" s="35"/>
      <c r="BKC13" s="35"/>
      <c r="BKD13" s="35"/>
      <c r="BKE13" s="35"/>
      <c r="BKF13" s="35"/>
      <c r="BKG13" s="35"/>
      <c r="BKH13" s="35"/>
      <c r="BKI13" s="35"/>
      <c r="BKJ13" s="35"/>
      <c r="BKK13" s="35"/>
      <c r="BKL13" s="35"/>
      <c r="BKM13" s="35"/>
      <c r="BKN13" s="35"/>
      <c r="BKO13" s="35"/>
      <c r="BKP13" s="35"/>
      <c r="BKQ13" s="35"/>
      <c r="BKR13" s="35"/>
      <c r="BKS13" s="35"/>
      <c r="BKT13" s="35"/>
      <c r="BKU13" s="35"/>
      <c r="BKV13" s="35"/>
      <c r="BKW13" s="35"/>
      <c r="BKX13" s="35"/>
      <c r="BKY13" s="35"/>
      <c r="BKZ13" s="35"/>
      <c r="BLA13" s="35"/>
      <c r="BLB13" s="35"/>
      <c r="BLC13" s="35"/>
      <c r="BLD13" s="35"/>
      <c r="BLE13" s="35"/>
      <c r="BLF13" s="35"/>
      <c r="BLG13" s="35"/>
      <c r="BLH13" s="35"/>
      <c r="BLI13" s="35"/>
      <c r="BLJ13" s="35"/>
      <c r="BLK13" s="35"/>
      <c r="BLL13" s="35"/>
      <c r="BLM13" s="35"/>
      <c r="BLN13" s="35"/>
      <c r="BLO13" s="35"/>
      <c r="BLP13" s="35"/>
      <c r="BLQ13" s="35"/>
      <c r="BLR13" s="35"/>
      <c r="BLS13" s="35"/>
      <c r="BLT13" s="35"/>
      <c r="BLU13" s="35"/>
      <c r="BLV13" s="35"/>
      <c r="BLW13" s="35"/>
      <c r="BLX13" s="35"/>
      <c r="BLY13" s="35"/>
      <c r="BLZ13" s="35"/>
      <c r="BMA13" s="35"/>
      <c r="BMB13" s="35"/>
      <c r="BMC13" s="35"/>
      <c r="BMD13" s="35"/>
      <c r="BME13" s="35"/>
      <c r="BMF13" s="35"/>
      <c r="BMG13" s="35"/>
      <c r="BMH13" s="35"/>
      <c r="BMI13" s="35"/>
      <c r="BMJ13" s="35"/>
      <c r="BMK13" s="35"/>
      <c r="BML13" s="35"/>
      <c r="BMM13" s="35"/>
      <c r="BMN13" s="35"/>
      <c r="BMO13" s="35"/>
      <c r="BMP13" s="35"/>
      <c r="BMQ13" s="35"/>
      <c r="BMR13" s="35"/>
      <c r="BMS13" s="35"/>
      <c r="BMT13" s="35"/>
      <c r="BMU13" s="35"/>
      <c r="BMV13" s="35"/>
      <c r="BMW13" s="35"/>
      <c r="BMX13" s="35"/>
      <c r="BMY13" s="35"/>
      <c r="BMZ13" s="35"/>
      <c r="BNA13" s="35"/>
      <c r="BNB13" s="35"/>
      <c r="BNC13" s="35"/>
      <c r="BND13" s="35"/>
      <c r="BNE13" s="35"/>
      <c r="BNF13" s="35"/>
      <c r="BNG13" s="35"/>
      <c r="BNH13" s="35"/>
      <c r="BNI13" s="35"/>
      <c r="BNJ13" s="35"/>
      <c r="BNK13" s="35"/>
      <c r="BNL13" s="35"/>
      <c r="BNM13" s="35"/>
      <c r="BNN13" s="35"/>
      <c r="BNO13" s="35"/>
      <c r="BNP13" s="35"/>
      <c r="BNQ13" s="35"/>
      <c r="BNR13" s="35"/>
      <c r="BNS13" s="35"/>
      <c r="BNT13" s="35"/>
      <c r="BNU13" s="35"/>
      <c r="BNV13" s="35"/>
      <c r="BNW13" s="35"/>
      <c r="BNX13" s="35"/>
      <c r="BNY13" s="35"/>
      <c r="BNZ13" s="35"/>
      <c r="BOA13" s="35"/>
      <c r="BOB13" s="35"/>
      <c r="BOC13" s="35"/>
      <c r="BOD13" s="35"/>
      <c r="BOE13" s="35"/>
      <c r="BOF13" s="35"/>
      <c r="BOG13" s="35"/>
      <c r="BOH13" s="35"/>
      <c r="BOI13" s="35"/>
      <c r="BOJ13" s="35"/>
      <c r="BOK13" s="35"/>
      <c r="BOL13" s="35"/>
      <c r="BOM13" s="35"/>
      <c r="BON13" s="35"/>
      <c r="BOO13" s="35"/>
      <c r="BOP13" s="35"/>
      <c r="BOQ13" s="35"/>
      <c r="BOR13" s="35"/>
      <c r="BOS13" s="35"/>
      <c r="BOT13" s="35"/>
      <c r="BOU13" s="35"/>
      <c r="BOV13" s="35"/>
      <c r="BOW13" s="35"/>
      <c r="BOX13" s="35"/>
      <c r="BOY13" s="35"/>
      <c r="BOZ13" s="35"/>
      <c r="BPA13" s="35"/>
      <c r="BPB13" s="35"/>
      <c r="BPC13" s="35"/>
      <c r="BPD13" s="35"/>
      <c r="BPE13" s="35"/>
      <c r="BPF13" s="35"/>
      <c r="BPG13" s="35"/>
      <c r="BPH13" s="35"/>
      <c r="BPI13" s="35"/>
      <c r="BPJ13" s="35"/>
      <c r="BPK13" s="35"/>
      <c r="BPL13" s="35"/>
      <c r="BPM13" s="35"/>
      <c r="BPN13" s="35"/>
      <c r="BPO13" s="35"/>
      <c r="BPP13" s="35"/>
      <c r="BPQ13" s="35"/>
      <c r="BPR13" s="35"/>
      <c r="BPS13" s="35"/>
      <c r="BPT13" s="35"/>
      <c r="BPU13" s="35"/>
      <c r="BPV13" s="35"/>
      <c r="BPW13" s="35"/>
      <c r="BPX13" s="35"/>
      <c r="BPY13" s="35"/>
      <c r="BPZ13" s="35"/>
      <c r="BQA13" s="35"/>
      <c r="BQB13" s="35"/>
      <c r="BQC13" s="35"/>
      <c r="BQD13" s="35"/>
      <c r="BQE13" s="35"/>
      <c r="BQF13" s="35"/>
      <c r="BQG13" s="35"/>
      <c r="BQH13" s="35"/>
      <c r="BQI13" s="35"/>
      <c r="BQJ13" s="35"/>
      <c r="BQK13" s="35"/>
      <c r="BQL13" s="35"/>
      <c r="BQM13" s="35"/>
      <c r="BQN13" s="35"/>
      <c r="BQO13" s="35"/>
      <c r="BQP13" s="35"/>
      <c r="BQQ13" s="35"/>
      <c r="BQR13" s="35"/>
      <c r="BQS13" s="35"/>
      <c r="BQT13" s="35"/>
      <c r="BQU13" s="35"/>
      <c r="BQV13" s="35"/>
      <c r="BQW13" s="35"/>
      <c r="BQX13" s="35"/>
      <c r="BQY13" s="35"/>
      <c r="BQZ13" s="35"/>
      <c r="BRA13" s="35"/>
      <c r="BRB13" s="35"/>
      <c r="BRC13" s="35"/>
      <c r="BRD13" s="35"/>
      <c r="BRE13" s="35"/>
      <c r="BRF13" s="35"/>
      <c r="BRG13" s="35"/>
      <c r="BRH13" s="35"/>
      <c r="BRI13" s="35"/>
      <c r="BRJ13" s="35"/>
      <c r="BRK13" s="35"/>
      <c r="BRL13" s="35"/>
      <c r="BRM13" s="35"/>
      <c r="BRN13" s="35"/>
      <c r="BRO13" s="35"/>
      <c r="BRP13" s="35"/>
      <c r="BRQ13" s="35"/>
      <c r="BRR13" s="35"/>
      <c r="BRS13" s="35"/>
      <c r="BRT13" s="35"/>
      <c r="BRU13" s="35"/>
      <c r="BRV13" s="35"/>
      <c r="BRW13" s="35"/>
      <c r="BRX13" s="35"/>
      <c r="BRY13" s="35"/>
      <c r="BRZ13" s="35"/>
      <c r="BSA13" s="35"/>
      <c r="BSB13" s="35"/>
      <c r="BSC13" s="35"/>
      <c r="BSD13" s="35"/>
      <c r="BSE13" s="35"/>
      <c r="BSF13" s="35"/>
      <c r="BSG13" s="35"/>
      <c r="BSH13" s="35"/>
      <c r="BSI13" s="35"/>
      <c r="BSJ13" s="35"/>
      <c r="BSK13" s="35"/>
      <c r="BSL13" s="35"/>
      <c r="BSM13" s="35"/>
      <c r="BSN13" s="35"/>
      <c r="BSO13" s="35"/>
      <c r="BSP13" s="35"/>
      <c r="BSQ13" s="35"/>
      <c r="BSR13" s="35"/>
      <c r="BSS13" s="35"/>
      <c r="BST13" s="35"/>
      <c r="BSU13" s="35"/>
      <c r="BSV13" s="35"/>
      <c r="BSW13" s="35"/>
      <c r="BSX13" s="35"/>
      <c r="BSY13" s="35"/>
      <c r="BSZ13" s="35"/>
      <c r="BTA13" s="35"/>
      <c r="BTB13" s="35"/>
      <c r="BTC13" s="35"/>
      <c r="BTD13" s="35"/>
      <c r="BTE13" s="35"/>
      <c r="BTF13" s="35"/>
      <c r="BTG13" s="35"/>
      <c r="BTH13" s="35"/>
      <c r="BTI13" s="35"/>
      <c r="BTJ13" s="35"/>
      <c r="BTK13" s="35"/>
      <c r="BTL13" s="35"/>
      <c r="BTM13" s="35"/>
      <c r="BTN13" s="35"/>
      <c r="BTO13" s="35"/>
      <c r="BTP13" s="35"/>
      <c r="BTQ13" s="35"/>
      <c r="BTR13" s="35"/>
      <c r="BTS13" s="35"/>
      <c r="BTT13" s="35"/>
      <c r="BTU13" s="35"/>
      <c r="BTV13" s="35"/>
      <c r="BTW13" s="35"/>
      <c r="BTX13" s="35"/>
      <c r="BTY13" s="35"/>
      <c r="BTZ13" s="35"/>
      <c r="BUA13" s="35"/>
      <c r="BUB13" s="35"/>
      <c r="BUC13" s="35"/>
      <c r="BUD13" s="35"/>
      <c r="BUE13" s="35"/>
      <c r="BUF13" s="35"/>
      <c r="BUG13" s="35"/>
      <c r="BUH13" s="35"/>
      <c r="BUI13" s="35"/>
      <c r="BUJ13" s="35"/>
      <c r="BUK13" s="35"/>
      <c r="BUL13" s="35"/>
      <c r="BUM13" s="35"/>
      <c r="BUN13" s="35"/>
      <c r="BUO13" s="35"/>
      <c r="BUP13" s="35"/>
      <c r="BUQ13" s="35"/>
      <c r="BUR13" s="35"/>
      <c r="BUS13" s="35"/>
      <c r="BUT13" s="35"/>
      <c r="BUU13" s="35"/>
      <c r="BUV13" s="35"/>
      <c r="BUW13" s="35"/>
      <c r="BUX13" s="35"/>
      <c r="BUY13" s="35"/>
      <c r="BUZ13" s="35"/>
      <c r="BVA13" s="35"/>
      <c r="BVB13" s="35"/>
      <c r="BVC13" s="35"/>
      <c r="BVD13" s="35"/>
      <c r="BVE13" s="35"/>
      <c r="BVF13" s="35"/>
      <c r="BVG13" s="35"/>
      <c r="BVH13" s="35"/>
      <c r="BVI13" s="35"/>
      <c r="BVJ13" s="35"/>
      <c r="BVK13" s="35"/>
      <c r="BVL13" s="35"/>
      <c r="BVM13" s="35"/>
      <c r="BVN13" s="35"/>
      <c r="BVO13" s="35"/>
      <c r="BVP13" s="35"/>
      <c r="BVQ13" s="35"/>
      <c r="BVR13" s="35"/>
      <c r="BVS13" s="35"/>
      <c r="BVT13" s="35"/>
      <c r="BVU13" s="35"/>
      <c r="BVV13" s="35"/>
      <c r="BVW13" s="35"/>
      <c r="BVX13" s="35"/>
      <c r="BVY13" s="35"/>
      <c r="BVZ13" s="35"/>
      <c r="BWA13" s="35"/>
      <c r="BWB13" s="35"/>
      <c r="BWC13" s="35"/>
      <c r="BWD13" s="35"/>
      <c r="BWE13" s="35"/>
      <c r="BWF13" s="35"/>
      <c r="BWG13" s="35"/>
      <c r="BWH13" s="35"/>
      <c r="BWI13" s="35"/>
      <c r="BWJ13" s="35"/>
      <c r="BWK13" s="35"/>
      <c r="BWL13" s="35"/>
      <c r="BWM13" s="35"/>
      <c r="BWN13" s="35"/>
      <c r="BWO13" s="35"/>
      <c r="BWP13" s="35"/>
      <c r="BWQ13" s="35"/>
      <c r="BWR13" s="35"/>
      <c r="BWS13" s="35"/>
      <c r="BWT13" s="35"/>
      <c r="BWU13" s="35"/>
      <c r="BWV13" s="35"/>
      <c r="BWW13" s="35"/>
      <c r="BWX13" s="35"/>
      <c r="BWY13" s="35"/>
      <c r="BWZ13" s="35"/>
      <c r="BXA13" s="35"/>
      <c r="BXB13" s="35"/>
      <c r="BXC13" s="35"/>
      <c r="BXD13" s="35"/>
      <c r="BXE13" s="35"/>
      <c r="BXF13" s="35"/>
      <c r="BXG13" s="35"/>
      <c r="BXH13" s="35"/>
      <c r="BXI13" s="35"/>
      <c r="BXJ13" s="35"/>
      <c r="BXK13" s="35"/>
      <c r="BXL13" s="35"/>
      <c r="BXM13" s="35"/>
      <c r="BXN13" s="35"/>
      <c r="BXO13" s="35"/>
      <c r="BXP13" s="35"/>
      <c r="BXQ13" s="35"/>
      <c r="BXR13" s="35"/>
      <c r="BXS13" s="35"/>
      <c r="BXT13" s="35"/>
      <c r="BXU13" s="35"/>
      <c r="BXV13" s="35"/>
      <c r="BXW13" s="35"/>
      <c r="BXX13" s="35"/>
      <c r="BXY13" s="35"/>
      <c r="BXZ13" s="35"/>
      <c r="BYA13" s="35"/>
      <c r="BYB13" s="35"/>
      <c r="BYC13" s="35"/>
      <c r="BYD13" s="35"/>
      <c r="BYE13" s="35"/>
      <c r="BYF13" s="35"/>
      <c r="BYG13" s="35"/>
      <c r="BYH13" s="35"/>
      <c r="BYI13" s="35"/>
      <c r="BYJ13" s="35"/>
      <c r="BYK13" s="35"/>
      <c r="BYL13" s="35"/>
      <c r="BYM13" s="35"/>
      <c r="BYN13" s="35"/>
      <c r="BYO13" s="35"/>
      <c r="BYP13" s="35"/>
      <c r="BYQ13" s="35"/>
      <c r="BYR13" s="35"/>
      <c r="BYS13" s="35"/>
      <c r="BYT13" s="35"/>
      <c r="BYU13" s="35"/>
      <c r="BYV13" s="35"/>
      <c r="BYW13" s="35"/>
      <c r="BYX13" s="35"/>
      <c r="BYY13" s="35"/>
      <c r="BYZ13" s="35"/>
      <c r="BZA13" s="35"/>
      <c r="BZB13" s="35"/>
      <c r="BZC13" s="35"/>
      <c r="BZD13" s="35"/>
      <c r="BZE13" s="35"/>
      <c r="BZF13" s="35"/>
      <c r="BZG13" s="35"/>
      <c r="BZH13" s="35"/>
      <c r="BZI13" s="35"/>
      <c r="BZJ13" s="35"/>
      <c r="BZK13" s="35"/>
      <c r="BZL13" s="35"/>
      <c r="BZM13" s="35"/>
      <c r="BZN13" s="35"/>
      <c r="BZO13" s="35"/>
      <c r="BZP13" s="35"/>
      <c r="BZQ13" s="35"/>
      <c r="BZR13" s="35"/>
      <c r="BZS13" s="35"/>
      <c r="BZT13" s="35"/>
      <c r="BZU13" s="35"/>
      <c r="BZV13" s="35"/>
      <c r="BZW13" s="35"/>
      <c r="BZX13" s="35"/>
      <c r="BZY13" s="35"/>
      <c r="BZZ13" s="35"/>
      <c r="CAA13" s="35"/>
      <c r="CAB13" s="35"/>
      <c r="CAC13" s="35"/>
      <c r="CAD13" s="35"/>
      <c r="CAE13" s="35"/>
      <c r="CAF13" s="35"/>
      <c r="CAG13" s="35"/>
      <c r="CAH13" s="35"/>
      <c r="CAI13" s="35"/>
      <c r="CAJ13" s="35"/>
      <c r="CAK13" s="35"/>
      <c r="CAL13" s="35"/>
      <c r="CAM13" s="35"/>
      <c r="CAN13" s="35"/>
      <c r="CAO13" s="35"/>
      <c r="CAP13" s="35"/>
      <c r="CAQ13" s="35"/>
      <c r="CAR13" s="35"/>
      <c r="CAS13" s="35"/>
      <c r="CAT13" s="35"/>
      <c r="CAU13" s="35"/>
      <c r="CAV13" s="35"/>
      <c r="CAW13" s="35"/>
      <c r="CAX13" s="35"/>
      <c r="CAY13" s="35"/>
      <c r="CAZ13" s="35"/>
      <c r="CBA13" s="35"/>
      <c r="CBB13" s="35"/>
      <c r="CBC13" s="35"/>
      <c r="CBD13" s="35"/>
      <c r="CBE13" s="35"/>
      <c r="CBF13" s="35"/>
      <c r="CBG13" s="35"/>
      <c r="CBH13" s="35"/>
      <c r="CBI13" s="35"/>
      <c r="CBJ13" s="35"/>
      <c r="CBK13" s="35"/>
      <c r="CBL13" s="35"/>
      <c r="CBM13" s="35"/>
      <c r="CBN13" s="35"/>
      <c r="CBO13" s="35"/>
      <c r="CBP13" s="35"/>
      <c r="CBQ13" s="35"/>
      <c r="CBR13" s="35"/>
      <c r="CBS13" s="35"/>
      <c r="CBT13" s="35"/>
      <c r="CBU13" s="35"/>
      <c r="CBV13" s="35"/>
      <c r="CBW13" s="35"/>
      <c r="CBX13" s="35"/>
      <c r="CBY13" s="35"/>
      <c r="CBZ13" s="35"/>
      <c r="CCA13" s="35"/>
      <c r="CCB13" s="35"/>
      <c r="CCC13" s="35"/>
      <c r="CCD13" s="35"/>
      <c r="CCE13" s="35"/>
      <c r="CCF13" s="35"/>
      <c r="CCG13" s="35"/>
      <c r="CCH13" s="35"/>
      <c r="CCI13" s="35"/>
      <c r="CCJ13" s="35"/>
      <c r="CCK13" s="35"/>
      <c r="CCL13" s="35"/>
      <c r="CCM13" s="35"/>
      <c r="CCN13" s="35"/>
      <c r="CCO13" s="35"/>
      <c r="CCP13" s="35"/>
      <c r="CCQ13" s="35"/>
      <c r="CCR13" s="35"/>
      <c r="CCS13" s="35"/>
      <c r="CCT13" s="35"/>
      <c r="CCU13" s="35"/>
      <c r="CCV13" s="35"/>
      <c r="CCW13" s="35"/>
      <c r="CCX13" s="35"/>
      <c r="CCY13" s="35"/>
      <c r="CCZ13" s="35"/>
      <c r="CDA13" s="35"/>
      <c r="CDB13" s="35"/>
      <c r="CDC13" s="35"/>
      <c r="CDD13" s="35"/>
      <c r="CDE13" s="35"/>
      <c r="CDF13" s="35"/>
      <c r="CDG13" s="35"/>
      <c r="CDH13" s="35"/>
      <c r="CDI13" s="35"/>
      <c r="CDJ13" s="35"/>
      <c r="CDK13" s="35"/>
      <c r="CDL13" s="35"/>
      <c r="CDM13" s="35"/>
      <c r="CDN13" s="35"/>
      <c r="CDO13" s="35"/>
      <c r="CDP13" s="35"/>
      <c r="CDQ13" s="35"/>
      <c r="CDR13" s="35"/>
      <c r="CDS13" s="35"/>
      <c r="CDT13" s="35"/>
      <c r="CDU13" s="35"/>
      <c r="CDV13" s="35"/>
      <c r="CDW13" s="35"/>
      <c r="CDX13" s="35"/>
      <c r="CDY13" s="35"/>
      <c r="CDZ13" s="35"/>
      <c r="CEA13" s="35"/>
      <c r="CEB13" s="35"/>
      <c r="CEC13" s="35"/>
      <c r="CED13" s="35"/>
      <c r="CEE13" s="35"/>
      <c r="CEF13" s="35"/>
      <c r="CEG13" s="35"/>
      <c r="CEH13" s="35"/>
      <c r="CEI13" s="35"/>
      <c r="CEJ13" s="35"/>
      <c r="CEK13" s="35"/>
      <c r="CEL13" s="35"/>
      <c r="CEM13" s="35"/>
      <c r="CEN13" s="35"/>
      <c r="CEO13" s="35"/>
      <c r="CEP13" s="35"/>
      <c r="CEQ13" s="35"/>
      <c r="CER13" s="35"/>
      <c r="CES13" s="35"/>
      <c r="CET13" s="35"/>
      <c r="CEU13" s="35"/>
      <c r="CEV13" s="35"/>
      <c r="CEW13" s="35"/>
      <c r="CEX13" s="35"/>
      <c r="CEY13" s="35"/>
      <c r="CEZ13" s="35"/>
      <c r="CFA13" s="35"/>
      <c r="CFB13" s="35"/>
      <c r="CFC13" s="35"/>
      <c r="CFD13" s="35"/>
      <c r="CFE13" s="35"/>
      <c r="CFF13" s="35"/>
      <c r="CFG13" s="35"/>
      <c r="CFH13" s="35"/>
      <c r="CFI13" s="35"/>
      <c r="CFJ13" s="35"/>
      <c r="CFK13" s="35"/>
      <c r="CFL13" s="35"/>
      <c r="CFM13" s="35"/>
      <c r="CFN13" s="35"/>
      <c r="CFO13" s="35"/>
      <c r="CFP13" s="35"/>
      <c r="CFQ13" s="35"/>
      <c r="CFR13" s="35"/>
      <c r="CFS13" s="35"/>
      <c r="CFT13" s="35"/>
      <c r="CFU13" s="35"/>
      <c r="CFV13" s="35"/>
      <c r="CFW13" s="35"/>
      <c r="CFX13" s="35"/>
      <c r="CFY13" s="35"/>
      <c r="CFZ13" s="35"/>
      <c r="CGA13" s="35"/>
      <c r="CGB13" s="35"/>
      <c r="CGC13" s="35"/>
      <c r="CGD13" s="35"/>
      <c r="CGE13" s="35"/>
      <c r="CGF13" s="35"/>
      <c r="CGG13" s="35"/>
      <c r="CGH13" s="35"/>
      <c r="CGI13" s="35"/>
      <c r="CGJ13" s="35"/>
      <c r="CGK13" s="35"/>
      <c r="CGL13" s="35"/>
      <c r="CGM13" s="35"/>
      <c r="CGN13" s="35"/>
      <c r="CGO13" s="35"/>
      <c r="CGP13" s="35"/>
      <c r="CGQ13" s="35"/>
      <c r="CGR13" s="35"/>
      <c r="CGS13" s="35"/>
      <c r="CGT13" s="35"/>
      <c r="CGU13" s="35"/>
      <c r="CGV13" s="35"/>
      <c r="CGW13" s="35"/>
      <c r="CGX13" s="35"/>
      <c r="CGY13" s="35"/>
      <c r="CGZ13" s="35"/>
      <c r="CHA13" s="35"/>
      <c r="CHB13" s="35"/>
      <c r="CHC13" s="35"/>
      <c r="CHD13" s="35"/>
      <c r="CHE13" s="35"/>
      <c r="CHF13" s="35"/>
      <c r="CHG13" s="35"/>
      <c r="CHH13" s="35"/>
      <c r="CHI13" s="35"/>
      <c r="CHJ13" s="35"/>
      <c r="CHK13" s="35"/>
      <c r="CHL13" s="35"/>
      <c r="CHM13" s="35"/>
      <c r="CHN13" s="35"/>
      <c r="CHO13" s="35"/>
      <c r="CHP13" s="35"/>
      <c r="CHQ13" s="35"/>
      <c r="CHR13" s="35"/>
      <c r="CHS13" s="35"/>
      <c r="CHT13" s="35"/>
      <c r="CHU13" s="35"/>
      <c r="CHV13" s="35"/>
      <c r="CHW13" s="35"/>
      <c r="CHX13" s="35"/>
      <c r="CHY13" s="35"/>
      <c r="CHZ13" s="35"/>
      <c r="CIA13" s="35"/>
      <c r="CIB13" s="35"/>
      <c r="CIC13" s="35"/>
      <c r="CID13" s="35"/>
      <c r="CIE13" s="35"/>
      <c r="CIF13" s="35"/>
      <c r="CIG13" s="35"/>
      <c r="CIH13" s="35"/>
      <c r="CII13" s="35"/>
      <c r="CIJ13" s="35"/>
      <c r="CIK13" s="35"/>
      <c r="CIL13" s="35"/>
      <c r="CIM13" s="35"/>
      <c r="CIN13" s="35"/>
      <c r="CIO13" s="35"/>
      <c r="CIP13" s="35"/>
      <c r="CIQ13" s="35"/>
      <c r="CIR13" s="35"/>
      <c r="CIS13" s="35"/>
      <c r="CIT13" s="35"/>
      <c r="CIU13" s="35"/>
      <c r="CIV13" s="35"/>
      <c r="CIW13" s="35"/>
      <c r="CIX13" s="35"/>
      <c r="CIY13" s="35"/>
      <c r="CIZ13" s="35"/>
      <c r="CJA13" s="35"/>
      <c r="CJB13" s="35"/>
      <c r="CJC13" s="35"/>
      <c r="CJD13" s="35"/>
      <c r="CJE13" s="35"/>
      <c r="CJF13" s="35"/>
      <c r="CJG13" s="35"/>
      <c r="CJH13" s="35"/>
      <c r="CJI13" s="35"/>
      <c r="CJJ13" s="35"/>
      <c r="CJK13" s="35"/>
      <c r="CJL13" s="35"/>
      <c r="CJM13" s="35"/>
      <c r="CJN13" s="35"/>
      <c r="CJO13" s="35"/>
      <c r="CJP13" s="35"/>
      <c r="CJQ13" s="35"/>
      <c r="CJR13" s="35"/>
      <c r="CJS13" s="35"/>
      <c r="CJT13" s="35"/>
      <c r="CJU13" s="35"/>
      <c r="CJV13" s="35"/>
      <c r="CJW13" s="35"/>
      <c r="CJX13" s="35"/>
      <c r="CJY13" s="35"/>
      <c r="CJZ13" s="35"/>
      <c r="CKA13" s="35"/>
      <c r="CKB13" s="35"/>
      <c r="CKC13" s="35"/>
      <c r="CKD13" s="35"/>
      <c r="CKE13" s="35"/>
      <c r="CKF13" s="35"/>
      <c r="CKG13" s="35"/>
      <c r="CKH13" s="35"/>
      <c r="CKI13" s="35"/>
      <c r="CKJ13" s="35"/>
      <c r="CKK13" s="35"/>
      <c r="CKL13" s="35"/>
      <c r="CKM13" s="35"/>
      <c r="CKN13" s="35"/>
      <c r="CKO13" s="35"/>
      <c r="CKP13" s="35"/>
      <c r="CKQ13" s="35"/>
      <c r="CKR13" s="35"/>
      <c r="CKS13" s="35"/>
      <c r="CKT13" s="35"/>
      <c r="CKU13" s="35"/>
      <c r="CKV13" s="35"/>
      <c r="CKW13" s="35"/>
      <c r="CKX13" s="35"/>
      <c r="CKY13" s="35"/>
      <c r="CKZ13" s="35"/>
      <c r="CLA13" s="35"/>
      <c r="CLB13" s="35"/>
      <c r="CLC13" s="35"/>
      <c r="CLD13" s="35"/>
      <c r="CLE13" s="35"/>
      <c r="CLF13" s="35"/>
      <c r="CLG13" s="35"/>
      <c r="CLH13" s="35"/>
      <c r="CLI13" s="35"/>
      <c r="CLJ13" s="35"/>
      <c r="CLK13" s="35"/>
      <c r="CLL13" s="35"/>
      <c r="CLM13" s="35"/>
      <c r="CLN13" s="35"/>
      <c r="CLO13" s="35"/>
      <c r="CLP13" s="35"/>
      <c r="CLQ13" s="35"/>
      <c r="CLR13" s="35"/>
      <c r="CLS13" s="35"/>
      <c r="CLT13" s="35"/>
      <c r="CLU13" s="35"/>
      <c r="CLV13" s="35"/>
      <c r="CLW13" s="35"/>
      <c r="CLX13" s="35"/>
      <c r="CLY13" s="35"/>
      <c r="CLZ13" s="35"/>
      <c r="CMA13" s="35"/>
      <c r="CMB13" s="35"/>
      <c r="CMC13" s="35"/>
      <c r="CMD13" s="35"/>
      <c r="CME13" s="35"/>
      <c r="CMF13" s="35"/>
      <c r="CMG13" s="35"/>
      <c r="CMH13" s="35"/>
      <c r="CMI13" s="35"/>
      <c r="CMJ13" s="35"/>
      <c r="CMK13" s="35"/>
      <c r="CML13" s="35"/>
      <c r="CMM13" s="35"/>
      <c r="CMN13" s="35"/>
      <c r="CMO13" s="35"/>
      <c r="CMP13" s="35"/>
      <c r="CMQ13" s="35"/>
      <c r="CMR13" s="35"/>
      <c r="CMS13" s="35"/>
      <c r="CMT13" s="35"/>
      <c r="CMU13" s="35"/>
      <c r="CMV13" s="35"/>
      <c r="CMW13" s="35"/>
      <c r="CMX13" s="35"/>
      <c r="CMY13" s="35"/>
      <c r="CMZ13" s="35"/>
      <c r="CNA13" s="35"/>
      <c r="CNB13" s="35"/>
      <c r="CNC13" s="35"/>
      <c r="CND13" s="35"/>
      <c r="CNE13" s="35"/>
      <c r="CNF13" s="35"/>
      <c r="CNG13" s="35"/>
      <c r="CNH13" s="35"/>
      <c r="CNI13" s="35"/>
      <c r="CNJ13" s="35"/>
      <c r="CNK13" s="35"/>
      <c r="CNL13" s="35"/>
      <c r="CNM13" s="35"/>
      <c r="CNN13" s="35"/>
      <c r="CNO13" s="35"/>
      <c r="CNP13" s="35"/>
      <c r="CNQ13" s="35"/>
      <c r="CNR13" s="35"/>
      <c r="CNS13" s="35"/>
      <c r="CNT13" s="35"/>
      <c r="CNU13" s="35"/>
      <c r="CNV13" s="35"/>
      <c r="CNW13" s="35"/>
      <c r="CNX13" s="35"/>
      <c r="CNY13" s="35"/>
      <c r="CNZ13" s="35"/>
      <c r="COA13" s="35"/>
      <c r="COB13" s="35"/>
      <c r="COC13" s="35"/>
      <c r="COD13" s="35"/>
      <c r="COE13" s="35"/>
      <c r="COF13" s="35"/>
      <c r="COG13" s="35"/>
      <c r="COH13" s="35"/>
      <c r="COI13" s="35"/>
      <c r="COJ13" s="35"/>
      <c r="COK13" s="35"/>
      <c r="COL13" s="35"/>
      <c r="COM13" s="35"/>
      <c r="CON13" s="35"/>
      <c r="COO13" s="35"/>
      <c r="COP13" s="35"/>
      <c r="COQ13" s="35"/>
      <c r="COR13" s="35"/>
      <c r="COS13" s="35"/>
      <c r="COT13" s="35"/>
      <c r="COU13" s="35"/>
      <c r="COV13" s="35"/>
      <c r="COW13" s="35"/>
      <c r="COX13" s="35"/>
      <c r="COY13" s="35"/>
      <c r="COZ13" s="35"/>
      <c r="CPA13" s="35"/>
      <c r="CPB13" s="35"/>
      <c r="CPC13" s="35"/>
      <c r="CPD13" s="35"/>
      <c r="CPE13" s="35"/>
      <c r="CPF13" s="35"/>
      <c r="CPG13" s="35"/>
      <c r="CPH13" s="35"/>
      <c r="CPI13" s="35"/>
      <c r="CPJ13" s="35"/>
      <c r="CPK13" s="35"/>
      <c r="CPL13" s="35"/>
      <c r="CPM13" s="35"/>
      <c r="CPN13" s="35"/>
      <c r="CPO13" s="35"/>
      <c r="CPP13" s="35"/>
      <c r="CPQ13" s="35"/>
      <c r="CPR13" s="35"/>
      <c r="CPS13" s="35"/>
      <c r="CPT13" s="35"/>
      <c r="CPU13" s="35"/>
      <c r="CPV13" s="35"/>
      <c r="CPW13" s="35"/>
      <c r="CPX13" s="35"/>
      <c r="CPY13" s="35"/>
      <c r="CPZ13" s="35"/>
      <c r="CQA13" s="35"/>
      <c r="CQB13" s="35"/>
      <c r="CQC13" s="35"/>
      <c r="CQD13" s="35"/>
      <c r="CQE13" s="35"/>
      <c r="CQF13" s="35"/>
      <c r="CQG13" s="35"/>
      <c r="CQH13" s="35"/>
      <c r="CQI13" s="35"/>
      <c r="CQJ13" s="35"/>
      <c r="CQK13" s="35"/>
      <c r="CQL13" s="35"/>
      <c r="CQM13" s="35"/>
      <c r="CQN13" s="35"/>
      <c r="CQO13" s="35"/>
      <c r="CQP13" s="35"/>
      <c r="CQQ13" s="35"/>
      <c r="CQR13" s="35"/>
      <c r="CQS13" s="35"/>
      <c r="CQT13" s="35"/>
      <c r="CQU13" s="35"/>
      <c r="CQV13" s="35"/>
      <c r="CQW13" s="35"/>
      <c r="CQX13" s="35"/>
      <c r="CQY13" s="35"/>
      <c r="CQZ13" s="35"/>
      <c r="CRA13" s="35"/>
      <c r="CRB13" s="35"/>
      <c r="CRC13" s="35"/>
      <c r="CRD13" s="35"/>
      <c r="CRE13" s="35"/>
      <c r="CRF13" s="35"/>
      <c r="CRG13" s="35"/>
      <c r="CRH13" s="35"/>
      <c r="CRI13" s="35"/>
      <c r="CRJ13" s="35"/>
      <c r="CRK13" s="35"/>
      <c r="CRL13" s="35"/>
      <c r="CRM13" s="35"/>
      <c r="CRN13" s="35"/>
      <c r="CRO13" s="35"/>
      <c r="CRP13" s="35"/>
      <c r="CRQ13" s="35"/>
      <c r="CRR13" s="35"/>
      <c r="CRS13" s="35"/>
      <c r="CRT13" s="35"/>
      <c r="CRU13" s="35"/>
      <c r="CRV13" s="35"/>
      <c r="CRW13" s="35"/>
      <c r="CRX13" s="35"/>
      <c r="CRY13" s="35"/>
      <c r="CRZ13" s="35"/>
      <c r="CSA13" s="35"/>
      <c r="CSB13" s="35"/>
      <c r="CSC13" s="35"/>
      <c r="CSD13" s="35"/>
      <c r="CSE13" s="35"/>
      <c r="CSF13" s="35"/>
      <c r="CSG13" s="35"/>
      <c r="CSH13" s="35"/>
      <c r="CSI13" s="35"/>
      <c r="CSJ13" s="35"/>
      <c r="CSK13" s="35"/>
      <c r="CSL13" s="35"/>
      <c r="CSM13" s="35"/>
      <c r="CSN13" s="35"/>
      <c r="CSO13" s="35"/>
      <c r="CSP13" s="35"/>
      <c r="CSQ13" s="35"/>
      <c r="CSR13" s="35"/>
      <c r="CSS13" s="35"/>
      <c r="CST13" s="35"/>
      <c r="CSU13" s="35"/>
      <c r="CSV13" s="35"/>
      <c r="CSW13" s="35"/>
      <c r="CSX13" s="35"/>
      <c r="CSY13" s="35"/>
      <c r="CSZ13" s="35"/>
      <c r="CTA13" s="35"/>
      <c r="CTB13" s="35"/>
      <c r="CTC13" s="35"/>
      <c r="CTD13" s="35"/>
      <c r="CTE13" s="35"/>
      <c r="CTF13" s="35"/>
      <c r="CTG13" s="35"/>
      <c r="CTH13" s="35"/>
      <c r="CTI13" s="35"/>
      <c r="CTJ13" s="35"/>
      <c r="CTK13" s="35"/>
      <c r="CTL13" s="35"/>
      <c r="CTM13" s="35"/>
      <c r="CTN13" s="35"/>
      <c r="CTO13" s="35"/>
      <c r="CTP13" s="35"/>
      <c r="CTQ13" s="35"/>
      <c r="CTR13" s="35"/>
      <c r="CTS13" s="35"/>
      <c r="CTT13" s="35"/>
      <c r="CTU13" s="35"/>
      <c r="CTV13" s="35"/>
      <c r="CTW13" s="35"/>
      <c r="CTX13" s="35"/>
      <c r="CTY13" s="35"/>
      <c r="CTZ13" s="35"/>
      <c r="CUA13" s="35"/>
      <c r="CUB13" s="35"/>
      <c r="CUC13" s="35"/>
      <c r="CUD13" s="35"/>
      <c r="CUE13" s="35"/>
      <c r="CUF13" s="35"/>
      <c r="CUG13" s="35"/>
      <c r="CUH13" s="35"/>
      <c r="CUI13" s="35"/>
      <c r="CUJ13" s="35"/>
      <c r="CUK13" s="35"/>
      <c r="CUL13" s="35"/>
      <c r="CUM13" s="35"/>
      <c r="CUN13" s="35"/>
      <c r="CUO13" s="35"/>
      <c r="CUP13" s="35"/>
      <c r="CUQ13" s="35"/>
      <c r="CUR13" s="35"/>
      <c r="CUS13" s="35"/>
      <c r="CUT13" s="35"/>
      <c r="CUU13" s="35"/>
      <c r="CUV13" s="35"/>
      <c r="CUW13" s="35"/>
      <c r="CUX13" s="35"/>
      <c r="CUY13" s="35"/>
      <c r="CUZ13" s="35"/>
      <c r="CVA13" s="35"/>
      <c r="CVB13" s="35"/>
      <c r="CVC13" s="35"/>
      <c r="CVD13" s="35"/>
      <c r="CVE13" s="35"/>
      <c r="CVF13" s="35"/>
      <c r="CVG13" s="35"/>
      <c r="CVH13" s="35"/>
      <c r="CVI13" s="35"/>
      <c r="CVJ13" s="35"/>
      <c r="CVK13" s="35"/>
      <c r="CVL13" s="35"/>
      <c r="CVM13" s="35"/>
      <c r="CVN13" s="35"/>
      <c r="CVO13" s="35"/>
      <c r="CVP13" s="35"/>
      <c r="CVQ13" s="35"/>
      <c r="CVR13" s="35"/>
      <c r="CVS13" s="35"/>
      <c r="CVT13" s="35"/>
      <c r="CVU13" s="35"/>
      <c r="CVV13" s="35"/>
      <c r="CVW13" s="35"/>
      <c r="CVX13" s="35"/>
      <c r="CVY13" s="35"/>
      <c r="CVZ13" s="35"/>
      <c r="CWA13" s="35"/>
      <c r="CWB13" s="35"/>
      <c r="CWC13" s="35"/>
      <c r="CWD13" s="35"/>
      <c r="CWE13" s="35"/>
      <c r="CWF13" s="35"/>
      <c r="CWG13" s="35"/>
      <c r="CWH13" s="35"/>
      <c r="CWI13" s="35"/>
      <c r="CWJ13" s="35"/>
      <c r="CWK13" s="35"/>
      <c r="CWL13" s="35"/>
      <c r="CWM13" s="35"/>
      <c r="CWN13" s="35"/>
      <c r="CWO13" s="35"/>
      <c r="CWP13" s="35"/>
      <c r="CWQ13" s="35"/>
      <c r="CWR13" s="35"/>
      <c r="CWS13" s="35"/>
      <c r="CWT13" s="35"/>
      <c r="CWU13" s="35"/>
      <c r="CWV13" s="35"/>
      <c r="CWW13" s="35"/>
      <c r="CWX13" s="35"/>
      <c r="CWY13" s="35"/>
      <c r="CWZ13" s="35"/>
      <c r="CXA13" s="35"/>
      <c r="CXB13" s="35"/>
      <c r="CXC13" s="35"/>
      <c r="CXD13" s="35"/>
      <c r="CXE13" s="35"/>
      <c r="CXF13" s="35"/>
      <c r="CXG13" s="35"/>
      <c r="CXH13" s="35"/>
      <c r="CXI13" s="35"/>
      <c r="CXJ13" s="35"/>
      <c r="CXK13" s="35"/>
      <c r="CXL13" s="35"/>
      <c r="CXM13" s="35"/>
      <c r="CXN13" s="35"/>
      <c r="CXO13" s="35"/>
      <c r="CXP13" s="35"/>
      <c r="CXQ13" s="35"/>
      <c r="CXR13" s="35"/>
      <c r="CXS13" s="35"/>
      <c r="CXT13" s="35"/>
      <c r="CXU13" s="35"/>
      <c r="CXV13" s="35"/>
      <c r="CXW13" s="35"/>
      <c r="CXX13" s="35"/>
      <c r="CXY13" s="35"/>
      <c r="CXZ13" s="35"/>
      <c r="CYA13" s="35"/>
      <c r="CYB13" s="35"/>
      <c r="CYC13" s="35"/>
      <c r="CYD13" s="35"/>
      <c r="CYE13" s="35"/>
      <c r="CYF13" s="35"/>
      <c r="CYG13" s="35"/>
      <c r="CYH13" s="35"/>
      <c r="CYI13" s="35"/>
      <c r="CYJ13" s="35"/>
      <c r="CYK13" s="35"/>
      <c r="CYL13" s="35"/>
      <c r="CYM13" s="35"/>
      <c r="CYN13" s="35"/>
      <c r="CYO13" s="35"/>
      <c r="CYP13" s="35"/>
      <c r="CYQ13" s="35"/>
      <c r="CYR13" s="35"/>
      <c r="CYS13" s="35"/>
      <c r="CYT13" s="35"/>
      <c r="CYU13" s="35"/>
      <c r="CYV13" s="35"/>
      <c r="CYW13" s="35"/>
      <c r="CYX13" s="35"/>
      <c r="CYY13" s="35"/>
      <c r="CYZ13" s="35"/>
      <c r="CZA13" s="35"/>
      <c r="CZB13" s="35"/>
      <c r="CZC13" s="35"/>
      <c r="CZD13" s="35"/>
      <c r="CZE13" s="35"/>
      <c r="CZF13" s="35"/>
      <c r="CZG13" s="35"/>
      <c r="CZH13" s="35"/>
      <c r="CZI13" s="35"/>
      <c r="CZJ13" s="35"/>
      <c r="CZK13" s="35"/>
      <c r="CZL13" s="35"/>
      <c r="CZM13" s="35"/>
      <c r="CZN13" s="35"/>
      <c r="CZO13" s="35"/>
      <c r="CZP13" s="35"/>
      <c r="CZQ13" s="35"/>
      <c r="CZR13" s="35"/>
      <c r="CZS13" s="35"/>
      <c r="CZT13" s="35"/>
      <c r="CZU13" s="35"/>
      <c r="CZV13" s="35"/>
      <c r="CZW13" s="35"/>
      <c r="CZX13" s="35"/>
      <c r="CZY13" s="35"/>
      <c r="CZZ13" s="35"/>
      <c r="DAA13" s="35"/>
      <c r="DAB13" s="35"/>
      <c r="DAC13" s="35"/>
      <c r="DAD13" s="35"/>
      <c r="DAE13" s="35"/>
      <c r="DAF13" s="35"/>
      <c r="DAG13" s="35"/>
      <c r="DAH13" s="35"/>
      <c r="DAI13" s="35"/>
      <c r="DAJ13" s="35"/>
      <c r="DAK13" s="35"/>
      <c r="DAL13" s="35"/>
      <c r="DAM13" s="35"/>
      <c r="DAN13" s="35"/>
      <c r="DAO13" s="35"/>
      <c r="DAP13" s="35"/>
      <c r="DAQ13" s="35"/>
      <c r="DAR13" s="35"/>
      <c r="DAS13" s="35"/>
      <c r="DAT13" s="35"/>
      <c r="DAU13" s="35"/>
      <c r="DAV13" s="35"/>
      <c r="DAW13" s="35"/>
      <c r="DAX13" s="35"/>
      <c r="DAY13" s="35"/>
      <c r="DAZ13" s="35"/>
      <c r="DBA13" s="35"/>
      <c r="DBB13" s="35"/>
      <c r="DBC13" s="35"/>
      <c r="DBD13" s="35"/>
      <c r="DBE13" s="35"/>
      <c r="DBF13" s="35"/>
      <c r="DBG13" s="35"/>
      <c r="DBH13" s="35"/>
      <c r="DBI13" s="35"/>
      <c r="DBJ13" s="35"/>
      <c r="DBK13" s="35"/>
      <c r="DBL13" s="35"/>
      <c r="DBM13" s="35"/>
      <c r="DBN13" s="35"/>
      <c r="DBO13" s="35"/>
      <c r="DBP13" s="35"/>
      <c r="DBQ13" s="35"/>
      <c r="DBR13" s="35"/>
      <c r="DBS13" s="35"/>
      <c r="DBT13" s="35"/>
      <c r="DBU13" s="35"/>
      <c r="DBV13" s="35"/>
      <c r="DBW13" s="35"/>
      <c r="DBX13" s="35"/>
      <c r="DBY13" s="35"/>
      <c r="DBZ13" s="35"/>
      <c r="DCA13" s="35"/>
      <c r="DCB13" s="35"/>
      <c r="DCC13" s="35"/>
      <c r="DCD13" s="35"/>
      <c r="DCE13" s="35"/>
      <c r="DCF13" s="35"/>
      <c r="DCG13" s="35"/>
      <c r="DCH13" s="35"/>
      <c r="DCI13" s="35"/>
      <c r="DCJ13" s="35"/>
      <c r="DCK13" s="35"/>
      <c r="DCL13" s="35"/>
      <c r="DCM13" s="35"/>
      <c r="DCN13" s="35"/>
      <c r="DCO13" s="35"/>
      <c r="DCP13" s="35"/>
      <c r="DCQ13" s="35"/>
      <c r="DCR13" s="35"/>
      <c r="DCS13" s="35"/>
      <c r="DCT13" s="35"/>
      <c r="DCU13" s="35"/>
      <c r="DCV13" s="35"/>
      <c r="DCW13" s="35"/>
      <c r="DCX13" s="35"/>
      <c r="DCY13" s="35"/>
      <c r="DCZ13" s="35"/>
      <c r="DDA13" s="35"/>
      <c r="DDB13" s="35"/>
      <c r="DDC13" s="35"/>
      <c r="DDD13" s="35"/>
      <c r="DDE13" s="35"/>
      <c r="DDF13" s="35"/>
      <c r="DDG13" s="35"/>
      <c r="DDH13" s="35"/>
      <c r="DDI13" s="35"/>
      <c r="DDJ13" s="35"/>
      <c r="DDK13" s="35"/>
      <c r="DDL13" s="35"/>
      <c r="DDM13" s="35"/>
      <c r="DDN13" s="35"/>
      <c r="DDO13" s="35"/>
      <c r="DDP13" s="35"/>
      <c r="DDQ13" s="35"/>
      <c r="DDR13" s="35"/>
      <c r="DDS13" s="35"/>
      <c r="DDT13" s="35"/>
      <c r="DDU13" s="35"/>
      <c r="DDV13" s="35"/>
      <c r="DDW13" s="35"/>
      <c r="DDX13" s="35"/>
      <c r="DDY13" s="35"/>
      <c r="DDZ13" s="35"/>
      <c r="DEA13" s="35"/>
      <c r="DEB13" s="35"/>
      <c r="DEC13" s="35"/>
      <c r="DED13" s="35"/>
      <c r="DEE13" s="35"/>
      <c r="DEF13" s="35"/>
      <c r="DEG13" s="35"/>
      <c r="DEH13" s="35"/>
      <c r="DEI13" s="35"/>
      <c r="DEJ13" s="35"/>
      <c r="DEK13" s="35"/>
      <c r="DEL13" s="35"/>
      <c r="DEM13" s="35"/>
      <c r="DEN13" s="35"/>
      <c r="DEO13" s="35"/>
      <c r="DEP13" s="35"/>
      <c r="DEQ13" s="35"/>
      <c r="DER13" s="35"/>
      <c r="DES13" s="35"/>
      <c r="DET13" s="35"/>
      <c r="DEU13" s="35"/>
      <c r="DEV13" s="35"/>
      <c r="DEW13" s="35"/>
      <c r="DEX13" s="35"/>
      <c r="DEY13" s="35"/>
      <c r="DEZ13" s="35"/>
      <c r="DFA13" s="35"/>
      <c r="DFB13" s="35"/>
      <c r="DFC13" s="35"/>
      <c r="DFD13" s="35"/>
      <c r="DFE13" s="35"/>
      <c r="DFF13" s="35"/>
      <c r="DFG13" s="35"/>
      <c r="DFH13" s="35"/>
      <c r="DFI13" s="35"/>
      <c r="DFJ13" s="35"/>
      <c r="DFK13" s="35"/>
      <c r="DFL13" s="35"/>
      <c r="DFM13" s="35"/>
      <c r="DFN13" s="35"/>
      <c r="DFO13" s="35"/>
      <c r="DFP13" s="35"/>
      <c r="DFQ13" s="35"/>
      <c r="DFR13" s="35"/>
      <c r="DFS13" s="35"/>
      <c r="DFT13" s="35"/>
      <c r="DFU13" s="35"/>
      <c r="DFV13" s="35"/>
      <c r="DFW13" s="35"/>
      <c r="DFX13" s="35"/>
      <c r="DFY13" s="35"/>
      <c r="DFZ13" s="35"/>
      <c r="DGA13" s="35"/>
      <c r="DGB13" s="35"/>
      <c r="DGC13" s="35"/>
      <c r="DGD13" s="35"/>
      <c r="DGE13" s="35"/>
      <c r="DGF13" s="35"/>
      <c r="DGG13" s="35"/>
      <c r="DGH13" s="35"/>
      <c r="DGI13" s="35"/>
      <c r="DGJ13" s="35"/>
      <c r="DGK13" s="35"/>
      <c r="DGL13" s="35"/>
      <c r="DGM13" s="35"/>
      <c r="DGN13" s="35"/>
      <c r="DGO13" s="35"/>
      <c r="DGP13" s="35"/>
      <c r="DGQ13" s="35"/>
      <c r="DGR13" s="35"/>
      <c r="DGS13" s="35"/>
      <c r="DGT13" s="35"/>
      <c r="DGU13" s="35"/>
      <c r="DGV13" s="35"/>
      <c r="DGW13" s="35"/>
      <c r="DGX13" s="35"/>
      <c r="DGY13" s="35"/>
      <c r="DGZ13" s="35"/>
      <c r="DHA13" s="35"/>
      <c r="DHB13" s="35"/>
      <c r="DHC13" s="35"/>
      <c r="DHD13" s="35"/>
      <c r="DHE13" s="35"/>
      <c r="DHF13" s="35"/>
      <c r="DHG13" s="35"/>
      <c r="DHH13" s="35"/>
      <c r="DHI13" s="35"/>
      <c r="DHJ13" s="35"/>
      <c r="DHK13" s="35"/>
      <c r="DHL13" s="35"/>
      <c r="DHM13" s="35"/>
      <c r="DHN13" s="35"/>
      <c r="DHO13" s="35"/>
      <c r="DHP13" s="35"/>
      <c r="DHQ13" s="35"/>
      <c r="DHR13" s="35"/>
      <c r="DHS13" s="35"/>
      <c r="DHT13" s="35"/>
      <c r="DHU13" s="35"/>
      <c r="DHV13" s="35"/>
      <c r="DHW13" s="35"/>
      <c r="DHX13" s="35"/>
      <c r="DHY13" s="35"/>
      <c r="DHZ13" s="35"/>
      <c r="DIA13" s="35"/>
      <c r="DIB13" s="35"/>
      <c r="DIC13" s="35"/>
      <c r="DID13" s="35"/>
      <c r="DIE13" s="35"/>
      <c r="DIF13" s="35"/>
      <c r="DIG13" s="35"/>
      <c r="DIH13" s="35"/>
      <c r="DII13" s="35"/>
      <c r="DIJ13" s="35"/>
      <c r="DIK13" s="35"/>
      <c r="DIL13" s="35"/>
      <c r="DIM13" s="35"/>
      <c r="DIN13" s="35"/>
      <c r="DIO13" s="35"/>
      <c r="DIP13" s="35"/>
      <c r="DIQ13" s="35"/>
      <c r="DIR13" s="35"/>
      <c r="DIS13" s="35"/>
      <c r="DIT13" s="35"/>
      <c r="DIU13" s="35"/>
      <c r="DIV13" s="35"/>
      <c r="DIW13" s="35"/>
      <c r="DIX13" s="35"/>
      <c r="DIY13" s="35"/>
      <c r="DIZ13" s="35"/>
      <c r="DJA13" s="35"/>
      <c r="DJB13" s="35"/>
      <c r="DJC13" s="35"/>
      <c r="DJD13" s="35"/>
      <c r="DJE13" s="35"/>
      <c r="DJF13" s="35"/>
      <c r="DJG13" s="35"/>
      <c r="DJH13" s="35"/>
      <c r="DJI13" s="35"/>
      <c r="DJJ13" s="35"/>
      <c r="DJK13" s="35"/>
      <c r="DJL13" s="35"/>
      <c r="DJM13" s="35"/>
      <c r="DJN13" s="35"/>
      <c r="DJO13" s="35"/>
      <c r="DJP13" s="35"/>
      <c r="DJQ13" s="35"/>
      <c r="DJR13" s="35"/>
      <c r="DJS13" s="35"/>
      <c r="DJT13" s="35"/>
      <c r="DJU13" s="35"/>
      <c r="DJV13" s="35"/>
      <c r="DJW13" s="35"/>
      <c r="DJX13" s="35"/>
      <c r="DJY13" s="35"/>
      <c r="DJZ13" s="35"/>
      <c r="DKA13" s="35"/>
      <c r="DKB13" s="35"/>
      <c r="DKC13" s="35"/>
      <c r="DKD13" s="35"/>
      <c r="DKE13" s="35"/>
      <c r="DKF13" s="35"/>
      <c r="DKG13" s="35"/>
      <c r="DKH13" s="35"/>
      <c r="DKI13" s="35"/>
      <c r="DKJ13" s="35"/>
      <c r="DKK13" s="35"/>
      <c r="DKL13" s="35"/>
      <c r="DKM13" s="35"/>
      <c r="DKN13" s="35"/>
      <c r="DKO13" s="35"/>
      <c r="DKP13" s="35"/>
      <c r="DKQ13" s="35"/>
      <c r="DKR13" s="35"/>
      <c r="DKS13" s="35"/>
      <c r="DKT13" s="35"/>
      <c r="DKU13" s="35"/>
      <c r="DKV13" s="35"/>
      <c r="DKW13" s="35"/>
      <c r="DKX13" s="35"/>
      <c r="DKY13" s="35"/>
      <c r="DKZ13" s="35"/>
      <c r="DLA13" s="35"/>
      <c r="DLB13" s="35"/>
      <c r="DLC13" s="35"/>
      <c r="DLD13" s="35"/>
      <c r="DLE13" s="35"/>
      <c r="DLF13" s="35"/>
      <c r="DLG13" s="35"/>
      <c r="DLH13" s="35"/>
      <c r="DLI13" s="35"/>
      <c r="DLJ13" s="35"/>
      <c r="DLK13" s="35"/>
      <c r="DLL13" s="35"/>
      <c r="DLM13" s="35"/>
      <c r="DLN13" s="35"/>
      <c r="DLO13" s="35"/>
      <c r="DLP13" s="35"/>
      <c r="DLQ13" s="35"/>
      <c r="DLR13" s="35"/>
      <c r="DLS13" s="35"/>
      <c r="DLT13" s="35"/>
      <c r="DLU13" s="35"/>
      <c r="DLV13" s="35"/>
      <c r="DLW13" s="35"/>
      <c r="DLX13" s="35"/>
      <c r="DLY13" s="35"/>
      <c r="DLZ13" s="35"/>
      <c r="DMA13" s="35"/>
      <c r="DMB13" s="35"/>
      <c r="DMC13" s="35"/>
      <c r="DMD13" s="35"/>
      <c r="DME13" s="35"/>
      <c r="DMF13" s="35"/>
      <c r="DMG13" s="35"/>
      <c r="DMH13" s="35"/>
      <c r="DMI13" s="35"/>
      <c r="DMJ13" s="35"/>
      <c r="DMK13" s="35"/>
      <c r="DML13" s="35"/>
      <c r="DMM13" s="35"/>
      <c r="DMN13" s="35"/>
      <c r="DMO13" s="35"/>
      <c r="DMP13" s="35"/>
      <c r="DMQ13" s="35"/>
      <c r="DMR13" s="35"/>
      <c r="DMS13" s="35"/>
      <c r="DMT13" s="35"/>
      <c r="DMU13" s="35"/>
      <c r="DMV13" s="35"/>
      <c r="DMW13" s="35"/>
      <c r="DMX13" s="35"/>
      <c r="DMY13" s="35"/>
      <c r="DMZ13" s="35"/>
      <c r="DNA13" s="35"/>
      <c r="DNB13" s="35"/>
      <c r="DNC13" s="35"/>
      <c r="DND13" s="35"/>
      <c r="DNE13" s="35"/>
      <c r="DNF13" s="35"/>
      <c r="DNG13" s="35"/>
      <c r="DNH13" s="35"/>
      <c r="DNI13" s="35"/>
      <c r="DNJ13" s="35"/>
      <c r="DNK13" s="35"/>
      <c r="DNL13" s="35"/>
      <c r="DNM13" s="35"/>
      <c r="DNN13" s="35"/>
      <c r="DNO13" s="35"/>
      <c r="DNP13" s="35"/>
      <c r="DNQ13" s="35"/>
      <c r="DNR13" s="35"/>
      <c r="DNS13" s="35"/>
      <c r="DNT13" s="35"/>
      <c r="DNU13" s="35"/>
      <c r="DNV13" s="35"/>
      <c r="DNW13" s="35"/>
      <c r="DNX13" s="35"/>
      <c r="DNY13" s="35"/>
      <c r="DNZ13" s="35"/>
      <c r="DOA13" s="35"/>
      <c r="DOB13" s="35"/>
      <c r="DOC13" s="35"/>
      <c r="DOD13" s="35"/>
      <c r="DOE13" s="35"/>
      <c r="DOF13" s="35"/>
      <c r="DOG13" s="35"/>
      <c r="DOH13" s="35"/>
      <c r="DOI13" s="35"/>
      <c r="DOJ13" s="35"/>
      <c r="DOK13" s="35"/>
      <c r="DOL13" s="35"/>
      <c r="DOM13" s="35"/>
      <c r="DON13" s="35"/>
      <c r="DOO13" s="35"/>
      <c r="DOP13" s="35"/>
      <c r="DOQ13" s="35"/>
      <c r="DOR13" s="35"/>
      <c r="DOS13" s="35"/>
      <c r="DOT13" s="35"/>
      <c r="DOU13" s="35"/>
      <c r="DOV13" s="35"/>
      <c r="DOW13" s="35"/>
      <c r="DOX13" s="35"/>
      <c r="DOY13" s="35"/>
      <c r="DOZ13" s="35"/>
      <c r="DPA13" s="35"/>
      <c r="DPB13" s="35"/>
      <c r="DPC13" s="35"/>
      <c r="DPD13" s="35"/>
      <c r="DPE13" s="35"/>
      <c r="DPF13" s="35"/>
      <c r="DPG13" s="35"/>
      <c r="DPH13" s="35"/>
      <c r="DPI13" s="35"/>
      <c r="DPJ13" s="35"/>
      <c r="DPK13" s="35"/>
      <c r="DPL13" s="35"/>
      <c r="DPM13" s="35"/>
      <c r="DPN13" s="35"/>
      <c r="DPO13" s="35"/>
      <c r="DPP13" s="35"/>
      <c r="DPQ13" s="35"/>
      <c r="DPR13" s="35"/>
      <c r="DPS13" s="35"/>
      <c r="DPT13" s="35"/>
      <c r="DPU13" s="35"/>
      <c r="DPV13" s="35"/>
      <c r="DPW13" s="35"/>
      <c r="DPX13" s="35"/>
      <c r="DPY13" s="35"/>
      <c r="DPZ13" s="35"/>
      <c r="DQA13" s="35"/>
      <c r="DQB13" s="35"/>
      <c r="DQC13" s="35"/>
      <c r="DQD13" s="35"/>
      <c r="DQE13" s="35"/>
      <c r="DQF13" s="35"/>
      <c r="DQG13" s="35"/>
      <c r="DQH13" s="35"/>
      <c r="DQI13" s="35"/>
      <c r="DQJ13" s="35"/>
      <c r="DQK13" s="35"/>
      <c r="DQL13" s="35"/>
      <c r="DQM13" s="35"/>
      <c r="DQN13" s="35"/>
      <c r="DQO13" s="35"/>
      <c r="DQP13" s="35"/>
      <c r="DQQ13" s="35"/>
      <c r="DQR13" s="35"/>
      <c r="DQS13" s="35"/>
      <c r="DQT13" s="35"/>
      <c r="DQU13" s="35"/>
      <c r="DQV13" s="35"/>
      <c r="DQW13" s="35"/>
      <c r="DQX13" s="35"/>
      <c r="DQY13" s="35"/>
      <c r="DQZ13" s="35"/>
      <c r="DRA13" s="35"/>
      <c r="DRB13" s="35"/>
      <c r="DRC13" s="35"/>
      <c r="DRD13" s="35"/>
      <c r="DRE13" s="35"/>
      <c r="DRF13" s="35"/>
      <c r="DRG13" s="35"/>
      <c r="DRH13" s="35"/>
      <c r="DRI13" s="35"/>
      <c r="DRJ13" s="35"/>
      <c r="DRK13" s="35"/>
      <c r="DRL13" s="35"/>
      <c r="DRM13" s="35"/>
      <c r="DRN13" s="35"/>
      <c r="DRO13" s="35"/>
      <c r="DRP13" s="35"/>
      <c r="DRQ13" s="35"/>
      <c r="DRR13" s="35"/>
      <c r="DRS13" s="35"/>
      <c r="DRT13" s="35"/>
      <c r="DRU13" s="35"/>
      <c r="DRV13" s="35"/>
      <c r="DRW13" s="35"/>
      <c r="DRX13" s="35"/>
      <c r="DRY13" s="35"/>
      <c r="DRZ13" s="35"/>
      <c r="DSA13" s="35"/>
      <c r="DSB13" s="35"/>
      <c r="DSC13" s="35"/>
      <c r="DSD13" s="35"/>
      <c r="DSE13" s="35"/>
      <c r="DSF13" s="35"/>
      <c r="DSG13" s="35"/>
      <c r="DSH13" s="35"/>
      <c r="DSI13" s="35"/>
      <c r="DSJ13" s="35"/>
      <c r="DSK13" s="35"/>
      <c r="DSL13" s="35"/>
      <c r="DSM13" s="35"/>
      <c r="DSN13" s="35"/>
      <c r="DSO13" s="35"/>
      <c r="DSP13" s="35"/>
      <c r="DSQ13" s="35"/>
      <c r="DSR13" s="35"/>
      <c r="DSS13" s="35"/>
      <c r="DST13" s="35"/>
      <c r="DSU13" s="35"/>
      <c r="DSV13" s="35"/>
      <c r="DSW13" s="35"/>
      <c r="DSX13" s="35"/>
      <c r="DSY13" s="35"/>
      <c r="DSZ13" s="35"/>
      <c r="DTA13" s="35"/>
      <c r="DTB13" s="35"/>
      <c r="DTC13" s="35"/>
      <c r="DTD13" s="35"/>
      <c r="DTE13" s="35"/>
      <c r="DTF13" s="35"/>
      <c r="DTG13" s="35"/>
      <c r="DTH13" s="35"/>
      <c r="DTI13" s="35"/>
      <c r="DTJ13" s="35"/>
      <c r="DTK13" s="35"/>
      <c r="DTL13" s="35"/>
      <c r="DTM13" s="35"/>
      <c r="DTN13" s="35"/>
      <c r="DTO13" s="35"/>
      <c r="DTP13" s="35"/>
      <c r="DTQ13" s="35"/>
      <c r="DTR13" s="35"/>
      <c r="DTS13" s="35"/>
      <c r="DTT13" s="35"/>
      <c r="DTU13" s="35"/>
      <c r="DTV13" s="35"/>
      <c r="DTW13" s="35"/>
      <c r="DTX13" s="35"/>
      <c r="DTY13" s="35"/>
      <c r="DTZ13" s="35"/>
      <c r="DUA13" s="35"/>
      <c r="DUB13" s="35"/>
      <c r="DUC13" s="35"/>
      <c r="DUD13" s="35"/>
      <c r="DUE13" s="35"/>
      <c r="DUF13" s="35"/>
      <c r="DUG13" s="35"/>
      <c r="DUH13" s="35"/>
      <c r="DUI13" s="35"/>
      <c r="DUJ13" s="35"/>
      <c r="DUK13" s="35"/>
      <c r="DUL13" s="35"/>
      <c r="DUM13" s="35"/>
      <c r="DUN13" s="35"/>
      <c r="DUO13" s="35"/>
      <c r="DUP13" s="35"/>
      <c r="DUQ13" s="35"/>
      <c r="DUR13" s="35"/>
      <c r="DUS13" s="35"/>
      <c r="DUT13" s="35"/>
      <c r="DUU13" s="35"/>
      <c r="DUV13" s="35"/>
      <c r="DUW13" s="35"/>
      <c r="DUX13" s="35"/>
      <c r="DUY13" s="35"/>
      <c r="DUZ13" s="35"/>
      <c r="DVA13" s="35"/>
      <c r="DVB13" s="35"/>
      <c r="DVC13" s="35"/>
      <c r="DVD13" s="35"/>
      <c r="DVE13" s="35"/>
      <c r="DVF13" s="35"/>
      <c r="DVG13" s="35"/>
      <c r="DVH13" s="35"/>
      <c r="DVI13" s="35"/>
      <c r="DVJ13" s="35"/>
      <c r="DVK13" s="35"/>
      <c r="DVL13" s="35"/>
      <c r="DVM13" s="35"/>
      <c r="DVN13" s="35"/>
      <c r="DVO13" s="35"/>
      <c r="DVP13" s="35"/>
      <c r="DVQ13" s="35"/>
      <c r="DVR13" s="35"/>
      <c r="DVS13" s="35"/>
      <c r="DVT13" s="35"/>
      <c r="DVU13" s="35"/>
      <c r="DVV13" s="35"/>
      <c r="DVW13" s="35"/>
      <c r="DVX13" s="35"/>
      <c r="DVY13" s="35"/>
      <c r="DVZ13" s="35"/>
      <c r="DWA13" s="35"/>
      <c r="DWB13" s="35"/>
      <c r="DWC13" s="35"/>
      <c r="DWD13" s="35"/>
      <c r="DWE13" s="35"/>
      <c r="DWF13" s="35"/>
      <c r="DWG13" s="35"/>
      <c r="DWH13" s="35"/>
      <c r="DWI13" s="35"/>
      <c r="DWJ13" s="35"/>
      <c r="DWK13" s="35"/>
      <c r="DWL13" s="35"/>
      <c r="DWM13" s="35"/>
      <c r="DWN13" s="35"/>
      <c r="DWO13" s="35"/>
      <c r="DWP13" s="35"/>
      <c r="DWQ13" s="35"/>
      <c r="DWR13" s="35"/>
      <c r="DWS13" s="35"/>
      <c r="DWT13" s="35"/>
      <c r="DWU13" s="35"/>
      <c r="DWV13" s="35"/>
      <c r="DWW13" s="35"/>
      <c r="DWX13" s="35"/>
      <c r="DWY13" s="35"/>
      <c r="DWZ13" s="35"/>
      <c r="DXA13" s="35"/>
      <c r="DXB13" s="35"/>
      <c r="DXC13" s="35"/>
      <c r="DXD13" s="35"/>
      <c r="DXE13" s="35"/>
      <c r="DXF13" s="35"/>
      <c r="DXG13" s="35"/>
      <c r="DXH13" s="35"/>
      <c r="DXI13" s="35"/>
      <c r="DXJ13" s="35"/>
      <c r="DXK13" s="35"/>
      <c r="DXL13" s="35"/>
      <c r="DXM13" s="35"/>
      <c r="DXN13" s="35"/>
      <c r="DXO13" s="35"/>
      <c r="DXP13" s="35"/>
      <c r="DXQ13" s="35"/>
      <c r="DXR13" s="35"/>
      <c r="DXS13" s="35"/>
      <c r="DXT13" s="35"/>
      <c r="DXU13" s="35"/>
      <c r="DXV13" s="35"/>
      <c r="DXW13" s="35"/>
      <c r="DXX13" s="35"/>
      <c r="DXY13" s="35"/>
      <c r="DXZ13" s="35"/>
      <c r="DYA13" s="35"/>
      <c r="DYB13" s="35"/>
      <c r="DYC13" s="35"/>
      <c r="DYD13" s="35"/>
      <c r="DYE13" s="35"/>
      <c r="DYF13" s="35"/>
      <c r="DYG13" s="35"/>
      <c r="DYH13" s="35"/>
      <c r="DYI13" s="35"/>
      <c r="DYJ13" s="35"/>
      <c r="DYK13" s="35"/>
      <c r="DYL13" s="35"/>
      <c r="DYM13" s="35"/>
      <c r="DYN13" s="35"/>
      <c r="DYO13" s="35"/>
      <c r="DYP13" s="35"/>
      <c r="DYQ13" s="35"/>
      <c r="DYR13" s="35"/>
      <c r="DYS13" s="35"/>
      <c r="DYT13" s="35"/>
      <c r="DYU13" s="35"/>
      <c r="DYV13" s="35"/>
      <c r="DYW13" s="35"/>
      <c r="DYX13" s="35"/>
      <c r="DYY13" s="35"/>
      <c r="DYZ13" s="35"/>
      <c r="DZA13" s="35"/>
      <c r="DZB13" s="35"/>
      <c r="DZC13" s="35"/>
      <c r="DZD13" s="35"/>
      <c r="DZE13" s="35"/>
      <c r="DZF13" s="35"/>
      <c r="DZG13" s="35"/>
      <c r="DZH13" s="35"/>
      <c r="DZI13" s="35"/>
      <c r="DZJ13" s="35"/>
      <c r="DZK13" s="35"/>
      <c r="DZL13" s="35"/>
      <c r="DZM13" s="35"/>
      <c r="DZN13" s="35"/>
      <c r="DZO13" s="35"/>
      <c r="DZP13" s="35"/>
      <c r="DZQ13" s="35"/>
      <c r="DZR13" s="35"/>
      <c r="DZS13" s="35"/>
      <c r="DZT13" s="35"/>
      <c r="DZU13" s="35"/>
      <c r="DZV13" s="35"/>
      <c r="DZW13" s="35"/>
      <c r="DZX13" s="35"/>
      <c r="DZY13" s="35"/>
      <c r="DZZ13" s="35"/>
      <c r="EAA13" s="35"/>
      <c r="EAB13" s="35"/>
      <c r="EAC13" s="35"/>
      <c r="EAD13" s="35"/>
      <c r="EAE13" s="35"/>
      <c r="EAF13" s="35"/>
      <c r="EAG13" s="35"/>
      <c r="EAH13" s="35"/>
      <c r="EAI13" s="35"/>
      <c r="EAJ13" s="35"/>
      <c r="EAK13" s="35"/>
      <c r="EAL13" s="35"/>
      <c r="EAM13" s="35"/>
      <c r="EAN13" s="35"/>
      <c r="EAO13" s="35"/>
      <c r="EAP13" s="35"/>
      <c r="EAQ13" s="35"/>
      <c r="EAR13" s="35"/>
      <c r="EAS13" s="35"/>
      <c r="EAT13" s="35"/>
      <c r="EAU13" s="35"/>
      <c r="EAV13" s="35"/>
      <c r="EAW13" s="35"/>
      <c r="EAX13" s="35"/>
      <c r="EAY13" s="35"/>
      <c r="EAZ13" s="35"/>
      <c r="EBA13" s="35"/>
      <c r="EBB13" s="35"/>
      <c r="EBC13" s="35"/>
      <c r="EBD13" s="35"/>
      <c r="EBE13" s="35"/>
      <c r="EBF13" s="35"/>
      <c r="EBG13" s="35"/>
      <c r="EBH13" s="35"/>
      <c r="EBI13" s="35"/>
      <c r="EBJ13" s="35"/>
      <c r="EBK13" s="35"/>
      <c r="EBL13" s="35"/>
      <c r="EBM13" s="35"/>
      <c r="EBN13" s="35"/>
      <c r="EBO13" s="35"/>
      <c r="EBP13" s="35"/>
      <c r="EBQ13" s="35"/>
      <c r="EBR13" s="35"/>
      <c r="EBS13" s="35"/>
      <c r="EBT13" s="35"/>
      <c r="EBU13" s="35"/>
      <c r="EBV13" s="35"/>
      <c r="EBW13" s="35"/>
      <c r="EBX13" s="35"/>
      <c r="EBY13" s="35"/>
      <c r="EBZ13" s="35"/>
      <c r="ECA13" s="35"/>
      <c r="ECB13" s="35"/>
      <c r="ECC13" s="35"/>
      <c r="ECD13" s="35"/>
      <c r="ECE13" s="35"/>
      <c r="ECF13" s="35"/>
      <c r="ECG13" s="35"/>
      <c r="ECH13" s="35"/>
      <c r="ECI13" s="35"/>
      <c r="ECJ13" s="35"/>
      <c r="ECK13" s="35"/>
      <c r="ECL13" s="35"/>
      <c r="ECM13" s="35"/>
      <c r="ECN13" s="35"/>
      <c r="ECO13" s="35"/>
      <c r="ECP13" s="35"/>
      <c r="ECQ13" s="35"/>
      <c r="ECR13" s="35"/>
      <c r="ECS13" s="35"/>
      <c r="ECT13" s="35"/>
      <c r="ECU13" s="35"/>
      <c r="ECV13" s="35"/>
      <c r="ECW13" s="35"/>
      <c r="ECX13" s="35"/>
      <c r="ECY13" s="35"/>
      <c r="ECZ13" s="35"/>
      <c r="EDA13" s="35"/>
      <c r="EDB13" s="35"/>
      <c r="EDC13" s="35"/>
      <c r="EDD13" s="35"/>
      <c r="EDE13" s="35"/>
      <c r="EDF13" s="35"/>
      <c r="EDG13" s="35"/>
      <c r="EDH13" s="35"/>
      <c r="EDI13" s="35"/>
      <c r="EDJ13" s="35"/>
      <c r="EDK13" s="35"/>
      <c r="EDL13" s="35"/>
      <c r="EDM13" s="35"/>
      <c r="EDN13" s="35"/>
      <c r="EDO13" s="35"/>
      <c r="EDP13" s="35"/>
      <c r="EDQ13" s="35"/>
      <c r="EDR13" s="35"/>
      <c r="EDS13" s="35"/>
      <c r="EDT13" s="35"/>
      <c r="EDU13" s="35"/>
      <c r="EDV13" s="35"/>
      <c r="EDW13" s="35"/>
      <c r="EDX13" s="35"/>
      <c r="EDY13" s="35"/>
      <c r="EDZ13" s="35"/>
      <c r="EEA13" s="35"/>
      <c r="EEB13" s="35"/>
      <c r="EEC13" s="35"/>
      <c r="EED13" s="35"/>
      <c r="EEE13" s="35"/>
      <c r="EEF13" s="35"/>
      <c r="EEG13" s="35"/>
      <c r="EEH13" s="35"/>
      <c r="EEI13" s="35"/>
      <c r="EEJ13" s="35"/>
      <c r="EEK13" s="35"/>
      <c r="EEL13" s="35"/>
      <c r="EEM13" s="35"/>
      <c r="EEN13" s="35"/>
      <c r="EEO13" s="35"/>
      <c r="EEP13" s="35"/>
      <c r="EEQ13" s="35"/>
      <c r="EER13" s="35"/>
      <c r="EES13" s="35"/>
      <c r="EET13" s="35"/>
      <c r="EEU13" s="35"/>
      <c r="EEV13" s="35"/>
      <c r="EEW13" s="35"/>
      <c r="EEX13" s="35"/>
      <c r="EEY13" s="35"/>
      <c r="EEZ13" s="35"/>
      <c r="EFA13" s="35"/>
      <c r="EFB13" s="35"/>
      <c r="EFC13" s="35"/>
      <c r="EFD13" s="35"/>
      <c r="EFE13" s="35"/>
      <c r="EFF13" s="35"/>
      <c r="EFG13" s="35"/>
      <c r="EFH13" s="35"/>
      <c r="EFI13" s="35"/>
      <c r="EFJ13" s="35"/>
      <c r="EFK13" s="35"/>
      <c r="EFL13" s="35"/>
      <c r="EFM13" s="35"/>
      <c r="EFN13" s="35"/>
      <c r="EFO13" s="35"/>
      <c r="EFP13" s="35"/>
      <c r="EFQ13" s="35"/>
      <c r="EFR13" s="35"/>
      <c r="EFS13" s="35"/>
      <c r="EFT13" s="35"/>
      <c r="EFU13" s="35"/>
      <c r="EFV13" s="35"/>
      <c r="EFW13" s="35"/>
      <c r="EFX13" s="35"/>
      <c r="EFY13" s="35"/>
      <c r="EFZ13" s="35"/>
      <c r="EGA13" s="35"/>
      <c r="EGB13" s="35"/>
      <c r="EGC13" s="35"/>
      <c r="EGD13" s="35"/>
      <c r="EGE13" s="35"/>
      <c r="EGF13" s="35"/>
      <c r="EGG13" s="35"/>
      <c r="EGH13" s="35"/>
      <c r="EGI13" s="35"/>
      <c r="EGJ13" s="35"/>
      <c r="EGK13" s="35"/>
      <c r="EGL13" s="35"/>
      <c r="EGM13" s="35"/>
      <c r="EGN13" s="35"/>
      <c r="EGO13" s="35"/>
      <c r="EGP13" s="35"/>
      <c r="EGQ13" s="35"/>
      <c r="EGR13" s="35"/>
      <c r="EGS13" s="35"/>
      <c r="EGT13" s="35"/>
      <c r="EGU13" s="35"/>
      <c r="EGV13" s="35"/>
      <c r="EGW13" s="35"/>
      <c r="EGX13" s="35"/>
      <c r="EGY13" s="35"/>
      <c r="EGZ13" s="35"/>
      <c r="EHA13" s="35"/>
      <c r="EHB13" s="35"/>
      <c r="EHC13" s="35"/>
      <c r="EHD13" s="35"/>
      <c r="EHE13" s="35"/>
      <c r="EHF13" s="35"/>
      <c r="EHG13" s="35"/>
      <c r="EHH13" s="35"/>
      <c r="EHI13" s="35"/>
      <c r="EHJ13" s="35"/>
      <c r="EHK13" s="35"/>
      <c r="EHL13" s="35"/>
      <c r="EHM13" s="35"/>
      <c r="EHN13" s="35"/>
      <c r="EHO13" s="35"/>
      <c r="EHP13" s="35"/>
      <c r="EHQ13" s="35"/>
      <c r="EHR13" s="35"/>
      <c r="EHS13" s="35"/>
      <c r="EHT13" s="35"/>
      <c r="EHU13" s="35"/>
      <c r="EHV13" s="35"/>
      <c r="EHW13" s="35"/>
      <c r="EHX13" s="35"/>
      <c r="EHY13" s="35"/>
      <c r="EHZ13" s="35"/>
      <c r="EIA13" s="35"/>
      <c r="EIB13" s="35"/>
      <c r="EIC13" s="35"/>
      <c r="EID13" s="35"/>
      <c r="EIE13" s="35"/>
      <c r="EIF13" s="35"/>
      <c r="EIG13" s="35"/>
      <c r="EIH13" s="35"/>
      <c r="EII13" s="35"/>
      <c r="EIJ13" s="35"/>
      <c r="EIK13" s="35"/>
      <c r="EIL13" s="35"/>
      <c r="EIM13" s="35"/>
      <c r="EIN13" s="35"/>
      <c r="EIO13" s="35"/>
      <c r="EIP13" s="35"/>
      <c r="EIQ13" s="35"/>
      <c r="EIR13" s="35"/>
      <c r="EIS13" s="35"/>
      <c r="EIT13" s="35"/>
      <c r="EIU13" s="35"/>
      <c r="EIV13" s="35"/>
      <c r="EIW13" s="35"/>
      <c r="EIX13" s="35"/>
      <c r="EIY13" s="35"/>
      <c r="EIZ13" s="35"/>
      <c r="EJA13" s="35"/>
      <c r="EJB13" s="35"/>
      <c r="EJC13" s="35"/>
      <c r="EJD13" s="35"/>
      <c r="EJE13" s="35"/>
      <c r="EJF13" s="35"/>
      <c r="EJG13" s="35"/>
      <c r="EJH13" s="35"/>
      <c r="EJI13" s="35"/>
      <c r="EJJ13" s="35"/>
      <c r="EJK13" s="35"/>
      <c r="EJL13" s="35"/>
      <c r="EJM13" s="35"/>
      <c r="EJN13" s="35"/>
      <c r="EJO13" s="35"/>
      <c r="EJP13" s="35"/>
      <c r="EJQ13" s="35"/>
      <c r="EJR13" s="35"/>
      <c r="EJS13" s="35"/>
      <c r="EJT13" s="35"/>
      <c r="EJU13" s="35"/>
      <c r="EJV13" s="35"/>
      <c r="EJW13" s="35"/>
      <c r="EJX13" s="35"/>
      <c r="EJY13" s="35"/>
      <c r="EJZ13" s="35"/>
      <c r="EKA13" s="35"/>
      <c r="EKB13" s="35"/>
      <c r="EKC13" s="35"/>
      <c r="EKD13" s="35"/>
      <c r="EKE13" s="35"/>
      <c r="EKF13" s="35"/>
      <c r="EKG13" s="35"/>
      <c r="EKH13" s="35"/>
      <c r="EKI13" s="35"/>
      <c r="EKJ13" s="35"/>
      <c r="EKK13" s="35"/>
      <c r="EKL13" s="35"/>
      <c r="EKM13" s="35"/>
      <c r="EKN13" s="35"/>
      <c r="EKO13" s="35"/>
      <c r="EKP13" s="35"/>
      <c r="EKQ13" s="35"/>
      <c r="EKR13" s="35"/>
      <c r="EKS13" s="35"/>
      <c r="EKT13" s="35"/>
      <c r="EKU13" s="35"/>
      <c r="EKV13" s="35"/>
      <c r="EKW13" s="35"/>
      <c r="EKX13" s="35"/>
      <c r="EKY13" s="35"/>
      <c r="EKZ13" s="35"/>
      <c r="ELA13" s="35"/>
      <c r="ELB13" s="35"/>
      <c r="ELC13" s="35"/>
      <c r="ELD13" s="35"/>
      <c r="ELE13" s="35"/>
      <c r="ELF13" s="35"/>
      <c r="ELG13" s="35"/>
      <c r="ELH13" s="35"/>
      <c r="ELI13" s="35"/>
      <c r="ELJ13" s="35"/>
      <c r="ELK13" s="35"/>
      <c r="ELL13" s="35"/>
      <c r="ELM13" s="35"/>
      <c r="ELN13" s="35"/>
      <c r="ELO13" s="35"/>
      <c r="ELP13" s="35"/>
      <c r="ELQ13" s="35"/>
      <c r="ELR13" s="35"/>
      <c r="ELS13" s="35"/>
      <c r="ELT13" s="35"/>
      <c r="ELU13" s="35"/>
      <c r="ELV13" s="35"/>
      <c r="ELW13" s="35"/>
      <c r="ELX13" s="35"/>
      <c r="ELY13" s="35"/>
      <c r="ELZ13" s="35"/>
      <c r="EMA13" s="35"/>
      <c r="EMB13" s="35"/>
      <c r="EMC13" s="35"/>
      <c r="EMD13" s="35"/>
      <c r="EME13" s="35"/>
      <c r="EMF13" s="35"/>
      <c r="EMG13" s="35"/>
      <c r="EMH13" s="35"/>
      <c r="EMI13" s="35"/>
      <c r="EMJ13" s="35"/>
      <c r="EMK13" s="35"/>
      <c r="EML13" s="35"/>
      <c r="EMM13" s="35"/>
      <c r="EMN13" s="35"/>
      <c r="EMO13" s="35"/>
      <c r="EMP13" s="35"/>
      <c r="EMQ13" s="35"/>
      <c r="EMR13" s="35"/>
      <c r="EMS13" s="35"/>
      <c r="EMT13" s="35"/>
      <c r="EMU13" s="35"/>
      <c r="EMV13" s="35"/>
      <c r="EMW13" s="35"/>
      <c r="EMX13" s="35"/>
      <c r="EMY13" s="35"/>
      <c r="EMZ13" s="35"/>
      <c r="ENA13" s="35"/>
      <c r="ENB13" s="35"/>
      <c r="ENC13" s="35"/>
      <c r="END13" s="35"/>
      <c r="ENE13" s="35"/>
      <c r="ENF13" s="35"/>
      <c r="ENG13" s="35"/>
      <c r="ENH13" s="35"/>
      <c r="ENI13" s="35"/>
      <c r="ENJ13" s="35"/>
      <c r="ENK13" s="35"/>
      <c r="ENL13" s="35"/>
      <c r="ENM13" s="35"/>
      <c r="ENN13" s="35"/>
      <c r="ENO13" s="35"/>
      <c r="ENP13" s="35"/>
      <c r="ENQ13" s="35"/>
      <c r="ENR13" s="35"/>
      <c r="ENS13" s="35"/>
      <c r="ENT13" s="35"/>
      <c r="ENU13" s="35"/>
      <c r="ENV13" s="35"/>
      <c r="ENW13" s="35"/>
      <c r="ENX13" s="35"/>
      <c r="ENY13" s="35"/>
      <c r="ENZ13" s="35"/>
      <c r="EOA13" s="35"/>
      <c r="EOB13" s="35"/>
      <c r="EOC13" s="35"/>
      <c r="EOD13" s="35"/>
      <c r="EOE13" s="35"/>
      <c r="EOF13" s="35"/>
      <c r="EOG13" s="35"/>
      <c r="EOH13" s="35"/>
      <c r="EOI13" s="35"/>
      <c r="EOJ13" s="35"/>
      <c r="EOK13" s="35"/>
      <c r="EOL13" s="35"/>
      <c r="EOM13" s="35"/>
      <c r="EON13" s="35"/>
      <c r="EOO13" s="35"/>
      <c r="EOP13" s="35"/>
      <c r="EOQ13" s="35"/>
      <c r="EOR13" s="35"/>
      <c r="EOS13" s="35"/>
      <c r="EOT13" s="35"/>
      <c r="EOU13" s="35"/>
      <c r="EOV13" s="35"/>
      <c r="EOW13" s="35"/>
      <c r="EOX13" s="35"/>
      <c r="EOY13" s="35"/>
      <c r="EOZ13" s="35"/>
      <c r="EPA13" s="35"/>
      <c r="EPB13" s="35"/>
      <c r="EPC13" s="35"/>
      <c r="EPD13" s="35"/>
      <c r="EPE13" s="35"/>
      <c r="EPF13" s="35"/>
      <c r="EPG13" s="35"/>
      <c r="EPH13" s="35"/>
      <c r="EPI13" s="35"/>
      <c r="EPJ13" s="35"/>
      <c r="EPK13" s="35"/>
      <c r="EPL13" s="35"/>
      <c r="EPM13" s="35"/>
      <c r="EPN13" s="35"/>
      <c r="EPO13" s="35"/>
      <c r="EPP13" s="35"/>
      <c r="EPQ13" s="35"/>
      <c r="EPR13" s="35"/>
      <c r="EPS13" s="35"/>
      <c r="EPT13" s="35"/>
      <c r="EPU13" s="35"/>
      <c r="EPV13" s="35"/>
      <c r="EPW13" s="35"/>
      <c r="EPX13" s="35"/>
      <c r="EPY13" s="35"/>
      <c r="EPZ13" s="35"/>
      <c r="EQA13" s="35"/>
      <c r="EQB13" s="35"/>
      <c r="EQC13" s="35"/>
      <c r="EQD13" s="35"/>
      <c r="EQE13" s="35"/>
      <c r="EQF13" s="35"/>
      <c r="EQG13" s="35"/>
      <c r="EQH13" s="35"/>
      <c r="EQI13" s="35"/>
      <c r="EQJ13" s="35"/>
      <c r="EQK13" s="35"/>
      <c r="EQL13" s="35"/>
      <c r="EQM13" s="35"/>
      <c r="EQN13" s="35"/>
      <c r="EQO13" s="35"/>
      <c r="EQP13" s="35"/>
      <c r="EQQ13" s="35"/>
      <c r="EQR13" s="35"/>
      <c r="EQS13" s="35"/>
      <c r="EQT13" s="35"/>
      <c r="EQU13" s="35"/>
      <c r="EQV13" s="35"/>
      <c r="EQW13" s="35"/>
      <c r="EQX13" s="35"/>
      <c r="EQY13" s="35"/>
      <c r="EQZ13" s="35"/>
      <c r="ERA13" s="35"/>
      <c r="ERB13" s="35"/>
      <c r="ERC13" s="35"/>
      <c r="ERD13" s="35"/>
      <c r="ERE13" s="35"/>
      <c r="ERF13" s="35"/>
      <c r="ERG13" s="35"/>
      <c r="ERH13" s="35"/>
      <c r="ERI13" s="35"/>
      <c r="ERJ13" s="35"/>
      <c r="ERK13" s="35"/>
      <c r="ERL13" s="35"/>
      <c r="ERM13" s="35"/>
      <c r="ERN13" s="35"/>
      <c r="ERO13" s="35"/>
      <c r="ERP13" s="35"/>
      <c r="ERQ13" s="35"/>
      <c r="ERR13" s="35"/>
      <c r="ERS13" s="35"/>
      <c r="ERT13" s="35"/>
      <c r="ERU13" s="35"/>
      <c r="ERV13" s="35"/>
      <c r="ERW13" s="35"/>
      <c r="ERX13" s="35"/>
      <c r="ERY13" s="35"/>
      <c r="ERZ13" s="35"/>
      <c r="ESA13" s="35"/>
      <c r="ESB13" s="35"/>
      <c r="ESC13" s="35"/>
      <c r="ESD13" s="35"/>
      <c r="ESE13" s="35"/>
      <c r="ESF13" s="35"/>
      <c r="ESG13" s="35"/>
      <c r="ESH13" s="35"/>
      <c r="ESI13" s="35"/>
      <c r="ESJ13" s="35"/>
      <c r="ESK13" s="35"/>
      <c r="ESL13" s="35"/>
      <c r="ESM13" s="35"/>
      <c r="ESN13" s="35"/>
      <c r="ESO13" s="35"/>
      <c r="ESP13" s="35"/>
      <c r="ESQ13" s="35"/>
      <c r="ESR13" s="35"/>
      <c r="ESS13" s="35"/>
      <c r="EST13" s="35"/>
      <c r="ESU13" s="35"/>
      <c r="ESV13" s="35"/>
      <c r="ESW13" s="35"/>
      <c r="ESX13" s="35"/>
      <c r="ESY13" s="35"/>
      <c r="ESZ13" s="35"/>
      <c r="ETA13" s="35"/>
      <c r="ETB13" s="35"/>
      <c r="ETC13" s="35"/>
      <c r="ETD13" s="35"/>
      <c r="ETE13" s="35"/>
      <c r="ETF13" s="35"/>
      <c r="ETG13" s="35"/>
      <c r="ETH13" s="35"/>
      <c r="ETI13" s="35"/>
      <c r="ETJ13" s="35"/>
      <c r="ETK13" s="35"/>
      <c r="ETL13" s="35"/>
      <c r="ETM13" s="35"/>
      <c r="ETN13" s="35"/>
      <c r="ETO13" s="35"/>
      <c r="ETP13" s="35"/>
      <c r="ETQ13" s="35"/>
      <c r="ETR13" s="35"/>
      <c r="ETS13" s="35"/>
      <c r="ETT13" s="35"/>
      <c r="ETU13" s="35"/>
      <c r="ETV13" s="35"/>
      <c r="ETW13" s="35"/>
      <c r="ETX13" s="35"/>
      <c r="ETY13" s="35"/>
      <c r="ETZ13" s="35"/>
      <c r="EUA13" s="35"/>
      <c r="EUB13" s="35"/>
      <c r="EUC13" s="35"/>
      <c r="EUD13" s="35"/>
      <c r="EUE13" s="35"/>
      <c r="EUF13" s="35"/>
      <c r="EUG13" s="35"/>
      <c r="EUH13" s="35"/>
      <c r="EUI13" s="35"/>
      <c r="EUJ13" s="35"/>
      <c r="EUK13" s="35"/>
      <c r="EUL13" s="35"/>
      <c r="EUM13" s="35"/>
      <c r="EUN13" s="35"/>
      <c r="EUO13" s="35"/>
      <c r="EUP13" s="35"/>
      <c r="EUQ13" s="35"/>
      <c r="EUR13" s="35"/>
      <c r="EUS13" s="35"/>
      <c r="EUT13" s="35"/>
      <c r="EUU13" s="35"/>
      <c r="EUV13" s="35"/>
      <c r="EUW13" s="35"/>
      <c r="EUX13" s="35"/>
      <c r="EUY13" s="35"/>
      <c r="EUZ13" s="35"/>
      <c r="EVA13" s="35"/>
      <c r="EVB13" s="35"/>
      <c r="EVC13" s="35"/>
      <c r="EVD13" s="35"/>
      <c r="EVE13" s="35"/>
      <c r="EVF13" s="35"/>
      <c r="EVG13" s="35"/>
      <c r="EVH13" s="35"/>
      <c r="EVI13" s="35"/>
      <c r="EVJ13" s="35"/>
      <c r="EVK13" s="35"/>
      <c r="EVL13" s="35"/>
      <c r="EVM13" s="35"/>
      <c r="EVN13" s="35"/>
      <c r="EVO13" s="35"/>
      <c r="EVP13" s="35"/>
      <c r="EVQ13" s="35"/>
      <c r="EVR13" s="35"/>
      <c r="EVS13" s="35"/>
      <c r="EVT13" s="35"/>
      <c r="EVU13" s="35"/>
      <c r="EVV13" s="35"/>
      <c r="EVW13" s="35"/>
      <c r="EVX13" s="35"/>
      <c r="EVY13" s="35"/>
      <c r="EVZ13" s="35"/>
      <c r="EWA13" s="35"/>
      <c r="EWB13" s="35"/>
      <c r="EWC13" s="35"/>
      <c r="EWD13" s="35"/>
      <c r="EWE13" s="35"/>
      <c r="EWF13" s="35"/>
      <c r="EWG13" s="35"/>
      <c r="EWH13" s="35"/>
      <c r="EWI13" s="35"/>
      <c r="EWJ13" s="35"/>
      <c r="EWK13" s="35"/>
      <c r="EWL13" s="35"/>
      <c r="EWM13" s="35"/>
      <c r="EWN13" s="35"/>
      <c r="EWO13" s="35"/>
      <c r="EWP13" s="35"/>
      <c r="EWQ13" s="35"/>
      <c r="EWR13" s="35"/>
      <c r="EWS13" s="35"/>
      <c r="EWT13" s="35"/>
      <c r="EWU13" s="35"/>
      <c r="EWV13" s="35"/>
      <c r="EWW13" s="35"/>
      <c r="EWX13" s="35"/>
      <c r="EWY13" s="35"/>
      <c r="EWZ13" s="35"/>
      <c r="EXA13" s="35"/>
      <c r="EXB13" s="35"/>
      <c r="EXC13" s="35"/>
      <c r="EXD13" s="35"/>
      <c r="EXE13" s="35"/>
      <c r="EXF13" s="35"/>
      <c r="EXG13" s="35"/>
      <c r="EXH13" s="35"/>
      <c r="EXI13" s="35"/>
      <c r="EXJ13" s="35"/>
      <c r="EXK13" s="35"/>
      <c r="EXL13" s="35"/>
      <c r="EXM13" s="35"/>
      <c r="EXN13" s="35"/>
      <c r="EXO13" s="35"/>
      <c r="EXP13" s="35"/>
      <c r="EXQ13" s="35"/>
      <c r="EXR13" s="35"/>
      <c r="EXS13" s="35"/>
      <c r="EXT13" s="35"/>
      <c r="EXU13" s="35"/>
      <c r="EXV13" s="35"/>
      <c r="EXW13" s="35"/>
      <c r="EXX13" s="35"/>
      <c r="EXY13" s="35"/>
      <c r="EXZ13" s="35"/>
      <c r="EYA13" s="35"/>
      <c r="EYB13" s="35"/>
      <c r="EYC13" s="35"/>
      <c r="EYD13" s="35"/>
      <c r="EYE13" s="35"/>
      <c r="EYF13" s="35"/>
      <c r="EYG13" s="35"/>
      <c r="EYH13" s="35"/>
      <c r="EYI13" s="35"/>
      <c r="EYJ13" s="35"/>
      <c r="EYK13" s="35"/>
      <c r="EYL13" s="35"/>
      <c r="EYM13" s="35"/>
      <c r="EYN13" s="35"/>
      <c r="EYO13" s="35"/>
      <c r="EYP13" s="35"/>
      <c r="EYQ13" s="35"/>
      <c r="EYR13" s="35"/>
      <c r="EYS13" s="35"/>
      <c r="EYT13" s="35"/>
      <c r="EYU13" s="35"/>
      <c r="EYV13" s="35"/>
      <c r="EYW13" s="35"/>
      <c r="EYX13" s="35"/>
      <c r="EYY13" s="35"/>
      <c r="EYZ13" s="35"/>
      <c r="EZA13" s="35"/>
      <c r="EZB13" s="35"/>
      <c r="EZC13" s="35"/>
      <c r="EZD13" s="35"/>
      <c r="EZE13" s="35"/>
      <c r="EZF13" s="35"/>
      <c r="EZG13" s="35"/>
      <c r="EZH13" s="35"/>
      <c r="EZI13" s="35"/>
      <c r="EZJ13" s="35"/>
      <c r="EZK13" s="35"/>
      <c r="EZL13" s="35"/>
      <c r="EZM13" s="35"/>
      <c r="EZN13" s="35"/>
      <c r="EZO13" s="35"/>
      <c r="EZP13" s="35"/>
      <c r="EZQ13" s="35"/>
      <c r="EZR13" s="35"/>
      <c r="EZS13" s="35"/>
      <c r="EZT13" s="35"/>
      <c r="EZU13" s="35"/>
      <c r="EZV13" s="35"/>
      <c r="EZW13" s="35"/>
      <c r="EZX13" s="35"/>
      <c r="EZY13" s="35"/>
      <c r="EZZ13" s="35"/>
      <c r="FAA13" s="35"/>
      <c r="FAB13" s="35"/>
      <c r="FAC13" s="35"/>
      <c r="FAD13" s="35"/>
      <c r="FAE13" s="35"/>
      <c r="FAF13" s="35"/>
      <c r="FAG13" s="35"/>
      <c r="FAH13" s="35"/>
      <c r="FAI13" s="35"/>
      <c r="FAJ13" s="35"/>
      <c r="FAK13" s="35"/>
      <c r="FAL13" s="35"/>
      <c r="FAM13" s="35"/>
      <c r="FAN13" s="35"/>
      <c r="FAO13" s="35"/>
      <c r="FAP13" s="35"/>
      <c r="FAQ13" s="35"/>
      <c r="FAR13" s="35"/>
      <c r="FAS13" s="35"/>
      <c r="FAT13" s="35"/>
      <c r="FAU13" s="35"/>
      <c r="FAV13" s="35"/>
      <c r="FAW13" s="35"/>
      <c r="FAX13" s="35"/>
      <c r="FAY13" s="35"/>
      <c r="FAZ13" s="35"/>
      <c r="FBA13" s="35"/>
      <c r="FBB13" s="35"/>
      <c r="FBC13" s="35"/>
      <c r="FBD13" s="35"/>
      <c r="FBE13" s="35"/>
      <c r="FBF13" s="35"/>
      <c r="FBG13" s="35"/>
      <c r="FBH13" s="35"/>
      <c r="FBI13" s="35"/>
      <c r="FBJ13" s="35"/>
      <c r="FBK13" s="35"/>
      <c r="FBL13" s="35"/>
      <c r="FBM13" s="35"/>
      <c r="FBN13" s="35"/>
      <c r="FBO13" s="35"/>
      <c r="FBP13" s="35"/>
      <c r="FBQ13" s="35"/>
      <c r="FBR13" s="35"/>
      <c r="FBS13" s="35"/>
      <c r="FBT13" s="35"/>
      <c r="FBU13" s="35"/>
      <c r="FBV13" s="35"/>
      <c r="FBW13" s="35"/>
      <c r="FBX13" s="35"/>
      <c r="FBY13" s="35"/>
      <c r="FBZ13" s="35"/>
      <c r="FCA13" s="35"/>
      <c r="FCB13" s="35"/>
      <c r="FCC13" s="35"/>
      <c r="FCD13" s="35"/>
      <c r="FCE13" s="35"/>
      <c r="FCF13" s="35"/>
      <c r="FCG13" s="35"/>
      <c r="FCH13" s="35"/>
      <c r="FCI13" s="35"/>
      <c r="FCJ13" s="35"/>
      <c r="FCK13" s="35"/>
      <c r="FCL13" s="35"/>
      <c r="FCM13" s="35"/>
      <c r="FCN13" s="35"/>
      <c r="FCO13" s="35"/>
      <c r="FCP13" s="35"/>
      <c r="FCQ13" s="35"/>
      <c r="FCR13" s="35"/>
      <c r="FCS13" s="35"/>
      <c r="FCT13" s="35"/>
      <c r="FCU13" s="35"/>
      <c r="FCV13" s="35"/>
      <c r="FCW13" s="35"/>
      <c r="FCX13" s="35"/>
      <c r="FCY13" s="35"/>
      <c r="FCZ13" s="35"/>
      <c r="FDA13" s="35"/>
      <c r="FDB13" s="35"/>
      <c r="FDC13" s="35"/>
      <c r="FDD13" s="35"/>
      <c r="FDE13" s="35"/>
      <c r="FDF13" s="35"/>
      <c r="FDG13" s="35"/>
      <c r="FDH13" s="35"/>
      <c r="FDI13" s="35"/>
      <c r="FDJ13" s="35"/>
      <c r="FDK13" s="35"/>
      <c r="FDL13" s="35"/>
      <c r="FDM13" s="35"/>
      <c r="FDN13" s="35"/>
      <c r="FDO13" s="35"/>
      <c r="FDP13" s="35"/>
      <c r="FDQ13" s="35"/>
      <c r="FDR13" s="35"/>
      <c r="FDS13" s="35"/>
      <c r="FDT13" s="35"/>
      <c r="FDU13" s="35"/>
      <c r="FDV13" s="35"/>
      <c r="FDW13" s="35"/>
      <c r="FDX13" s="35"/>
      <c r="FDY13" s="35"/>
      <c r="FDZ13" s="35"/>
      <c r="FEA13" s="35"/>
      <c r="FEB13" s="35"/>
      <c r="FEC13" s="35"/>
      <c r="FED13" s="35"/>
      <c r="FEE13" s="35"/>
      <c r="FEF13" s="35"/>
      <c r="FEG13" s="35"/>
      <c r="FEH13" s="35"/>
      <c r="FEI13" s="35"/>
      <c r="FEJ13" s="35"/>
      <c r="FEK13" s="35"/>
      <c r="FEL13" s="35"/>
      <c r="FEM13" s="35"/>
      <c r="FEN13" s="35"/>
      <c r="FEO13" s="35"/>
      <c r="FEP13" s="35"/>
      <c r="FEQ13" s="35"/>
      <c r="FER13" s="35"/>
      <c r="FES13" s="35"/>
      <c r="FET13" s="35"/>
      <c r="FEU13" s="35"/>
      <c r="FEV13" s="35"/>
      <c r="FEW13" s="35"/>
      <c r="FEX13" s="35"/>
      <c r="FEY13" s="35"/>
      <c r="FEZ13" s="35"/>
      <c r="FFA13" s="35"/>
      <c r="FFB13" s="35"/>
      <c r="FFC13" s="35"/>
      <c r="FFD13" s="35"/>
      <c r="FFE13" s="35"/>
      <c r="FFF13" s="35"/>
      <c r="FFG13" s="35"/>
      <c r="FFH13" s="35"/>
      <c r="FFI13" s="35"/>
      <c r="FFJ13" s="35"/>
      <c r="FFK13" s="35"/>
      <c r="FFL13" s="35"/>
      <c r="FFM13" s="35"/>
      <c r="FFN13" s="35"/>
      <c r="FFO13" s="35"/>
      <c r="FFP13" s="35"/>
      <c r="FFQ13" s="35"/>
      <c r="FFR13" s="35"/>
      <c r="FFS13" s="35"/>
      <c r="FFT13" s="35"/>
      <c r="FFU13" s="35"/>
      <c r="FFV13" s="35"/>
      <c r="FFW13" s="35"/>
      <c r="FFX13" s="35"/>
      <c r="FFY13" s="35"/>
      <c r="FFZ13" s="35"/>
      <c r="FGA13" s="35"/>
      <c r="FGB13" s="35"/>
      <c r="FGC13" s="35"/>
      <c r="FGD13" s="35"/>
      <c r="FGE13" s="35"/>
      <c r="FGF13" s="35"/>
      <c r="FGG13" s="35"/>
      <c r="FGH13" s="35"/>
      <c r="FGI13" s="35"/>
      <c r="FGJ13" s="35"/>
      <c r="FGK13" s="35"/>
      <c r="FGL13" s="35"/>
      <c r="FGM13" s="35"/>
      <c r="FGN13" s="35"/>
      <c r="FGO13" s="35"/>
      <c r="FGP13" s="35"/>
      <c r="FGQ13" s="35"/>
      <c r="FGR13" s="35"/>
      <c r="FGS13" s="35"/>
      <c r="FGT13" s="35"/>
      <c r="FGU13" s="35"/>
      <c r="FGV13" s="35"/>
      <c r="FGW13" s="35"/>
      <c r="FGX13" s="35"/>
      <c r="FGY13" s="35"/>
      <c r="FGZ13" s="35"/>
      <c r="FHA13" s="35"/>
      <c r="FHB13" s="35"/>
      <c r="FHC13" s="35"/>
      <c r="FHD13" s="35"/>
      <c r="FHE13" s="35"/>
      <c r="FHF13" s="35"/>
      <c r="FHG13" s="35"/>
      <c r="FHH13" s="35"/>
      <c r="FHI13" s="35"/>
      <c r="FHJ13" s="35"/>
      <c r="FHK13" s="35"/>
      <c r="FHL13" s="35"/>
      <c r="FHM13" s="35"/>
      <c r="FHN13" s="35"/>
      <c r="FHO13" s="35"/>
      <c r="FHP13" s="35"/>
      <c r="FHQ13" s="35"/>
      <c r="FHR13" s="35"/>
      <c r="FHS13" s="35"/>
      <c r="FHT13" s="35"/>
      <c r="FHU13" s="35"/>
      <c r="FHV13" s="35"/>
      <c r="FHW13" s="35"/>
      <c r="FHX13" s="35"/>
      <c r="FHY13" s="35"/>
      <c r="FHZ13" s="35"/>
      <c r="FIA13" s="35"/>
      <c r="FIB13" s="35"/>
      <c r="FIC13" s="35"/>
      <c r="FID13" s="35"/>
      <c r="FIE13" s="35"/>
      <c r="FIF13" s="35"/>
      <c r="FIG13" s="35"/>
      <c r="FIH13" s="35"/>
      <c r="FII13" s="35"/>
      <c r="FIJ13" s="35"/>
      <c r="FIK13" s="35"/>
      <c r="FIL13" s="35"/>
      <c r="FIM13" s="35"/>
      <c r="FIN13" s="35"/>
      <c r="FIO13" s="35"/>
      <c r="FIP13" s="35"/>
      <c r="FIQ13" s="35"/>
      <c r="FIR13" s="35"/>
      <c r="FIS13" s="35"/>
      <c r="FIT13" s="35"/>
      <c r="FIU13" s="35"/>
      <c r="FIV13" s="35"/>
      <c r="FIW13" s="35"/>
      <c r="FIX13" s="35"/>
      <c r="FIY13" s="35"/>
      <c r="FIZ13" s="35"/>
      <c r="FJA13" s="35"/>
      <c r="FJB13" s="35"/>
      <c r="FJC13" s="35"/>
      <c r="FJD13" s="35"/>
      <c r="FJE13" s="35"/>
      <c r="FJF13" s="35"/>
      <c r="FJG13" s="35"/>
      <c r="FJH13" s="35"/>
      <c r="FJI13" s="35"/>
      <c r="FJJ13" s="35"/>
      <c r="FJK13" s="35"/>
      <c r="FJL13" s="35"/>
      <c r="FJM13" s="35"/>
      <c r="FJN13" s="35"/>
      <c r="FJO13" s="35"/>
      <c r="FJP13" s="35"/>
      <c r="FJQ13" s="35"/>
      <c r="FJR13" s="35"/>
      <c r="FJS13" s="35"/>
      <c r="FJT13" s="35"/>
      <c r="FJU13" s="35"/>
      <c r="FJV13" s="35"/>
      <c r="FJW13" s="35"/>
      <c r="FJX13" s="35"/>
      <c r="FJY13" s="35"/>
      <c r="FJZ13" s="35"/>
      <c r="FKA13" s="35"/>
      <c r="FKB13" s="35"/>
      <c r="FKC13" s="35"/>
      <c r="FKD13" s="35"/>
      <c r="FKE13" s="35"/>
      <c r="FKF13" s="35"/>
      <c r="FKG13" s="35"/>
      <c r="FKH13" s="35"/>
      <c r="FKI13" s="35"/>
      <c r="FKJ13" s="35"/>
      <c r="FKK13" s="35"/>
      <c r="FKL13" s="35"/>
      <c r="FKM13" s="35"/>
      <c r="FKN13" s="35"/>
      <c r="FKO13" s="35"/>
      <c r="FKP13" s="35"/>
      <c r="FKQ13" s="35"/>
      <c r="FKR13" s="35"/>
      <c r="FKS13" s="35"/>
      <c r="FKT13" s="35"/>
      <c r="FKU13" s="35"/>
      <c r="FKV13" s="35"/>
      <c r="FKW13" s="35"/>
      <c r="FKX13" s="35"/>
      <c r="FKY13" s="35"/>
      <c r="FKZ13" s="35"/>
      <c r="FLA13" s="35"/>
      <c r="FLB13" s="35"/>
      <c r="FLC13" s="35"/>
      <c r="FLD13" s="35"/>
      <c r="FLE13" s="35"/>
      <c r="FLF13" s="35"/>
      <c r="FLG13" s="35"/>
      <c r="FLH13" s="35"/>
      <c r="FLI13" s="35"/>
      <c r="FLJ13" s="35"/>
      <c r="FLK13" s="35"/>
      <c r="FLL13" s="35"/>
      <c r="FLM13" s="35"/>
      <c r="FLN13" s="35"/>
      <c r="FLO13" s="35"/>
      <c r="FLP13" s="35"/>
      <c r="FLQ13" s="35"/>
      <c r="FLR13" s="35"/>
      <c r="FLS13" s="35"/>
      <c r="FLT13" s="35"/>
      <c r="FLU13" s="35"/>
      <c r="FLV13" s="35"/>
      <c r="FLW13" s="35"/>
      <c r="FLX13" s="35"/>
      <c r="FLY13" s="35"/>
      <c r="FLZ13" s="35"/>
      <c r="FMA13" s="35"/>
      <c r="FMB13" s="35"/>
      <c r="FMC13" s="35"/>
      <c r="FMD13" s="35"/>
      <c r="FME13" s="35"/>
      <c r="FMF13" s="35"/>
      <c r="FMG13" s="35"/>
      <c r="FMH13" s="35"/>
      <c r="FMI13" s="35"/>
      <c r="FMJ13" s="35"/>
      <c r="FMK13" s="35"/>
      <c r="FML13" s="35"/>
      <c r="FMM13" s="35"/>
      <c r="FMN13" s="35"/>
      <c r="FMO13" s="35"/>
      <c r="FMP13" s="35"/>
      <c r="FMQ13" s="35"/>
      <c r="FMR13" s="35"/>
      <c r="FMS13" s="35"/>
      <c r="FMT13" s="35"/>
      <c r="FMU13" s="35"/>
      <c r="FMV13" s="35"/>
      <c r="FMW13" s="35"/>
      <c r="FMX13" s="35"/>
      <c r="FMY13" s="35"/>
      <c r="FMZ13" s="35"/>
      <c r="FNA13" s="35"/>
      <c r="FNB13" s="35"/>
      <c r="FNC13" s="35"/>
      <c r="FND13" s="35"/>
      <c r="FNE13" s="35"/>
      <c r="FNF13" s="35"/>
      <c r="FNG13" s="35"/>
      <c r="FNH13" s="35"/>
      <c r="FNI13" s="35"/>
      <c r="FNJ13" s="35"/>
      <c r="FNK13" s="35"/>
      <c r="FNL13" s="35"/>
      <c r="FNM13" s="35"/>
      <c r="FNN13" s="35"/>
      <c r="FNO13" s="35"/>
      <c r="FNP13" s="35"/>
      <c r="FNQ13" s="35"/>
      <c r="FNR13" s="35"/>
      <c r="FNS13" s="35"/>
      <c r="FNT13" s="35"/>
      <c r="FNU13" s="35"/>
      <c r="FNV13" s="35"/>
      <c r="FNW13" s="35"/>
      <c r="FNX13" s="35"/>
      <c r="FNY13" s="35"/>
      <c r="FNZ13" s="35"/>
      <c r="FOA13" s="35"/>
      <c r="FOB13" s="35"/>
      <c r="FOC13" s="35"/>
      <c r="FOD13" s="35"/>
      <c r="FOE13" s="35"/>
      <c r="FOF13" s="35"/>
      <c r="FOG13" s="35"/>
      <c r="FOH13" s="35"/>
      <c r="FOI13" s="35"/>
      <c r="FOJ13" s="35"/>
      <c r="FOK13" s="35"/>
      <c r="FOL13" s="35"/>
      <c r="FOM13" s="35"/>
      <c r="FON13" s="35"/>
      <c r="FOO13" s="35"/>
      <c r="FOP13" s="35"/>
      <c r="FOQ13" s="35"/>
      <c r="FOR13" s="35"/>
      <c r="FOS13" s="35"/>
      <c r="FOT13" s="35"/>
      <c r="FOU13" s="35"/>
      <c r="FOV13" s="35"/>
      <c r="FOW13" s="35"/>
      <c r="FOX13" s="35"/>
      <c r="FOY13" s="35"/>
      <c r="FOZ13" s="35"/>
      <c r="FPA13" s="35"/>
      <c r="FPB13" s="35"/>
      <c r="FPC13" s="35"/>
      <c r="FPD13" s="35"/>
      <c r="FPE13" s="35"/>
      <c r="FPF13" s="35"/>
      <c r="FPG13" s="35"/>
      <c r="FPH13" s="35"/>
      <c r="FPI13" s="35"/>
      <c r="FPJ13" s="35"/>
      <c r="FPK13" s="35"/>
      <c r="FPL13" s="35"/>
      <c r="FPM13" s="35"/>
      <c r="FPN13" s="35"/>
      <c r="FPO13" s="35"/>
      <c r="FPP13" s="35"/>
      <c r="FPQ13" s="35"/>
      <c r="FPR13" s="35"/>
      <c r="FPS13" s="35"/>
      <c r="FPT13" s="35"/>
      <c r="FPU13" s="35"/>
      <c r="FPV13" s="35"/>
      <c r="FPW13" s="35"/>
      <c r="FPX13" s="35"/>
      <c r="FPY13" s="35"/>
      <c r="FPZ13" s="35"/>
      <c r="FQA13" s="35"/>
      <c r="FQB13" s="35"/>
      <c r="FQC13" s="35"/>
      <c r="FQD13" s="35"/>
      <c r="FQE13" s="35"/>
      <c r="FQF13" s="35"/>
      <c r="FQG13" s="35"/>
      <c r="FQH13" s="35"/>
      <c r="FQI13" s="35"/>
      <c r="FQJ13" s="35"/>
      <c r="FQK13" s="35"/>
      <c r="FQL13" s="35"/>
      <c r="FQM13" s="35"/>
      <c r="FQN13" s="35"/>
      <c r="FQO13" s="35"/>
      <c r="FQP13" s="35"/>
      <c r="FQQ13" s="35"/>
      <c r="FQR13" s="35"/>
      <c r="FQS13" s="35"/>
      <c r="FQT13" s="35"/>
      <c r="FQU13" s="35"/>
      <c r="FQV13" s="35"/>
      <c r="FQW13" s="35"/>
      <c r="FQX13" s="35"/>
      <c r="FQY13" s="35"/>
      <c r="FQZ13" s="35"/>
      <c r="FRA13" s="35"/>
      <c r="FRB13" s="35"/>
      <c r="FRC13" s="35"/>
      <c r="FRD13" s="35"/>
      <c r="FRE13" s="35"/>
      <c r="FRF13" s="35"/>
      <c r="FRG13" s="35"/>
      <c r="FRH13" s="35"/>
      <c r="FRI13" s="35"/>
      <c r="FRJ13" s="35"/>
      <c r="FRK13" s="35"/>
      <c r="FRL13" s="35"/>
      <c r="FRM13" s="35"/>
      <c r="FRN13" s="35"/>
      <c r="FRO13" s="35"/>
      <c r="FRP13" s="35"/>
      <c r="FRQ13" s="35"/>
      <c r="FRR13" s="35"/>
      <c r="FRS13" s="35"/>
      <c r="FRT13" s="35"/>
      <c r="FRU13" s="35"/>
      <c r="FRV13" s="35"/>
      <c r="FRW13" s="35"/>
      <c r="FRX13" s="35"/>
      <c r="FRY13" s="35"/>
      <c r="FRZ13" s="35"/>
      <c r="FSA13" s="35"/>
      <c r="FSB13" s="35"/>
      <c r="FSC13" s="35"/>
      <c r="FSD13" s="35"/>
      <c r="FSE13" s="35"/>
      <c r="FSF13" s="35"/>
      <c r="FSG13" s="35"/>
      <c r="FSH13" s="35"/>
      <c r="FSI13" s="35"/>
      <c r="FSJ13" s="35"/>
      <c r="FSK13" s="35"/>
      <c r="FSL13" s="35"/>
      <c r="FSM13" s="35"/>
      <c r="FSN13" s="35"/>
      <c r="FSO13" s="35"/>
      <c r="FSP13" s="35"/>
      <c r="FSQ13" s="35"/>
      <c r="FSR13" s="35"/>
      <c r="FSS13" s="35"/>
      <c r="FST13" s="35"/>
      <c r="FSU13" s="35"/>
      <c r="FSV13" s="35"/>
      <c r="FSW13" s="35"/>
      <c r="FSX13" s="35"/>
      <c r="FSY13" s="35"/>
      <c r="FSZ13" s="35"/>
      <c r="FTA13" s="35"/>
      <c r="FTB13" s="35"/>
      <c r="FTC13" s="35"/>
      <c r="FTD13" s="35"/>
      <c r="FTE13" s="35"/>
      <c r="FTF13" s="35"/>
      <c r="FTG13" s="35"/>
      <c r="FTH13" s="35"/>
      <c r="FTI13" s="35"/>
      <c r="FTJ13" s="35"/>
      <c r="FTK13" s="35"/>
      <c r="FTL13" s="35"/>
      <c r="FTM13" s="35"/>
      <c r="FTN13" s="35"/>
      <c r="FTO13" s="35"/>
      <c r="FTP13" s="35"/>
      <c r="FTQ13" s="35"/>
      <c r="FTR13" s="35"/>
      <c r="FTS13" s="35"/>
      <c r="FTT13" s="35"/>
      <c r="FTU13" s="35"/>
      <c r="FTV13" s="35"/>
      <c r="FTW13" s="35"/>
      <c r="FTX13" s="35"/>
      <c r="FTY13" s="35"/>
      <c r="FTZ13" s="35"/>
      <c r="FUA13" s="35"/>
      <c r="FUB13" s="35"/>
      <c r="FUC13" s="35"/>
      <c r="FUD13" s="35"/>
      <c r="FUE13" s="35"/>
      <c r="FUF13" s="35"/>
      <c r="FUG13" s="35"/>
      <c r="FUH13" s="35"/>
      <c r="FUI13" s="35"/>
      <c r="FUJ13" s="35"/>
      <c r="FUK13" s="35"/>
      <c r="FUL13" s="35"/>
      <c r="FUM13" s="35"/>
      <c r="FUN13" s="35"/>
      <c r="FUO13" s="35"/>
      <c r="FUP13" s="35"/>
      <c r="FUQ13" s="35"/>
      <c r="FUR13" s="35"/>
      <c r="FUS13" s="35"/>
      <c r="FUT13" s="35"/>
      <c r="FUU13" s="35"/>
      <c r="FUV13" s="35"/>
      <c r="FUW13" s="35"/>
      <c r="FUX13" s="35"/>
      <c r="FUY13" s="35"/>
      <c r="FUZ13" s="35"/>
      <c r="FVA13" s="35"/>
      <c r="FVB13" s="35"/>
      <c r="FVC13" s="35"/>
      <c r="FVD13" s="35"/>
      <c r="FVE13" s="35"/>
      <c r="FVF13" s="35"/>
      <c r="FVG13" s="35"/>
      <c r="FVH13" s="35"/>
      <c r="FVI13" s="35"/>
      <c r="FVJ13" s="35"/>
      <c r="FVK13" s="35"/>
      <c r="FVL13" s="35"/>
      <c r="FVM13" s="35"/>
      <c r="FVN13" s="35"/>
      <c r="FVO13" s="35"/>
      <c r="FVP13" s="35"/>
      <c r="FVQ13" s="35"/>
      <c r="FVR13" s="35"/>
      <c r="FVS13" s="35"/>
      <c r="FVT13" s="35"/>
      <c r="FVU13" s="35"/>
      <c r="FVV13" s="35"/>
      <c r="FVW13" s="35"/>
      <c r="FVX13" s="35"/>
      <c r="FVY13" s="35"/>
      <c r="FVZ13" s="35"/>
      <c r="FWA13" s="35"/>
      <c r="FWB13" s="35"/>
      <c r="FWC13" s="35"/>
      <c r="FWD13" s="35"/>
      <c r="FWE13" s="35"/>
      <c r="FWF13" s="35"/>
      <c r="FWG13" s="35"/>
      <c r="FWH13" s="35"/>
      <c r="FWI13" s="35"/>
      <c r="FWJ13" s="35"/>
      <c r="FWK13" s="35"/>
      <c r="FWL13" s="35"/>
      <c r="FWM13" s="35"/>
      <c r="FWN13" s="35"/>
      <c r="FWO13" s="35"/>
      <c r="FWP13" s="35"/>
      <c r="FWQ13" s="35"/>
      <c r="FWR13" s="35"/>
      <c r="FWS13" s="35"/>
      <c r="FWT13" s="35"/>
      <c r="FWU13" s="35"/>
      <c r="FWV13" s="35"/>
      <c r="FWW13" s="35"/>
      <c r="FWX13" s="35"/>
      <c r="FWY13" s="35"/>
      <c r="FWZ13" s="35"/>
      <c r="FXA13" s="35"/>
      <c r="FXB13" s="35"/>
      <c r="FXC13" s="35"/>
      <c r="FXD13" s="35"/>
      <c r="FXE13" s="35"/>
      <c r="FXF13" s="35"/>
      <c r="FXG13" s="35"/>
      <c r="FXH13" s="35"/>
      <c r="FXI13" s="35"/>
      <c r="FXJ13" s="35"/>
      <c r="FXK13" s="35"/>
      <c r="FXL13" s="35"/>
      <c r="FXM13" s="35"/>
      <c r="FXN13" s="35"/>
      <c r="FXO13" s="35"/>
      <c r="FXP13" s="35"/>
      <c r="FXQ13" s="35"/>
      <c r="FXR13" s="35"/>
      <c r="FXS13" s="35"/>
      <c r="FXT13" s="35"/>
      <c r="FXU13" s="35"/>
      <c r="FXV13" s="35"/>
      <c r="FXW13" s="35"/>
      <c r="FXX13" s="35"/>
      <c r="FXY13" s="35"/>
      <c r="FXZ13" s="35"/>
      <c r="FYA13" s="35"/>
      <c r="FYB13" s="35"/>
      <c r="FYC13" s="35"/>
      <c r="FYD13" s="35"/>
      <c r="FYE13" s="35"/>
      <c r="FYF13" s="35"/>
      <c r="FYG13" s="35"/>
      <c r="FYH13" s="35"/>
      <c r="FYI13" s="35"/>
      <c r="FYJ13" s="35"/>
      <c r="FYK13" s="35"/>
      <c r="FYL13" s="35"/>
      <c r="FYM13" s="35"/>
      <c r="FYN13" s="35"/>
      <c r="FYO13" s="35"/>
      <c r="FYP13" s="35"/>
      <c r="FYQ13" s="35"/>
      <c r="FYR13" s="35"/>
      <c r="FYS13" s="35"/>
      <c r="FYT13" s="35"/>
      <c r="FYU13" s="35"/>
      <c r="FYV13" s="35"/>
      <c r="FYW13" s="35"/>
      <c r="FYX13" s="35"/>
      <c r="FYY13" s="35"/>
      <c r="FYZ13" s="35"/>
      <c r="FZA13" s="35"/>
      <c r="FZB13" s="35"/>
      <c r="FZC13" s="35"/>
      <c r="FZD13" s="35"/>
      <c r="FZE13" s="35"/>
      <c r="FZF13" s="35"/>
      <c r="FZG13" s="35"/>
      <c r="FZH13" s="35"/>
      <c r="FZI13" s="35"/>
      <c r="FZJ13" s="35"/>
      <c r="FZK13" s="35"/>
      <c r="FZL13" s="35"/>
      <c r="FZM13" s="35"/>
      <c r="FZN13" s="35"/>
      <c r="FZO13" s="35"/>
      <c r="FZP13" s="35"/>
      <c r="FZQ13" s="35"/>
      <c r="FZR13" s="35"/>
      <c r="FZS13" s="35"/>
      <c r="FZT13" s="35"/>
      <c r="FZU13" s="35"/>
      <c r="FZV13" s="35"/>
      <c r="FZW13" s="35"/>
      <c r="FZX13" s="35"/>
      <c r="FZY13" s="35"/>
      <c r="FZZ13" s="35"/>
      <c r="GAA13" s="35"/>
      <c r="GAB13" s="35"/>
      <c r="GAC13" s="35"/>
      <c r="GAD13" s="35"/>
      <c r="GAE13" s="35"/>
      <c r="GAF13" s="35"/>
      <c r="GAG13" s="35"/>
      <c r="GAH13" s="35"/>
      <c r="GAI13" s="35"/>
      <c r="GAJ13" s="35"/>
      <c r="GAK13" s="35"/>
      <c r="GAL13" s="35"/>
      <c r="GAM13" s="35"/>
      <c r="GAN13" s="35"/>
      <c r="GAO13" s="35"/>
      <c r="GAP13" s="35"/>
      <c r="GAQ13" s="35"/>
      <c r="GAR13" s="35"/>
      <c r="GAS13" s="35"/>
      <c r="GAT13" s="35"/>
      <c r="GAU13" s="35"/>
      <c r="GAV13" s="35"/>
      <c r="GAW13" s="35"/>
      <c r="GAX13" s="35"/>
      <c r="GAY13" s="35"/>
      <c r="GAZ13" s="35"/>
      <c r="GBA13" s="35"/>
      <c r="GBB13" s="35"/>
      <c r="GBC13" s="35"/>
      <c r="GBD13" s="35"/>
      <c r="GBE13" s="35"/>
      <c r="GBF13" s="35"/>
      <c r="GBG13" s="35"/>
      <c r="GBH13" s="35"/>
      <c r="GBI13" s="35"/>
      <c r="GBJ13" s="35"/>
      <c r="GBK13" s="35"/>
      <c r="GBL13" s="35"/>
      <c r="GBM13" s="35"/>
      <c r="GBN13" s="35"/>
      <c r="GBO13" s="35"/>
      <c r="GBP13" s="35"/>
      <c r="GBQ13" s="35"/>
      <c r="GBR13" s="35"/>
      <c r="GBS13" s="35"/>
      <c r="GBT13" s="35"/>
      <c r="GBU13" s="35"/>
      <c r="GBV13" s="35"/>
      <c r="GBW13" s="35"/>
      <c r="GBX13" s="35"/>
      <c r="GBY13" s="35"/>
      <c r="GBZ13" s="35"/>
      <c r="GCA13" s="35"/>
      <c r="GCB13" s="35"/>
      <c r="GCC13" s="35"/>
      <c r="GCD13" s="35"/>
      <c r="GCE13" s="35"/>
      <c r="GCF13" s="35"/>
      <c r="GCG13" s="35"/>
      <c r="GCH13" s="35"/>
      <c r="GCI13" s="35"/>
      <c r="GCJ13" s="35"/>
      <c r="GCK13" s="35"/>
      <c r="GCL13" s="35"/>
      <c r="GCM13" s="35"/>
      <c r="GCN13" s="35"/>
      <c r="GCO13" s="35"/>
      <c r="GCP13" s="35"/>
      <c r="GCQ13" s="35"/>
      <c r="GCR13" s="35"/>
      <c r="GCS13" s="35"/>
      <c r="GCT13" s="35"/>
      <c r="GCU13" s="35"/>
      <c r="GCV13" s="35"/>
      <c r="GCW13" s="35"/>
      <c r="GCX13" s="35"/>
      <c r="GCY13" s="35"/>
      <c r="GCZ13" s="35"/>
      <c r="GDA13" s="35"/>
      <c r="GDB13" s="35"/>
      <c r="GDC13" s="35"/>
      <c r="GDD13" s="35"/>
      <c r="GDE13" s="35"/>
      <c r="GDF13" s="35"/>
      <c r="GDG13" s="35"/>
      <c r="GDH13" s="35"/>
      <c r="GDI13" s="35"/>
      <c r="GDJ13" s="35"/>
      <c r="GDK13" s="35"/>
      <c r="GDL13" s="35"/>
      <c r="GDM13" s="35"/>
      <c r="GDN13" s="35"/>
      <c r="GDO13" s="35"/>
      <c r="GDP13" s="35"/>
      <c r="GDQ13" s="35"/>
      <c r="GDR13" s="35"/>
      <c r="GDS13" s="35"/>
      <c r="GDT13" s="35"/>
      <c r="GDU13" s="35"/>
      <c r="GDV13" s="35"/>
      <c r="GDW13" s="35"/>
      <c r="GDX13" s="35"/>
      <c r="GDY13" s="35"/>
      <c r="GDZ13" s="35"/>
      <c r="GEA13" s="35"/>
      <c r="GEB13" s="35"/>
      <c r="GEC13" s="35"/>
      <c r="GED13" s="35"/>
      <c r="GEE13" s="35"/>
      <c r="GEF13" s="35"/>
      <c r="GEG13" s="35"/>
      <c r="GEH13" s="35"/>
      <c r="GEI13" s="35"/>
      <c r="GEJ13" s="35"/>
      <c r="GEK13" s="35"/>
      <c r="GEL13" s="35"/>
      <c r="GEM13" s="35"/>
      <c r="GEN13" s="35"/>
      <c r="GEO13" s="35"/>
      <c r="GEP13" s="35"/>
      <c r="GEQ13" s="35"/>
      <c r="GER13" s="35"/>
      <c r="GES13" s="35"/>
      <c r="GET13" s="35"/>
      <c r="GEU13" s="35"/>
      <c r="GEV13" s="35"/>
      <c r="GEW13" s="35"/>
      <c r="GEX13" s="35"/>
      <c r="GEY13" s="35"/>
      <c r="GEZ13" s="35"/>
      <c r="GFA13" s="35"/>
      <c r="GFB13" s="35"/>
      <c r="GFC13" s="35"/>
      <c r="GFD13" s="35"/>
      <c r="GFE13" s="35"/>
      <c r="GFF13" s="35"/>
      <c r="GFG13" s="35"/>
      <c r="GFH13" s="35"/>
      <c r="GFI13" s="35"/>
      <c r="GFJ13" s="35"/>
      <c r="GFK13" s="35"/>
      <c r="GFL13" s="35"/>
      <c r="GFM13" s="35"/>
      <c r="GFN13" s="35"/>
      <c r="GFO13" s="35"/>
      <c r="GFP13" s="35"/>
      <c r="GFQ13" s="35"/>
      <c r="GFR13" s="35"/>
      <c r="GFS13" s="35"/>
      <c r="GFT13" s="35"/>
      <c r="GFU13" s="35"/>
      <c r="GFV13" s="35"/>
      <c r="GFW13" s="35"/>
      <c r="GFX13" s="35"/>
      <c r="GFY13" s="35"/>
      <c r="GFZ13" s="35"/>
      <c r="GGA13" s="35"/>
      <c r="GGB13" s="35"/>
      <c r="GGC13" s="35"/>
      <c r="GGD13" s="35"/>
      <c r="GGE13" s="35"/>
      <c r="GGF13" s="35"/>
      <c r="GGG13" s="35"/>
      <c r="GGH13" s="35"/>
      <c r="GGI13" s="35"/>
      <c r="GGJ13" s="35"/>
      <c r="GGK13" s="35"/>
      <c r="GGL13" s="35"/>
      <c r="GGM13" s="35"/>
      <c r="GGN13" s="35"/>
      <c r="GGO13" s="35"/>
      <c r="GGP13" s="35"/>
      <c r="GGQ13" s="35"/>
      <c r="GGR13" s="35"/>
      <c r="GGS13" s="35"/>
      <c r="GGT13" s="35"/>
      <c r="GGU13" s="35"/>
      <c r="GGV13" s="35"/>
      <c r="GGW13" s="35"/>
      <c r="GGX13" s="35"/>
      <c r="GGY13" s="35"/>
      <c r="GGZ13" s="35"/>
      <c r="GHA13" s="35"/>
      <c r="GHB13" s="35"/>
      <c r="GHC13" s="35"/>
      <c r="GHD13" s="35"/>
      <c r="GHE13" s="35"/>
      <c r="GHF13" s="35"/>
      <c r="GHG13" s="35"/>
      <c r="GHH13" s="35"/>
      <c r="GHI13" s="35"/>
      <c r="GHJ13" s="35"/>
      <c r="GHK13" s="35"/>
      <c r="GHL13" s="35"/>
      <c r="GHM13" s="35"/>
      <c r="GHN13" s="35"/>
      <c r="GHO13" s="35"/>
      <c r="GHP13" s="35"/>
      <c r="GHQ13" s="35"/>
      <c r="GHR13" s="35"/>
      <c r="GHS13" s="35"/>
      <c r="GHT13" s="35"/>
      <c r="GHU13" s="35"/>
      <c r="GHV13" s="35"/>
      <c r="GHW13" s="35"/>
      <c r="GHX13" s="35"/>
      <c r="GHY13" s="35"/>
      <c r="GHZ13" s="35"/>
      <c r="GIA13" s="35"/>
      <c r="GIB13" s="35"/>
      <c r="GIC13" s="35"/>
      <c r="GID13" s="35"/>
      <c r="GIE13" s="35"/>
      <c r="GIF13" s="35"/>
      <c r="GIG13" s="35"/>
      <c r="GIH13" s="35"/>
      <c r="GII13" s="35"/>
      <c r="GIJ13" s="35"/>
      <c r="GIK13" s="35"/>
      <c r="GIL13" s="35"/>
      <c r="GIM13" s="35"/>
      <c r="GIN13" s="35"/>
      <c r="GIO13" s="35"/>
      <c r="GIP13" s="35"/>
      <c r="GIQ13" s="35"/>
      <c r="GIR13" s="35"/>
      <c r="GIS13" s="35"/>
      <c r="GIT13" s="35"/>
      <c r="GIU13" s="35"/>
      <c r="GIV13" s="35"/>
      <c r="GIW13" s="35"/>
      <c r="GIX13" s="35"/>
      <c r="GIY13" s="35"/>
      <c r="GIZ13" s="35"/>
      <c r="GJA13" s="35"/>
      <c r="GJB13" s="35"/>
      <c r="GJC13" s="35"/>
      <c r="GJD13" s="35"/>
      <c r="GJE13" s="35"/>
      <c r="GJF13" s="35"/>
      <c r="GJG13" s="35"/>
      <c r="GJH13" s="35"/>
      <c r="GJI13" s="35"/>
      <c r="GJJ13" s="35"/>
      <c r="GJK13" s="35"/>
      <c r="GJL13" s="35"/>
      <c r="GJM13" s="35"/>
      <c r="GJN13" s="35"/>
      <c r="GJO13" s="35"/>
      <c r="GJP13" s="35"/>
      <c r="GJQ13" s="35"/>
      <c r="GJR13" s="35"/>
      <c r="GJS13" s="35"/>
      <c r="GJT13" s="35"/>
      <c r="GJU13" s="35"/>
      <c r="GJV13" s="35"/>
      <c r="GJW13" s="35"/>
      <c r="GJX13" s="35"/>
      <c r="GJY13" s="35"/>
      <c r="GJZ13" s="35"/>
      <c r="GKA13" s="35"/>
      <c r="GKB13" s="35"/>
      <c r="GKC13" s="35"/>
      <c r="GKD13" s="35"/>
      <c r="GKE13" s="35"/>
      <c r="GKF13" s="35"/>
      <c r="GKG13" s="35"/>
      <c r="GKH13" s="35"/>
      <c r="GKI13" s="35"/>
      <c r="GKJ13" s="35"/>
      <c r="GKK13" s="35"/>
      <c r="GKL13" s="35"/>
      <c r="GKM13" s="35"/>
      <c r="GKN13" s="35"/>
      <c r="GKO13" s="35"/>
      <c r="GKP13" s="35"/>
      <c r="GKQ13" s="35"/>
      <c r="GKR13" s="35"/>
      <c r="GKS13" s="35"/>
      <c r="GKT13" s="35"/>
      <c r="GKU13" s="35"/>
      <c r="GKV13" s="35"/>
      <c r="GKW13" s="35"/>
      <c r="GKX13" s="35"/>
      <c r="GKY13" s="35"/>
      <c r="GKZ13" s="35"/>
      <c r="GLA13" s="35"/>
      <c r="GLB13" s="35"/>
      <c r="GLC13" s="35"/>
      <c r="GLD13" s="35"/>
      <c r="GLE13" s="35"/>
      <c r="GLF13" s="35"/>
      <c r="GLG13" s="35"/>
      <c r="GLH13" s="35"/>
      <c r="GLI13" s="35"/>
      <c r="GLJ13" s="35"/>
      <c r="GLK13" s="35"/>
      <c r="GLL13" s="35"/>
      <c r="GLM13" s="35"/>
      <c r="GLN13" s="35"/>
      <c r="GLO13" s="35"/>
      <c r="GLP13" s="35"/>
      <c r="GLQ13" s="35"/>
      <c r="GLR13" s="35"/>
      <c r="GLS13" s="35"/>
      <c r="GLT13" s="35"/>
      <c r="GLU13" s="35"/>
      <c r="GLV13" s="35"/>
      <c r="GLW13" s="35"/>
      <c r="GLX13" s="35"/>
      <c r="GLY13" s="35"/>
      <c r="GLZ13" s="35"/>
      <c r="GMA13" s="35"/>
      <c r="GMB13" s="35"/>
      <c r="GMC13" s="35"/>
      <c r="GMD13" s="35"/>
      <c r="GME13" s="35"/>
      <c r="GMF13" s="35"/>
      <c r="GMG13" s="35"/>
      <c r="GMH13" s="35"/>
      <c r="GMI13" s="35"/>
      <c r="GMJ13" s="35"/>
      <c r="GMK13" s="35"/>
      <c r="GML13" s="35"/>
      <c r="GMM13" s="35"/>
      <c r="GMN13" s="35"/>
      <c r="GMO13" s="35"/>
      <c r="GMP13" s="35"/>
      <c r="GMQ13" s="35"/>
      <c r="GMR13" s="35"/>
      <c r="GMS13" s="35"/>
      <c r="GMT13" s="35"/>
      <c r="GMU13" s="35"/>
      <c r="GMV13" s="35"/>
      <c r="GMW13" s="35"/>
      <c r="GMX13" s="35"/>
      <c r="GMY13" s="35"/>
      <c r="GMZ13" s="35"/>
      <c r="GNA13" s="35"/>
      <c r="GNB13" s="35"/>
      <c r="GNC13" s="35"/>
      <c r="GND13" s="35"/>
      <c r="GNE13" s="35"/>
      <c r="GNF13" s="35"/>
      <c r="GNG13" s="35"/>
      <c r="GNH13" s="35"/>
      <c r="GNI13" s="35"/>
      <c r="GNJ13" s="35"/>
      <c r="GNK13" s="35"/>
      <c r="GNL13" s="35"/>
      <c r="GNM13" s="35"/>
      <c r="GNN13" s="35"/>
      <c r="GNO13" s="35"/>
      <c r="GNP13" s="35"/>
      <c r="GNQ13" s="35"/>
      <c r="GNR13" s="35"/>
      <c r="GNS13" s="35"/>
      <c r="GNT13" s="35"/>
      <c r="GNU13" s="35"/>
      <c r="GNV13" s="35"/>
      <c r="GNW13" s="35"/>
      <c r="GNX13" s="35"/>
      <c r="GNY13" s="35"/>
      <c r="GNZ13" s="35"/>
      <c r="GOA13" s="35"/>
      <c r="GOB13" s="35"/>
      <c r="GOC13" s="35"/>
      <c r="GOD13" s="35"/>
      <c r="GOE13" s="35"/>
      <c r="GOF13" s="35"/>
      <c r="GOG13" s="35"/>
      <c r="GOH13" s="35"/>
      <c r="GOI13" s="35"/>
      <c r="GOJ13" s="35"/>
      <c r="GOK13" s="35"/>
      <c r="GOL13" s="35"/>
      <c r="GOM13" s="35"/>
      <c r="GON13" s="35"/>
      <c r="GOO13" s="35"/>
      <c r="GOP13" s="35"/>
      <c r="GOQ13" s="35"/>
      <c r="GOR13" s="35"/>
      <c r="GOS13" s="35"/>
      <c r="GOT13" s="35"/>
      <c r="GOU13" s="35"/>
      <c r="GOV13" s="35"/>
      <c r="GOW13" s="35"/>
      <c r="GOX13" s="35"/>
      <c r="GOY13" s="35"/>
      <c r="GOZ13" s="35"/>
      <c r="GPA13" s="35"/>
      <c r="GPB13" s="35"/>
      <c r="GPC13" s="35"/>
      <c r="GPD13" s="35"/>
      <c r="GPE13" s="35"/>
      <c r="GPF13" s="35"/>
      <c r="GPG13" s="35"/>
      <c r="GPH13" s="35"/>
      <c r="GPI13" s="35"/>
      <c r="GPJ13" s="35"/>
      <c r="GPK13" s="35"/>
      <c r="GPL13" s="35"/>
      <c r="GPM13" s="35"/>
      <c r="GPN13" s="35"/>
      <c r="GPO13" s="35"/>
      <c r="GPP13" s="35"/>
      <c r="GPQ13" s="35"/>
      <c r="GPR13" s="35"/>
      <c r="GPS13" s="35"/>
      <c r="GPT13" s="35"/>
      <c r="GPU13" s="35"/>
      <c r="GPV13" s="35"/>
      <c r="GPW13" s="35"/>
      <c r="GPX13" s="35"/>
      <c r="GPY13" s="35"/>
      <c r="GPZ13" s="35"/>
      <c r="GQA13" s="35"/>
      <c r="GQB13" s="35"/>
      <c r="GQC13" s="35"/>
      <c r="GQD13" s="35"/>
      <c r="GQE13" s="35"/>
      <c r="GQF13" s="35"/>
      <c r="GQG13" s="35"/>
      <c r="GQH13" s="35"/>
      <c r="GQI13" s="35"/>
      <c r="GQJ13" s="35"/>
      <c r="GQK13" s="35"/>
      <c r="GQL13" s="35"/>
      <c r="GQM13" s="35"/>
      <c r="GQN13" s="35"/>
      <c r="GQO13" s="35"/>
      <c r="GQP13" s="35"/>
      <c r="GQQ13" s="35"/>
      <c r="GQR13" s="35"/>
      <c r="GQS13" s="35"/>
      <c r="GQT13" s="35"/>
      <c r="GQU13" s="35"/>
      <c r="GQV13" s="35"/>
      <c r="GQW13" s="35"/>
      <c r="GQX13" s="35"/>
      <c r="GQY13" s="35"/>
      <c r="GQZ13" s="35"/>
      <c r="GRA13" s="35"/>
      <c r="GRB13" s="35"/>
      <c r="GRC13" s="35"/>
      <c r="GRD13" s="35"/>
      <c r="GRE13" s="35"/>
      <c r="GRF13" s="35"/>
      <c r="GRG13" s="35"/>
      <c r="GRH13" s="35"/>
      <c r="GRI13" s="35"/>
      <c r="GRJ13" s="35"/>
      <c r="GRK13" s="35"/>
      <c r="GRL13" s="35"/>
      <c r="GRM13" s="35"/>
      <c r="GRN13" s="35"/>
      <c r="GRO13" s="35"/>
      <c r="GRP13" s="35"/>
      <c r="GRQ13" s="35"/>
      <c r="GRR13" s="35"/>
      <c r="GRS13" s="35"/>
      <c r="GRT13" s="35"/>
      <c r="GRU13" s="35"/>
      <c r="GRV13" s="35"/>
      <c r="GRW13" s="35"/>
      <c r="GRX13" s="35"/>
      <c r="GRY13" s="35"/>
      <c r="GRZ13" s="35"/>
      <c r="GSA13" s="35"/>
      <c r="GSB13" s="35"/>
      <c r="GSC13" s="35"/>
      <c r="GSD13" s="35"/>
      <c r="GSE13" s="35"/>
      <c r="GSF13" s="35"/>
      <c r="GSG13" s="35"/>
      <c r="GSH13" s="35"/>
      <c r="GSI13" s="35"/>
      <c r="GSJ13" s="35"/>
      <c r="GSK13" s="35"/>
      <c r="GSL13" s="35"/>
      <c r="GSM13" s="35"/>
      <c r="GSN13" s="35"/>
      <c r="GSO13" s="35"/>
      <c r="GSP13" s="35"/>
      <c r="GSQ13" s="35"/>
      <c r="GSR13" s="35"/>
      <c r="GSS13" s="35"/>
      <c r="GST13" s="35"/>
      <c r="GSU13" s="35"/>
      <c r="GSV13" s="35"/>
      <c r="GSW13" s="35"/>
      <c r="GSX13" s="35"/>
      <c r="GSY13" s="35"/>
      <c r="GSZ13" s="35"/>
      <c r="GTA13" s="35"/>
      <c r="GTB13" s="35"/>
      <c r="GTC13" s="35"/>
      <c r="GTD13" s="35"/>
      <c r="GTE13" s="35"/>
      <c r="GTF13" s="35"/>
      <c r="GTG13" s="35"/>
      <c r="GTH13" s="35"/>
      <c r="GTI13" s="35"/>
      <c r="GTJ13" s="35"/>
      <c r="GTK13" s="35"/>
      <c r="GTL13" s="35"/>
      <c r="GTM13" s="35"/>
      <c r="GTN13" s="35"/>
      <c r="GTO13" s="35"/>
      <c r="GTP13" s="35"/>
      <c r="GTQ13" s="35"/>
      <c r="GTR13" s="35"/>
      <c r="GTS13" s="35"/>
      <c r="GTT13" s="35"/>
      <c r="GTU13" s="35"/>
      <c r="GTV13" s="35"/>
      <c r="GTW13" s="35"/>
      <c r="GTX13" s="35"/>
      <c r="GTY13" s="35"/>
      <c r="GTZ13" s="35"/>
      <c r="GUA13" s="35"/>
      <c r="GUB13" s="35"/>
      <c r="GUC13" s="35"/>
      <c r="GUD13" s="35"/>
      <c r="GUE13" s="35"/>
      <c r="GUF13" s="35"/>
      <c r="GUG13" s="35"/>
      <c r="GUH13" s="35"/>
      <c r="GUI13" s="35"/>
      <c r="GUJ13" s="35"/>
      <c r="GUK13" s="35"/>
      <c r="GUL13" s="35"/>
      <c r="GUM13" s="35"/>
      <c r="GUN13" s="35"/>
      <c r="GUO13" s="35"/>
      <c r="GUP13" s="35"/>
      <c r="GUQ13" s="35"/>
      <c r="GUR13" s="35"/>
      <c r="GUS13" s="35"/>
      <c r="GUT13" s="35"/>
      <c r="GUU13" s="35"/>
      <c r="GUV13" s="35"/>
      <c r="GUW13" s="35"/>
      <c r="GUX13" s="35"/>
      <c r="GUY13" s="35"/>
      <c r="GUZ13" s="35"/>
      <c r="GVA13" s="35"/>
      <c r="GVB13" s="35"/>
      <c r="GVC13" s="35"/>
      <c r="GVD13" s="35"/>
      <c r="GVE13" s="35"/>
      <c r="GVF13" s="35"/>
      <c r="GVG13" s="35"/>
      <c r="GVH13" s="35"/>
      <c r="GVI13" s="35"/>
      <c r="GVJ13" s="35"/>
      <c r="GVK13" s="35"/>
      <c r="GVL13" s="35"/>
      <c r="GVM13" s="35"/>
      <c r="GVN13" s="35"/>
      <c r="GVO13" s="35"/>
      <c r="GVP13" s="35"/>
      <c r="GVQ13" s="35"/>
      <c r="GVR13" s="35"/>
      <c r="GVS13" s="35"/>
      <c r="GVT13" s="35"/>
      <c r="GVU13" s="35"/>
      <c r="GVV13" s="35"/>
      <c r="GVW13" s="35"/>
      <c r="GVX13" s="35"/>
      <c r="GVY13" s="35"/>
      <c r="GVZ13" s="35"/>
      <c r="GWA13" s="35"/>
      <c r="GWB13" s="35"/>
      <c r="GWC13" s="35"/>
      <c r="GWD13" s="35"/>
      <c r="GWE13" s="35"/>
      <c r="GWF13" s="35"/>
      <c r="GWG13" s="35"/>
      <c r="GWH13" s="35"/>
      <c r="GWI13" s="35"/>
      <c r="GWJ13" s="35"/>
      <c r="GWK13" s="35"/>
      <c r="GWL13" s="35"/>
      <c r="GWM13" s="35"/>
      <c r="GWN13" s="35"/>
      <c r="GWO13" s="35"/>
      <c r="GWP13" s="35"/>
      <c r="GWQ13" s="35"/>
      <c r="GWR13" s="35"/>
      <c r="GWS13" s="35"/>
      <c r="GWT13" s="35"/>
      <c r="GWU13" s="35"/>
      <c r="GWV13" s="35"/>
      <c r="GWW13" s="35"/>
      <c r="GWX13" s="35"/>
      <c r="GWY13" s="35"/>
      <c r="GWZ13" s="35"/>
      <c r="GXA13" s="35"/>
      <c r="GXB13" s="35"/>
      <c r="GXC13" s="35"/>
      <c r="GXD13" s="35"/>
      <c r="GXE13" s="35"/>
      <c r="GXF13" s="35"/>
      <c r="GXG13" s="35"/>
      <c r="GXH13" s="35"/>
      <c r="GXI13" s="35"/>
      <c r="GXJ13" s="35"/>
      <c r="GXK13" s="35"/>
      <c r="GXL13" s="35"/>
      <c r="GXM13" s="35"/>
      <c r="GXN13" s="35"/>
      <c r="GXO13" s="35"/>
      <c r="GXP13" s="35"/>
      <c r="GXQ13" s="35"/>
      <c r="GXR13" s="35"/>
      <c r="GXS13" s="35"/>
      <c r="GXT13" s="35"/>
      <c r="GXU13" s="35"/>
      <c r="GXV13" s="35"/>
      <c r="GXW13" s="35"/>
      <c r="GXX13" s="35"/>
      <c r="GXY13" s="35"/>
      <c r="GXZ13" s="35"/>
      <c r="GYA13" s="35"/>
      <c r="GYB13" s="35"/>
      <c r="GYC13" s="35"/>
      <c r="GYD13" s="35"/>
      <c r="GYE13" s="35"/>
      <c r="GYF13" s="35"/>
      <c r="GYG13" s="35"/>
      <c r="GYH13" s="35"/>
      <c r="GYI13" s="35"/>
      <c r="GYJ13" s="35"/>
      <c r="GYK13" s="35"/>
      <c r="GYL13" s="35"/>
      <c r="GYM13" s="35"/>
      <c r="GYN13" s="35"/>
      <c r="GYO13" s="35"/>
      <c r="GYP13" s="35"/>
      <c r="GYQ13" s="35"/>
      <c r="GYR13" s="35"/>
      <c r="GYS13" s="35"/>
      <c r="GYT13" s="35"/>
      <c r="GYU13" s="35"/>
      <c r="GYV13" s="35"/>
      <c r="GYW13" s="35"/>
      <c r="GYX13" s="35"/>
      <c r="GYY13" s="35"/>
      <c r="GYZ13" s="35"/>
      <c r="GZA13" s="35"/>
      <c r="GZB13" s="35"/>
      <c r="GZC13" s="35"/>
      <c r="GZD13" s="35"/>
      <c r="GZE13" s="35"/>
      <c r="GZF13" s="35"/>
      <c r="GZG13" s="35"/>
      <c r="GZH13" s="35"/>
      <c r="GZI13" s="35"/>
      <c r="GZJ13" s="35"/>
      <c r="GZK13" s="35"/>
      <c r="GZL13" s="35"/>
      <c r="GZM13" s="35"/>
      <c r="GZN13" s="35"/>
      <c r="GZO13" s="35"/>
      <c r="GZP13" s="35"/>
      <c r="GZQ13" s="35"/>
      <c r="GZR13" s="35"/>
      <c r="GZS13" s="35"/>
      <c r="GZT13" s="35"/>
      <c r="GZU13" s="35"/>
      <c r="GZV13" s="35"/>
      <c r="GZW13" s="35"/>
      <c r="GZX13" s="35"/>
      <c r="GZY13" s="35"/>
      <c r="GZZ13" s="35"/>
      <c r="HAA13" s="35"/>
      <c r="HAB13" s="35"/>
      <c r="HAC13" s="35"/>
      <c r="HAD13" s="35"/>
      <c r="HAE13" s="35"/>
      <c r="HAF13" s="35"/>
      <c r="HAG13" s="35"/>
      <c r="HAH13" s="35"/>
      <c r="HAI13" s="35"/>
      <c r="HAJ13" s="35"/>
      <c r="HAK13" s="35"/>
      <c r="HAL13" s="35"/>
      <c r="HAM13" s="35"/>
      <c r="HAN13" s="35"/>
      <c r="HAO13" s="35"/>
      <c r="HAP13" s="35"/>
      <c r="HAQ13" s="35"/>
      <c r="HAR13" s="35"/>
      <c r="HAS13" s="35"/>
      <c r="HAT13" s="35"/>
      <c r="HAU13" s="35"/>
      <c r="HAV13" s="35"/>
      <c r="HAW13" s="35"/>
      <c r="HAX13" s="35"/>
      <c r="HAY13" s="35"/>
      <c r="HAZ13" s="35"/>
      <c r="HBA13" s="35"/>
      <c r="HBB13" s="35"/>
      <c r="HBC13" s="35"/>
      <c r="HBD13" s="35"/>
      <c r="HBE13" s="35"/>
      <c r="HBF13" s="35"/>
      <c r="HBG13" s="35"/>
      <c r="HBH13" s="35"/>
      <c r="HBI13" s="35"/>
      <c r="HBJ13" s="35"/>
      <c r="HBK13" s="35"/>
      <c r="HBL13" s="35"/>
      <c r="HBM13" s="35"/>
      <c r="HBN13" s="35"/>
      <c r="HBO13" s="35"/>
      <c r="HBP13" s="35"/>
      <c r="HBQ13" s="35"/>
      <c r="HBR13" s="35"/>
      <c r="HBS13" s="35"/>
      <c r="HBT13" s="35"/>
      <c r="HBU13" s="35"/>
      <c r="HBV13" s="35"/>
      <c r="HBW13" s="35"/>
      <c r="HBX13" s="35"/>
      <c r="HBY13" s="35"/>
      <c r="HBZ13" s="35"/>
      <c r="HCA13" s="35"/>
      <c r="HCB13" s="35"/>
      <c r="HCC13" s="35"/>
      <c r="HCD13" s="35"/>
      <c r="HCE13" s="35"/>
      <c r="HCF13" s="35"/>
      <c r="HCG13" s="35"/>
      <c r="HCH13" s="35"/>
      <c r="HCI13" s="35"/>
      <c r="HCJ13" s="35"/>
      <c r="HCK13" s="35"/>
      <c r="HCL13" s="35"/>
      <c r="HCM13" s="35"/>
      <c r="HCN13" s="35"/>
      <c r="HCO13" s="35"/>
      <c r="HCP13" s="35"/>
      <c r="HCQ13" s="35"/>
      <c r="HCR13" s="35"/>
      <c r="HCS13" s="35"/>
      <c r="HCT13" s="35"/>
      <c r="HCU13" s="35"/>
      <c r="HCV13" s="35"/>
      <c r="HCW13" s="35"/>
      <c r="HCX13" s="35"/>
      <c r="HCY13" s="35"/>
      <c r="HCZ13" s="35"/>
      <c r="HDA13" s="35"/>
      <c r="HDB13" s="35"/>
      <c r="HDC13" s="35"/>
      <c r="HDD13" s="35"/>
      <c r="HDE13" s="35"/>
      <c r="HDF13" s="35"/>
      <c r="HDG13" s="35"/>
      <c r="HDH13" s="35"/>
      <c r="HDI13" s="35"/>
      <c r="HDJ13" s="35"/>
      <c r="HDK13" s="35"/>
      <c r="HDL13" s="35"/>
      <c r="HDM13" s="35"/>
      <c r="HDN13" s="35"/>
      <c r="HDO13" s="35"/>
      <c r="HDP13" s="35"/>
      <c r="HDQ13" s="35"/>
      <c r="HDR13" s="35"/>
      <c r="HDS13" s="35"/>
      <c r="HDT13" s="35"/>
      <c r="HDU13" s="35"/>
      <c r="HDV13" s="35"/>
      <c r="HDW13" s="35"/>
      <c r="HDX13" s="35"/>
      <c r="HDY13" s="35"/>
      <c r="HDZ13" s="35"/>
      <c r="HEA13" s="35"/>
      <c r="HEB13" s="35"/>
      <c r="HEC13" s="35"/>
      <c r="HED13" s="35"/>
      <c r="HEE13" s="35"/>
      <c r="HEF13" s="35"/>
      <c r="HEG13" s="35"/>
      <c r="HEH13" s="35"/>
      <c r="HEI13" s="35"/>
      <c r="HEJ13" s="35"/>
      <c r="HEK13" s="35"/>
      <c r="HEL13" s="35"/>
      <c r="HEM13" s="35"/>
      <c r="HEN13" s="35"/>
      <c r="HEO13" s="35"/>
      <c r="HEP13" s="35"/>
      <c r="HEQ13" s="35"/>
      <c r="HER13" s="35"/>
      <c r="HES13" s="35"/>
      <c r="HET13" s="35"/>
      <c r="HEU13" s="35"/>
      <c r="HEV13" s="35"/>
      <c r="HEW13" s="35"/>
      <c r="HEX13" s="35"/>
      <c r="HEY13" s="35"/>
      <c r="HEZ13" s="35"/>
      <c r="HFA13" s="35"/>
      <c r="HFB13" s="35"/>
      <c r="HFC13" s="35"/>
      <c r="HFD13" s="35"/>
      <c r="HFE13" s="35"/>
      <c r="HFF13" s="35"/>
      <c r="HFG13" s="35"/>
      <c r="HFH13" s="35"/>
      <c r="HFI13" s="35"/>
      <c r="HFJ13" s="35"/>
      <c r="HFK13" s="35"/>
      <c r="HFL13" s="35"/>
      <c r="HFM13" s="35"/>
      <c r="HFN13" s="35"/>
      <c r="HFO13" s="35"/>
      <c r="HFP13" s="35"/>
      <c r="HFQ13" s="35"/>
      <c r="HFR13" s="35"/>
      <c r="HFS13" s="35"/>
      <c r="HFT13" s="35"/>
      <c r="HFU13" s="35"/>
      <c r="HFV13" s="35"/>
      <c r="HFW13" s="35"/>
      <c r="HFX13" s="35"/>
      <c r="HFY13" s="35"/>
      <c r="HFZ13" s="35"/>
      <c r="HGA13" s="35"/>
      <c r="HGB13" s="35"/>
      <c r="HGC13" s="35"/>
      <c r="HGD13" s="35"/>
      <c r="HGE13" s="35"/>
      <c r="HGF13" s="35"/>
      <c r="HGG13" s="35"/>
      <c r="HGH13" s="35"/>
      <c r="HGI13" s="35"/>
      <c r="HGJ13" s="35"/>
      <c r="HGK13" s="35"/>
      <c r="HGL13" s="35"/>
      <c r="HGM13" s="35"/>
      <c r="HGN13" s="35"/>
      <c r="HGO13" s="35"/>
      <c r="HGP13" s="35"/>
      <c r="HGQ13" s="35"/>
      <c r="HGR13" s="35"/>
      <c r="HGS13" s="35"/>
      <c r="HGT13" s="35"/>
      <c r="HGU13" s="35"/>
      <c r="HGV13" s="35"/>
      <c r="HGW13" s="35"/>
      <c r="HGX13" s="35"/>
      <c r="HGY13" s="35"/>
      <c r="HGZ13" s="35"/>
      <c r="HHA13" s="35"/>
      <c r="HHB13" s="35"/>
      <c r="HHC13" s="35"/>
      <c r="HHD13" s="35"/>
      <c r="HHE13" s="35"/>
      <c r="HHF13" s="35"/>
      <c r="HHG13" s="35"/>
      <c r="HHH13" s="35"/>
      <c r="HHI13" s="35"/>
      <c r="HHJ13" s="35"/>
      <c r="HHK13" s="35"/>
      <c r="HHL13" s="35"/>
      <c r="HHM13" s="35"/>
      <c r="HHN13" s="35"/>
      <c r="HHO13" s="35"/>
      <c r="HHP13" s="35"/>
      <c r="HHQ13" s="35"/>
      <c r="HHR13" s="35"/>
      <c r="HHS13" s="35"/>
      <c r="HHT13" s="35"/>
      <c r="HHU13" s="35"/>
      <c r="HHV13" s="35"/>
      <c r="HHW13" s="35"/>
      <c r="HHX13" s="35"/>
      <c r="HHY13" s="35"/>
      <c r="HHZ13" s="35"/>
      <c r="HIA13" s="35"/>
      <c r="HIB13" s="35"/>
      <c r="HIC13" s="35"/>
      <c r="HID13" s="35"/>
      <c r="HIE13" s="35"/>
      <c r="HIF13" s="35"/>
      <c r="HIG13" s="35"/>
      <c r="HIH13" s="35"/>
      <c r="HII13" s="35"/>
      <c r="HIJ13" s="35"/>
      <c r="HIK13" s="35"/>
      <c r="HIL13" s="35"/>
      <c r="HIM13" s="35"/>
      <c r="HIN13" s="35"/>
      <c r="HIO13" s="35"/>
      <c r="HIP13" s="35"/>
      <c r="HIQ13" s="35"/>
      <c r="HIR13" s="35"/>
      <c r="HIS13" s="35"/>
      <c r="HIT13" s="35"/>
      <c r="HIU13" s="35"/>
      <c r="HIV13" s="35"/>
      <c r="HIW13" s="35"/>
      <c r="HIX13" s="35"/>
      <c r="HIY13" s="35"/>
      <c r="HIZ13" s="35"/>
      <c r="HJA13" s="35"/>
      <c r="HJB13" s="35"/>
      <c r="HJC13" s="35"/>
      <c r="HJD13" s="35"/>
      <c r="HJE13" s="35"/>
      <c r="HJF13" s="35"/>
      <c r="HJG13" s="35"/>
      <c r="HJH13" s="35"/>
      <c r="HJI13" s="35"/>
      <c r="HJJ13" s="35"/>
      <c r="HJK13" s="35"/>
      <c r="HJL13" s="35"/>
      <c r="HJM13" s="35"/>
      <c r="HJN13" s="35"/>
      <c r="HJO13" s="35"/>
      <c r="HJP13" s="35"/>
      <c r="HJQ13" s="35"/>
      <c r="HJR13" s="35"/>
      <c r="HJS13" s="35"/>
      <c r="HJT13" s="35"/>
      <c r="HJU13" s="35"/>
      <c r="HJV13" s="35"/>
      <c r="HJW13" s="35"/>
      <c r="HJX13" s="35"/>
      <c r="HJY13" s="35"/>
      <c r="HJZ13" s="35"/>
      <c r="HKA13" s="35"/>
      <c r="HKB13" s="35"/>
      <c r="HKC13" s="35"/>
      <c r="HKD13" s="35"/>
      <c r="HKE13" s="35"/>
      <c r="HKF13" s="35"/>
      <c r="HKG13" s="35"/>
      <c r="HKH13" s="35"/>
      <c r="HKI13" s="35"/>
      <c r="HKJ13" s="35"/>
      <c r="HKK13" s="35"/>
      <c r="HKL13" s="35"/>
      <c r="HKM13" s="35"/>
      <c r="HKN13" s="35"/>
      <c r="HKO13" s="35"/>
      <c r="HKP13" s="35"/>
      <c r="HKQ13" s="35"/>
      <c r="HKR13" s="35"/>
      <c r="HKS13" s="35"/>
      <c r="HKT13" s="35"/>
      <c r="HKU13" s="35"/>
      <c r="HKV13" s="35"/>
      <c r="HKW13" s="35"/>
      <c r="HKX13" s="35"/>
      <c r="HKY13" s="35"/>
      <c r="HKZ13" s="35"/>
      <c r="HLA13" s="35"/>
      <c r="HLB13" s="35"/>
      <c r="HLC13" s="35"/>
      <c r="HLD13" s="35"/>
      <c r="HLE13" s="35"/>
      <c r="HLF13" s="35"/>
      <c r="HLG13" s="35"/>
      <c r="HLH13" s="35"/>
      <c r="HLI13" s="35"/>
      <c r="HLJ13" s="35"/>
      <c r="HLK13" s="35"/>
      <c r="HLL13" s="35"/>
      <c r="HLM13" s="35"/>
      <c r="HLN13" s="35"/>
      <c r="HLO13" s="35"/>
      <c r="HLP13" s="35"/>
      <c r="HLQ13" s="35"/>
      <c r="HLR13" s="35"/>
      <c r="HLS13" s="35"/>
      <c r="HLT13" s="35"/>
      <c r="HLU13" s="35"/>
      <c r="HLV13" s="35"/>
      <c r="HLW13" s="35"/>
      <c r="HLX13" s="35"/>
      <c r="HLY13" s="35"/>
      <c r="HLZ13" s="35"/>
      <c r="HMA13" s="35"/>
      <c r="HMB13" s="35"/>
      <c r="HMC13" s="35"/>
      <c r="HMD13" s="35"/>
      <c r="HME13" s="35"/>
      <c r="HMF13" s="35"/>
      <c r="HMG13" s="35"/>
      <c r="HMH13" s="35"/>
      <c r="HMI13" s="35"/>
      <c r="HMJ13" s="35"/>
      <c r="HMK13" s="35"/>
      <c r="HML13" s="35"/>
      <c r="HMM13" s="35"/>
      <c r="HMN13" s="35"/>
      <c r="HMO13" s="35"/>
      <c r="HMP13" s="35"/>
      <c r="HMQ13" s="35"/>
      <c r="HMR13" s="35"/>
      <c r="HMS13" s="35"/>
      <c r="HMT13" s="35"/>
      <c r="HMU13" s="35"/>
      <c r="HMV13" s="35"/>
      <c r="HMW13" s="35"/>
      <c r="HMX13" s="35"/>
      <c r="HMY13" s="35"/>
      <c r="HMZ13" s="35"/>
      <c r="HNA13" s="35"/>
      <c r="HNB13" s="35"/>
      <c r="HNC13" s="35"/>
      <c r="HND13" s="35"/>
      <c r="HNE13" s="35"/>
      <c r="HNF13" s="35"/>
      <c r="HNG13" s="35"/>
      <c r="HNH13" s="35"/>
      <c r="HNI13" s="35"/>
      <c r="HNJ13" s="35"/>
      <c r="HNK13" s="35"/>
      <c r="HNL13" s="35"/>
      <c r="HNM13" s="35"/>
      <c r="HNN13" s="35"/>
      <c r="HNO13" s="35"/>
      <c r="HNP13" s="35"/>
      <c r="HNQ13" s="35"/>
      <c r="HNR13" s="35"/>
      <c r="HNS13" s="35"/>
      <c r="HNT13" s="35"/>
      <c r="HNU13" s="35"/>
      <c r="HNV13" s="35"/>
      <c r="HNW13" s="35"/>
      <c r="HNX13" s="35"/>
      <c r="HNY13" s="35"/>
      <c r="HNZ13" s="35"/>
      <c r="HOA13" s="35"/>
      <c r="HOB13" s="35"/>
      <c r="HOC13" s="35"/>
      <c r="HOD13" s="35"/>
      <c r="HOE13" s="35"/>
      <c r="HOF13" s="35"/>
      <c r="HOG13" s="35"/>
      <c r="HOH13" s="35"/>
      <c r="HOI13" s="35"/>
      <c r="HOJ13" s="35"/>
      <c r="HOK13" s="35"/>
      <c r="HOL13" s="35"/>
      <c r="HOM13" s="35"/>
      <c r="HON13" s="35"/>
      <c r="HOO13" s="35"/>
      <c r="HOP13" s="35"/>
      <c r="HOQ13" s="35"/>
      <c r="HOR13" s="35"/>
      <c r="HOS13" s="35"/>
      <c r="HOT13" s="35"/>
      <c r="HOU13" s="35"/>
      <c r="HOV13" s="35"/>
      <c r="HOW13" s="35"/>
      <c r="HOX13" s="35"/>
      <c r="HOY13" s="35"/>
      <c r="HOZ13" s="35"/>
      <c r="HPA13" s="35"/>
      <c r="HPB13" s="35"/>
      <c r="HPC13" s="35"/>
      <c r="HPD13" s="35"/>
      <c r="HPE13" s="35"/>
      <c r="HPF13" s="35"/>
      <c r="HPG13" s="35"/>
      <c r="HPH13" s="35"/>
      <c r="HPI13" s="35"/>
      <c r="HPJ13" s="35"/>
      <c r="HPK13" s="35"/>
      <c r="HPL13" s="35"/>
      <c r="HPM13" s="35"/>
      <c r="HPN13" s="35"/>
      <c r="HPO13" s="35"/>
      <c r="HPP13" s="35"/>
      <c r="HPQ13" s="35"/>
      <c r="HPR13" s="35"/>
      <c r="HPS13" s="35"/>
      <c r="HPT13" s="35"/>
      <c r="HPU13" s="35"/>
      <c r="HPV13" s="35"/>
      <c r="HPW13" s="35"/>
      <c r="HPX13" s="35"/>
      <c r="HPY13" s="35"/>
      <c r="HPZ13" s="35"/>
      <c r="HQA13" s="35"/>
      <c r="HQB13" s="35"/>
      <c r="HQC13" s="35"/>
      <c r="HQD13" s="35"/>
      <c r="HQE13" s="35"/>
      <c r="HQF13" s="35"/>
      <c r="HQG13" s="35"/>
      <c r="HQH13" s="35"/>
      <c r="HQI13" s="35"/>
      <c r="HQJ13" s="35"/>
      <c r="HQK13" s="35"/>
      <c r="HQL13" s="35"/>
      <c r="HQM13" s="35"/>
      <c r="HQN13" s="35"/>
      <c r="HQO13" s="35"/>
      <c r="HQP13" s="35"/>
      <c r="HQQ13" s="35"/>
      <c r="HQR13" s="35"/>
      <c r="HQS13" s="35"/>
      <c r="HQT13" s="35"/>
      <c r="HQU13" s="35"/>
      <c r="HQV13" s="35"/>
      <c r="HQW13" s="35"/>
      <c r="HQX13" s="35"/>
      <c r="HQY13" s="35"/>
      <c r="HQZ13" s="35"/>
      <c r="HRA13" s="35"/>
      <c r="HRB13" s="35"/>
      <c r="HRC13" s="35"/>
      <c r="HRD13" s="35"/>
      <c r="HRE13" s="35"/>
      <c r="HRF13" s="35"/>
      <c r="HRG13" s="35"/>
      <c r="HRH13" s="35"/>
      <c r="HRI13" s="35"/>
      <c r="HRJ13" s="35"/>
      <c r="HRK13" s="35"/>
      <c r="HRL13" s="35"/>
      <c r="HRM13" s="35"/>
      <c r="HRN13" s="35"/>
      <c r="HRO13" s="35"/>
      <c r="HRP13" s="35"/>
      <c r="HRQ13" s="35"/>
      <c r="HRR13" s="35"/>
      <c r="HRS13" s="35"/>
      <c r="HRT13" s="35"/>
      <c r="HRU13" s="35"/>
      <c r="HRV13" s="35"/>
      <c r="HRW13" s="35"/>
      <c r="HRX13" s="35"/>
      <c r="HRY13" s="35"/>
      <c r="HRZ13" s="35"/>
      <c r="HSA13" s="35"/>
      <c r="HSB13" s="35"/>
      <c r="HSC13" s="35"/>
      <c r="HSD13" s="35"/>
      <c r="HSE13" s="35"/>
      <c r="HSF13" s="35"/>
      <c r="HSG13" s="35"/>
      <c r="HSH13" s="35"/>
      <c r="HSI13" s="35"/>
      <c r="HSJ13" s="35"/>
      <c r="HSK13" s="35"/>
      <c r="HSL13" s="35"/>
      <c r="HSM13" s="35"/>
      <c r="HSN13" s="35"/>
      <c r="HSO13" s="35"/>
      <c r="HSP13" s="35"/>
      <c r="HSQ13" s="35"/>
      <c r="HSR13" s="35"/>
      <c r="HSS13" s="35"/>
      <c r="HST13" s="35"/>
      <c r="HSU13" s="35"/>
      <c r="HSV13" s="35"/>
      <c r="HSW13" s="35"/>
      <c r="HSX13" s="35"/>
      <c r="HSY13" s="35"/>
      <c r="HSZ13" s="35"/>
      <c r="HTA13" s="35"/>
      <c r="HTB13" s="35"/>
      <c r="HTC13" s="35"/>
      <c r="HTD13" s="35"/>
      <c r="HTE13" s="35"/>
      <c r="HTF13" s="35"/>
      <c r="HTG13" s="35"/>
      <c r="HTH13" s="35"/>
      <c r="HTI13" s="35"/>
      <c r="HTJ13" s="35"/>
      <c r="HTK13" s="35"/>
      <c r="HTL13" s="35"/>
      <c r="HTM13" s="35"/>
      <c r="HTN13" s="35"/>
      <c r="HTO13" s="35"/>
      <c r="HTP13" s="35"/>
      <c r="HTQ13" s="35"/>
      <c r="HTR13" s="35"/>
      <c r="HTS13" s="35"/>
      <c r="HTT13" s="35"/>
      <c r="HTU13" s="35"/>
      <c r="HTV13" s="35"/>
      <c r="HTW13" s="35"/>
      <c r="HTX13" s="35"/>
      <c r="HTY13" s="35"/>
      <c r="HTZ13" s="35"/>
      <c r="HUA13" s="35"/>
      <c r="HUB13" s="35"/>
      <c r="HUC13" s="35"/>
      <c r="HUD13" s="35"/>
      <c r="HUE13" s="35"/>
      <c r="HUF13" s="35"/>
      <c r="HUG13" s="35"/>
      <c r="HUH13" s="35"/>
      <c r="HUI13" s="35"/>
      <c r="HUJ13" s="35"/>
      <c r="HUK13" s="35"/>
      <c r="HUL13" s="35"/>
      <c r="HUM13" s="35"/>
      <c r="HUN13" s="35"/>
      <c r="HUO13" s="35"/>
      <c r="HUP13" s="35"/>
      <c r="HUQ13" s="35"/>
      <c r="HUR13" s="35"/>
      <c r="HUS13" s="35"/>
      <c r="HUT13" s="35"/>
      <c r="HUU13" s="35"/>
      <c r="HUV13" s="35"/>
      <c r="HUW13" s="35"/>
      <c r="HUX13" s="35"/>
      <c r="HUY13" s="35"/>
      <c r="HUZ13" s="35"/>
      <c r="HVA13" s="35"/>
      <c r="HVB13" s="35"/>
      <c r="HVC13" s="35"/>
      <c r="HVD13" s="35"/>
      <c r="HVE13" s="35"/>
      <c r="HVF13" s="35"/>
      <c r="HVG13" s="35"/>
      <c r="HVH13" s="35"/>
      <c r="HVI13" s="35"/>
      <c r="HVJ13" s="35"/>
      <c r="HVK13" s="35"/>
      <c r="HVL13" s="35"/>
      <c r="HVM13" s="35"/>
      <c r="HVN13" s="35"/>
      <c r="HVO13" s="35"/>
      <c r="HVP13" s="35"/>
      <c r="HVQ13" s="35"/>
      <c r="HVR13" s="35"/>
      <c r="HVS13" s="35"/>
      <c r="HVT13" s="35"/>
      <c r="HVU13" s="35"/>
      <c r="HVV13" s="35"/>
      <c r="HVW13" s="35"/>
      <c r="HVX13" s="35"/>
      <c r="HVY13" s="35"/>
      <c r="HVZ13" s="35"/>
      <c r="HWA13" s="35"/>
      <c r="HWB13" s="35"/>
      <c r="HWC13" s="35"/>
      <c r="HWD13" s="35"/>
      <c r="HWE13" s="35"/>
      <c r="HWF13" s="35"/>
      <c r="HWG13" s="35"/>
      <c r="HWH13" s="35"/>
      <c r="HWI13" s="35"/>
      <c r="HWJ13" s="35"/>
      <c r="HWK13" s="35"/>
      <c r="HWL13" s="35"/>
      <c r="HWM13" s="35"/>
      <c r="HWN13" s="35"/>
      <c r="HWO13" s="35"/>
      <c r="HWP13" s="35"/>
      <c r="HWQ13" s="35"/>
      <c r="HWR13" s="35"/>
      <c r="HWS13" s="35"/>
      <c r="HWT13" s="35"/>
      <c r="HWU13" s="35"/>
      <c r="HWV13" s="35"/>
      <c r="HWW13" s="35"/>
      <c r="HWX13" s="35"/>
      <c r="HWY13" s="35"/>
      <c r="HWZ13" s="35"/>
      <c r="HXA13" s="35"/>
      <c r="HXB13" s="35"/>
      <c r="HXC13" s="35"/>
      <c r="HXD13" s="35"/>
      <c r="HXE13" s="35"/>
      <c r="HXF13" s="35"/>
      <c r="HXG13" s="35"/>
      <c r="HXH13" s="35"/>
      <c r="HXI13" s="35"/>
      <c r="HXJ13" s="35"/>
      <c r="HXK13" s="35"/>
      <c r="HXL13" s="35"/>
      <c r="HXM13" s="35"/>
      <c r="HXN13" s="35"/>
      <c r="HXO13" s="35"/>
      <c r="HXP13" s="35"/>
      <c r="HXQ13" s="35"/>
      <c r="HXR13" s="35"/>
      <c r="HXS13" s="35"/>
      <c r="HXT13" s="35"/>
      <c r="HXU13" s="35"/>
      <c r="HXV13" s="35"/>
      <c r="HXW13" s="35"/>
      <c r="HXX13" s="35"/>
      <c r="HXY13" s="35"/>
      <c r="HXZ13" s="35"/>
      <c r="HYA13" s="35"/>
      <c r="HYB13" s="35"/>
      <c r="HYC13" s="35"/>
      <c r="HYD13" s="35"/>
      <c r="HYE13" s="35"/>
      <c r="HYF13" s="35"/>
      <c r="HYG13" s="35"/>
      <c r="HYH13" s="35"/>
      <c r="HYI13" s="35"/>
      <c r="HYJ13" s="35"/>
      <c r="HYK13" s="35"/>
      <c r="HYL13" s="35"/>
      <c r="HYM13" s="35"/>
      <c r="HYN13" s="35"/>
      <c r="HYO13" s="35"/>
      <c r="HYP13" s="35"/>
      <c r="HYQ13" s="35"/>
      <c r="HYR13" s="35"/>
      <c r="HYS13" s="35"/>
      <c r="HYT13" s="35"/>
      <c r="HYU13" s="35"/>
      <c r="HYV13" s="35"/>
      <c r="HYW13" s="35"/>
      <c r="HYX13" s="35"/>
      <c r="HYY13" s="35"/>
      <c r="HYZ13" s="35"/>
      <c r="HZA13" s="35"/>
      <c r="HZB13" s="35"/>
      <c r="HZC13" s="35"/>
      <c r="HZD13" s="35"/>
      <c r="HZE13" s="35"/>
      <c r="HZF13" s="35"/>
      <c r="HZG13" s="35"/>
      <c r="HZH13" s="35"/>
      <c r="HZI13" s="35"/>
      <c r="HZJ13" s="35"/>
      <c r="HZK13" s="35"/>
      <c r="HZL13" s="35"/>
      <c r="HZM13" s="35"/>
      <c r="HZN13" s="35"/>
      <c r="HZO13" s="35"/>
      <c r="HZP13" s="35"/>
      <c r="HZQ13" s="35"/>
      <c r="HZR13" s="35"/>
      <c r="HZS13" s="35"/>
      <c r="HZT13" s="35"/>
      <c r="HZU13" s="35"/>
      <c r="HZV13" s="35"/>
      <c r="HZW13" s="35"/>
      <c r="HZX13" s="35"/>
      <c r="HZY13" s="35"/>
      <c r="HZZ13" s="35"/>
      <c r="IAA13" s="35"/>
      <c r="IAB13" s="35"/>
      <c r="IAC13" s="35"/>
      <c r="IAD13" s="35"/>
      <c r="IAE13" s="35"/>
      <c r="IAF13" s="35"/>
      <c r="IAG13" s="35"/>
      <c r="IAH13" s="35"/>
      <c r="IAI13" s="35"/>
      <c r="IAJ13" s="35"/>
      <c r="IAK13" s="35"/>
      <c r="IAL13" s="35"/>
      <c r="IAM13" s="35"/>
      <c r="IAN13" s="35"/>
      <c r="IAO13" s="35"/>
      <c r="IAP13" s="35"/>
      <c r="IAQ13" s="35"/>
      <c r="IAR13" s="35"/>
      <c r="IAS13" s="35"/>
      <c r="IAT13" s="35"/>
      <c r="IAU13" s="35"/>
      <c r="IAV13" s="35"/>
      <c r="IAW13" s="35"/>
      <c r="IAX13" s="35"/>
      <c r="IAY13" s="35"/>
      <c r="IAZ13" s="35"/>
      <c r="IBA13" s="35"/>
      <c r="IBB13" s="35"/>
      <c r="IBC13" s="35"/>
      <c r="IBD13" s="35"/>
      <c r="IBE13" s="35"/>
      <c r="IBF13" s="35"/>
      <c r="IBG13" s="35"/>
      <c r="IBH13" s="35"/>
      <c r="IBI13" s="35"/>
      <c r="IBJ13" s="35"/>
      <c r="IBK13" s="35"/>
      <c r="IBL13" s="35"/>
      <c r="IBM13" s="35"/>
      <c r="IBN13" s="35"/>
      <c r="IBO13" s="35"/>
      <c r="IBP13" s="35"/>
      <c r="IBQ13" s="35"/>
      <c r="IBR13" s="35"/>
      <c r="IBS13" s="35"/>
      <c r="IBT13" s="35"/>
      <c r="IBU13" s="35"/>
      <c r="IBV13" s="35"/>
      <c r="IBW13" s="35"/>
      <c r="IBX13" s="35"/>
      <c r="IBY13" s="35"/>
      <c r="IBZ13" s="35"/>
      <c r="ICA13" s="35"/>
      <c r="ICB13" s="35"/>
      <c r="ICC13" s="35"/>
      <c r="ICD13" s="35"/>
      <c r="ICE13" s="35"/>
      <c r="ICF13" s="35"/>
      <c r="ICG13" s="35"/>
      <c r="ICH13" s="35"/>
      <c r="ICI13" s="35"/>
      <c r="ICJ13" s="35"/>
      <c r="ICK13" s="35"/>
      <c r="ICL13" s="35"/>
      <c r="ICM13" s="35"/>
      <c r="ICN13" s="35"/>
      <c r="ICO13" s="35"/>
      <c r="ICP13" s="35"/>
      <c r="ICQ13" s="35"/>
      <c r="ICR13" s="35"/>
      <c r="ICS13" s="35"/>
      <c r="ICT13" s="35"/>
      <c r="ICU13" s="35"/>
      <c r="ICV13" s="35"/>
      <c r="ICW13" s="35"/>
      <c r="ICX13" s="35"/>
      <c r="ICY13" s="35"/>
      <c r="ICZ13" s="35"/>
      <c r="IDA13" s="35"/>
      <c r="IDB13" s="35"/>
      <c r="IDC13" s="35"/>
      <c r="IDD13" s="35"/>
      <c r="IDE13" s="35"/>
      <c r="IDF13" s="35"/>
      <c r="IDG13" s="35"/>
      <c r="IDH13" s="35"/>
      <c r="IDI13" s="35"/>
      <c r="IDJ13" s="35"/>
      <c r="IDK13" s="35"/>
      <c r="IDL13" s="35"/>
      <c r="IDM13" s="35"/>
      <c r="IDN13" s="35"/>
      <c r="IDO13" s="35"/>
      <c r="IDP13" s="35"/>
      <c r="IDQ13" s="35"/>
      <c r="IDR13" s="35"/>
      <c r="IDS13" s="35"/>
      <c r="IDT13" s="35"/>
      <c r="IDU13" s="35"/>
      <c r="IDV13" s="35"/>
      <c r="IDW13" s="35"/>
      <c r="IDX13" s="35"/>
      <c r="IDY13" s="35"/>
      <c r="IDZ13" s="35"/>
      <c r="IEA13" s="35"/>
      <c r="IEB13" s="35"/>
      <c r="IEC13" s="35"/>
      <c r="IED13" s="35"/>
      <c r="IEE13" s="35"/>
      <c r="IEF13" s="35"/>
      <c r="IEG13" s="35"/>
      <c r="IEH13" s="35"/>
      <c r="IEI13" s="35"/>
      <c r="IEJ13" s="35"/>
      <c r="IEK13" s="35"/>
      <c r="IEL13" s="35"/>
      <c r="IEM13" s="35"/>
      <c r="IEN13" s="35"/>
      <c r="IEO13" s="35"/>
      <c r="IEP13" s="35"/>
      <c r="IEQ13" s="35"/>
      <c r="IER13" s="35"/>
      <c r="IES13" s="35"/>
      <c r="IET13" s="35"/>
      <c r="IEU13" s="35"/>
      <c r="IEV13" s="35"/>
      <c r="IEW13" s="35"/>
      <c r="IEX13" s="35"/>
      <c r="IEY13" s="35"/>
      <c r="IEZ13" s="35"/>
      <c r="IFA13" s="35"/>
      <c r="IFB13" s="35"/>
      <c r="IFC13" s="35"/>
      <c r="IFD13" s="35"/>
      <c r="IFE13" s="35"/>
      <c r="IFF13" s="35"/>
      <c r="IFG13" s="35"/>
      <c r="IFH13" s="35"/>
      <c r="IFI13" s="35"/>
      <c r="IFJ13" s="35"/>
      <c r="IFK13" s="35"/>
      <c r="IFL13" s="35"/>
      <c r="IFM13" s="35"/>
      <c r="IFN13" s="35"/>
      <c r="IFO13" s="35"/>
      <c r="IFP13" s="35"/>
      <c r="IFQ13" s="35"/>
      <c r="IFR13" s="35"/>
      <c r="IFS13" s="35"/>
      <c r="IFT13" s="35"/>
      <c r="IFU13" s="35"/>
      <c r="IFV13" s="35"/>
      <c r="IFW13" s="35"/>
      <c r="IFX13" s="35"/>
      <c r="IFY13" s="35"/>
      <c r="IFZ13" s="35"/>
      <c r="IGA13" s="35"/>
      <c r="IGB13" s="35"/>
      <c r="IGC13" s="35"/>
      <c r="IGD13" s="35"/>
      <c r="IGE13" s="35"/>
      <c r="IGF13" s="35"/>
      <c r="IGG13" s="35"/>
      <c r="IGH13" s="35"/>
      <c r="IGI13" s="35"/>
      <c r="IGJ13" s="35"/>
      <c r="IGK13" s="35"/>
      <c r="IGL13" s="35"/>
      <c r="IGM13" s="35"/>
      <c r="IGN13" s="35"/>
      <c r="IGO13" s="35"/>
      <c r="IGP13" s="35"/>
      <c r="IGQ13" s="35"/>
      <c r="IGR13" s="35"/>
      <c r="IGS13" s="35"/>
      <c r="IGT13" s="35"/>
      <c r="IGU13" s="35"/>
      <c r="IGV13" s="35"/>
      <c r="IGW13" s="35"/>
      <c r="IGX13" s="35"/>
      <c r="IGY13" s="35"/>
      <c r="IGZ13" s="35"/>
      <c r="IHA13" s="35"/>
      <c r="IHB13" s="35"/>
      <c r="IHC13" s="35"/>
      <c r="IHD13" s="35"/>
      <c r="IHE13" s="35"/>
      <c r="IHF13" s="35"/>
      <c r="IHG13" s="35"/>
      <c r="IHH13" s="35"/>
      <c r="IHI13" s="35"/>
      <c r="IHJ13" s="35"/>
      <c r="IHK13" s="35"/>
      <c r="IHL13" s="35"/>
      <c r="IHM13" s="35"/>
      <c r="IHN13" s="35"/>
      <c r="IHO13" s="35"/>
      <c r="IHP13" s="35"/>
      <c r="IHQ13" s="35"/>
      <c r="IHR13" s="35"/>
      <c r="IHS13" s="35"/>
      <c r="IHT13" s="35"/>
      <c r="IHU13" s="35"/>
      <c r="IHV13" s="35"/>
      <c r="IHW13" s="35"/>
      <c r="IHX13" s="35"/>
      <c r="IHY13" s="35"/>
      <c r="IHZ13" s="35"/>
      <c r="IIA13" s="35"/>
      <c r="IIB13" s="35"/>
      <c r="IIC13" s="35"/>
      <c r="IID13" s="35"/>
      <c r="IIE13" s="35"/>
      <c r="IIF13" s="35"/>
      <c r="IIG13" s="35"/>
      <c r="IIH13" s="35"/>
      <c r="III13" s="35"/>
      <c r="IIJ13" s="35"/>
      <c r="IIK13" s="35"/>
      <c r="IIL13" s="35"/>
      <c r="IIM13" s="35"/>
      <c r="IIN13" s="35"/>
      <c r="IIO13" s="35"/>
      <c r="IIP13" s="35"/>
      <c r="IIQ13" s="35"/>
      <c r="IIR13" s="35"/>
      <c r="IIS13" s="35"/>
      <c r="IIT13" s="35"/>
      <c r="IIU13" s="35"/>
      <c r="IIV13" s="35"/>
      <c r="IIW13" s="35"/>
      <c r="IIX13" s="35"/>
      <c r="IIY13" s="35"/>
      <c r="IIZ13" s="35"/>
      <c r="IJA13" s="35"/>
      <c r="IJB13" s="35"/>
      <c r="IJC13" s="35"/>
      <c r="IJD13" s="35"/>
      <c r="IJE13" s="35"/>
      <c r="IJF13" s="35"/>
      <c r="IJG13" s="35"/>
      <c r="IJH13" s="35"/>
      <c r="IJI13" s="35"/>
      <c r="IJJ13" s="35"/>
      <c r="IJK13" s="35"/>
      <c r="IJL13" s="35"/>
      <c r="IJM13" s="35"/>
      <c r="IJN13" s="35"/>
      <c r="IJO13" s="35"/>
      <c r="IJP13" s="35"/>
      <c r="IJQ13" s="35"/>
      <c r="IJR13" s="35"/>
      <c r="IJS13" s="35"/>
      <c r="IJT13" s="35"/>
      <c r="IJU13" s="35"/>
      <c r="IJV13" s="35"/>
      <c r="IJW13" s="35"/>
      <c r="IJX13" s="35"/>
      <c r="IJY13" s="35"/>
      <c r="IJZ13" s="35"/>
      <c r="IKA13" s="35"/>
      <c r="IKB13" s="35"/>
      <c r="IKC13" s="35"/>
      <c r="IKD13" s="35"/>
      <c r="IKE13" s="35"/>
      <c r="IKF13" s="35"/>
      <c r="IKG13" s="35"/>
      <c r="IKH13" s="35"/>
      <c r="IKI13" s="35"/>
      <c r="IKJ13" s="35"/>
      <c r="IKK13" s="35"/>
      <c r="IKL13" s="35"/>
      <c r="IKM13" s="35"/>
      <c r="IKN13" s="35"/>
      <c r="IKO13" s="35"/>
      <c r="IKP13" s="35"/>
      <c r="IKQ13" s="35"/>
      <c r="IKR13" s="35"/>
      <c r="IKS13" s="35"/>
      <c r="IKT13" s="35"/>
      <c r="IKU13" s="35"/>
      <c r="IKV13" s="35"/>
      <c r="IKW13" s="35"/>
      <c r="IKX13" s="35"/>
      <c r="IKY13" s="35"/>
      <c r="IKZ13" s="35"/>
      <c r="ILA13" s="35"/>
      <c r="ILB13" s="35"/>
      <c r="ILC13" s="35"/>
      <c r="ILD13" s="35"/>
      <c r="ILE13" s="35"/>
      <c r="ILF13" s="35"/>
      <c r="ILG13" s="35"/>
      <c r="ILH13" s="35"/>
      <c r="ILI13" s="35"/>
      <c r="ILJ13" s="35"/>
      <c r="ILK13" s="35"/>
      <c r="ILL13" s="35"/>
      <c r="ILM13" s="35"/>
      <c r="ILN13" s="35"/>
      <c r="ILO13" s="35"/>
      <c r="ILP13" s="35"/>
      <c r="ILQ13" s="35"/>
      <c r="ILR13" s="35"/>
      <c r="ILS13" s="35"/>
      <c r="ILT13" s="35"/>
      <c r="ILU13" s="35"/>
      <c r="ILV13" s="35"/>
      <c r="ILW13" s="35"/>
      <c r="ILX13" s="35"/>
      <c r="ILY13" s="35"/>
      <c r="ILZ13" s="35"/>
      <c r="IMA13" s="35"/>
      <c r="IMB13" s="35"/>
      <c r="IMC13" s="35"/>
      <c r="IMD13" s="35"/>
      <c r="IME13" s="35"/>
      <c r="IMF13" s="35"/>
      <c r="IMG13" s="35"/>
      <c r="IMH13" s="35"/>
      <c r="IMI13" s="35"/>
      <c r="IMJ13" s="35"/>
      <c r="IMK13" s="35"/>
      <c r="IML13" s="35"/>
      <c r="IMM13" s="35"/>
      <c r="IMN13" s="35"/>
      <c r="IMO13" s="35"/>
      <c r="IMP13" s="35"/>
      <c r="IMQ13" s="35"/>
      <c r="IMR13" s="35"/>
      <c r="IMS13" s="35"/>
      <c r="IMT13" s="35"/>
      <c r="IMU13" s="35"/>
      <c r="IMV13" s="35"/>
      <c r="IMW13" s="35"/>
      <c r="IMX13" s="35"/>
      <c r="IMY13" s="35"/>
      <c r="IMZ13" s="35"/>
      <c r="INA13" s="35"/>
      <c r="INB13" s="35"/>
      <c r="INC13" s="35"/>
      <c r="IND13" s="35"/>
      <c r="INE13" s="35"/>
      <c r="INF13" s="35"/>
      <c r="ING13" s="35"/>
      <c r="INH13" s="35"/>
      <c r="INI13" s="35"/>
      <c r="INJ13" s="35"/>
      <c r="INK13" s="35"/>
      <c r="INL13" s="35"/>
      <c r="INM13" s="35"/>
      <c r="INN13" s="35"/>
      <c r="INO13" s="35"/>
      <c r="INP13" s="35"/>
      <c r="INQ13" s="35"/>
      <c r="INR13" s="35"/>
      <c r="INS13" s="35"/>
      <c r="INT13" s="35"/>
      <c r="INU13" s="35"/>
      <c r="INV13" s="35"/>
      <c r="INW13" s="35"/>
      <c r="INX13" s="35"/>
      <c r="INY13" s="35"/>
      <c r="INZ13" s="35"/>
      <c r="IOA13" s="35"/>
      <c r="IOB13" s="35"/>
      <c r="IOC13" s="35"/>
      <c r="IOD13" s="35"/>
      <c r="IOE13" s="35"/>
      <c r="IOF13" s="35"/>
      <c r="IOG13" s="35"/>
      <c r="IOH13" s="35"/>
      <c r="IOI13" s="35"/>
      <c r="IOJ13" s="35"/>
      <c r="IOK13" s="35"/>
      <c r="IOL13" s="35"/>
      <c r="IOM13" s="35"/>
      <c r="ION13" s="35"/>
      <c r="IOO13" s="35"/>
      <c r="IOP13" s="35"/>
      <c r="IOQ13" s="35"/>
      <c r="IOR13" s="35"/>
      <c r="IOS13" s="35"/>
      <c r="IOT13" s="35"/>
      <c r="IOU13" s="35"/>
      <c r="IOV13" s="35"/>
      <c r="IOW13" s="35"/>
      <c r="IOX13" s="35"/>
      <c r="IOY13" s="35"/>
      <c r="IOZ13" s="35"/>
      <c r="IPA13" s="35"/>
      <c r="IPB13" s="35"/>
      <c r="IPC13" s="35"/>
      <c r="IPD13" s="35"/>
      <c r="IPE13" s="35"/>
      <c r="IPF13" s="35"/>
      <c r="IPG13" s="35"/>
      <c r="IPH13" s="35"/>
      <c r="IPI13" s="35"/>
      <c r="IPJ13" s="35"/>
      <c r="IPK13" s="35"/>
      <c r="IPL13" s="35"/>
      <c r="IPM13" s="35"/>
      <c r="IPN13" s="35"/>
      <c r="IPO13" s="35"/>
      <c r="IPP13" s="35"/>
      <c r="IPQ13" s="35"/>
      <c r="IPR13" s="35"/>
      <c r="IPS13" s="35"/>
      <c r="IPT13" s="35"/>
      <c r="IPU13" s="35"/>
      <c r="IPV13" s="35"/>
      <c r="IPW13" s="35"/>
      <c r="IPX13" s="35"/>
      <c r="IPY13" s="35"/>
      <c r="IPZ13" s="35"/>
      <c r="IQA13" s="35"/>
      <c r="IQB13" s="35"/>
      <c r="IQC13" s="35"/>
      <c r="IQD13" s="35"/>
      <c r="IQE13" s="35"/>
      <c r="IQF13" s="35"/>
      <c r="IQG13" s="35"/>
      <c r="IQH13" s="35"/>
      <c r="IQI13" s="35"/>
      <c r="IQJ13" s="35"/>
      <c r="IQK13" s="35"/>
      <c r="IQL13" s="35"/>
      <c r="IQM13" s="35"/>
      <c r="IQN13" s="35"/>
      <c r="IQO13" s="35"/>
      <c r="IQP13" s="35"/>
      <c r="IQQ13" s="35"/>
      <c r="IQR13" s="35"/>
      <c r="IQS13" s="35"/>
      <c r="IQT13" s="35"/>
      <c r="IQU13" s="35"/>
      <c r="IQV13" s="35"/>
      <c r="IQW13" s="35"/>
      <c r="IQX13" s="35"/>
      <c r="IQY13" s="35"/>
      <c r="IQZ13" s="35"/>
      <c r="IRA13" s="35"/>
      <c r="IRB13" s="35"/>
      <c r="IRC13" s="35"/>
      <c r="IRD13" s="35"/>
      <c r="IRE13" s="35"/>
      <c r="IRF13" s="35"/>
      <c r="IRG13" s="35"/>
      <c r="IRH13" s="35"/>
      <c r="IRI13" s="35"/>
      <c r="IRJ13" s="35"/>
      <c r="IRK13" s="35"/>
      <c r="IRL13" s="35"/>
      <c r="IRM13" s="35"/>
      <c r="IRN13" s="35"/>
      <c r="IRO13" s="35"/>
      <c r="IRP13" s="35"/>
      <c r="IRQ13" s="35"/>
      <c r="IRR13" s="35"/>
      <c r="IRS13" s="35"/>
      <c r="IRT13" s="35"/>
      <c r="IRU13" s="35"/>
      <c r="IRV13" s="35"/>
      <c r="IRW13" s="35"/>
      <c r="IRX13" s="35"/>
      <c r="IRY13" s="35"/>
      <c r="IRZ13" s="35"/>
      <c r="ISA13" s="35"/>
      <c r="ISB13" s="35"/>
      <c r="ISC13" s="35"/>
      <c r="ISD13" s="35"/>
      <c r="ISE13" s="35"/>
      <c r="ISF13" s="35"/>
      <c r="ISG13" s="35"/>
      <c r="ISH13" s="35"/>
      <c r="ISI13" s="35"/>
      <c r="ISJ13" s="35"/>
      <c r="ISK13" s="35"/>
      <c r="ISL13" s="35"/>
      <c r="ISM13" s="35"/>
      <c r="ISN13" s="35"/>
      <c r="ISO13" s="35"/>
      <c r="ISP13" s="35"/>
      <c r="ISQ13" s="35"/>
      <c r="ISR13" s="35"/>
      <c r="ISS13" s="35"/>
      <c r="IST13" s="35"/>
      <c r="ISU13" s="35"/>
      <c r="ISV13" s="35"/>
      <c r="ISW13" s="35"/>
      <c r="ISX13" s="35"/>
      <c r="ISY13" s="35"/>
      <c r="ISZ13" s="35"/>
      <c r="ITA13" s="35"/>
      <c r="ITB13" s="35"/>
      <c r="ITC13" s="35"/>
      <c r="ITD13" s="35"/>
      <c r="ITE13" s="35"/>
      <c r="ITF13" s="35"/>
      <c r="ITG13" s="35"/>
      <c r="ITH13" s="35"/>
      <c r="ITI13" s="35"/>
      <c r="ITJ13" s="35"/>
      <c r="ITK13" s="35"/>
      <c r="ITL13" s="35"/>
      <c r="ITM13" s="35"/>
      <c r="ITN13" s="35"/>
      <c r="ITO13" s="35"/>
      <c r="ITP13" s="35"/>
      <c r="ITQ13" s="35"/>
      <c r="ITR13" s="35"/>
      <c r="ITS13" s="35"/>
      <c r="ITT13" s="35"/>
      <c r="ITU13" s="35"/>
      <c r="ITV13" s="35"/>
      <c r="ITW13" s="35"/>
      <c r="ITX13" s="35"/>
      <c r="ITY13" s="35"/>
      <c r="ITZ13" s="35"/>
      <c r="IUA13" s="35"/>
      <c r="IUB13" s="35"/>
      <c r="IUC13" s="35"/>
      <c r="IUD13" s="35"/>
      <c r="IUE13" s="35"/>
      <c r="IUF13" s="35"/>
      <c r="IUG13" s="35"/>
      <c r="IUH13" s="35"/>
      <c r="IUI13" s="35"/>
      <c r="IUJ13" s="35"/>
      <c r="IUK13" s="35"/>
      <c r="IUL13" s="35"/>
      <c r="IUM13" s="35"/>
      <c r="IUN13" s="35"/>
      <c r="IUO13" s="35"/>
      <c r="IUP13" s="35"/>
      <c r="IUQ13" s="35"/>
      <c r="IUR13" s="35"/>
      <c r="IUS13" s="35"/>
      <c r="IUT13" s="35"/>
      <c r="IUU13" s="35"/>
      <c r="IUV13" s="35"/>
      <c r="IUW13" s="35"/>
      <c r="IUX13" s="35"/>
      <c r="IUY13" s="35"/>
      <c r="IUZ13" s="35"/>
      <c r="IVA13" s="35"/>
      <c r="IVB13" s="35"/>
      <c r="IVC13" s="35"/>
      <c r="IVD13" s="35"/>
      <c r="IVE13" s="35"/>
      <c r="IVF13" s="35"/>
      <c r="IVG13" s="35"/>
      <c r="IVH13" s="35"/>
      <c r="IVI13" s="35"/>
      <c r="IVJ13" s="35"/>
      <c r="IVK13" s="35"/>
      <c r="IVL13" s="35"/>
      <c r="IVM13" s="35"/>
      <c r="IVN13" s="35"/>
      <c r="IVO13" s="35"/>
      <c r="IVP13" s="35"/>
      <c r="IVQ13" s="35"/>
      <c r="IVR13" s="35"/>
      <c r="IVS13" s="35"/>
      <c r="IVT13" s="35"/>
      <c r="IVU13" s="35"/>
      <c r="IVV13" s="35"/>
      <c r="IVW13" s="35"/>
      <c r="IVX13" s="35"/>
      <c r="IVY13" s="35"/>
      <c r="IVZ13" s="35"/>
      <c r="IWA13" s="35"/>
      <c r="IWB13" s="35"/>
      <c r="IWC13" s="35"/>
      <c r="IWD13" s="35"/>
      <c r="IWE13" s="35"/>
      <c r="IWF13" s="35"/>
      <c r="IWG13" s="35"/>
      <c r="IWH13" s="35"/>
      <c r="IWI13" s="35"/>
      <c r="IWJ13" s="35"/>
      <c r="IWK13" s="35"/>
      <c r="IWL13" s="35"/>
      <c r="IWM13" s="35"/>
      <c r="IWN13" s="35"/>
      <c r="IWO13" s="35"/>
      <c r="IWP13" s="35"/>
      <c r="IWQ13" s="35"/>
      <c r="IWR13" s="35"/>
      <c r="IWS13" s="35"/>
      <c r="IWT13" s="35"/>
      <c r="IWU13" s="35"/>
      <c r="IWV13" s="35"/>
      <c r="IWW13" s="35"/>
      <c r="IWX13" s="35"/>
      <c r="IWY13" s="35"/>
      <c r="IWZ13" s="35"/>
      <c r="IXA13" s="35"/>
      <c r="IXB13" s="35"/>
      <c r="IXC13" s="35"/>
      <c r="IXD13" s="35"/>
      <c r="IXE13" s="35"/>
      <c r="IXF13" s="35"/>
      <c r="IXG13" s="35"/>
      <c r="IXH13" s="35"/>
      <c r="IXI13" s="35"/>
      <c r="IXJ13" s="35"/>
      <c r="IXK13" s="35"/>
      <c r="IXL13" s="35"/>
      <c r="IXM13" s="35"/>
      <c r="IXN13" s="35"/>
      <c r="IXO13" s="35"/>
      <c r="IXP13" s="35"/>
      <c r="IXQ13" s="35"/>
      <c r="IXR13" s="35"/>
      <c r="IXS13" s="35"/>
      <c r="IXT13" s="35"/>
      <c r="IXU13" s="35"/>
      <c r="IXV13" s="35"/>
      <c r="IXW13" s="35"/>
      <c r="IXX13" s="35"/>
      <c r="IXY13" s="35"/>
      <c r="IXZ13" s="35"/>
      <c r="IYA13" s="35"/>
      <c r="IYB13" s="35"/>
      <c r="IYC13" s="35"/>
      <c r="IYD13" s="35"/>
      <c r="IYE13" s="35"/>
      <c r="IYF13" s="35"/>
      <c r="IYG13" s="35"/>
      <c r="IYH13" s="35"/>
      <c r="IYI13" s="35"/>
      <c r="IYJ13" s="35"/>
      <c r="IYK13" s="35"/>
      <c r="IYL13" s="35"/>
      <c r="IYM13" s="35"/>
      <c r="IYN13" s="35"/>
      <c r="IYO13" s="35"/>
      <c r="IYP13" s="35"/>
      <c r="IYQ13" s="35"/>
      <c r="IYR13" s="35"/>
      <c r="IYS13" s="35"/>
      <c r="IYT13" s="35"/>
      <c r="IYU13" s="35"/>
      <c r="IYV13" s="35"/>
      <c r="IYW13" s="35"/>
      <c r="IYX13" s="35"/>
      <c r="IYY13" s="35"/>
      <c r="IYZ13" s="35"/>
      <c r="IZA13" s="35"/>
      <c r="IZB13" s="35"/>
      <c r="IZC13" s="35"/>
      <c r="IZD13" s="35"/>
      <c r="IZE13" s="35"/>
      <c r="IZF13" s="35"/>
      <c r="IZG13" s="35"/>
      <c r="IZH13" s="35"/>
      <c r="IZI13" s="35"/>
      <c r="IZJ13" s="35"/>
      <c r="IZK13" s="35"/>
      <c r="IZL13" s="35"/>
      <c r="IZM13" s="35"/>
      <c r="IZN13" s="35"/>
      <c r="IZO13" s="35"/>
      <c r="IZP13" s="35"/>
      <c r="IZQ13" s="35"/>
      <c r="IZR13" s="35"/>
      <c r="IZS13" s="35"/>
      <c r="IZT13" s="35"/>
      <c r="IZU13" s="35"/>
      <c r="IZV13" s="35"/>
      <c r="IZW13" s="35"/>
      <c r="IZX13" s="35"/>
      <c r="IZY13" s="35"/>
      <c r="IZZ13" s="35"/>
      <c r="JAA13" s="35"/>
      <c r="JAB13" s="35"/>
      <c r="JAC13" s="35"/>
      <c r="JAD13" s="35"/>
      <c r="JAE13" s="35"/>
      <c r="JAF13" s="35"/>
      <c r="JAG13" s="35"/>
      <c r="JAH13" s="35"/>
      <c r="JAI13" s="35"/>
      <c r="JAJ13" s="35"/>
      <c r="JAK13" s="35"/>
      <c r="JAL13" s="35"/>
      <c r="JAM13" s="35"/>
      <c r="JAN13" s="35"/>
      <c r="JAO13" s="35"/>
      <c r="JAP13" s="35"/>
      <c r="JAQ13" s="35"/>
      <c r="JAR13" s="35"/>
      <c r="JAS13" s="35"/>
      <c r="JAT13" s="35"/>
      <c r="JAU13" s="35"/>
      <c r="JAV13" s="35"/>
      <c r="JAW13" s="35"/>
      <c r="JAX13" s="35"/>
      <c r="JAY13" s="35"/>
      <c r="JAZ13" s="35"/>
      <c r="JBA13" s="35"/>
      <c r="JBB13" s="35"/>
      <c r="JBC13" s="35"/>
      <c r="JBD13" s="35"/>
      <c r="JBE13" s="35"/>
      <c r="JBF13" s="35"/>
      <c r="JBG13" s="35"/>
      <c r="JBH13" s="35"/>
      <c r="JBI13" s="35"/>
      <c r="JBJ13" s="35"/>
      <c r="JBK13" s="35"/>
      <c r="JBL13" s="35"/>
      <c r="JBM13" s="35"/>
      <c r="JBN13" s="35"/>
      <c r="JBO13" s="35"/>
      <c r="JBP13" s="35"/>
      <c r="JBQ13" s="35"/>
      <c r="JBR13" s="35"/>
      <c r="JBS13" s="35"/>
      <c r="JBT13" s="35"/>
      <c r="JBU13" s="35"/>
      <c r="JBV13" s="35"/>
      <c r="JBW13" s="35"/>
      <c r="JBX13" s="35"/>
      <c r="JBY13" s="35"/>
      <c r="JBZ13" s="35"/>
      <c r="JCA13" s="35"/>
      <c r="JCB13" s="35"/>
      <c r="JCC13" s="35"/>
      <c r="JCD13" s="35"/>
      <c r="JCE13" s="35"/>
      <c r="JCF13" s="35"/>
      <c r="JCG13" s="35"/>
      <c r="JCH13" s="35"/>
      <c r="JCI13" s="35"/>
      <c r="JCJ13" s="35"/>
      <c r="JCK13" s="35"/>
      <c r="JCL13" s="35"/>
      <c r="JCM13" s="35"/>
      <c r="JCN13" s="35"/>
      <c r="JCO13" s="35"/>
      <c r="JCP13" s="35"/>
      <c r="JCQ13" s="35"/>
      <c r="JCR13" s="35"/>
      <c r="JCS13" s="35"/>
      <c r="JCT13" s="35"/>
      <c r="JCU13" s="35"/>
      <c r="JCV13" s="35"/>
      <c r="JCW13" s="35"/>
      <c r="JCX13" s="35"/>
      <c r="JCY13" s="35"/>
      <c r="JCZ13" s="35"/>
      <c r="JDA13" s="35"/>
      <c r="JDB13" s="35"/>
      <c r="JDC13" s="35"/>
      <c r="JDD13" s="35"/>
      <c r="JDE13" s="35"/>
      <c r="JDF13" s="35"/>
      <c r="JDG13" s="35"/>
      <c r="JDH13" s="35"/>
      <c r="JDI13" s="35"/>
      <c r="JDJ13" s="35"/>
      <c r="JDK13" s="35"/>
      <c r="JDL13" s="35"/>
      <c r="JDM13" s="35"/>
      <c r="JDN13" s="35"/>
      <c r="JDO13" s="35"/>
      <c r="JDP13" s="35"/>
      <c r="JDQ13" s="35"/>
      <c r="JDR13" s="35"/>
      <c r="JDS13" s="35"/>
      <c r="JDT13" s="35"/>
      <c r="JDU13" s="35"/>
      <c r="JDV13" s="35"/>
      <c r="JDW13" s="35"/>
      <c r="JDX13" s="35"/>
      <c r="JDY13" s="35"/>
      <c r="JDZ13" s="35"/>
      <c r="JEA13" s="35"/>
      <c r="JEB13" s="35"/>
      <c r="JEC13" s="35"/>
      <c r="JED13" s="35"/>
      <c r="JEE13" s="35"/>
      <c r="JEF13" s="35"/>
      <c r="JEG13" s="35"/>
      <c r="JEH13" s="35"/>
      <c r="JEI13" s="35"/>
      <c r="JEJ13" s="35"/>
      <c r="JEK13" s="35"/>
      <c r="JEL13" s="35"/>
      <c r="JEM13" s="35"/>
      <c r="JEN13" s="35"/>
      <c r="JEO13" s="35"/>
      <c r="JEP13" s="35"/>
      <c r="JEQ13" s="35"/>
      <c r="JER13" s="35"/>
      <c r="JES13" s="35"/>
      <c r="JET13" s="35"/>
      <c r="JEU13" s="35"/>
      <c r="JEV13" s="35"/>
      <c r="JEW13" s="35"/>
      <c r="JEX13" s="35"/>
      <c r="JEY13" s="35"/>
      <c r="JEZ13" s="35"/>
      <c r="JFA13" s="35"/>
      <c r="JFB13" s="35"/>
      <c r="JFC13" s="35"/>
      <c r="JFD13" s="35"/>
      <c r="JFE13" s="35"/>
      <c r="JFF13" s="35"/>
      <c r="JFG13" s="35"/>
      <c r="JFH13" s="35"/>
      <c r="JFI13" s="35"/>
      <c r="JFJ13" s="35"/>
      <c r="JFK13" s="35"/>
      <c r="JFL13" s="35"/>
      <c r="JFM13" s="35"/>
      <c r="JFN13" s="35"/>
      <c r="JFO13" s="35"/>
      <c r="JFP13" s="35"/>
      <c r="JFQ13" s="35"/>
      <c r="JFR13" s="35"/>
      <c r="JFS13" s="35"/>
      <c r="JFT13" s="35"/>
      <c r="JFU13" s="35"/>
      <c r="JFV13" s="35"/>
      <c r="JFW13" s="35"/>
      <c r="JFX13" s="35"/>
      <c r="JFY13" s="35"/>
      <c r="JFZ13" s="35"/>
      <c r="JGA13" s="35"/>
      <c r="JGB13" s="35"/>
      <c r="JGC13" s="35"/>
      <c r="JGD13" s="35"/>
      <c r="JGE13" s="35"/>
      <c r="JGF13" s="35"/>
      <c r="JGG13" s="35"/>
      <c r="JGH13" s="35"/>
      <c r="JGI13" s="35"/>
      <c r="JGJ13" s="35"/>
      <c r="JGK13" s="35"/>
      <c r="JGL13" s="35"/>
      <c r="JGM13" s="35"/>
      <c r="JGN13" s="35"/>
      <c r="JGO13" s="35"/>
      <c r="JGP13" s="35"/>
      <c r="JGQ13" s="35"/>
      <c r="JGR13" s="35"/>
      <c r="JGS13" s="35"/>
      <c r="JGT13" s="35"/>
      <c r="JGU13" s="35"/>
      <c r="JGV13" s="35"/>
      <c r="JGW13" s="35"/>
      <c r="JGX13" s="35"/>
      <c r="JGY13" s="35"/>
      <c r="JGZ13" s="35"/>
      <c r="JHA13" s="35"/>
      <c r="JHB13" s="35"/>
      <c r="JHC13" s="35"/>
      <c r="JHD13" s="35"/>
      <c r="JHE13" s="35"/>
      <c r="JHF13" s="35"/>
      <c r="JHG13" s="35"/>
      <c r="JHH13" s="35"/>
      <c r="JHI13" s="35"/>
      <c r="JHJ13" s="35"/>
      <c r="JHK13" s="35"/>
      <c r="JHL13" s="35"/>
      <c r="JHM13" s="35"/>
      <c r="JHN13" s="35"/>
      <c r="JHO13" s="35"/>
      <c r="JHP13" s="35"/>
      <c r="JHQ13" s="35"/>
      <c r="JHR13" s="35"/>
      <c r="JHS13" s="35"/>
      <c r="JHT13" s="35"/>
      <c r="JHU13" s="35"/>
      <c r="JHV13" s="35"/>
      <c r="JHW13" s="35"/>
      <c r="JHX13" s="35"/>
      <c r="JHY13" s="35"/>
      <c r="JHZ13" s="35"/>
      <c r="JIA13" s="35"/>
      <c r="JIB13" s="35"/>
      <c r="JIC13" s="35"/>
      <c r="JID13" s="35"/>
      <c r="JIE13" s="35"/>
      <c r="JIF13" s="35"/>
      <c r="JIG13" s="35"/>
      <c r="JIH13" s="35"/>
      <c r="JII13" s="35"/>
      <c r="JIJ13" s="35"/>
      <c r="JIK13" s="35"/>
      <c r="JIL13" s="35"/>
      <c r="JIM13" s="35"/>
      <c r="JIN13" s="35"/>
      <c r="JIO13" s="35"/>
      <c r="JIP13" s="35"/>
      <c r="JIQ13" s="35"/>
      <c r="JIR13" s="35"/>
      <c r="JIS13" s="35"/>
      <c r="JIT13" s="35"/>
      <c r="JIU13" s="35"/>
      <c r="JIV13" s="35"/>
      <c r="JIW13" s="35"/>
      <c r="JIX13" s="35"/>
      <c r="JIY13" s="35"/>
      <c r="JIZ13" s="35"/>
      <c r="JJA13" s="35"/>
      <c r="JJB13" s="35"/>
      <c r="JJC13" s="35"/>
      <c r="JJD13" s="35"/>
      <c r="JJE13" s="35"/>
      <c r="JJF13" s="35"/>
      <c r="JJG13" s="35"/>
      <c r="JJH13" s="35"/>
      <c r="JJI13" s="35"/>
      <c r="JJJ13" s="35"/>
      <c r="JJK13" s="35"/>
      <c r="JJL13" s="35"/>
      <c r="JJM13" s="35"/>
      <c r="JJN13" s="35"/>
      <c r="JJO13" s="35"/>
      <c r="JJP13" s="35"/>
      <c r="JJQ13" s="35"/>
      <c r="JJR13" s="35"/>
      <c r="JJS13" s="35"/>
      <c r="JJT13" s="35"/>
      <c r="JJU13" s="35"/>
      <c r="JJV13" s="35"/>
      <c r="JJW13" s="35"/>
      <c r="JJX13" s="35"/>
      <c r="JJY13" s="35"/>
      <c r="JJZ13" s="35"/>
      <c r="JKA13" s="35"/>
      <c r="JKB13" s="35"/>
      <c r="JKC13" s="35"/>
      <c r="JKD13" s="35"/>
      <c r="JKE13" s="35"/>
      <c r="JKF13" s="35"/>
      <c r="JKG13" s="35"/>
      <c r="JKH13" s="35"/>
      <c r="JKI13" s="35"/>
      <c r="JKJ13" s="35"/>
      <c r="JKK13" s="35"/>
      <c r="JKL13" s="35"/>
      <c r="JKM13" s="35"/>
      <c r="JKN13" s="35"/>
      <c r="JKO13" s="35"/>
      <c r="JKP13" s="35"/>
      <c r="JKQ13" s="35"/>
      <c r="JKR13" s="35"/>
      <c r="JKS13" s="35"/>
      <c r="JKT13" s="35"/>
      <c r="JKU13" s="35"/>
      <c r="JKV13" s="35"/>
      <c r="JKW13" s="35"/>
      <c r="JKX13" s="35"/>
      <c r="JKY13" s="35"/>
      <c r="JKZ13" s="35"/>
      <c r="JLA13" s="35"/>
      <c r="JLB13" s="35"/>
      <c r="JLC13" s="35"/>
      <c r="JLD13" s="35"/>
      <c r="JLE13" s="35"/>
      <c r="JLF13" s="35"/>
      <c r="JLG13" s="35"/>
      <c r="JLH13" s="35"/>
      <c r="JLI13" s="35"/>
      <c r="JLJ13" s="35"/>
      <c r="JLK13" s="35"/>
      <c r="JLL13" s="35"/>
      <c r="JLM13" s="35"/>
      <c r="JLN13" s="35"/>
      <c r="JLO13" s="35"/>
      <c r="JLP13" s="35"/>
      <c r="JLQ13" s="35"/>
      <c r="JLR13" s="35"/>
      <c r="JLS13" s="35"/>
      <c r="JLT13" s="35"/>
      <c r="JLU13" s="35"/>
      <c r="JLV13" s="35"/>
      <c r="JLW13" s="35"/>
      <c r="JLX13" s="35"/>
      <c r="JLY13" s="35"/>
      <c r="JLZ13" s="35"/>
      <c r="JMA13" s="35"/>
      <c r="JMB13" s="35"/>
      <c r="JMC13" s="35"/>
      <c r="JMD13" s="35"/>
      <c r="JME13" s="35"/>
      <c r="JMF13" s="35"/>
      <c r="JMG13" s="35"/>
      <c r="JMH13" s="35"/>
      <c r="JMI13" s="35"/>
      <c r="JMJ13" s="35"/>
      <c r="JMK13" s="35"/>
      <c r="JML13" s="35"/>
      <c r="JMM13" s="35"/>
      <c r="JMN13" s="35"/>
      <c r="JMO13" s="35"/>
      <c r="JMP13" s="35"/>
      <c r="JMQ13" s="35"/>
      <c r="JMR13" s="35"/>
      <c r="JMS13" s="35"/>
      <c r="JMT13" s="35"/>
      <c r="JMU13" s="35"/>
      <c r="JMV13" s="35"/>
      <c r="JMW13" s="35"/>
      <c r="JMX13" s="35"/>
      <c r="JMY13" s="35"/>
      <c r="JMZ13" s="35"/>
      <c r="JNA13" s="35"/>
      <c r="JNB13" s="35"/>
      <c r="JNC13" s="35"/>
      <c r="JND13" s="35"/>
      <c r="JNE13" s="35"/>
      <c r="JNF13" s="35"/>
      <c r="JNG13" s="35"/>
      <c r="JNH13" s="35"/>
      <c r="JNI13" s="35"/>
      <c r="JNJ13" s="35"/>
      <c r="JNK13" s="35"/>
      <c r="JNL13" s="35"/>
      <c r="JNM13" s="35"/>
      <c r="JNN13" s="35"/>
      <c r="JNO13" s="35"/>
      <c r="JNP13" s="35"/>
      <c r="JNQ13" s="35"/>
      <c r="JNR13" s="35"/>
      <c r="JNS13" s="35"/>
      <c r="JNT13" s="35"/>
      <c r="JNU13" s="35"/>
      <c r="JNV13" s="35"/>
      <c r="JNW13" s="35"/>
      <c r="JNX13" s="35"/>
      <c r="JNY13" s="35"/>
      <c r="JNZ13" s="35"/>
      <c r="JOA13" s="35"/>
      <c r="JOB13" s="35"/>
      <c r="JOC13" s="35"/>
      <c r="JOD13" s="35"/>
      <c r="JOE13" s="35"/>
      <c r="JOF13" s="35"/>
      <c r="JOG13" s="35"/>
      <c r="JOH13" s="35"/>
      <c r="JOI13" s="35"/>
      <c r="JOJ13" s="35"/>
      <c r="JOK13" s="35"/>
      <c r="JOL13" s="35"/>
      <c r="JOM13" s="35"/>
      <c r="JON13" s="35"/>
      <c r="JOO13" s="35"/>
      <c r="JOP13" s="35"/>
      <c r="JOQ13" s="35"/>
      <c r="JOR13" s="35"/>
      <c r="JOS13" s="35"/>
      <c r="JOT13" s="35"/>
      <c r="JOU13" s="35"/>
      <c r="JOV13" s="35"/>
      <c r="JOW13" s="35"/>
      <c r="JOX13" s="35"/>
      <c r="JOY13" s="35"/>
      <c r="JOZ13" s="35"/>
      <c r="JPA13" s="35"/>
      <c r="JPB13" s="35"/>
      <c r="JPC13" s="35"/>
      <c r="JPD13" s="35"/>
      <c r="JPE13" s="35"/>
      <c r="JPF13" s="35"/>
      <c r="JPG13" s="35"/>
      <c r="JPH13" s="35"/>
      <c r="JPI13" s="35"/>
      <c r="JPJ13" s="35"/>
      <c r="JPK13" s="35"/>
      <c r="JPL13" s="35"/>
      <c r="JPM13" s="35"/>
      <c r="JPN13" s="35"/>
      <c r="JPO13" s="35"/>
      <c r="JPP13" s="35"/>
      <c r="JPQ13" s="35"/>
      <c r="JPR13" s="35"/>
      <c r="JPS13" s="35"/>
      <c r="JPT13" s="35"/>
      <c r="JPU13" s="35"/>
      <c r="JPV13" s="35"/>
      <c r="JPW13" s="35"/>
      <c r="JPX13" s="35"/>
      <c r="JPY13" s="35"/>
      <c r="JPZ13" s="35"/>
      <c r="JQA13" s="35"/>
      <c r="JQB13" s="35"/>
      <c r="JQC13" s="35"/>
      <c r="JQD13" s="35"/>
      <c r="JQE13" s="35"/>
      <c r="JQF13" s="35"/>
      <c r="JQG13" s="35"/>
      <c r="JQH13" s="35"/>
      <c r="JQI13" s="35"/>
      <c r="JQJ13" s="35"/>
      <c r="JQK13" s="35"/>
      <c r="JQL13" s="35"/>
      <c r="JQM13" s="35"/>
      <c r="JQN13" s="35"/>
      <c r="JQO13" s="35"/>
      <c r="JQP13" s="35"/>
      <c r="JQQ13" s="35"/>
      <c r="JQR13" s="35"/>
      <c r="JQS13" s="35"/>
      <c r="JQT13" s="35"/>
      <c r="JQU13" s="35"/>
      <c r="JQV13" s="35"/>
      <c r="JQW13" s="35"/>
      <c r="JQX13" s="35"/>
      <c r="JQY13" s="35"/>
      <c r="JQZ13" s="35"/>
      <c r="JRA13" s="35"/>
      <c r="JRB13" s="35"/>
      <c r="JRC13" s="35"/>
      <c r="JRD13" s="35"/>
      <c r="JRE13" s="35"/>
      <c r="JRF13" s="35"/>
      <c r="JRG13" s="35"/>
      <c r="JRH13" s="35"/>
      <c r="JRI13" s="35"/>
      <c r="JRJ13" s="35"/>
      <c r="JRK13" s="35"/>
      <c r="JRL13" s="35"/>
      <c r="JRM13" s="35"/>
      <c r="JRN13" s="35"/>
      <c r="JRO13" s="35"/>
      <c r="JRP13" s="35"/>
      <c r="JRQ13" s="35"/>
      <c r="JRR13" s="35"/>
      <c r="JRS13" s="35"/>
      <c r="JRT13" s="35"/>
      <c r="JRU13" s="35"/>
      <c r="JRV13" s="35"/>
      <c r="JRW13" s="35"/>
      <c r="JRX13" s="35"/>
      <c r="JRY13" s="35"/>
      <c r="JRZ13" s="35"/>
      <c r="JSA13" s="35"/>
      <c r="JSB13" s="35"/>
      <c r="JSC13" s="35"/>
      <c r="JSD13" s="35"/>
      <c r="JSE13" s="35"/>
      <c r="JSF13" s="35"/>
      <c r="JSG13" s="35"/>
      <c r="JSH13" s="35"/>
      <c r="JSI13" s="35"/>
      <c r="JSJ13" s="35"/>
      <c r="JSK13" s="35"/>
      <c r="JSL13" s="35"/>
      <c r="JSM13" s="35"/>
      <c r="JSN13" s="35"/>
      <c r="JSO13" s="35"/>
      <c r="JSP13" s="35"/>
      <c r="JSQ13" s="35"/>
      <c r="JSR13" s="35"/>
      <c r="JSS13" s="35"/>
      <c r="JST13" s="35"/>
      <c r="JSU13" s="35"/>
      <c r="JSV13" s="35"/>
      <c r="JSW13" s="35"/>
      <c r="JSX13" s="35"/>
      <c r="JSY13" s="35"/>
      <c r="JSZ13" s="35"/>
      <c r="JTA13" s="35"/>
      <c r="JTB13" s="35"/>
      <c r="JTC13" s="35"/>
      <c r="JTD13" s="35"/>
      <c r="JTE13" s="35"/>
      <c r="JTF13" s="35"/>
      <c r="JTG13" s="35"/>
      <c r="JTH13" s="35"/>
      <c r="JTI13" s="35"/>
      <c r="JTJ13" s="35"/>
      <c r="JTK13" s="35"/>
      <c r="JTL13" s="35"/>
      <c r="JTM13" s="35"/>
      <c r="JTN13" s="35"/>
      <c r="JTO13" s="35"/>
      <c r="JTP13" s="35"/>
      <c r="JTQ13" s="35"/>
      <c r="JTR13" s="35"/>
      <c r="JTS13" s="35"/>
      <c r="JTT13" s="35"/>
      <c r="JTU13" s="35"/>
      <c r="JTV13" s="35"/>
      <c r="JTW13" s="35"/>
      <c r="JTX13" s="35"/>
      <c r="JTY13" s="35"/>
      <c r="JTZ13" s="35"/>
      <c r="JUA13" s="35"/>
      <c r="JUB13" s="35"/>
      <c r="JUC13" s="35"/>
      <c r="JUD13" s="35"/>
      <c r="JUE13" s="35"/>
      <c r="JUF13" s="35"/>
      <c r="JUG13" s="35"/>
      <c r="JUH13" s="35"/>
      <c r="JUI13" s="35"/>
      <c r="JUJ13" s="35"/>
      <c r="JUK13" s="35"/>
      <c r="JUL13" s="35"/>
      <c r="JUM13" s="35"/>
      <c r="JUN13" s="35"/>
      <c r="JUO13" s="35"/>
      <c r="JUP13" s="35"/>
      <c r="JUQ13" s="35"/>
      <c r="JUR13" s="35"/>
      <c r="JUS13" s="35"/>
      <c r="JUT13" s="35"/>
      <c r="JUU13" s="35"/>
      <c r="JUV13" s="35"/>
      <c r="JUW13" s="35"/>
      <c r="JUX13" s="35"/>
      <c r="JUY13" s="35"/>
      <c r="JUZ13" s="35"/>
      <c r="JVA13" s="35"/>
      <c r="JVB13" s="35"/>
      <c r="JVC13" s="35"/>
      <c r="JVD13" s="35"/>
      <c r="JVE13" s="35"/>
      <c r="JVF13" s="35"/>
      <c r="JVG13" s="35"/>
      <c r="JVH13" s="35"/>
      <c r="JVI13" s="35"/>
      <c r="JVJ13" s="35"/>
      <c r="JVK13" s="35"/>
      <c r="JVL13" s="35"/>
      <c r="JVM13" s="35"/>
      <c r="JVN13" s="35"/>
      <c r="JVO13" s="35"/>
      <c r="JVP13" s="35"/>
      <c r="JVQ13" s="35"/>
      <c r="JVR13" s="35"/>
      <c r="JVS13" s="35"/>
      <c r="JVT13" s="35"/>
      <c r="JVU13" s="35"/>
      <c r="JVV13" s="35"/>
      <c r="JVW13" s="35"/>
      <c r="JVX13" s="35"/>
      <c r="JVY13" s="35"/>
      <c r="JVZ13" s="35"/>
      <c r="JWA13" s="35"/>
      <c r="JWB13" s="35"/>
      <c r="JWC13" s="35"/>
      <c r="JWD13" s="35"/>
      <c r="JWE13" s="35"/>
      <c r="JWF13" s="35"/>
      <c r="JWG13" s="35"/>
      <c r="JWH13" s="35"/>
      <c r="JWI13" s="35"/>
      <c r="JWJ13" s="35"/>
      <c r="JWK13" s="35"/>
      <c r="JWL13" s="35"/>
      <c r="JWM13" s="35"/>
      <c r="JWN13" s="35"/>
      <c r="JWO13" s="35"/>
      <c r="JWP13" s="35"/>
      <c r="JWQ13" s="35"/>
      <c r="JWR13" s="35"/>
      <c r="JWS13" s="35"/>
      <c r="JWT13" s="35"/>
      <c r="JWU13" s="35"/>
      <c r="JWV13" s="35"/>
      <c r="JWW13" s="35"/>
      <c r="JWX13" s="35"/>
      <c r="JWY13" s="35"/>
      <c r="JWZ13" s="35"/>
      <c r="JXA13" s="35"/>
      <c r="JXB13" s="35"/>
      <c r="JXC13" s="35"/>
      <c r="JXD13" s="35"/>
      <c r="JXE13" s="35"/>
      <c r="JXF13" s="35"/>
      <c r="JXG13" s="35"/>
      <c r="JXH13" s="35"/>
      <c r="JXI13" s="35"/>
      <c r="JXJ13" s="35"/>
      <c r="JXK13" s="35"/>
      <c r="JXL13" s="35"/>
      <c r="JXM13" s="35"/>
      <c r="JXN13" s="35"/>
      <c r="JXO13" s="35"/>
      <c r="JXP13" s="35"/>
      <c r="JXQ13" s="35"/>
      <c r="JXR13" s="35"/>
      <c r="JXS13" s="35"/>
      <c r="JXT13" s="35"/>
      <c r="JXU13" s="35"/>
      <c r="JXV13" s="35"/>
      <c r="JXW13" s="35"/>
      <c r="JXX13" s="35"/>
      <c r="JXY13" s="35"/>
      <c r="JXZ13" s="35"/>
      <c r="JYA13" s="35"/>
      <c r="JYB13" s="35"/>
      <c r="JYC13" s="35"/>
      <c r="JYD13" s="35"/>
      <c r="JYE13" s="35"/>
      <c r="JYF13" s="35"/>
      <c r="JYG13" s="35"/>
      <c r="JYH13" s="35"/>
      <c r="JYI13" s="35"/>
      <c r="JYJ13" s="35"/>
      <c r="JYK13" s="35"/>
      <c r="JYL13" s="35"/>
      <c r="JYM13" s="35"/>
      <c r="JYN13" s="35"/>
      <c r="JYO13" s="35"/>
      <c r="JYP13" s="35"/>
      <c r="JYQ13" s="35"/>
      <c r="JYR13" s="35"/>
      <c r="JYS13" s="35"/>
      <c r="JYT13" s="35"/>
      <c r="JYU13" s="35"/>
      <c r="JYV13" s="35"/>
      <c r="JYW13" s="35"/>
      <c r="JYX13" s="35"/>
      <c r="JYY13" s="35"/>
      <c r="JYZ13" s="35"/>
      <c r="JZA13" s="35"/>
      <c r="JZB13" s="35"/>
      <c r="JZC13" s="35"/>
      <c r="JZD13" s="35"/>
      <c r="JZE13" s="35"/>
      <c r="JZF13" s="35"/>
      <c r="JZG13" s="35"/>
      <c r="JZH13" s="35"/>
      <c r="JZI13" s="35"/>
      <c r="JZJ13" s="35"/>
      <c r="JZK13" s="35"/>
      <c r="JZL13" s="35"/>
      <c r="JZM13" s="35"/>
      <c r="JZN13" s="35"/>
      <c r="JZO13" s="35"/>
      <c r="JZP13" s="35"/>
      <c r="JZQ13" s="35"/>
      <c r="JZR13" s="35"/>
      <c r="JZS13" s="35"/>
      <c r="JZT13" s="35"/>
      <c r="JZU13" s="35"/>
      <c r="JZV13" s="35"/>
      <c r="JZW13" s="35"/>
      <c r="JZX13" s="35"/>
      <c r="JZY13" s="35"/>
      <c r="JZZ13" s="35"/>
      <c r="KAA13" s="35"/>
      <c r="KAB13" s="35"/>
      <c r="KAC13" s="35"/>
      <c r="KAD13" s="35"/>
      <c r="KAE13" s="35"/>
      <c r="KAF13" s="35"/>
      <c r="KAG13" s="35"/>
      <c r="KAH13" s="35"/>
      <c r="KAI13" s="35"/>
      <c r="KAJ13" s="35"/>
      <c r="KAK13" s="35"/>
      <c r="KAL13" s="35"/>
      <c r="KAM13" s="35"/>
      <c r="KAN13" s="35"/>
      <c r="KAO13" s="35"/>
      <c r="KAP13" s="35"/>
      <c r="KAQ13" s="35"/>
      <c r="KAR13" s="35"/>
      <c r="KAS13" s="35"/>
      <c r="KAT13" s="35"/>
      <c r="KAU13" s="35"/>
      <c r="KAV13" s="35"/>
      <c r="KAW13" s="35"/>
      <c r="KAX13" s="35"/>
      <c r="KAY13" s="35"/>
      <c r="KAZ13" s="35"/>
      <c r="KBA13" s="35"/>
      <c r="KBB13" s="35"/>
      <c r="KBC13" s="35"/>
      <c r="KBD13" s="35"/>
      <c r="KBE13" s="35"/>
      <c r="KBF13" s="35"/>
      <c r="KBG13" s="35"/>
      <c r="KBH13" s="35"/>
      <c r="KBI13" s="35"/>
      <c r="KBJ13" s="35"/>
      <c r="KBK13" s="35"/>
      <c r="KBL13" s="35"/>
      <c r="KBM13" s="35"/>
      <c r="KBN13" s="35"/>
      <c r="KBO13" s="35"/>
      <c r="KBP13" s="35"/>
      <c r="KBQ13" s="35"/>
      <c r="KBR13" s="35"/>
      <c r="KBS13" s="35"/>
      <c r="KBT13" s="35"/>
      <c r="KBU13" s="35"/>
      <c r="KBV13" s="35"/>
      <c r="KBW13" s="35"/>
      <c r="KBX13" s="35"/>
      <c r="KBY13" s="35"/>
      <c r="KBZ13" s="35"/>
      <c r="KCA13" s="35"/>
      <c r="KCB13" s="35"/>
      <c r="KCC13" s="35"/>
      <c r="KCD13" s="35"/>
      <c r="KCE13" s="35"/>
      <c r="KCF13" s="35"/>
      <c r="KCG13" s="35"/>
      <c r="KCH13" s="35"/>
      <c r="KCI13" s="35"/>
      <c r="KCJ13" s="35"/>
      <c r="KCK13" s="35"/>
      <c r="KCL13" s="35"/>
      <c r="KCM13" s="35"/>
      <c r="KCN13" s="35"/>
      <c r="KCO13" s="35"/>
      <c r="KCP13" s="35"/>
      <c r="KCQ13" s="35"/>
      <c r="KCR13" s="35"/>
      <c r="KCS13" s="35"/>
      <c r="KCT13" s="35"/>
      <c r="KCU13" s="35"/>
      <c r="KCV13" s="35"/>
      <c r="KCW13" s="35"/>
      <c r="KCX13" s="35"/>
      <c r="KCY13" s="35"/>
      <c r="KCZ13" s="35"/>
      <c r="KDA13" s="35"/>
      <c r="KDB13" s="35"/>
      <c r="KDC13" s="35"/>
      <c r="KDD13" s="35"/>
      <c r="KDE13" s="35"/>
      <c r="KDF13" s="35"/>
      <c r="KDG13" s="35"/>
      <c r="KDH13" s="35"/>
      <c r="KDI13" s="35"/>
      <c r="KDJ13" s="35"/>
      <c r="KDK13" s="35"/>
      <c r="KDL13" s="35"/>
      <c r="KDM13" s="35"/>
      <c r="KDN13" s="35"/>
      <c r="KDO13" s="35"/>
      <c r="KDP13" s="35"/>
      <c r="KDQ13" s="35"/>
      <c r="KDR13" s="35"/>
      <c r="KDS13" s="35"/>
      <c r="KDT13" s="35"/>
      <c r="KDU13" s="35"/>
      <c r="KDV13" s="35"/>
      <c r="KDW13" s="35"/>
      <c r="KDX13" s="35"/>
      <c r="KDY13" s="35"/>
      <c r="KDZ13" s="35"/>
      <c r="KEA13" s="35"/>
      <c r="KEB13" s="35"/>
      <c r="KEC13" s="35"/>
      <c r="KED13" s="35"/>
      <c r="KEE13" s="35"/>
      <c r="KEF13" s="35"/>
      <c r="KEG13" s="35"/>
      <c r="KEH13" s="35"/>
      <c r="KEI13" s="35"/>
      <c r="KEJ13" s="35"/>
      <c r="KEK13" s="35"/>
      <c r="KEL13" s="35"/>
      <c r="KEM13" s="35"/>
      <c r="KEN13" s="35"/>
      <c r="KEO13" s="35"/>
      <c r="KEP13" s="35"/>
      <c r="KEQ13" s="35"/>
      <c r="KER13" s="35"/>
      <c r="KES13" s="35"/>
      <c r="KET13" s="35"/>
      <c r="KEU13" s="35"/>
      <c r="KEV13" s="35"/>
      <c r="KEW13" s="35"/>
      <c r="KEX13" s="35"/>
      <c r="KEY13" s="35"/>
      <c r="KEZ13" s="35"/>
      <c r="KFA13" s="35"/>
      <c r="KFB13" s="35"/>
      <c r="KFC13" s="35"/>
      <c r="KFD13" s="35"/>
      <c r="KFE13" s="35"/>
      <c r="KFF13" s="35"/>
      <c r="KFG13" s="35"/>
      <c r="KFH13" s="35"/>
      <c r="KFI13" s="35"/>
      <c r="KFJ13" s="35"/>
      <c r="KFK13" s="35"/>
      <c r="KFL13" s="35"/>
      <c r="KFM13" s="35"/>
      <c r="KFN13" s="35"/>
      <c r="KFO13" s="35"/>
      <c r="KFP13" s="35"/>
      <c r="KFQ13" s="35"/>
      <c r="KFR13" s="35"/>
      <c r="KFS13" s="35"/>
      <c r="KFT13" s="35"/>
      <c r="KFU13" s="35"/>
      <c r="KFV13" s="35"/>
      <c r="KFW13" s="35"/>
      <c r="KFX13" s="35"/>
      <c r="KFY13" s="35"/>
      <c r="KFZ13" s="35"/>
      <c r="KGA13" s="35"/>
      <c r="KGB13" s="35"/>
      <c r="KGC13" s="35"/>
      <c r="KGD13" s="35"/>
      <c r="KGE13" s="35"/>
      <c r="KGF13" s="35"/>
      <c r="KGG13" s="35"/>
      <c r="KGH13" s="35"/>
      <c r="KGI13" s="35"/>
      <c r="KGJ13" s="35"/>
      <c r="KGK13" s="35"/>
      <c r="KGL13" s="35"/>
      <c r="KGM13" s="35"/>
      <c r="KGN13" s="35"/>
      <c r="KGO13" s="35"/>
      <c r="KGP13" s="35"/>
      <c r="KGQ13" s="35"/>
      <c r="KGR13" s="35"/>
      <c r="KGS13" s="35"/>
      <c r="KGT13" s="35"/>
      <c r="KGU13" s="35"/>
      <c r="KGV13" s="35"/>
      <c r="KGW13" s="35"/>
      <c r="KGX13" s="35"/>
      <c r="KGY13" s="35"/>
      <c r="KGZ13" s="35"/>
      <c r="KHA13" s="35"/>
      <c r="KHB13" s="35"/>
      <c r="KHC13" s="35"/>
      <c r="KHD13" s="35"/>
      <c r="KHE13" s="35"/>
      <c r="KHF13" s="35"/>
      <c r="KHG13" s="35"/>
      <c r="KHH13" s="35"/>
      <c r="KHI13" s="35"/>
      <c r="KHJ13" s="35"/>
      <c r="KHK13" s="35"/>
      <c r="KHL13" s="35"/>
      <c r="KHM13" s="35"/>
      <c r="KHN13" s="35"/>
      <c r="KHO13" s="35"/>
      <c r="KHP13" s="35"/>
      <c r="KHQ13" s="35"/>
      <c r="KHR13" s="35"/>
      <c r="KHS13" s="35"/>
      <c r="KHT13" s="35"/>
      <c r="KHU13" s="35"/>
      <c r="KHV13" s="35"/>
      <c r="KHW13" s="35"/>
      <c r="KHX13" s="35"/>
      <c r="KHY13" s="35"/>
      <c r="KHZ13" s="35"/>
      <c r="KIA13" s="35"/>
      <c r="KIB13" s="35"/>
      <c r="KIC13" s="35"/>
      <c r="KID13" s="35"/>
      <c r="KIE13" s="35"/>
      <c r="KIF13" s="35"/>
      <c r="KIG13" s="35"/>
      <c r="KIH13" s="35"/>
      <c r="KII13" s="35"/>
      <c r="KIJ13" s="35"/>
      <c r="KIK13" s="35"/>
      <c r="KIL13" s="35"/>
      <c r="KIM13" s="35"/>
      <c r="KIN13" s="35"/>
      <c r="KIO13" s="35"/>
      <c r="KIP13" s="35"/>
      <c r="KIQ13" s="35"/>
      <c r="KIR13" s="35"/>
      <c r="KIS13" s="35"/>
      <c r="KIT13" s="35"/>
      <c r="KIU13" s="35"/>
      <c r="KIV13" s="35"/>
      <c r="KIW13" s="35"/>
      <c r="KIX13" s="35"/>
      <c r="KIY13" s="35"/>
      <c r="KIZ13" s="35"/>
      <c r="KJA13" s="35"/>
      <c r="KJB13" s="35"/>
      <c r="KJC13" s="35"/>
      <c r="KJD13" s="35"/>
      <c r="KJE13" s="35"/>
      <c r="KJF13" s="35"/>
      <c r="KJG13" s="35"/>
      <c r="KJH13" s="35"/>
      <c r="KJI13" s="35"/>
      <c r="KJJ13" s="35"/>
      <c r="KJK13" s="35"/>
      <c r="KJL13" s="35"/>
      <c r="KJM13" s="35"/>
      <c r="KJN13" s="35"/>
      <c r="KJO13" s="35"/>
      <c r="KJP13" s="35"/>
      <c r="KJQ13" s="35"/>
      <c r="KJR13" s="35"/>
      <c r="KJS13" s="35"/>
      <c r="KJT13" s="35"/>
      <c r="KJU13" s="35"/>
      <c r="KJV13" s="35"/>
      <c r="KJW13" s="35"/>
      <c r="KJX13" s="35"/>
      <c r="KJY13" s="35"/>
      <c r="KJZ13" s="35"/>
      <c r="KKA13" s="35"/>
      <c r="KKB13" s="35"/>
      <c r="KKC13" s="35"/>
      <c r="KKD13" s="35"/>
      <c r="KKE13" s="35"/>
      <c r="KKF13" s="35"/>
      <c r="KKG13" s="35"/>
      <c r="KKH13" s="35"/>
      <c r="KKI13" s="35"/>
      <c r="KKJ13" s="35"/>
      <c r="KKK13" s="35"/>
      <c r="KKL13" s="35"/>
      <c r="KKM13" s="35"/>
      <c r="KKN13" s="35"/>
      <c r="KKO13" s="35"/>
      <c r="KKP13" s="35"/>
      <c r="KKQ13" s="35"/>
      <c r="KKR13" s="35"/>
      <c r="KKS13" s="35"/>
      <c r="KKT13" s="35"/>
      <c r="KKU13" s="35"/>
      <c r="KKV13" s="35"/>
      <c r="KKW13" s="35"/>
      <c r="KKX13" s="35"/>
      <c r="KKY13" s="35"/>
      <c r="KKZ13" s="35"/>
      <c r="KLA13" s="35"/>
      <c r="KLB13" s="35"/>
      <c r="KLC13" s="35"/>
      <c r="KLD13" s="35"/>
      <c r="KLE13" s="35"/>
      <c r="KLF13" s="35"/>
      <c r="KLG13" s="35"/>
      <c r="KLH13" s="35"/>
      <c r="KLI13" s="35"/>
      <c r="KLJ13" s="35"/>
      <c r="KLK13" s="35"/>
      <c r="KLL13" s="35"/>
      <c r="KLM13" s="35"/>
      <c r="KLN13" s="35"/>
      <c r="KLO13" s="35"/>
      <c r="KLP13" s="35"/>
      <c r="KLQ13" s="35"/>
      <c r="KLR13" s="35"/>
      <c r="KLS13" s="35"/>
      <c r="KLT13" s="35"/>
      <c r="KLU13" s="35"/>
      <c r="KLV13" s="35"/>
      <c r="KLW13" s="35"/>
      <c r="KLX13" s="35"/>
      <c r="KLY13" s="35"/>
      <c r="KLZ13" s="35"/>
      <c r="KMA13" s="35"/>
      <c r="KMB13" s="35"/>
      <c r="KMC13" s="35"/>
      <c r="KMD13" s="35"/>
      <c r="KME13" s="35"/>
      <c r="KMF13" s="35"/>
      <c r="KMG13" s="35"/>
      <c r="KMH13" s="35"/>
      <c r="KMI13" s="35"/>
      <c r="KMJ13" s="35"/>
      <c r="KMK13" s="35"/>
      <c r="KML13" s="35"/>
      <c r="KMM13" s="35"/>
      <c r="KMN13" s="35"/>
      <c r="KMO13" s="35"/>
      <c r="KMP13" s="35"/>
      <c r="KMQ13" s="35"/>
      <c r="KMR13" s="35"/>
      <c r="KMS13" s="35"/>
      <c r="KMT13" s="35"/>
      <c r="KMU13" s="35"/>
      <c r="KMV13" s="35"/>
      <c r="KMW13" s="35"/>
      <c r="KMX13" s="35"/>
      <c r="KMY13" s="35"/>
      <c r="KMZ13" s="35"/>
      <c r="KNA13" s="35"/>
      <c r="KNB13" s="35"/>
      <c r="KNC13" s="35"/>
      <c r="KND13" s="35"/>
      <c r="KNE13" s="35"/>
      <c r="KNF13" s="35"/>
      <c r="KNG13" s="35"/>
      <c r="KNH13" s="35"/>
      <c r="KNI13" s="35"/>
      <c r="KNJ13" s="35"/>
      <c r="KNK13" s="35"/>
      <c r="KNL13" s="35"/>
      <c r="KNM13" s="35"/>
      <c r="KNN13" s="35"/>
      <c r="KNO13" s="35"/>
      <c r="KNP13" s="35"/>
      <c r="KNQ13" s="35"/>
      <c r="KNR13" s="35"/>
      <c r="KNS13" s="35"/>
      <c r="KNT13" s="35"/>
      <c r="KNU13" s="35"/>
      <c r="KNV13" s="35"/>
      <c r="KNW13" s="35"/>
      <c r="KNX13" s="35"/>
      <c r="KNY13" s="35"/>
      <c r="KNZ13" s="35"/>
      <c r="KOA13" s="35"/>
      <c r="KOB13" s="35"/>
      <c r="KOC13" s="35"/>
      <c r="KOD13" s="35"/>
      <c r="KOE13" s="35"/>
      <c r="KOF13" s="35"/>
      <c r="KOG13" s="35"/>
      <c r="KOH13" s="35"/>
      <c r="KOI13" s="35"/>
      <c r="KOJ13" s="35"/>
      <c r="KOK13" s="35"/>
      <c r="KOL13" s="35"/>
      <c r="KOM13" s="35"/>
      <c r="KON13" s="35"/>
      <c r="KOO13" s="35"/>
      <c r="KOP13" s="35"/>
      <c r="KOQ13" s="35"/>
      <c r="KOR13" s="35"/>
      <c r="KOS13" s="35"/>
      <c r="KOT13" s="35"/>
      <c r="KOU13" s="35"/>
      <c r="KOV13" s="35"/>
      <c r="KOW13" s="35"/>
      <c r="KOX13" s="35"/>
      <c r="KOY13" s="35"/>
      <c r="KOZ13" s="35"/>
      <c r="KPA13" s="35"/>
      <c r="KPB13" s="35"/>
      <c r="KPC13" s="35"/>
      <c r="KPD13" s="35"/>
      <c r="KPE13" s="35"/>
      <c r="KPF13" s="35"/>
      <c r="KPG13" s="35"/>
      <c r="KPH13" s="35"/>
      <c r="KPI13" s="35"/>
      <c r="KPJ13" s="35"/>
      <c r="KPK13" s="35"/>
      <c r="KPL13" s="35"/>
      <c r="KPM13" s="35"/>
      <c r="KPN13" s="35"/>
      <c r="KPO13" s="35"/>
      <c r="KPP13" s="35"/>
      <c r="KPQ13" s="35"/>
      <c r="KPR13" s="35"/>
      <c r="KPS13" s="35"/>
      <c r="KPT13" s="35"/>
      <c r="KPU13" s="35"/>
      <c r="KPV13" s="35"/>
      <c r="KPW13" s="35"/>
      <c r="KPX13" s="35"/>
      <c r="KPY13" s="35"/>
      <c r="KPZ13" s="35"/>
      <c r="KQA13" s="35"/>
      <c r="KQB13" s="35"/>
      <c r="KQC13" s="35"/>
      <c r="KQD13" s="35"/>
      <c r="KQE13" s="35"/>
      <c r="KQF13" s="35"/>
      <c r="KQG13" s="35"/>
      <c r="KQH13" s="35"/>
      <c r="KQI13" s="35"/>
      <c r="KQJ13" s="35"/>
      <c r="KQK13" s="35"/>
      <c r="KQL13" s="35"/>
      <c r="KQM13" s="35"/>
      <c r="KQN13" s="35"/>
      <c r="KQO13" s="35"/>
      <c r="KQP13" s="35"/>
      <c r="KQQ13" s="35"/>
      <c r="KQR13" s="35"/>
      <c r="KQS13" s="35"/>
      <c r="KQT13" s="35"/>
      <c r="KQU13" s="35"/>
      <c r="KQV13" s="35"/>
      <c r="KQW13" s="35"/>
      <c r="KQX13" s="35"/>
      <c r="KQY13" s="35"/>
      <c r="KQZ13" s="35"/>
      <c r="KRA13" s="35"/>
      <c r="KRB13" s="35"/>
      <c r="KRC13" s="35"/>
      <c r="KRD13" s="35"/>
      <c r="KRE13" s="35"/>
      <c r="KRF13" s="35"/>
      <c r="KRG13" s="35"/>
      <c r="KRH13" s="35"/>
      <c r="KRI13" s="35"/>
      <c r="KRJ13" s="35"/>
      <c r="KRK13" s="35"/>
      <c r="KRL13" s="35"/>
      <c r="KRM13" s="35"/>
      <c r="KRN13" s="35"/>
      <c r="KRO13" s="35"/>
      <c r="KRP13" s="35"/>
      <c r="KRQ13" s="35"/>
      <c r="KRR13" s="35"/>
      <c r="KRS13" s="35"/>
      <c r="KRT13" s="35"/>
      <c r="KRU13" s="35"/>
      <c r="KRV13" s="35"/>
      <c r="KRW13" s="35"/>
      <c r="KRX13" s="35"/>
      <c r="KRY13" s="35"/>
      <c r="KRZ13" s="35"/>
      <c r="KSA13" s="35"/>
      <c r="KSB13" s="35"/>
      <c r="KSC13" s="35"/>
      <c r="KSD13" s="35"/>
      <c r="KSE13" s="35"/>
      <c r="KSF13" s="35"/>
      <c r="KSG13" s="35"/>
      <c r="KSH13" s="35"/>
      <c r="KSI13" s="35"/>
      <c r="KSJ13" s="35"/>
      <c r="KSK13" s="35"/>
      <c r="KSL13" s="35"/>
      <c r="KSM13" s="35"/>
      <c r="KSN13" s="35"/>
      <c r="KSO13" s="35"/>
      <c r="KSP13" s="35"/>
      <c r="KSQ13" s="35"/>
      <c r="KSR13" s="35"/>
      <c r="KSS13" s="35"/>
      <c r="KST13" s="35"/>
      <c r="KSU13" s="35"/>
      <c r="KSV13" s="35"/>
      <c r="KSW13" s="35"/>
      <c r="KSX13" s="35"/>
      <c r="KSY13" s="35"/>
      <c r="KSZ13" s="35"/>
      <c r="KTA13" s="35"/>
      <c r="KTB13" s="35"/>
      <c r="KTC13" s="35"/>
      <c r="KTD13" s="35"/>
      <c r="KTE13" s="35"/>
      <c r="KTF13" s="35"/>
      <c r="KTG13" s="35"/>
      <c r="KTH13" s="35"/>
      <c r="KTI13" s="35"/>
      <c r="KTJ13" s="35"/>
      <c r="KTK13" s="35"/>
      <c r="KTL13" s="35"/>
      <c r="KTM13" s="35"/>
      <c r="KTN13" s="35"/>
      <c r="KTO13" s="35"/>
      <c r="KTP13" s="35"/>
      <c r="KTQ13" s="35"/>
      <c r="KTR13" s="35"/>
      <c r="KTS13" s="35"/>
      <c r="KTT13" s="35"/>
      <c r="KTU13" s="35"/>
      <c r="KTV13" s="35"/>
      <c r="KTW13" s="35"/>
      <c r="KTX13" s="35"/>
      <c r="KTY13" s="35"/>
      <c r="KTZ13" s="35"/>
      <c r="KUA13" s="35"/>
      <c r="KUB13" s="35"/>
      <c r="KUC13" s="35"/>
      <c r="KUD13" s="35"/>
      <c r="KUE13" s="35"/>
      <c r="KUF13" s="35"/>
      <c r="KUG13" s="35"/>
      <c r="KUH13" s="35"/>
      <c r="KUI13" s="35"/>
      <c r="KUJ13" s="35"/>
      <c r="KUK13" s="35"/>
      <c r="KUL13" s="35"/>
      <c r="KUM13" s="35"/>
      <c r="KUN13" s="35"/>
      <c r="KUO13" s="35"/>
      <c r="KUP13" s="35"/>
      <c r="KUQ13" s="35"/>
      <c r="KUR13" s="35"/>
      <c r="KUS13" s="35"/>
      <c r="KUT13" s="35"/>
      <c r="KUU13" s="35"/>
      <c r="KUV13" s="35"/>
      <c r="KUW13" s="35"/>
      <c r="KUX13" s="35"/>
      <c r="KUY13" s="35"/>
      <c r="KUZ13" s="35"/>
      <c r="KVA13" s="35"/>
      <c r="KVB13" s="35"/>
      <c r="KVC13" s="35"/>
      <c r="KVD13" s="35"/>
      <c r="KVE13" s="35"/>
      <c r="KVF13" s="35"/>
      <c r="KVG13" s="35"/>
      <c r="KVH13" s="35"/>
      <c r="KVI13" s="35"/>
      <c r="KVJ13" s="35"/>
      <c r="KVK13" s="35"/>
      <c r="KVL13" s="35"/>
      <c r="KVM13" s="35"/>
      <c r="KVN13" s="35"/>
      <c r="KVO13" s="35"/>
      <c r="KVP13" s="35"/>
      <c r="KVQ13" s="35"/>
      <c r="KVR13" s="35"/>
      <c r="KVS13" s="35"/>
      <c r="KVT13" s="35"/>
      <c r="KVU13" s="35"/>
      <c r="KVV13" s="35"/>
      <c r="KVW13" s="35"/>
      <c r="KVX13" s="35"/>
      <c r="KVY13" s="35"/>
      <c r="KVZ13" s="35"/>
      <c r="KWA13" s="35"/>
      <c r="KWB13" s="35"/>
      <c r="KWC13" s="35"/>
      <c r="KWD13" s="35"/>
      <c r="KWE13" s="35"/>
      <c r="KWF13" s="35"/>
      <c r="KWG13" s="35"/>
      <c r="KWH13" s="35"/>
      <c r="KWI13" s="35"/>
      <c r="KWJ13" s="35"/>
      <c r="KWK13" s="35"/>
      <c r="KWL13" s="35"/>
      <c r="KWM13" s="35"/>
      <c r="KWN13" s="35"/>
      <c r="KWO13" s="35"/>
      <c r="KWP13" s="35"/>
      <c r="KWQ13" s="35"/>
      <c r="KWR13" s="35"/>
      <c r="KWS13" s="35"/>
      <c r="KWT13" s="35"/>
      <c r="KWU13" s="35"/>
      <c r="KWV13" s="35"/>
      <c r="KWW13" s="35"/>
      <c r="KWX13" s="35"/>
      <c r="KWY13" s="35"/>
      <c r="KWZ13" s="35"/>
      <c r="KXA13" s="35"/>
      <c r="KXB13" s="35"/>
      <c r="KXC13" s="35"/>
      <c r="KXD13" s="35"/>
      <c r="KXE13" s="35"/>
      <c r="KXF13" s="35"/>
      <c r="KXG13" s="35"/>
      <c r="KXH13" s="35"/>
      <c r="KXI13" s="35"/>
      <c r="KXJ13" s="35"/>
      <c r="KXK13" s="35"/>
      <c r="KXL13" s="35"/>
      <c r="KXM13" s="35"/>
      <c r="KXN13" s="35"/>
      <c r="KXO13" s="35"/>
      <c r="KXP13" s="35"/>
      <c r="KXQ13" s="35"/>
      <c r="KXR13" s="35"/>
      <c r="KXS13" s="35"/>
      <c r="KXT13" s="35"/>
      <c r="KXU13" s="35"/>
      <c r="KXV13" s="35"/>
      <c r="KXW13" s="35"/>
      <c r="KXX13" s="35"/>
      <c r="KXY13" s="35"/>
      <c r="KXZ13" s="35"/>
      <c r="KYA13" s="35"/>
      <c r="KYB13" s="35"/>
      <c r="KYC13" s="35"/>
      <c r="KYD13" s="35"/>
      <c r="KYE13" s="35"/>
      <c r="KYF13" s="35"/>
      <c r="KYG13" s="35"/>
      <c r="KYH13" s="35"/>
      <c r="KYI13" s="35"/>
      <c r="KYJ13" s="35"/>
      <c r="KYK13" s="35"/>
      <c r="KYL13" s="35"/>
      <c r="KYM13" s="35"/>
      <c r="KYN13" s="35"/>
      <c r="KYO13" s="35"/>
      <c r="KYP13" s="35"/>
      <c r="KYQ13" s="35"/>
      <c r="KYR13" s="35"/>
      <c r="KYS13" s="35"/>
      <c r="KYT13" s="35"/>
      <c r="KYU13" s="35"/>
      <c r="KYV13" s="35"/>
      <c r="KYW13" s="35"/>
      <c r="KYX13" s="35"/>
      <c r="KYY13" s="35"/>
      <c r="KYZ13" s="35"/>
      <c r="KZA13" s="35"/>
      <c r="KZB13" s="35"/>
      <c r="KZC13" s="35"/>
      <c r="KZD13" s="35"/>
      <c r="KZE13" s="35"/>
      <c r="KZF13" s="35"/>
      <c r="KZG13" s="35"/>
      <c r="KZH13" s="35"/>
      <c r="KZI13" s="35"/>
      <c r="KZJ13" s="35"/>
      <c r="KZK13" s="35"/>
      <c r="KZL13" s="35"/>
      <c r="KZM13" s="35"/>
      <c r="KZN13" s="35"/>
      <c r="KZO13" s="35"/>
      <c r="KZP13" s="35"/>
      <c r="KZQ13" s="35"/>
      <c r="KZR13" s="35"/>
      <c r="KZS13" s="35"/>
      <c r="KZT13" s="35"/>
      <c r="KZU13" s="35"/>
      <c r="KZV13" s="35"/>
      <c r="KZW13" s="35"/>
      <c r="KZX13" s="35"/>
      <c r="KZY13" s="35"/>
      <c r="KZZ13" s="35"/>
      <c r="LAA13" s="35"/>
      <c r="LAB13" s="35"/>
      <c r="LAC13" s="35"/>
      <c r="LAD13" s="35"/>
      <c r="LAE13" s="35"/>
      <c r="LAF13" s="35"/>
      <c r="LAG13" s="35"/>
      <c r="LAH13" s="35"/>
      <c r="LAI13" s="35"/>
      <c r="LAJ13" s="35"/>
      <c r="LAK13" s="35"/>
      <c r="LAL13" s="35"/>
      <c r="LAM13" s="35"/>
      <c r="LAN13" s="35"/>
      <c r="LAO13" s="35"/>
      <c r="LAP13" s="35"/>
      <c r="LAQ13" s="35"/>
      <c r="LAR13" s="35"/>
      <c r="LAS13" s="35"/>
      <c r="LAT13" s="35"/>
      <c r="LAU13" s="35"/>
      <c r="LAV13" s="35"/>
      <c r="LAW13" s="35"/>
      <c r="LAX13" s="35"/>
      <c r="LAY13" s="35"/>
      <c r="LAZ13" s="35"/>
      <c r="LBA13" s="35"/>
      <c r="LBB13" s="35"/>
      <c r="LBC13" s="35"/>
      <c r="LBD13" s="35"/>
      <c r="LBE13" s="35"/>
      <c r="LBF13" s="35"/>
      <c r="LBG13" s="35"/>
      <c r="LBH13" s="35"/>
      <c r="LBI13" s="35"/>
      <c r="LBJ13" s="35"/>
      <c r="LBK13" s="35"/>
      <c r="LBL13" s="35"/>
      <c r="LBM13" s="35"/>
      <c r="LBN13" s="35"/>
      <c r="LBO13" s="35"/>
      <c r="LBP13" s="35"/>
      <c r="LBQ13" s="35"/>
      <c r="LBR13" s="35"/>
      <c r="LBS13" s="35"/>
      <c r="LBT13" s="35"/>
      <c r="LBU13" s="35"/>
      <c r="LBV13" s="35"/>
      <c r="LBW13" s="35"/>
      <c r="LBX13" s="35"/>
      <c r="LBY13" s="35"/>
      <c r="LBZ13" s="35"/>
      <c r="LCA13" s="35"/>
      <c r="LCB13" s="35"/>
      <c r="LCC13" s="35"/>
      <c r="LCD13" s="35"/>
      <c r="LCE13" s="35"/>
      <c r="LCF13" s="35"/>
      <c r="LCG13" s="35"/>
      <c r="LCH13" s="35"/>
      <c r="LCI13" s="35"/>
      <c r="LCJ13" s="35"/>
      <c r="LCK13" s="35"/>
      <c r="LCL13" s="35"/>
      <c r="LCM13" s="35"/>
      <c r="LCN13" s="35"/>
      <c r="LCO13" s="35"/>
      <c r="LCP13" s="35"/>
      <c r="LCQ13" s="35"/>
      <c r="LCR13" s="35"/>
      <c r="LCS13" s="35"/>
      <c r="LCT13" s="35"/>
      <c r="LCU13" s="35"/>
      <c r="LCV13" s="35"/>
      <c r="LCW13" s="35"/>
      <c r="LCX13" s="35"/>
      <c r="LCY13" s="35"/>
      <c r="LCZ13" s="35"/>
      <c r="LDA13" s="35"/>
      <c r="LDB13" s="35"/>
      <c r="LDC13" s="35"/>
      <c r="LDD13" s="35"/>
      <c r="LDE13" s="35"/>
      <c r="LDF13" s="35"/>
      <c r="LDG13" s="35"/>
      <c r="LDH13" s="35"/>
      <c r="LDI13" s="35"/>
      <c r="LDJ13" s="35"/>
      <c r="LDK13" s="35"/>
      <c r="LDL13" s="35"/>
      <c r="LDM13" s="35"/>
      <c r="LDN13" s="35"/>
      <c r="LDO13" s="35"/>
      <c r="LDP13" s="35"/>
      <c r="LDQ13" s="35"/>
      <c r="LDR13" s="35"/>
      <c r="LDS13" s="35"/>
      <c r="LDT13" s="35"/>
      <c r="LDU13" s="35"/>
      <c r="LDV13" s="35"/>
      <c r="LDW13" s="35"/>
      <c r="LDX13" s="35"/>
      <c r="LDY13" s="35"/>
      <c r="LDZ13" s="35"/>
      <c r="LEA13" s="35"/>
      <c r="LEB13" s="35"/>
      <c r="LEC13" s="35"/>
      <c r="LED13" s="35"/>
      <c r="LEE13" s="35"/>
      <c r="LEF13" s="35"/>
      <c r="LEG13" s="35"/>
      <c r="LEH13" s="35"/>
      <c r="LEI13" s="35"/>
      <c r="LEJ13" s="35"/>
      <c r="LEK13" s="35"/>
      <c r="LEL13" s="35"/>
      <c r="LEM13" s="35"/>
      <c r="LEN13" s="35"/>
      <c r="LEO13" s="35"/>
      <c r="LEP13" s="35"/>
      <c r="LEQ13" s="35"/>
      <c r="LER13" s="35"/>
      <c r="LES13" s="35"/>
      <c r="LET13" s="35"/>
      <c r="LEU13" s="35"/>
      <c r="LEV13" s="35"/>
      <c r="LEW13" s="35"/>
      <c r="LEX13" s="35"/>
      <c r="LEY13" s="35"/>
      <c r="LEZ13" s="35"/>
      <c r="LFA13" s="35"/>
      <c r="LFB13" s="35"/>
      <c r="LFC13" s="35"/>
      <c r="LFD13" s="35"/>
      <c r="LFE13" s="35"/>
      <c r="LFF13" s="35"/>
      <c r="LFG13" s="35"/>
      <c r="LFH13" s="35"/>
      <c r="LFI13" s="35"/>
      <c r="LFJ13" s="35"/>
      <c r="LFK13" s="35"/>
      <c r="LFL13" s="35"/>
      <c r="LFM13" s="35"/>
      <c r="LFN13" s="35"/>
      <c r="LFO13" s="35"/>
      <c r="LFP13" s="35"/>
      <c r="LFQ13" s="35"/>
      <c r="LFR13" s="35"/>
      <c r="LFS13" s="35"/>
      <c r="LFT13" s="35"/>
      <c r="LFU13" s="35"/>
      <c r="LFV13" s="35"/>
      <c r="LFW13" s="35"/>
      <c r="LFX13" s="35"/>
      <c r="LFY13" s="35"/>
      <c r="LFZ13" s="35"/>
      <c r="LGA13" s="35"/>
      <c r="LGB13" s="35"/>
      <c r="LGC13" s="35"/>
      <c r="LGD13" s="35"/>
      <c r="LGE13" s="35"/>
      <c r="LGF13" s="35"/>
      <c r="LGG13" s="35"/>
      <c r="LGH13" s="35"/>
      <c r="LGI13" s="35"/>
      <c r="LGJ13" s="35"/>
      <c r="LGK13" s="35"/>
      <c r="LGL13" s="35"/>
      <c r="LGM13" s="35"/>
      <c r="LGN13" s="35"/>
      <c r="LGO13" s="35"/>
      <c r="LGP13" s="35"/>
      <c r="LGQ13" s="35"/>
      <c r="LGR13" s="35"/>
      <c r="LGS13" s="35"/>
      <c r="LGT13" s="35"/>
      <c r="LGU13" s="35"/>
      <c r="LGV13" s="35"/>
      <c r="LGW13" s="35"/>
      <c r="LGX13" s="35"/>
      <c r="LGY13" s="35"/>
      <c r="LGZ13" s="35"/>
      <c r="LHA13" s="35"/>
      <c r="LHB13" s="35"/>
      <c r="LHC13" s="35"/>
      <c r="LHD13" s="35"/>
      <c r="LHE13" s="35"/>
      <c r="LHF13" s="35"/>
      <c r="LHG13" s="35"/>
      <c r="LHH13" s="35"/>
      <c r="LHI13" s="35"/>
      <c r="LHJ13" s="35"/>
      <c r="LHK13" s="35"/>
      <c r="LHL13" s="35"/>
      <c r="LHM13" s="35"/>
      <c r="LHN13" s="35"/>
      <c r="LHO13" s="35"/>
      <c r="LHP13" s="35"/>
      <c r="LHQ13" s="35"/>
      <c r="LHR13" s="35"/>
      <c r="LHS13" s="35"/>
      <c r="LHT13" s="35"/>
      <c r="LHU13" s="35"/>
      <c r="LHV13" s="35"/>
      <c r="LHW13" s="35"/>
      <c r="LHX13" s="35"/>
      <c r="LHY13" s="35"/>
      <c r="LHZ13" s="35"/>
      <c r="LIA13" s="35"/>
      <c r="LIB13" s="35"/>
      <c r="LIC13" s="35"/>
      <c r="LID13" s="35"/>
      <c r="LIE13" s="35"/>
      <c r="LIF13" s="35"/>
      <c r="LIG13" s="35"/>
      <c r="LIH13" s="35"/>
      <c r="LII13" s="35"/>
      <c r="LIJ13" s="35"/>
      <c r="LIK13" s="35"/>
      <c r="LIL13" s="35"/>
      <c r="LIM13" s="35"/>
      <c r="LIN13" s="35"/>
      <c r="LIO13" s="35"/>
      <c r="LIP13" s="35"/>
      <c r="LIQ13" s="35"/>
      <c r="LIR13" s="35"/>
      <c r="LIS13" s="35"/>
      <c r="LIT13" s="35"/>
      <c r="LIU13" s="35"/>
      <c r="LIV13" s="35"/>
      <c r="LIW13" s="35"/>
      <c r="LIX13" s="35"/>
      <c r="LIY13" s="35"/>
      <c r="LIZ13" s="35"/>
      <c r="LJA13" s="35"/>
      <c r="LJB13" s="35"/>
      <c r="LJC13" s="35"/>
      <c r="LJD13" s="35"/>
      <c r="LJE13" s="35"/>
      <c r="LJF13" s="35"/>
      <c r="LJG13" s="35"/>
      <c r="LJH13" s="35"/>
      <c r="LJI13" s="35"/>
      <c r="LJJ13" s="35"/>
      <c r="LJK13" s="35"/>
      <c r="LJL13" s="35"/>
      <c r="LJM13" s="35"/>
      <c r="LJN13" s="35"/>
      <c r="LJO13" s="35"/>
      <c r="LJP13" s="35"/>
      <c r="LJQ13" s="35"/>
      <c r="LJR13" s="35"/>
      <c r="LJS13" s="35"/>
      <c r="LJT13" s="35"/>
      <c r="LJU13" s="35"/>
      <c r="LJV13" s="35"/>
      <c r="LJW13" s="35"/>
      <c r="LJX13" s="35"/>
      <c r="LJY13" s="35"/>
      <c r="LJZ13" s="35"/>
      <c r="LKA13" s="35"/>
      <c r="LKB13" s="35"/>
      <c r="LKC13" s="35"/>
      <c r="LKD13" s="35"/>
      <c r="LKE13" s="35"/>
      <c r="LKF13" s="35"/>
      <c r="LKG13" s="35"/>
      <c r="LKH13" s="35"/>
      <c r="LKI13" s="35"/>
      <c r="LKJ13" s="35"/>
      <c r="LKK13" s="35"/>
      <c r="LKL13" s="35"/>
      <c r="LKM13" s="35"/>
      <c r="LKN13" s="35"/>
      <c r="LKO13" s="35"/>
      <c r="LKP13" s="35"/>
      <c r="LKQ13" s="35"/>
      <c r="LKR13" s="35"/>
      <c r="LKS13" s="35"/>
      <c r="LKT13" s="35"/>
      <c r="LKU13" s="35"/>
      <c r="LKV13" s="35"/>
      <c r="LKW13" s="35"/>
      <c r="LKX13" s="35"/>
      <c r="LKY13" s="35"/>
      <c r="LKZ13" s="35"/>
      <c r="LLA13" s="35"/>
      <c r="LLB13" s="35"/>
      <c r="LLC13" s="35"/>
      <c r="LLD13" s="35"/>
      <c r="LLE13" s="35"/>
      <c r="LLF13" s="35"/>
      <c r="LLG13" s="35"/>
      <c r="LLH13" s="35"/>
      <c r="LLI13" s="35"/>
      <c r="LLJ13" s="35"/>
      <c r="LLK13" s="35"/>
      <c r="LLL13" s="35"/>
      <c r="LLM13" s="35"/>
      <c r="LLN13" s="35"/>
      <c r="LLO13" s="35"/>
      <c r="LLP13" s="35"/>
      <c r="LLQ13" s="35"/>
      <c r="LLR13" s="35"/>
      <c r="LLS13" s="35"/>
      <c r="LLT13" s="35"/>
      <c r="LLU13" s="35"/>
      <c r="LLV13" s="35"/>
      <c r="LLW13" s="35"/>
      <c r="LLX13" s="35"/>
      <c r="LLY13" s="35"/>
      <c r="LLZ13" s="35"/>
      <c r="LMA13" s="35"/>
      <c r="LMB13" s="35"/>
      <c r="LMC13" s="35"/>
      <c r="LMD13" s="35"/>
      <c r="LME13" s="35"/>
      <c r="LMF13" s="35"/>
      <c r="LMG13" s="35"/>
      <c r="LMH13" s="35"/>
      <c r="LMI13" s="35"/>
      <c r="LMJ13" s="35"/>
      <c r="LMK13" s="35"/>
      <c r="LML13" s="35"/>
      <c r="LMM13" s="35"/>
      <c r="LMN13" s="35"/>
      <c r="LMO13" s="35"/>
      <c r="LMP13" s="35"/>
      <c r="LMQ13" s="35"/>
      <c r="LMR13" s="35"/>
      <c r="LMS13" s="35"/>
      <c r="LMT13" s="35"/>
      <c r="LMU13" s="35"/>
      <c r="LMV13" s="35"/>
      <c r="LMW13" s="35"/>
      <c r="LMX13" s="35"/>
      <c r="LMY13" s="35"/>
      <c r="LMZ13" s="35"/>
      <c r="LNA13" s="35"/>
      <c r="LNB13" s="35"/>
      <c r="LNC13" s="35"/>
      <c r="LND13" s="35"/>
      <c r="LNE13" s="35"/>
      <c r="LNF13" s="35"/>
      <c r="LNG13" s="35"/>
      <c r="LNH13" s="35"/>
      <c r="LNI13" s="35"/>
      <c r="LNJ13" s="35"/>
      <c r="LNK13" s="35"/>
      <c r="LNL13" s="35"/>
      <c r="LNM13" s="35"/>
      <c r="LNN13" s="35"/>
      <c r="LNO13" s="35"/>
      <c r="LNP13" s="35"/>
      <c r="LNQ13" s="35"/>
      <c r="LNR13" s="35"/>
      <c r="LNS13" s="35"/>
      <c r="LNT13" s="35"/>
      <c r="LNU13" s="35"/>
      <c r="LNV13" s="35"/>
      <c r="LNW13" s="35"/>
      <c r="LNX13" s="35"/>
      <c r="LNY13" s="35"/>
      <c r="LNZ13" s="35"/>
      <c r="LOA13" s="35"/>
      <c r="LOB13" s="35"/>
      <c r="LOC13" s="35"/>
      <c r="LOD13" s="35"/>
      <c r="LOE13" s="35"/>
      <c r="LOF13" s="35"/>
      <c r="LOG13" s="35"/>
      <c r="LOH13" s="35"/>
      <c r="LOI13" s="35"/>
      <c r="LOJ13" s="35"/>
      <c r="LOK13" s="35"/>
      <c r="LOL13" s="35"/>
      <c r="LOM13" s="35"/>
      <c r="LON13" s="35"/>
      <c r="LOO13" s="35"/>
      <c r="LOP13" s="35"/>
      <c r="LOQ13" s="35"/>
      <c r="LOR13" s="35"/>
      <c r="LOS13" s="35"/>
      <c r="LOT13" s="35"/>
      <c r="LOU13" s="35"/>
      <c r="LOV13" s="35"/>
      <c r="LOW13" s="35"/>
      <c r="LOX13" s="35"/>
      <c r="LOY13" s="35"/>
      <c r="LOZ13" s="35"/>
      <c r="LPA13" s="35"/>
      <c r="LPB13" s="35"/>
      <c r="LPC13" s="35"/>
      <c r="LPD13" s="35"/>
      <c r="LPE13" s="35"/>
      <c r="LPF13" s="35"/>
      <c r="LPG13" s="35"/>
      <c r="LPH13" s="35"/>
      <c r="LPI13" s="35"/>
      <c r="LPJ13" s="35"/>
      <c r="LPK13" s="35"/>
      <c r="LPL13" s="35"/>
      <c r="LPM13" s="35"/>
      <c r="LPN13" s="35"/>
      <c r="LPO13" s="35"/>
      <c r="LPP13" s="35"/>
      <c r="LPQ13" s="35"/>
      <c r="LPR13" s="35"/>
      <c r="LPS13" s="35"/>
      <c r="LPT13" s="35"/>
      <c r="LPU13" s="35"/>
      <c r="LPV13" s="35"/>
      <c r="LPW13" s="35"/>
      <c r="LPX13" s="35"/>
      <c r="LPY13" s="35"/>
      <c r="LPZ13" s="35"/>
      <c r="LQA13" s="35"/>
      <c r="LQB13" s="35"/>
      <c r="LQC13" s="35"/>
      <c r="LQD13" s="35"/>
      <c r="LQE13" s="35"/>
      <c r="LQF13" s="35"/>
      <c r="LQG13" s="35"/>
      <c r="LQH13" s="35"/>
      <c r="LQI13" s="35"/>
      <c r="LQJ13" s="35"/>
      <c r="LQK13" s="35"/>
      <c r="LQL13" s="35"/>
      <c r="LQM13" s="35"/>
      <c r="LQN13" s="35"/>
      <c r="LQO13" s="35"/>
      <c r="LQP13" s="35"/>
      <c r="LQQ13" s="35"/>
      <c r="LQR13" s="35"/>
      <c r="LQS13" s="35"/>
      <c r="LQT13" s="35"/>
      <c r="LQU13" s="35"/>
      <c r="LQV13" s="35"/>
      <c r="LQW13" s="35"/>
      <c r="LQX13" s="35"/>
      <c r="LQY13" s="35"/>
      <c r="LQZ13" s="35"/>
      <c r="LRA13" s="35"/>
      <c r="LRB13" s="35"/>
      <c r="LRC13" s="35"/>
      <c r="LRD13" s="35"/>
      <c r="LRE13" s="35"/>
      <c r="LRF13" s="35"/>
      <c r="LRG13" s="35"/>
      <c r="LRH13" s="35"/>
      <c r="LRI13" s="35"/>
      <c r="LRJ13" s="35"/>
      <c r="LRK13" s="35"/>
      <c r="LRL13" s="35"/>
      <c r="LRM13" s="35"/>
      <c r="LRN13" s="35"/>
      <c r="LRO13" s="35"/>
      <c r="LRP13" s="35"/>
      <c r="LRQ13" s="35"/>
      <c r="LRR13" s="35"/>
      <c r="LRS13" s="35"/>
      <c r="LRT13" s="35"/>
      <c r="LRU13" s="35"/>
      <c r="LRV13" s="35"/>
      <c r="LRW13" s="35"/>
      <c r="LRX13" s="35"/>
      <c r="LRY13" s="35"/>
      <c r="LRZ13" s="35"/>
      <c r="LSA13" s="35"/>
      <c r="LSB13" s="35"/>
      <c r="LSC13" s="35"/>
      <c r="LSD13" s="35"/>
      <c r="LSE13" s="35"/>
      <c r="LSF13" s="35"/>
      <c r="LSG13" s="35"/>
      <c r="LSH13" s="35"/>
      <c r="LSI13" s="35"/>
      <c r="LSJ13" s="35"/>
      <c r="LSK13" s="35"/>
      <c r="LSL13" s="35"/>
      <c r="LSM13" s="35"/>
      <c r="LSN13" s="35"/>
      <c r="LSO13" s="35"/>
      <c r="LSP13" s="35"/>
      <c r="LSQ13" s="35"/>
      <c r="LSR13" s="35"/>
      <c r="LSS13" s="35"/>
      <c r="LST13" s="35"/>
      <c r="LSU13" s="35"/>
      <c r="LSV13" s="35"/>
      <c r="LSW13" s="35"/>
      <c r="LSX13" s="35"/>
      <c r="LSY13" s="35"/>
      <c r="LSZ13" s="35"/>
      <c r="LTA13" s="35"/>
      <c r="LTB13" s="35"/>
      <c r="LTC13" s="35"/>
      <c r="LTD13" s="35"/>
      <c r="LTE13" s="35"/>
      <c r="LTF13" s="35"/>
      <c r="LTG13" s="35"/>
      <c r="LTH13" s="35"/>
      <c r="LTI13" s="35"/>
      <c r="LTJ13" s="35"/>
      <c r="LTK13" s="35"/>
      <c r="LTL13" s="35"/>
      <c r="LTM13" s="35"/>
      <c r="LTN13" s="35"/>
      <c r="LTO13" s="35"/>
      <c r="LTP13" s="35"/>
      <c r="LTQ13" s="35"/>
      <c r="LTR13" s="35"/>
      <c r="LTS13" s="35"/>
      <c r="LTT13" s="35"/>
      <c r="LTU13" s="35"/>
      <c r="LTV13" s="35"/>
      <c r="LTW13" s="35"/>
      <c r="LTX13" s="35"/>
      <c r="LTY13" s="35"/>
      <c r="LTZ13" s="35"/>
      <c r="LUA13" s="35"/>
      <c r="LUB13" s="35"/>
      <c r="LUC13" s="35"/>
      <c r="LUD13" s="35"/>
      <c r="LUE13" s="35"/>
      <c r="LUF13" s="35"/>
      <c r="LUG13" s="35"/>
      <c r="LUH13" s="35"/>
      <c r="LUI13" s="35"/>
      <c r="LUJ13" s="35"/>
      <c r="LUK13" s="35"/>
      <c r="LUL13" s="35"/>
      <c r="LUM13" s="35"/>
      <c r="LUN13" s="35"/>
      <c r="LUO13" s="35"/>
      <c r="LUP13" s="35"/>
      <c r="LUQ13" s="35"/>
      <c r="LUR13" s="35"/>
      <c r="LUS13" s="35"/>
      <c r="LUT13" s="35"/>
      <c r="LUU13" s="35"/>
      <c r="LUV13" s="35"/>
      <c r="LUW13" s="35"/>
      <c r="LUX13" s="35"/>
      <c r="LUY13" s="35"/>
      <c r="LUZ13" s="35"/>
      <c r="LVA13" s="35"/>
      <c r="LVB13" s="35"/>
      <c r="LVC13" s="35"/>
      <c r="LVD13" s="35"/>
      <c r="LVE13" s="35"/>
      <c r="LVF13" s="35"/>
      <c r="LVG13" s="35"/>
      <c r="LVH13" s="35"/>
      <c r="LVI13" s="35"/>
      <c r="LVJ13" s="35"/>
      <c r="LVK13" s="35"/>
      <c r="LVL13" s="35"/>
      <c r="LVM13" s="35"/>
      <c r="LVN13" s="35"/>
      <c r="LVO13" s="35"/>
      <c r="LVP13" s="35"/>
      <c r="LVQ13" s="35"/>
      <c r="LVR13" s="35"/>
      <c r="LVS13" s="35"/>
      <c r="LVT13" s="35"/>
      <c r="LVU13" s="35"/>
      <c r="LVV13" s="35"/>
      <c r="LVW13" s="35"/>
      <c r="LVX13" s="35"/>
      <c r="LVY13" s="35"/>
      <c r="LVZ13" s="35"/>
      <c r="LWA13" s="35"/>
      <c r="LWB13" s="35"/>
      <c r="LWC13" s="35"/>
      <c r="LWD13" s="35"/>
      <c r="LWE13" s="35"/>
      <c r="LWF13" s="35"/>
      <c r="LWG13" s="35"/>
      <c r="LWH13" s="35"/>
      <c r="LWI13" s="35"/>
      <c r="LWJ13" s="35"/>
      <c r="LWK13" s="35"/>
      <c r="LWL13" s="35"/>
      <c r="LWM13" s="35"/>
      <c r="LWN13" s="35"/>
      <c r="LWO13" s="35"/>
      <c r="LWP13" s="35"/>
      <c r="LWQ13" s="35"/>
      <c r="LWR13" s="35"/>
      <c r="LWS13" s="35"/>
      <c r="LWT13" s="35"/>
      <c r="LWU13" s="35"/>
      <c r="LWV13" s="35"/>
      <c r="LWW13" s="35"/>
      <c r="LWX13" s="35"/>
      <c r="LWY13" s="35"/>
      <c r="LWZ13" s="35"/>
      <c r="LXA13" s="35"/>
      <c r="LXB13" s="35"/>
      <c r="LXC13" s="35"/>
      <c r="LXD13" s="35"/>
      <c r="LXE13" s="35"/>
      <c r="LXF13" s="35"/>
      <c r="LXG13" s="35"/>
      <c r="LXH13" s="35"/>
      <c r="LXI13" s="35"/>
      <c r="LXJ13" s="35"/>
      <c r="LXK13" s="35"/>
      <c r="LXL13" s="35"/>
      <c r="LXM13" s="35"/>
      <c r="LXN13" s="35"/>
      <c r="LXO13" s="35"/>
      <c r="LXP13" s="35"/>
      <c r="LXQ13" s="35"/>
      <c r="LXR13" s="35"/>
      <c r="LXS13" s="35"/>
      <c r="LXT13" s="35"/>
      <c r="LXU13" s="35"/>
      <c r="LXV13" s="35"/>
      <c r="LXW13" s="35"/>
      <c r="LXX13" s="35"/>
      <c r="LXY13" s="35"/>
      <c r="LXZ13" s="35"/>
      <c r="LYA13" s="35"/>
      <c r="LYB13" s="35"/>
      <c r="LYC13" s="35"/>
      <c r="LYD13" s="35"/>
      <c r="LYE13" s="35"/>
      <c r="LYF13" s="35"/>
      <c r="LYG13" s="35"/>
      <c r="LYH13" s="35"/>
      <c r="LYI13" s="35"/>
      <c r="LYJ13" s="35"/>
      <c r="LYK13" s="35"/>
      <c r="LYL13" s="35"/>
      <c r="LYM13" s="35"/>
      <c r="LYN13" s="35"/>
      <c r="LYO13" s="35"/>
      <c r="LYP13" s="35"/>
      <c r="LYQ13" s="35"/>
      <c r="LYR13" s="35"/>
      <c r="LYS13" s="35"/>
      <c r="LYT13" s="35"/>
      <c r="LYU13" s="35"/>
      <c r="LYV13" s="35"/>
      <c r="LYW13" s="35"/>
      <c r="LYX13" s="35"/>
      <c r="LYY13" s="35"/>
      <c r="LYZ13" s="35"/>
      <c r="LZA13" s="35"/>
      <c r="LZB13" s="35"/>
      <c r="LZC13" s="35"/>
      <c r="LZD13" s="35"/>
      <c r="LZE13" s="35"/>
      <c r="LZF13" s="35"/>
      <c r="LZG13" s="35"/>
      <c r="LZH13" s="35"/>
      <c r="LZI13" s="35"/>
      <c r="LZJ13" s="35"/>
      <c r="LZK13" s="35"/>
      <c r="LZL13" s="35"/>
      <c r="LZM13" s="35"/>
      <c r="LZN13" s="35"/>
      <c r="LZO13" s="35"/>
      <c r="LZP13" s="35"/>
      <c r="LZQ13" s="35"/>
      <c r="LZR13" s="35"/>
      <c r="LZS13" s="35"/>
      <c r="LZT13" s="35"/>
      <c r="LZU13" s="35"/>
      <c r="LZV13" s="35"/>
      <c r="LZW13" s="35"/>
      <c r="LZX13" s="35"/>
      <c r="LZY13" s="35"/>
      <c r="LZZ13" s="35"/>
      <c r="MAA13" s="35"/>
      <c r="MAB13" s="35"/>
      <c r="MAC13" s="35"/>
      <c r="MAD13" s="35"/>
      <c r="MAE13" s="35"/>
      <c r="MAF13" s="35"/>
      <c r="MAG13" s="35"/>
      <c r="MAH13" s="35"/>
      <c r="MAI13" s="35"/>
      <c r="MAJ13" s="35"/>
      <c r="MAK13" s="35"/>
      <c r="MAL13" s="35"/>
      <c r="MAM13" s="35"/>
      <c r="MAN13" s="35"/>
      <c r="MAO13" s="35"/>
      <c r="MAP13" s="35"/>
      <c r="MAQ13" s="35"/>
      <c r="MAR13" s="35"/>
      <c r="MAS13" s="35"/>
      <c r="MAT13" s="35"/>
      <c r="MAU13" s="35"/>
      <c r="MAV13" s="35"/>
      <c r="MAW13" s="35"/>
      <c r="MAX13" s="35"/>
      <c r="MAY13" s="35"/>
      <c r="MAZ13" s="35"/>
      <c r="MBA13" s="35"/>
      <c r="MBB13" s="35"/>
      <c r="MBC13" s="35"/>
      <c r="MBD13" s="35"/>
      <c r="MBE13" s="35"/>
      <c r="MBF13" s="35"/>
      <c r="MBG13" s="35"/>
      <c r="MBH13" s="35"/>
      <c r="MBI13" s="35"/>
      <c r="MBJ13" s="35"/>
      <c r="MBK13" s="35"/>
      <c r="MBL13" s="35"/>
      <c r="MBM13" s="35"/>
      <c r="MBN13" s="35"/>
      <c r="MBO13" s="35"/>
      <c r="MBP13" s="35"/>
      <c r="MBQ13" s="35"/>
      <c r="MBR13" s="35"/>
      <c r="MBS13" s="35"/>
      <c r="MBT13" s="35"/>
      <c r="MBU13" s="35"/>
      <c r="MBV13" s="35"/>
      <c r="MBW13" s="35"/>
      <c r="MBX13" s="35"/>
      <c r="MBY13" s="35"/>
      <c r="MBZ13" s="35"/>
      <c r="MCA13" s="35"/>
      <c r="MCB13" s="35"/>
      <c r="MCC13" s="35"/>
      <c r="MCD13" s="35"/>
      <c r="MCE13" s="35"/>
      <c r="MCF13" s="35"/>
      <c r="MCG13" s="35"/>
      <c r="MCH13" s="35"/>
      <c r="MCI13" s="35"/>
      <c r="MCJ13" s="35"/>
      <c r="MCK13" s="35"/>
      <c r="MCL13" s="35"/>
      <c r="MCM13" s="35"/>
      <c r="MCN13" s="35"/>
      <c r="MCO13" s="35"/>
      <c r="MCP13" s="35"/>
      <c r="MCQ13" s="35"/>
      <c r="MCR13" s="35"/>
      <c r="MCS13" s="35"/>
      <c r="MCT13" s="35"/>
      <c r="MCU13" s="35"/>
      <c r="MCV13" s="35"/>
      <c r="MCW13" s="35"/>
      <c r="MCX13" s="35"/>
      <c r="MCY13" s="35"/>
      <c r="MCZ13" s="35"/>
      <c r="MDA13" s="35"/>
      <c r="MDB13" s="35"/>
      <c r="MDC13" s="35"/>
      <c r="MDD13" s="35"/>
      <c r="MDE13" s="35"/>
      <c r="MDF13" s="35"/>
      <c r="MDG13" s="35"/>
      <c r="MDH13" s="35"/>
      <c r="MDI13" s="35"/>
      <c r="MDJ13" s="35"/>
      <c r="MDK13" s="35"/>
      <c r="MDL13" s="35"/>
      <c r="MDM13" s="35"/>
      <c r="MDN13" s="35"/>
      <c r="MDO13" s="35"/>
      <c r="MDP13" s="35"/>
      <c r="MDQ13" s="35"/>
      <c r="MDR13" s="35"/>
      <c r="MDS13" s="35"/>
      <c r="MDT13" s="35"/>
      <c r="MDU13" s="35"/>
      <c r="MDV13" s="35"/>
      <c r="MDW13" s="35"/>
      <c r="MDX13" s="35"/>
      <c r="MDY13" s="35"/>
      <c r="MDZ13" s="35"/>
      <c r="MEA13" s="35"/>
      <c r="MEB13" s="35"/>
      <c r="MEC13" s="35"/>
      <c r="MED13" s="35"/>
      <c r="MEE13" s="35"/>
      <c r="MEF13" s="35"/>
      <c r="MEG13" s="35"/>
      <c r="MEH13" s="35"/>
      <c r="MEI13" s="35"/>
      <c r="MEJ13" s="35"/>
      <c r="MEK13" s="35"/>
      <c r="MEL13" s="35"/>
      <c r="MEM13" s="35"/>
      <c r="MEN13" s="35"/>
      <c r="MEO13" s="35"/>
      <c r="MEP13" s="35"/>
      <c r="MEQ13" s="35"/>
      <c r="MER13" s="35"/>
      <c r="MES13" s="35"/>
      <c r="MET13" s="35"/>
      <c r="MEU13" s="35"/>
      <c r="MEV13" s="35"/>
      <c r="MEW13" s="35"/>
      <c r="MEX13" s="35"/>
      <c r="MEY13" s="35"/>
      <c r="MEZ13" s="35"/>
      <c r="MFA13" s="35"/>
      <c r="MFB13" s="35"/>
      <c r="MFC13" s="35"/>
      <c r="MFD13" s="35"/>
      <c r="MFE13" s="35"/>
      <c r="MFF13" s="35"/>
      <c r="MFG13" s="35"/>
      <c r="MFH13" s="35"/>
      <c r="MFI13" s="35"/>
      <c r="MFJ13" s="35"/>
      <c r="MFK13" s="35"/>
      <c r="MFL13" s="35"/>
      <c r="MFM13" s="35"/>
      <c r="MFN13" s="35"/>
      <c r="MFO13" s="35"/>
      <c r="MFP13" s="35"/>
      <c r="MFQ13" s="35"/>
      <c r="MFR13" s="35"/>
      <c r="MFS13" s="35"/>
      <c r="MFT13" s="35"/>
      <c r="MFU13" s="35"/>
      <c r="MFV13" s="35"/>
      <c r="MFW13" s="35"/>
      <c r="MFX13" s="35"/>
      <c r="MFY13" s="35"/>
      <c r="MFZ13" s="35"/>
      <c r="MGA13" s="35"/>
      <c r="MGB13" s="35"/>
      <c r="MGC13" s="35"/>
      <c r="MGD13" s="35"/>
      <c r="MGE13" s="35"/>
      <c r="MGF13" s="35"/>
      <c r="MGG13" s="35"/>
      <c r="MGH13" s="35"/>
      <c r="MGI13" s="35"/>
      <c r="MGJ13" s="35"/>
      <c r="MGK13" s="35"/>
      <c r="MGL13" s="35"/>
      <c r="MGM13" s="35"/>
      <c r="MGN13" s="35"/>
      <c r="MGO13" s="35"/>
      <c r="MGP13" s="35"/>
      <c r="MGQ13" s="35"/>
      <c r="MGR13" s="35"/>
      <c r="MGS13" s="35"/>
      <c r="MGT13" s="35"/>
      <c r="MGU13" s="35"/>
      <c r="MGV13" s="35"/>
      <c r="MGW13" s="35"/>
      <c r="MGX13" s="35"/>
      <c r="MGY13" s="35"/>
      <c r="MGZ13" s="35"/>
      <c r="MHA13" s="35"/>
      <c r="MHB13" s="35"/>
      <c r="MHC13" s="35"/>
      <c r="MHD13" s="35"/>
      <c r="MHE13" s="35"/>
      <c r="MHF13" s="35"/>
      <c r="MHG13" s="35"/>
      <c r="MHH13" s="35"/>
      <c r="MHI13" s="35"/>
      <c r="MHJ13" s="35"/>
      <c r="MHK13" s="35"/>
      <c r="MHL13" s="35"/>
      <c r="MHM13" s="35"/>
      <c r="MHN13" s="35"/>
      <c r="MHO13" s="35"/>
      <c r="MHP13" s="35"/>
      <c r="MHQ13" s="35"/>
      <c r="MHR13" s="35"/>
      <c r="MHS13" s="35"/>
      <c r="MHT13" s="35"/>
      <c r="MHU13" s="35"/>
      <c r="MHV13" s="35"/>
      <c r="MHW13" s="35"/>
      <c r="MHX13" s="35"/>
      <c r="MHY13" s="35"/>
      <c r="MHZ13" s="35"/>
      <c r="MIA13" s="35"/>
      <c r="MIB13" s="35"/>
      <c r="MIC13" s="35"/>
      <c r="MID13" s="35"/>
      <c r="MIE13" s="35"/>
      <c r="MIF13" s="35"/>
      <c r="MIG13" s="35"/>
      <c r="MIH13" s="35"/>
      <c r="MII13" s="35"/>
      <c r="MIJ13" s="35"/>
      <c r="MIK13" s="35"/>
      <c r="MIL13" s="35"/>
      <c r="MIM13" s="35"/>
      <c r="MIN13" s="35"/>
      <c r="MIO13" s="35"/>
      <c r="MIP13" s="35"/>
      <c r="MIQ13" s="35"/>
      <c r="MIR13" s="35"/>
      <c r="MIS13" s="35"/>
      <c r="MIT13" s="35"/>
      <c r="MIU13" s="35"/>
      <c r="MIV13" s="35"/>
      <c r="MIW13" s="35"/>
      <c r="MIX13" s="35"/>
      <c r="MIY13" s="35"/>
      <c r="MIZ13" s="35"/>
      <c r="MJA13" s="35"/>
      <c r="MJB13" s="35"/>
      <c r="MJC13" s="35"/>
      <c r="MJD13" s="35"/>
      <c r="MJE13" s="35"/>
      <c r="MJF13" s="35"/>
      <c r="MJG13" s="35"/>
      <c r="MJH13" s="35"/>
      <c r="MJI13" s="35"/>
      <c r="MJJ13" s="35"/>
      <c r="MJK13" s="35"/>
      <c r="MJL13" s="35"/>
      <c r="MJM13" s="35"/>
      <c r="MJN13" s="35"/>
      <c r="MJO13" s="35"/>
      <c r="MJP13" s="35"/>
      <c r="MJQ13" s="35"/>
      <c r="MJR13" s="35"/>
      <c r="MJS13" s="35"/>
      <c r="MJT13" s="35"/>
      <c r="MJU13" s="35"/>
      <c r="MJV13" s="35"/>
      <c r="MJW13" s="35"/>
      <c r="MJX13" s="35"/>
      <c r="MJY13" s="35"/>
      <c r="MJZ13" s="35"/>
      <c r="MKA13" s="35"/>
      <c r="MKB13" s="35"/>
      <c r="MKC13" s="35"/>
      <c r="MKD13" s="35"/>
      <c r="MKE13" s="35"/>
      <c r="MKF13" s="35"/>
      <c r="MKG13" s="35"/>
      <c r="MKH13" s="35"/>
      <c r="MKI13" s="35"/>
      <c r="MKJ13" s="35"/>
      <c r="MKK13" s="35"/>
      <c r="MKL13" s="35"/>
      <c r="MKM13" s="35"/>
      <c r="MKN13" s="35"/>
      <c r="MKO13" s="35"/>
      <c r="MKP13" s="35"/>
      <c r="MKQ13" s="35"/>
      <c r="MKR13" s="35"/>
      <c r="MKS13" s="35"/>
      <c r="MKT13" s="35"/>
      <c r="MKU13" s="35"/>
      <c r="MKV13" s="35"/>
      <c r="MKW13" s="35"/>
      <c r="MKX13" s="35"/>
      <c r="MKY13" s="35"/>
      <c r="MKZ13" s="35"/>
      <c r="MLA13" s="35"/>
      <c r="MLB13" s="35"/>
      <c r="MLC13" s="35"/>
      <c r="MLD13" s="35"/>
      <c r="MLE13" s="35"/>
      <c r="MLF13" s="35"/>
      <c r="MLG13" s="35"/>
      <c r="MLH13" s="35"/>
      <c r="MLI13" s="35"/>
      <c r="MLJ13" s="35"/>
      <c r="MLK13" s="35"/>
      <c r="MLL13" s="35"/>
      <c r="MLM13" s="35"/>
      <c r="MLN13" s="35"/>
      <c r="MLO13" s="35"/>
      <c r="MLP13" s="35"/>
      <c r="MLQ13" s="35"/>
      <c r="MLR13" s="35"/>
      <c r="MLS13" s="35"/>
      <c r="MLT13" s="35"/>
      <c r="MLU13" s="35"/>
      <c r="MLV13" s="35"/>
      <c r="MLW13" s="35"/>
      <c r="MLX13" s="35"/>
      <c r="MLY13" s="35"/>
      <c r="MLZ13" s="35"/>
      <c r="MMA13" s="35"/>
      <c r="MMB13" s="35"/>
      <c r="MMC13" s="35"/>
      <c r="MMD13" s="35"/>
      <c r="MME13" s="35"/>
      <c r="MMF13" s="35"/>
      <c r="MMG13" s="35"/>
      <c r="MMH13" s="35"/>
      <c r="MMI13" s="35"/>
      <c r="MMJ13" s="35"/>
      <c r="MMK13" s="35"/>
      <c r="MML13" s="35"/>
      <c r="MMM13" s="35"/>
      <c r="MMN13" s="35"/>
      <c r="MMO13" s="35"/>
      <c r="MMP13" s="35"/>
      <c r="MMQ13" s="35"/>
      <c r="MMR13" s="35"/>
      <c r="MMS13" s="35"/>
      <c r="MMT13" s="35"/>
      <c r="MMU13" s="35"/>
      <c r="MMV13" s="35"/>
      <c r="MMW13" s="35"/>
      <c r="MMX13" s="35"/>
      <c r="MMY13" s="35"/>
      <c r="MMZ13" s="35"/>
      <c r="MNA13" s="35"/>
      <c r="MNB13" s="35"/>
      <c r="MNC13" s="35"/>
      <c r="MND13" s="35"/>
      <c r="MNE13" s="35"/>
      <c r="MNF13" s="35"/>
      <c r="MNG13" s="35"/>
      <c r="MNH13" s="35"/>
      <c r="MNI13" s="35"/>
      <c r="MNJ13" s="35"/>
      <c r="MNK13" s="35"/>
      <c r="MNL13" s="35"/>
      <c r="MNM13" s="35"/>
      <c r="MNN13" s="35"/>
      <c r="MNO13" s="35"/>
      <c r="MNP13" s="35"/>
      <c r="MNQ13" s="35"/>
      <c r="MNR13" s="35"/>
      <c r="MNS13" s="35"/>
      <c r="MNT13" s="35"/>
      <c r="MNU13" s="35"/>
      <c r="MNV13" s="35"/>
      <c r="MNW13" s="35"/>
      <c r="MNX13" s="35"/>
      <c r="MNY13" s="35"/>
      <c r="MNZ13" s="35"/>
      <c r="MOA13" s="35"/>
      <c r="MOB13" s="35"/>
      <c r="MOC13" s="35"/>
      <c r="MOD13" s="35"/>
      <c r="MOE13" s="35"/>
      <c r="MOF13" s="35"/>
      <c r="MOG13" s="35"/>
      <c r="MOH13" s="35"/>
      <c r="MOI13" s="35"/>
      <c r="MOJ13" s="35"/>
      <c r="MOK13" s="35"/>
      <c r="MOL13" s="35"/>
      <c r="MOM13" s="35"/>
      <c r="MON13" s="35"/>
      <c r="MOO13" s="35"/>
      <c r="MOP13" s="35"/>
      <c r="MOQ13" s="35"/>
      <c r="MOR13" s="35"/>
      <c r="MOS13" s="35"/>
      <c r="MOT13" s="35"/>
      <c r="MOU13" s="35"/>
      <c r="MOV13" s="35"/>
      <c r="MOW13" s="35"/>
      <c r="MOX13" s="35"/>
      <c r="MOY13" s="35"/>
      <c r="MOZ13" s="35"/>
      <c r="MPA13" s="35"/>
      <c r="MPB13" s="35"/>
      <c r="MPC13" s="35"/>
      <c r="MPD13" s="35"/>
      <c r="MPE13" s="35"/>
      <c r="MPF13" s="35"/>
      <c r="MPG13" s="35"/>
      <c r="MPH13" s="35"/>
      <c r="MPI13" s="35"/>
      <c r="MPJ13" s="35"/>
      <c r="MPK13" s="35"/>
      <c r="MPL13" s="35"/>
      <c r="MPM13" s="35"/>
      <c r="MPN13" s="35"/>
      <c r="MPO13" s="35"/>
      <c r="MPP13" s="35"/>
      <c r="MPQ13" s="35"/>
      <c r="MPR13" s="35"/>
      <c r="MPS13" s="35"/>
      <c r="MPT13" s="35"/>
      <c r="MPU13" s="35"/>
      <c r="MPV13" s="35"/>
      <c r="MPW13" s="35"/>
      <c r="MPX13" s="35"/>
      <c r="MPY13" s="35"/>
      <c r="MPZ13" s="35"/>
      <c r="MQA13" s="35"/>
      <c r="MQB13" s="35"/>
      <c r="MQC13" s="35"/>
      <c r="MQD13" s="35"/>
      <c r="MQE13" s="35"/>
      <c r="MQF13" s="35"/>
      <c r="MQG13" s="35"/>
      <c r="MQH13" s="35"/>
      <c r="MQI13" s="35"/>
      <c r="MQJ13" s="35"/>
      <c r="MQK13" s="35"/>
      <c r="MQL13" s="35"/>
      <c r="MQM13" s="35"/>
      <c r="MQN13" s="35"/>
      <c r="MQO13" s="35"/>
      <c r="MQP13" s="35"/>
      <c r="MQQ13" s="35"/>
      <c r="MQR13" s="35"/>
      <c r="MQS13" s="35"/>
      <c r="MQT13" s="35"/>
      <c r="MQU13" s="35"/>
      <c r="MQV13" s="35"/>
      <c r="MQW13" s="35"/>
      <c r="MQX13" s="35"/>
      <c r="MQY13" s="35"/>
      <c r="MQZ13" s="35"/>
      <c r="MRA13" s="35"/>
      <c r="MRB13" s="35"/>
      <c r="MRC13" s="35"/>
      <c r="MRD13" s="35"/>
      <c r="MRE13" s="35"/>
      <c r="MRF13" s="35"/>
      <c r="MRG13" s="35"/>
      <c r="MRH13" s="35"/>
      <c r="MRI13" s="35"/>
      <c r="MRJ13" s="35"/>
      <c r="MRK13" s="35"/>
      <c r="MRL13" s="35"/>
      <c r="MRM13" s="35"/>
      <c r="MRN13" s="35"/>
      <c r="MRO13" s="35"/>
      <c r="MRP13" s="35"/>
      <c r="MRQ13" s="35"/>
      <c r="MRR13" s="35"/>
      <c r="MRS13" s="35"/>
      <c r="MRT13" s="35"/>
      <c r="MRU13" s="35"/>
      <c r="MRV13" s="35"/>
      <c r="MRW13" s="35"/>
      <c r="MRX13" s="35"/>
      <c r="MRY13" s="35"/>
      <c r="MRZ13" s="35"/>
      <c r="MSA13" s="35"/>
      <c r="MSB13" s="35"/>
      <c r="MSC13" s="35"/>
      <c r="MSD13" s="35"/>
      <c r="MSE13" s="35"/>
      <c r="MSF13" s="35"/>
      <c r="MSG13" s="35"/>
      <c r="MSH13" s="35"/>
      <c r="MSI13" s="35"/>
      <c r="MSJ13" s="35"/>
      <c r="MSK13" s="35"/>
      <c r="MSL13" s="35"/>
      <c r="MSM13" s="35"/>
      <c r="MSN13" s="35"/>
      <c r="MSO13" s="35"/>
      <c r="MSP13" s="35"/>
      <c r="MSQ13" s="35"/>
      <c r="MSR13" s="35"/>
      <c r="MSS13" s="35"/>
      <c r="MST13" s="35"/>
      <c r="MSU13" s="35"/>
      <c r="MSV13" s="35"/>
      <c r="MSW13" s="35"/>
      <c r="MSX13" s="35"/>
      <c r="MSY13" s="35"/>
      <c r="MSZ13" s="35"/>
      <c r="MTA13" s="35"/>
      <c r="MTB13" s="35"/>
      <c r="MTC13" s="35"/>
      <c r="MTD13" s="35"/>
      <c r="MTE13" s="35"/>
      <c r="MTF13" s="35"/>
      <c r="MTG13" s="35"/>
      <c r="MTH13" s="35"/>
      <c r="MTI13" s="35"/>
      <c r="MTJ13" s="35"/>
      <c r="MTK13" s="35"/>
      <c r="MTL13" s="35"/>
      <c r="MTM13" s="35"/>
      <c r="MTN13" s="35"/>
      <c r="MTO13" s="35"/>
      <c r="MTP13" s="35"/>
      <c r="MTQ13" s="35"/>
      <c r="MTR13" s="35"/>
      <c r="MTS13" s="35"/>
      <c r="MTT13" s="35"/>
      <c r="MTU13" s="35"/>
      <c r="MTV13" s="35"/>
      <c r="MTW13" s="35"/>
      <c r="MTX13" s="35"/>
      <c r="MTY13" s="35"/>
      <c r="MTZ13" s="35"/>
      <c r="MUA13" s="35"/>
      <c r="MUB13" s="35"/>
      <c r="MUC13" s="35"/>
      <c r="MUD13" s="35"/>
      <c r="MUE13" s="35"/>
      <c r="MUF13" s="35"/>
      <c r="MUG13" s="35"/>
      <c r="MUH13" s="35"/>
      <c r="MUI13" s="35"/>
      <c r="MUJ13" s="35"/>
      <c r="MUK13" s="35"/>
      <c r="MUL13" s="35"/>
      <c r="MUM13" s="35"/>
      <c r="MUN13" s="35"/>
      <c r="MUO13" s="35"/>
      <c r="MUP13" s="35"/>
      <c r="MUQ13" s="35"/>
      <c r="MUR13" s="35"/>
      <c r="MUS13" s="35"/>
      <c r="MUT13" s="35"/>
      <c r="MUU13" s="35"/>
      <c r="MUV13" s="35"/>
      <c r="MUW13" s="35"/>
      <c r="MUX13" s="35"/>
      <c r="MUY13" s="35"/>
      <c r="MUZ13" s="35"/>
      <c r="MVA13" s="35"/>
      <c r="MVB13" s="35"/>
      <c r="MVC13" s="35"/>
      <c r="MVD13" s="35"/>
      <c r="MVE13" s="35"/>
      <c r="MVF13" s="35"/>
      <c r="MVG13" s="35"/>
      <c r="MVH13" s="35"/>
      <c r="MVI13" s="35"/>
      <c r="MVJ13" s="35"/>
      <c r="MVK13" s="35"/>
      <c r="MVL13" s="35"/>
      <c r="MVM13" s="35"/>
      <c r="MVN13" s="35"/>
      <c r="MVO13" s="35"/>
      <c r="MVP13" s="35"/>
      <c r="MVQ13" s="35"/>
      <c r="MVR13" s="35"/>
      <c r="MVS13" s="35"/>
      <c r="MVT13" s="35"/>
      <c r="MVU13" s="35"/>
      <c r="MVV13" s="35"/>
      <c r="MVW13" s="35"/>
      <c r="MVX13" s="35"/>
      <c r="MVY13" s="35"/>
      <c r="MVZ13" s="35"/>
      <c r="MWA13" s="35"/>
      <c r="MWB13" s="35"/>
      <c r="MWC13" s="35"/>
      <c r="MWD13" s="35"/>
      <c r="MWE13" s="35"/>
      <c r="MWF13" s="35"/>
      <c r="MWG13" s="35"/>
      <c r="MWH13" s="35"/>
      <c r="MWI13" s="35"/>
      <c r="MWJ13" s="35"/>
      <c r="MWK13" s="35"/>
      <c r="MWL13" s="35"/>
      <c r="MWM13" s="35"/>
      <c r="MWN13" s="35"/>
      <c r="MWO13" s="35"/>
      <c r="MWP13" s="35"/>
      <c r="MWQ13" s="35"/>
      <c r="MWR13" s="35"/>
      <c r="MWS13" s="35"/>
      <c r="MWT13" s="35"/>
      <c r="MWU13" s="35"/>
      <c r="MWV13" s="35"/>
      <c r="MWW13" s="35"/>
      <c r="MWX13" s="35"/>
      <c r="MWY13" s="35"/>
      <c r="MWZ13" s="35"/>
      <c r="MXA13" s="35"/>
      <c r="MXB13" s="35"/>
      <c r="MXC13" s="35"/>
      <c r="MXD13" s="35"/>
      <c r="MXE13" s="35"/>
      <c r="MXF13" s="35"/>
      <c r="MXG13" s="35"/>
      <c r="MXH13" s="35"/>
      <c r="MXI13" s="35"/>
      <c r="MXJ13" s="35"/>
      <c r="MXK13" s="35"/>
      <c r="MXL13" s="35"/>
      <c r="MXM13" s="35"/>
      <c r="MXN13" s="35"/>
      <c r="MXO13" s="35"/>
      <c r="MXP13" s="35"/>
      <c r="MXQ13" s="35"/>
      <c r="MXR13" s="35"/>
      <c r="MXS13" s="35"/>
      <c r="MXT13" s="35"/>
      <c r="MXU13" s="35"/>
      <c r="MXV13" s="35"/>
      <c r="MXW13" s="35"/>
      <c r="MXX13" s="35"/>
      <c r="MXY13" s="35"/>
      <c r="MXZ13" s="35"/>
      <c r="MYA13" s="35"/>
      <c r="MYB13" s="35"/>
      <c r="MYC13" s="35"/>
      <c r="MYD13" s="35"/>
      <c r="MYE13" s="35"/>
      <c r="MYF13" s="35"/>
      <c r="MYG13" s="35"/>
      <c r="MYH13" s="35"/>
      <c r="MYI13" s="35"/>
      <c r="MYJ13" s="35"/>
      <c r="MYK13" s="35"/>
      <c r="MYL13" s="35"/>
      <c r="MYM13" s="35"/>
      <c r="MYN13" s="35"/>
      <c r="MYO13" s="35"/>
      <c r="MYP13" s="35"/>
      <c r="MYQ13" s="35"/>
      <c r="MYR13" s="35"/>
      <c r="MYS13" s="35"/>
      <c r="MYT13" s="35"/>
      <c r="MYU13" s="35"/>
      <c r="MYV13" s="35"/>
      <c r="MYW13" s="35"/>
      <c r="MYX13" s="35"/>
      <c r="MYY13" s="35"/>
      <c r="MYZ13" s="35"/>
      <c r="MZA13" s="35"/>
      <c r="MZB13" s="35"/>
      <c r="MZC13" s="35"/>
      <c r="MZD13" s="35"/>
      <c r="MZE13" s="35"/>
      <c r="MZF13" s="35"/>
      <c r="MZG13" s="35"/>
      <c r="MZH13" s="35"/>
      <c r="MZI13" s="35"/>
      <c r="MZJ13" s="35"/>
      <c r="MZK13" s="35"/>
      <c r="MZL13" s="35"/>
      <c r="MZM13" s="35"/>
      <c r="MZN13" s="35"/>
      <c r="MZO13" s="35"/>
      <c r="MZP13" s="35"/>
      <c r="MZQ13" s="35"/>
      <c r="MZR13" s="35"/>
      <c r="MZS13" s="35"/>
      <c r="MZT13" s="35"/>
      <c r="MZU13" s="35"/>
      <c r="MZV13" s="35"/>
      <c r="MZW13" s="35"/>
      <c r="MZX13" s="35"/>
      <c r="MZY13" s="35"/>
      <c r="MZZ13" s="35"/>
      <c r="NAA13" s="35"/>
      <c r="NAB13" s="35"/>
      <c r="NAC13" s="35"/>
      <c r="NAD13" s="35"/>
      <c r="NAE13" s="35"/>
      <c r="NAF13" s="35"/>
      <c r="NAG13" s="35"/>
      <c r="NAH13" s="35"/>
      <c r="NAI13" s="35"/>
      <c r="NAJ13" s="35"/>
      <c r="NAK13" s="35"/>
      <c r="NAL13" s="35"/>
      <c r="NAM13" s="35"/>
      <c r="NAN13" s="35"/>
      <c r="NAO13" s="35"/>
      <c r="NAP13" s="35"/>
      <c r="NAQ13" s="35"/>
      <c r="NAR13" s="35"/>
      <c r="NAS13" s="35"/>
      <c r="NAT13" s="35"/>
      <c r="NAU13" s="35"/>
      <c r="NAV13" s="35"/>
      <c r="NAW13" s="35"/>
      <c r="NAX13" s="35"/>
      <c r="NAY13" s="35"/>
      <c r="NAZ13" s="35"/>
      <c r="NBA13" s="35"/>
      <c r="NBB13" s="35"/>
      <c r="NBC13" s="35"/>
      <c r="NBD13" s="35"/>
      <c r="NBE13" s="35"/>
      <c r="NBF13" s="35"/>
      <c r="NBG13" s="35"/>
      <c r="NBH13" s="35"/>
      <c r="NBI13" s="35"/>
      <c r="NBJ13" s="35"/>
      <c r="NBK13" s="35"/>
      <c r="NBL13" s="35"/>
      <c r="NBM13" s="35"/>
      <c r="NBN13" s="35"/>
      <c r="NBO13" s="35"/>
      <c r="NBP13" s="35"/>
      <c r="NBQ13" s="35"/>
      <c r="NBR13" s="35"/>
      <c r="NBS13" s="35"/>
      <c r="NBT13" s="35"/>
      <c r="NBU13" s="35"/>
      <c r="NBV13" s="35"/>
      <c r="NBW13" s="35"/>
      <c r="NBX13" s="35"/>
      <c r="NBY13" s="35"/>
      <c r="NBZ13" s="35"/>
      <c r="NCA13" s="35"/>
      <c r="NCB13" s="35"/>
      <c r="NCC13" s="35"/>
      <c r="NCD13" s="35"/>
      <c r="NCE13" s="35"/>
      <c r="NCF13" s="35"/>
      <c r="NCG13" s="35"/>
      <c r="NCH13" s="35"/>
      <c r="NCI13" s="35"/>
      <c r="NCJ13" s="35"/>
      <c r="NCK13" s="35"/>
      <c r="NCL13" s="35"/>
      <c r="NCM13" s="35"/>
      <c r="NCN13" s="35"/>
      <c r="NCO13" s="35"/>
      <c r="NCP13" s="35"/>
      <c r="NCQ13" s="35"/>
      <c r="NCR13" s="35"/>
      <c r="NCS13" s="35"/>
      <c r="NCT13" s="35"/>
      <c r="NCU13" s="35"/>
      <c r="NCV13" s="35"/>
      <c r="NCW13" s="35"/>
      <c r="NCX13" s="35"/>
      <c r="NCY13" s="35"/>
      <c r="NCZ13" s="35"/>
      <c r="NDA13" s="35"/>
      <c r="NDB13" s="35"/>
      <c r="NDC13" s="35"/>
      <c r="NDD13" s="35"/>
      <c r="NDE13" s="35"/>
      <c r="NDF13" s="35"/>
      <c r="NDG13" s="35"/>
      <c r="NDH13" s="35"/>
      <c r="NDI13" s="35"/>
      <c r="NDJ13" s="35"/>
      <c r="NDK13" s="35"/>
      <c r="NDL13" s="35"/>
      <c r="NDM13" s="35"/>
      <c r="NDN13" s="35"/>
      <c r="NDO13" s="35"/>
      <c r="NDP13" s="35"/>
      <c r="NDQ13" s="35"/>
      <c r="NDR13" s="35"/>
      <c r="NDS13" s="35"/>
      <c r="NDT13" s="35"/>
      <c r="NDU13" s="35"/>
      <c r="NDV13" s="35"/>
      <c r="NDW13" s="35"/>
      <c r="NDX13" s="35"/>
      <c r="NDY13" s="35"/>
      <c r="NDZ13" s="35"/>
      <c r="NEA13" s="35"/>
      <c r="NEB13" s="35"/>
      <c r="NEC13" s="35"/>
      <c r="NED13" s="35"/>
      <c r="NEE13" s="35"/>
      <c r="NEF13" s="35"/>
      <c r="NEG13" s="35"/>
      <c r="NEH13" s="35"/>
      <c r="NEI13" s="35"/>
      <c r="NEJ13" s="35"/>
      <c r="NEK13" s="35"/>
      <c r="NEL13" s="35"/>
      <c r="NEM13" s="35"/>
      <c r="NEN13" s="35"/>
      <c r="NEO13" s="35"/>
      <c r="NEP13" s="35"/>
      <c r="NEQ13" s="35"/>
      <c r="NER13" s="35"/>
      <c r="NES13" s="35"/>
      <c r="NET13" s="35"/>
      <c r="NEU13" s="35"/>
      <c r="NEV13" s="35"/>
      <c r="NEW13" s="35"/>
      <c r="NEX13" s="35"/>
      <c r="NEY13" s="35"/>
      <c r="NEZ13" s="35"/>
      <c r="NFA13" s="35"/>
      <c r="NFB13" s="35"/>
      <c r="NFC13" s="35"/>
      <c r="NFD13" s="35"/>
      <c r="NFE13" s="35"/>
      <c r="NFF13" s="35"/>
      <c r="NFG13" s="35"/>
      <c r="NFH13" s="35"/>
      <c r="NFI13" s="35"/>
      <c r="NFJ13" s="35"/>
      <c r="NFK13" s="35"/>
      <c r="NFL13" s="35"/>
      <c r="NFM13" s="35"/>
      <c r="NFN13" s="35"/>
      <c r="NFO13" s="35"/>
      <c r="NFP13" s="35"/>
      <c r="NFQ13" s="35"/>
      <c r="NFR13" s="35"/>
      <c r="NFS13" s="35"/>
      <c r="NFT13" s="35"/>
      <c r="NFU13" s="35"/>
      <c r="NFV13" s="35"/>
      <c r="NFW13" s="35"/>
      <c r="NFX13" s="35"/>
      <c r="NFY13" s="35"/>
      <c r="NFZ13" s="35"/>
      <c r="NGA13" s="35"/>
      <c r="NGB13" s="35"/>
      <c r="NGC13" s="35"/>
      <c r="NGD13" s="35"/>
      <c r="NGE13" s="35"/>
      <c r="NGF13" s="35"/>
      <c r="NGG13" s="35"/>
      <c r="NGH13" s="35"/>
      <c r="NGI13" s="35"/>
      <c r="NGJ13" s="35"/>
      <c r="NGK13" s="35"/>
      <c r="NGL13" s="35"/>
      <c r="NGM13" s="35"/>
      <c r="NGN13" s="35"/>
      <c r="NGO13" s="35"/>
      <c r="NGP13" s="35"/>
      <c r="NGQ13" s="35"/>
      <c r="NGR13" s="35"/>
      <c r="NGS13" s="35"/>
      <c r="NGT13" s="35"/>
      <c r="NGU13" s="35"/>
      <c r="NGV13" s="35"/>
      <c r="NGW13" s="35"/>
      <c r="NGX13" s="35"/>
      <c r="NGY13" s="35"/>
      <c r="NGZ13" s="35"/>
      <c r="NHA13" s="35"/>
      <c r="NHB13" s="35"/>
      <c r="NHC13" s="35"/>
      <c r="NHD13" s="35"/>
      <c r="NHE13" s="35"/>
      <c r="NHF13" s="35"/>
      <c r="NHG13" s="35"/>
      <c r="NHH13" s="35"/>
      <c r="NHI13" s="35"/>
      <c r="NHJ13" s="35"/>
      <c r="NHK13" s="35"/>
      <c r="NHL13" s="35"/>
      <c r="NHM13" s="35"/>
      <c r="NHN13" s="35"/>
      <c r="NHO13" s="35"/>
      <c r="NHP13" s="35"/>
      <c r="NHQ13" s="35"/>
      <c r="NHR13" s="35"/>
      <c r="NHS13" s="35"/>
      <c r="NHT13" s="35"/>
      <c r="NHU13" s="35"/>
      <c r="NHV13" s="35"/>
      <c r="NHW13" s="35"/>
      <c r="NHX13" s="35"/>
      <c r="NHY13" s="35"/>
      <c r="NHZ13" s="35"/>
      <c r="NIA13" s="35"/>
      <c r="NIB13" s="35"/>
      <c r="NIC13" s="35"/>
      <c r="NID13" s="35"/>
      <c r="NIE13" s="35"/>
      <c r="NIF13" s="35"/>
      <c r="NIG13" s="35"/>
      <c r="NIH13" s="35"/>
      <c r="NII13" s="35"/>
      <c r="NIJ13" s="35"/>
      <c r="NIK13" s="35"/>
      <c r="NIL13" s="35"/>
      <c r="NIM13" s="35"/>
      <c r="NIN13" s="35"/>
      <c r="NIO13" s="35"/>
      <c r="NIP13" s="35"/>
      <c r="NIQ13" s="35"/>
      <c r="NIR13" s="35"/>
      <c r="NIS13" s="35"/>
      <c r="NIT13" s="35"/>
      <c r="NIU13" s="35"/>
      <c r="NIV13" s="35"/>
      <c r="NIW13" s="35"/>
      <c r="NIX13" s="35"/>
      <c r="NIY13" s="35"/>
      <c r="NIZ13" s="35"/>
      <c r="NJA13" s="35"/>
      <c r="NJB13" s="35"/>
      <c r="NJC13" s="35"/>
      <c r="NJD13" s="35"/>
      <c r="NJE13" s="35"/>
      <c r="NJF13" s="35"/>
      <c r="NJG13" s="35"/>
      <c r="NJH13" s="35"/>
      <c r="NJI13" s="35"/>
      <c r="NJJ13" s="35"/>
      <c r="NJK13" s="35"/>
      <c r="NJL13" s="35"/>
      <c r="NJM13" s="35"/>
      <c r="NJN13" s="35"/>
      <c r="NJO13" s="35"/>
      <c r="NJP13" s="35"/>
      <c r="NJQ13" s="35"/>
      <c r="NJR13" s="35"/>
      <c r="NJS13" s="35"/>
      <c r="NJT13" s="35"/>
      <c r="NJU13" s="35"/>
      <c r="NJV13" s="35"/>
      <c r="NJW13" s="35"/>
      <c r="NJX13" s="35"/>
      <c r="NJY13" s="35"/>
      <c r="NJZ13" s="35"/>
      <c r="NKA13" s="35"/>
      <c r="NKB13" s="35"/>
      <c r="NKC13" s="35"/>
      <c r="NKD13" s="35"/>
      <c r="NKE13" s="35"/>
      <c r="NKF13" s="35"/>
      <c r="NKG13" s="35"/>
      <c r="NKH13" s="35"/>
      <c r="NKI13" s="35"/>
      <c r="NKJ13" s="35"/>
      <c r="NKK13" s="35"/>
      <c r="NKL13" s="35"/>
      <c r="NKM13" s="35"/>
      <c r="NKN13" s="35"/>
      <c r="NKO13" s="35"/>
      <c r="NKP13" s="35"/>
      <c r="NKQ13" s="35"/>
      <c r="NKR13" s="35"/>
      <c r="NKS13" s="35"/>
      <c r="NKT13" s="35"/>
      <c r="NKU13" s="35"/>
      <c r="NKV13" s="35"/>
      <c r="NKW13" s="35"/>
      <c r="NKX13" s="35"/>
      <c r="NKY13" s="35"/>
      <c r="NKZ13" s="35"/>
      <c r="NLA13" s="35"/>
      <c r="NLB13" s="35"/>
      <c r="NLC13" s="35"/>
      <c r="NLD13" s="35"/>
      <c r="NLE13" s="35"/>
      <c r="NLF13" s="35"/>
      <c r="NLG13" s="35"/>
      <c r="NLH13" s="35"/>
      <c r="NLI13" s="35"/>
      <c r="NLJ13" s="35"/>
      <c r="NLK13" s="35"/>
      <c r="NLL13" s="35"/>
      <c r="NLM13" s="35"/>
      <c r="NLN13" s="35"/>
      <c r="NLO13" s="35"/>
      <c r="NLP13" s="35"/>
      <c r="NLQ13" s="35"/>
      <c r="NLR13" s="35"/>
      <c r="NLS13" s="35"/>
      <c r="NLT13" s="35"/>
      <c r="NLU13" s="35"/>
      <c r="NLV13" s="35"/>
      <c r="NLW13" s="35"/>
      <c r="NLX13" s="35"/>
      <c r="NLY13" s="35"/>
      <c r="NLZ13" s="35"/>
      <c r="NMA13" s="35"/>
      <c r="NMB13" s="35"/>
      <c r="NMC13" s="35"/>
      <c r="NMD13" s="35"/>
      <c r="NME13" s="35"/>
      <c r="NMF13" s="35"/>
      <c r="NMG13" s="35"/>
      <c r="NMH13" s="35"/>
      <c r="NMI13" s="35"/>
      <c r="NMJ13" s="35"/>
      <c r="NMK13" s="35"/>
      <c r="NML13" s="35"/>
      <c r="NMM13" s="35"/>
      <c r="NMN13" s="35"/>
      <c r="NMO13" s="35"/>
      <c r="NMP13" s="35"/>
      <c r="NMQ13" s="35"/>
      <c r="NMR13" s="35"/>
      <c r="NMS13" s="35"/>
      <c r="NMT13" s="35"/>
      <c r="NMU13" s="35"/>
      <c r="NMV13" s="35"/>
      <c r="NMW13" s="35"/>
      <c r="NMX13" s="35"/>
      <c r="NMY13" s="35"/>
      <c r="NMZ13" s="35"/>
      <c r="NNA13" s="35"/>
      <c r="NNB13" s="35"/>
      <c r="NNC13" s="35"/>
      <c r="NND13" s="35"/>
      <c r="NNE13" s="35"/>
      <c r="NNF13" s="35"/>
      <c r="NNG13" s="35"/>
      <c r="NNH13" s="35"/>
      <c r="NNI13" s="35"/>
      <c r="NNJ13" s="35"/>
      <c r="NNK13" s="35"/>
      <c r="NNL13" s="35"/>
      <c r="NNM13" s="35"/>
      <c r="NNN13" s="35"/>
      <c r="NNO13" s="35"/>
      <c r="NNP13" s="35"/>
      <c r="NNQ13" s="35"/>
      <c r="NNR13" s="35"/>
      <c r="NNS13" s="35"/>
      <c r="NNT13" s="35"/>
      <c r="NNU13" s="35"/>
      <c r="NNV13" s="35"/>
      <c r="NNW13" s="35"/>
      <c r="NNX13" s="35"/>
      <c r="NNY13" s="35"/>
      <c r="NNZ13" s="35"/>
      <c r="NOA13" s="35"/>
      <c r="NOB13" s="35"/>
      <c r="NOC13" s="35"/>
      <c r="NOD13" s="35"/>
      <c r="NOE13" s="35"/>
      <c r="NOF13" s="35"/>
      <c r="NOG13" s="35"/>
      <c r="NOH13" s="35"/>
      <c r="NOI13" s="35"/>
      <c r="NOJ13" s="35"/>
      <c r="NOK13" s="35"/>
      <c r="NOL13" s="35"/>
      <c r="NOM13" s="35"/>
      <c r="NON13" s="35"/>
      <c r="NOO13" s="35"/>
      <c r="NOP13" s="35"/>
      <c r="NOQ13" s="35"/>
      <c r="NOR13" s="35"/>
      <c r="NOS13" s="35"/>
      <c r="NOT13" s="35"/>
      <c r="NOU13" s="35"/>
      <c r="NOV13" s="35"/>
      <c r="NOW13" s="35"/>
      <c r="NOX13" s="35"/>
      <c r="NOY13" s="35"/>
      <c r="NOZ13" s="35"/>
      <c r="NPA13" s="35"/>
      <c r="NPB13" s="35"/>
      <c r="NPC13" s="35"/>
      <c r="NPD13" s="35"/>
      <c r="NPE13" s="35"/>
      <c r="NPF13" s="35"/>
      <c r="NPG13" s="35"/>
      <c r="NPH13" s="35"/>
      <c r="NPI13" s="35"/>
      <c r="NPJ13" s="35"/>
      <c r="NPK13" s="35"/>
      <c r="NPL13" s="35"/>
      <c r="NPM13" s="35"/>
      <c r="NPN13" s="35"/>
      <c r="NPO13" s="35"/>
      <c r="NPP13" s="35"/>
      <c r="NPQ13" s="35"/>
      <c r="NPR13" s="35"/>
      <c r="NPS13" s="35"/>
      <c r="NPT13" s="35"/>
      <c r="NPU13" s="35"/>
      <c r="NPV13" s="35"/>
      <c r="NPW13" s="35"/>
      <c r="NPX13" s="35"/>
      <c r="NPY13" s="35"/>
      <c r="NPZ13" s="35"/>
      <c r="NQA13" s="35"/>
      <c r="NQB13" s="35"/>
      <c r="NQC13" s="35"/>
      <c r="NQD13" s="35"/>
      <c r="NQE13" s="35"/>
      <c r="NQF13" s="35"/>
      <c r="NQG13" s="35"/>
      <c r="NQH13" s="35"/>
      <c r="NQI13" s="35"/>
      <c r="NQJ13" s="35"/>
      <c r="NQK13" s="35"/>
      <c r="NQL13" s="35"/>
      <c r="NQM13" s="35"/>
      <c r="NQN13" s="35"/>
      <c r="NQO13" s="35"/>
      <c r="NQP13" s="35"/>
      <c r="NQQ13" s="35"/>
      <c r="NQR13" s="35"/>
      <c r="NQS13" s="35"/>
      <c r="NQT13" s="35"/>
      <c r="NQU13" s="35"/>
      <c r="NQV13" s="35"/>
      <c r="NQW13" s="35"/>
      <c r="NQX13" s="35"/>
      <c r="NQY13" s="35"/>
      <c r="NQZ13" s="35"/>
      <c r="NRA13" s="35"/>
      <c r="NRB13" s="35"/>
      <c r="NRC13" s="35"/>
      <c r="NRD13" s="35"/>
      <c r="NRE13" s="35"/>
      <c r="NRF13" s="35"/>
      <c r="NRG13" s="35"/>
      <c r="NRH13" s="35"/>
      <c r="NRI13" s="35"/>
      <c r="NRJ13" s="35"/>
      <c r="NRK13" s="35"/>
      <c r="NRL13" s="35"/>
      <c r="NRM13" s="35"/>
      <c r="NRN13" s="35"/>
      <c r="NRO13" s="35"/>
      <c r="NRP13" s="35"/>
      <c r="NRQ13" s="35"/>
      <c r="NRR13" s="35"/>
      <c r="NRS13" s="35"/>
      <c r="NRT13" s="35"/>
      <c r="NRU13" s="35"/>
      <c r="NRV13" s="35"/>
      <c r="NRW13" s="35"/>
      <c r="NRX13" s="35"/>
      <c r="NRY13" s="35"/>
      <c r="NRZ13" s="35"/>
      <c r="NSA13" s="35"/>
      <c r="NSB13" s="35"/>
      <c r="NSC13" s="35"/>
      <c r="NSD13" s="35"/>
      <c r="NSE13" s="35"/>
      <c r="NSF13" s="35"/>
      <c r="NSG13" s="35"/>
      <c r="NSH13" s="35"/>
      <c r="NSI13" s="35"/>
      <c r="NSJ13" s="35"/>
      <c r="NSK13" s="35"/>
      <c r="NSL13" s="35"/>
      <c r="NSM13" s="35"/>
      <c r="NSN13" s="35"/>
      <c r="NSO13" s="35"/>
      <c r="NSP13" s="35"/>
      <c r="NSQ13" s="35"/>
      <c r="NSR13" s="35"/>
      <c r="NSS13" s="35"/>
      <c r="NST13" s="35"/>
      <c r="NSU13" s="35"/>
      <c r="NSV13" s="35"/>
      <c r="NSW13" s="35"/>
      <c r="NSX13" s="35"/>
      <c r="NSY13" s="35"/>
      <c r="NSZ13" s="35"/>
      <c r="NTA13" s="35"/>
      <c r="NTB13" s="35"/>
      <c r="NTC13" s="35"/>
      <c r="NTD13" s="35"/>
      <c r="NTE13" s="35"/>
      <c r="NTF13" s="35"/>
      <c r="NTG13" s="35"/>
      <c r="NTH13" s="35"/>
      <c r="NTI13" s="35"/>
      <c r="NTJ13" s="35"/>
      <c r="NTK13" s="35"/>
      <c r="NTL13" s="35"/>
      <c r="NTM13" s="35"/>
      <c r="NTN13" s="35"/>
      <c r="NTO13" s="35"/>
      <c r="NTP13" s="35"/>
      <c r="NTQ13" s="35"/>
      <c r="NTR13" s="35"/>
      <c r="NTS13" s="35"/>
      <c r="NTT13" s="35"/>
      <c r="NTU13" s="35"/>
      <c r="NTV13" s="35"/>
      <c r="NTW13" s="35"/>
      <c r="NTX13" s="35"/>
      <c r="NTY13" s="35"/>
      <c r="NTZ13" s="35"/>
      <c r="NUA13" s="35"/>
      <c r="NUB13" s="35"/>
      <c r="NUC13" s="35"/>
      <c r="NUD13" s="35"/>
      <c r="NUE13" s="35"/>
      <c r="NUF13" s="35"/>
      <c r="NUG13" s="35"/>
      <c r="NUH13" s="35"/>
      <c r="NUI13" s="35"/>
      <c r="NUJ13" s="35"/>
      <c r="NUK13" s="35"/>
      <c r="NUL13" s="35"/>
      <c r="NUM13" s="35"/>
      <c r="NUN13" s="35"/>
      <c r="NUO13" s="35"/>
      <c r="NUP13" s="35"/>
      <c r="NUQ13" s="35"/>
      <c r="NUR13" s="35"/>
      <c r="NUS13" s="35"/>
      <c r="NUT13" s="35"/>
      <c r="NUU13" s="35"/>
      <c r="NUV13" s="35"/>
      <c r="NUW13" s="35"/>
      <c r="NUX13" s="35"/>
      <c r="NUY13" s="35"/>
      <c r="NUZ13" s="35"/>
      <c r="NVA13" s="35"/>
      <c r="NVB13" s="35"/>
      <c r="NVC13" s="35"/>
      <c r="NVD13" s="35"/>
      <c r="NVE13" s="35"/>
      <c r="NVF13" s="35"/>
      <c r="NVG13" s="35"/>
      <c r="NVH13" s="35"/>
      <c r="NVI13" s="35"/>
      <c r="NVJ13" s="35"/>
      <c r="NVK13" s="35"/>
      <c r="NVL13" s="35"/>
      <c r="NVM13" s="35"/>
      <c r="NVN13" s="35"/>
      <c r="NVO13" s="35"/>
      <c r="NVP13" s="35"/>
      <c r="NVQ13" s="35"/>
      <c r="NVR13" s="35"/>
      <c r="NVS13" s="35"/>
      <c r="NVT13" s="35"/>
      <c r="NVU13" s="35"/>
      <c r="NVV13" s="35"/>
      <c r="NVW13" s="35"/>
      <c r="NVX13" s="35"/>
      <c r="NVY13" s="35"/>
      <c r="NVZ13" s="35"/>
      <c r="NWA13" s="35"/>
      <c r="NWB13" s="35"/>
      <c r="NWC13" s="35"/>
      <c r="NWD13" s="35"/>
      <c r="NWE13" s="35"/>
      <c r="NWF13" s="35"/>
      <c r="NWG13" s="35"/>
      <c r="NWH13" s="35"/>
      <c r="NWI13" s="35"/>
      <c r="NWJ13" s="35"/>
      <c r="NWK13" s="35"/>
      <c r="NWL13" s="35"/>
      <c r="NWM13" s="35"/>
      <c r="NWN13" s="35"/>
      <c r="NWO13" s="35"/>
      <c r="NWP13" s="35"/>
      <c r="NWQ13" s="35"/>
      <c r="NWR13" s="35"/>
      <c r="NWS13" s="35"/>
      <c r="NWT13" s="35"/>
      <c r="NWU13" s="35"/>
      <c r="NWV13" s="35"/>
      <c r="NWW13" s="35"/>
      <c r="NWX13" s="35"/>
      <c r="NWY13" s="35"/>
      <c r="NWZ13" s="35"/>
      <c r="NXA13" s="35"/>
      <c r="NXB13" s="35"/>
      <c r="NXC13" s="35"/>
      <c r="NXD13" s="35"/>
      <c r="NXE13" s="35"/>
      <c r="NXF13" s="35"/>
      <c r="NXG13" s="35"/>
      <c r="NXH13" s="35"/>
      <c r="NXI13" s="35"/>
      <c r="NXJ13" s="35"/>
      <c r="NXK13" s="35"/>
      <c r="NXL13" s="35"/>
      <c r="NXM13" s="35"/>
      <c r="NXN13" s="35"/>
      <c r="NXO13" s="35"/>
      <c r="NXP13" s="35"/>
      <c r="NXQ13" s="35"/>
      <c r="NXR13" s="35"/>
      <c r="NXS13" s="35"/>
      <c r="NXT13" s="35"/>
      <c r="NXU13" s="35"/>
      <c r="NXV13" s="35"/>
      <c r="NXW13" s="35"/>
      <c r="NXX13" s="35"/>
      <c r="NXY13" s="35"/>
      <c r="NXZ13" s="35"/>
      <c r="NYA13" s="35"/>
      <c r="NYB13" s="35"/>
      <c r="NYC13" s="35"/>
      <c r="NYD13" s="35"/>
      <c r="NYE13" s="35"/>
      <c r="NYF13" s="35"/>
      <c r="NYG13" s="35"/>
      <c r="NYH13" s="35"/>
      <c r="NYI13" s="35"/>
      <c r="NYJ13" s="35"/>
      <c r="NYK13" s="35"/>
      <c r="NYL13" s="35"/>
      <c r="NYM13" s="35"/>
      <c r="NYN13" s="35"/>
      <c r="NYO13" s="35"/>
      <c r="NYP13" s="35"/>
      <c r="NYQ13" s="35"/>
      <c r="NYR13" s="35"/>
      <c r="NYS13" s="35"/>
      <c r="NYT13" s="35"/>
      <c r="NYU13" s="35"/>
      <c r="NYV13" s="35"/>
      <c r="NYW13" s="35"/>
      <c r="NYX13" s="35"/>
      <c r="NYY13" s="35"/>
      <c r="NYZ13" s="35"/>
      <c r="NZA13" s="35"/>
      <c r="NZB13" s="35"/>
      <c r="NZC13" s="35"/>
      <c r="NZD13" s="35"/>
      <c r="NZE13" s="35"/>
      <c r="NZF13" s="35"/>
      <c r="NZG13" s="35"/>
      <c r="NZH13" s="35"/>
      <c r="NZI13" s="35"/>
      <c r="NZJ13" s="35"/>
      <c r="NZK13" s="35"/>
      <c r="NZL13" s="35"/>
      <c r="NZM13" s="35"/>
      <c r="NZN13" s="35"/>
      <c r="NZO13" s="35"/>
      <c r="NZP13" s="35"/>
      <c r="NZQ13" s="35"/>
      <c r="NZR13" s="35"/>
      <c r="NZS13" s="35"/>
      <c r="NZT13" s="35"/>
      <c r="NZU13" s="35"/>
      <c r="NZV13" s="35"/>
      <c r="NZW13" s="35"/>
      <c r="NZX13" s="35"/>
      <c r="NZY13" s="35"/>
      <c r="NZZ13" s="35"/>
      <c r="OAA13" s="35"/>
      <c r="OAB13" s="35"/>
      <c r="OAC13" s="35"/>
      <c r="OAD13" s="35"/>
      <c r="OAE13" s="35"/>
      <c r="OAF13" s="35"/>
      <c r="OAG13" s="35"/>
      <c r="OAH13" s="35"/>
      <c r="OAI13" s="35"/>
      <c r="OAJ13" s="35"/>
      <c r="OAK13" s="35"/>
      <c r="OAL13" s="35"/>
      <c r="OAM13" s="35"/>
      <c r="OAN13" s="35"/>
      <c r="OAO13" s="35"/>
      <c r="OAP13" s="35"/>
      <c r="OAQ13" s="35"/>
      <c r="OAR13" s="35"/>
      <c r="OAS13" s="35"/>
      <c r="OAT13" s="35"/>
      <c r="OAU13" s="35"/>
      <c r="OAV13" s="35"/>
      <c r="OAW13" s="35"/>
      <c r="OAX13" s="35"/>
      <c r="OAY13" s="35"/>
      <c r="OAZ13" s="35"/>
      <c r="OBA13" s="35"/>
      <c r="OBB13" s="35"/>
      <c r="OBC13" s="35"/>
      <c r="OBD13" s="35"/>
      <c r="OBE13" s="35"/>
      <c r="OBF13" s="35"/>
      <c r="OBG13" s="35"/>
      <c r="OBH13" s="35"/>
      <c r="OBI13" s="35"/>
      <c r="OBJ13" s="35"/>
      <c r="OBK13" s="35"/>
      <c r="OBL13" s="35"/>
      <c r="OBM13" s="35"/>
      <c r="OBN13" s="35"/>
      <c r="OBO13" s="35"/>
      <c r="OBP13" s="35"/>
      <c r="OBQ13" s="35"/>
      <c r="OBR13" s="35"/>
      <c r="OBS13" s="35"/>
      <c r="OBT13" s="35"/>
      <c r="OBU13" s="35"/>
      <c r="OBV13" s="35"/>
      <c r="OBW13" s="35"/>
      <c r="OBX13" s="35"/>
      <c r="OBY13" s="35"/>
      <c r="OBZ13" s="35"/>
      <c r="OCA13" s="35"/>
      <c r="OCB13" s="35"/>
      <c r="OCC13" s="35"/>
      <c r="OCD13" s="35"/>
      <c r="OCE13" s="35"/>
      <c r="OCF13" s="35"/>
      <c r="OCG13" s="35"/>
      <c r="OCH13" s="35"/>
      <c r="OCI13" s="35"/>
      <c r="OCJ13" s="35"/>
      <c r="OCK13" s="35"/>
      <c r="OCL13" s="35"/>
      <c r="OCM13" s="35"/>
      <c r="OCN13" s="35"/>
      <c r="OCO13" s="35"/>
      <c r="OCP13" s="35"/>
      <c r="OCQ13" s="35"/>
      <c r="OCR13" s="35"/>
      <c r="OCS13" s="35"/>
      <c r="OCT13" s="35"/>
      <c r="OCU13" s="35"/>
      <c r="OCV13" s="35"/>
      <c r="OCW13" s="35"/>
      <c r="OCX13" s="35"/>
      <c r="OCY13" s="35"/>
      <c r="OCZ13" s="35"/>
      <c r="ODA13" s="35"/>
      <c r="ODB13" s="35"/>
      <c r="ODC13" s="35"/>
      <c r="ODD13" s="35"/>
      <c r="ODE13" s="35"/>
      <c r="ODF13" s="35"/>
      <c r="ODG13" s="35"/>
      <c r="ODH13" s="35"/>
      <c r="ODI13" s="35"/>
      <c r="ODJ13" s="35"/>
      <c r="ODK13" s="35"/>
      <c r="ODL13" s="35"/>
      <c r="ODM13" s="35"/>
      <c r="ODN13" s="35"/>
      <c r="ODO13" s="35"/>
      <c r="ODP13" s="35"/>
      <c r="ODQ13" s="35"/>
      <c r="ODR13" s="35"/>
      <c r="ODS13" s="35"/>
      <c r="ODT13" s="35"/>
      <c r="ODU13" s="35"/>
      <c r="ODV13" s="35"/>
      <c r="ODW13" s="35"/>
      <c r="ODX13" s="35"/>
      <c r="ODY13" s="35"/>
      <c r="ODZ13" s="35"/>
      <c r="OEA13" s="35"/>
      <c r="OEB13" s="35"/>
      <c r="OEC13" s="35"/>
      <c r="OED13" s="35"/>
      <c r="OEE13" s="35"/>
      <c r="OEF13" s="35"/>
      <c r="OEG13" s="35"/>
      <c r="OEH13" s="35"/>
      <c r="OEI13" s="35"/>
      <c r="OEJ13" s="35"/>
      <c r="OEK13" s="35"/>
      <c r="OEL13" s="35"/>
      <c r="OEM13" s="35"/>
      <c r="OEN13" s="35"/>
      <c r="OEO13" s="35"/>
      <c r="OEP13" s="35"/>
      <c r="OEQ13" s="35"/>
      <c r="OER13" s="35"/>
      <c r="OES13" s="35"/>
      <c r="OET13" s="35"/>
      <c r="OEU13" s="35"/>
      <c r="OEV13" s="35"/>
      <c r="OEW13" s="35"/>
      <c r="OEX13" s="35"/>
      <c r="OEY13" s="35"/>
      <c r="OEZ13" s="35"/>
      <c r="OFA13" s="35"/>
      <c r="OFB13" s="35"/>
      <c r="OFC13" s="35"/>
      <c r="OFD13" s="35"/>
      <c r="OFE13" s="35"/>
      <c r="OFF13" s="35"/>
      <c r="OFG13" s="35"/>
      <c r="OFH13" s="35"/>
      <c r="OFI13" s="35"/>
      <c r="OFJ13" s="35"/>
      <c r="OFK13" s="35"/>
      <c r="OFL13" s="35"/>
      <c r="OFM13" s="35"/>
      <c r="OFN13" s="35"/>
      <c r="OFO13" s="35"/>
      <c r="OFP13" s="35"/>
      <c r="OFQ13" s="35"/>
      <c r="OFR13" s="35"/>
      <c r="OFS13" s="35"/>
      <c r="OFT13" s="35"/>
      <c r="OFU13" s="35"/>
      <c r="OFV13" s="35"/>
      <c r="OFW13" s="35"/>
      <c r="OFX13" s="35"/>
      <c r="OFY13" s="35"/>
      <c r="OFZ13" s="35"/>
      <c r="OGA13" s="35"/>
      <c r="OGB13" s="35"/>
      <c r="OGC13" s="35"/>
      <c r="OGD13" s="35"/>
      <c r="OGE13" s="35"/>
      <c r="OGF13" s="35"/>
      <c r="OGG13" s="35"/>
      <c r="OGH13" s="35"/>
      <c r="OGI13" s="35"/>
      <c r="OGJ13" s="35"/>
      <c r="OGK13" s="35"/>
      <c r="OGL13" s="35"/>
      <c r="OGM13" s="35"/>
      <c r="OGN13" s="35"/>
      <c r="OGO13" s="35"/>
      <c r="OGP13" s="35"/>
      <c r="OGQ13" s="35"/>
      <c r="OGR13" s="35"/>
      <c r="OGS13" s="35"/>
      <c r="OGT13" s="35"/>
      <c r="OGU13" s="35"/>
      <c r="OGV13" s="35"/>
      <c r="OGW13" s="35"/>
      <c r="OGX13" s="35"/>
      <c r="OGY13" s="35"/>
      <c r="OGZ13" s="35"/>
      <c r="OHA13" s="35"/>
      <c r="OHB13" s="35"/>
      <c r="OHC13" s="35"/>
      <c r="OHD13" s="35"/>
      <c r="OHE13" s="35"/>
      <c r="OHF13" s="35"/>
      <c r="OHG13" s="35"/>
      <c r="OHH13" s="35"/>
      <c r="OHI13" s="35"/>
      <c r="OHJ13" s="35"/>
      <c r="OHK13" s="35"/>
      <c r="OHL13" s="35"/>
      <c r="OHM13" s="35"/>
      <c r="OHN13" s="35"/>
      <c r="OHO13" s="35"/>
      <c r="OHP13" s="35"/>
      <c r="OHQ13" s="35"/>
      <c r="OHR13" s="35"/>
      <c r="OHS13" s="35"/>
      <c r="OHT13" s="35"/>
      <c r="OHU13" s="35"/>
      <c r="OHV13" s="35"/>
      <c r="OHW13" s="35"/>
      <c r="OHX13" s="35"/>
      <c r="OHY13" s="35"/>
      <c r="OHZ13" s="35"/>
      <c r="OIA13" s="35"/>
      <c r="OIB13" s="35"/>
      <c r="OIC13" s="35"/>
      <c r="OID13" s="35"/>
      <c r="OIE13" s="35"/>
      <c r="OIF13" s="35"/>
      <c r="OIG13" s="35"/>
      <c r="OIH13" s="35"/>
      <c r="OII13" s="35"/>
      <c r="OIJ13" s="35"/>
      <c r="OIK13" s="35"/>
      <c r="OIL13" s="35"/>
      <c r="OIM13" s="35"/>
      <c r="OIN13" s="35"/>
      <c r="OIO13" s="35"/>
      <c r="OIP13" s="35"/>
      <c r="OIQ13" s="35"/>
      <c r="OIR13" s="35"/>
      <c r="OIS13" s="35"/>
      <c r="OIT13" s="35"/>
      <c r="OIU13" s="35"/>
      <c r="OIV13" s="35"/>
      <c r="OIW13" s="35"/>
      <c r="OIX13" s="35"/>
      <c r="OIY13" s="35"/>
      <c r="OIZ13" s="35"/>
      <c r="OJA13" s="35"/>
      <c r="OJB13" s="35"/>
      <c r="OJC13" s="35"/>
      <c r="OJD13" s="35"/>
      <c r="OJE13" s="35"/>
      <c r="OJF13" s="35"/>
      <c r="OJG13" s="35"/>
      <c r="OJH13" s="35"/>
      <c r="OJI13" s="35"/>
      <c r="OJJ13" s="35"/>
      <c r="OJK13" s="35"/>
      <c r="OJL13" s="35"/>
      <c r="OJM13" s="35"/>
      <c r="OJN13" s="35"/>
      <c r="OJO13" s="35"/>
      <c r="OJP13" s="35"/>
      <c r="OJQ13" s="35"/>
      <c r="OJR13" s="35"/>
      <c r="OJS13" s="35"/>
      <c r="OJT13" s="35"/>
      <c r="OJU13" s="35"/>
      <c r="OJV13" s="35"/>
      <c r="OJW13" s="35"/>
      <c r="OJX13" s="35"/>
      <c r="OJY13" s="35"/>
      <c r="OJZ13" s="35"/>
      <c r="OKA13" s="35"/>
      <c r="OKB13" s="35"/>
      <c r="OKC13" s="35"/>
      <c r="OKD13" s="35"/>
      <c r="OKE13" s="35"/>
      <c r="OKF13" s="35"/>
      <c r="OKG13" s="35"/>
      <c r="OKH13" s="35"/>
      <c r="OKI13" s="35"/>
      <c r="OKJ13" s="35"/>
      <c r="OKK13" s="35"/>
      <c r="OKL13" s="35"/>
      <c r="OKM13" s="35"/>
      <c r="OKN13" s="35"/>
      <c r="OKO13" s="35"/>
      <c r="OKP13" s="35"/>
      <c r="OKQ13" s="35"/>
      <c r="OKR13" s="35"/>
      <c r="OKS13" s="35"/>
      <c r="OKT13" s="35"/>
      <c r="OKU13" s="35"/>
      <c r="OKV13" s="35"/>
      <c r="OKW13" s="35"/>
      <c r="OKX13" s="35"/>
      <c r="OKY13" s="35"/>
      <c r="OKZ13" s="35"/>
      <c r="OLA13" s="35"/>
      <c r="OLB13" s="35"/>
      <c r="OLC13" s="35"/>
      <c r="OLD13" s="35"/>
      <c r="OLE13" s="35"/>
      <c r="OLF13" s="35"/>
      <c r="OLG13" s="35"/>
      <c r="OLH13" s="35"/>
      <c r="OLI13" s="35"/>
      <c r="OLJ13" s="35"/>
      <c r="OLK13" s="35"/>
      <c r="OLL13" s="35"/>
      <c r="OLM13" s="35"/>
      <c r="OLN13" s="35"/>
      <c r="OLO13" s="35"/>
      <c r="OLP13" s="35"/>
      <c r="OLQ13" s="35"/>
      <c r="OLR13" s="35"/>
      <c r="OLS13" s="35"/>
      <c r="OLT13" s="35"/>
      <c r="OLU13" s="35"/>
      <c r="OLV13" s="35"/>
      <c r="OLW13" s="35"/>
      <c r="OLX13" s="35"/>
      <c r="OLY13" s="35"/>
      <c r="OLZ13" s="35"/>
      <c r="OMA13" s="35"/>
      <c r="OMB13" s="35"/>
      <c r="OMC13" s="35"/>
      <c r="OMD13" s="35"/>
      <c r="OME13" s="35"/>
      <c r="OMF13" s="35"/>
      <c r="OMG13" s="35"/>
      <c r="OMH13" s="35"/>
      <c r="OMI13" s="35"/>
      <c r="OMJ13" s="35"/>
      <c r="OMK13" s="35"/>
      <c r="OML13" s="35"/>
      <c r="OMM13" s="35"/>
      <c r="OMN13" s="35"/>
      <c r="OMO13" s="35"/>
      <c r="OMP13" s="35"/>
      <c r="OMQ13" s="35"/>
      <c r="OMR13" s="35"/>
      <c r="OMS13" s="35"/>
      <c r="OMT13" s="35"/>
      <c r="OMU13" s="35"/>
      <c r="OMV13" s="35"/>
      <c r="OMW13" s="35"/>
      <c r="OMX13" s="35"/>
      <c r="OMY13" s="35"/>
      <c r="OMZ13" s="35"/>
      <c r="ONA13" s="35"/>
      <c r="ONB13" s="35"/>
      <c r="ONC13" s="35"/>
      <c r="OND13" s="35"/>
      <c r="ONE13" s="35"/>
      <c r="ONF13" s="35"/>
      <c r="ONG13" s="35"/>
      <c r="ONH13" s="35"/>
      <c r="ONI13" s="35"/>
      <c r="ONJ13" s="35"/>
      <c r="ONK13" s="35"/>
      <c r="ONL13" s="35"/>
      <c r="ONM13" s="35"/>
      <c r="ONN13" s="35"/>
      <c r="ONO13" s="35"/>
      <c r="ONP13" s="35"/>
      <c r="ONQ13" s="35"/>
      <c r="ONR13" s="35"/>
      <c r="ONS13" s="35"/>
      <c r="ONT13" s="35"/>
      <c r="ONU13" s="35"/>
      <c r="ONV13" s="35"/>
      <c r="ONW13" s="35"/>
      <c r="ONX13" s="35"/>
      <c r="ONY13" s="35"/>
      <c r="ONZ13" s="35"/>
      <c r="OOA13" s="35"/>
      <c r="OOB13" s="35"/>
      <c r="OOC13" s="35"/>
      <c r="OOD13" s="35"/>
      <c r="OOE13" s="35"/>
      <c r="OOF13" s="35"/>
      <c r="OOG13" s="35"/>
      <c r="OOH13" s="35"/>
      <c r="OOI13" s="35"/>
      <c r="OOJ13" s="35"/>
      <c r="OOK13" s="35"/>
      <c r="OOL13" s="35"/>
      <c r="OOM13" s="35"/>
      <c r="OON13" s="35"/>
      <c r="OOO13" s="35"/>
      <c r="OOP13" s="35"/>
      <c r="OOQ13" s="35"/>
      <c r="OOR13" s="35"/>
      <c r="OOS13" s="35"/>
      <c r="OOT13" s="35"/>
      <c r="OOU13" s="35"/>
      <c r="OOV13" s="35"/>
      <c r="OOW13" s="35"/>
      <c r="OOX13" s="35"/>
      <c r="OOY13" s="35"/>
      <c r="OOZ13" s="35"/>
      <c r="OPA13" s="35"/>
      <c r="OPB13" s="35"/>
      <c r="OPC13" s="35"/>
      <c r="OPD13" s="35"/>
      <c r="OPE13" s="35"/>
      <c r="OPF13" s="35"/>
      <c r="OPG13" s="35"/>
      <c r="OPH13" s="35"/>
      <c r="OPI13" s="35"/>
      <c r="OPJ13" s="35"/>
      <c r="OPK13" s="35"/>
      <c r="OPL13" s="35"/>
      <c r="OPM13" s="35"/>
      <c r="OPN13" s="35"/>
      <c r="OPO13" s="35"/>
      <c r="OPP13" s="35"/>
      <c r="OPQ13" s="35"/>
      <c r="OPR13" s="35"/>
      <c r="OPS13" s="35"/>
      <c r="OPT13" s="35"/>
      <c r="OPU13" s="35"/>
      <c r="OPV13" s="35"/>
      <c r="OPW13" s="35"/>
      <c r="OPX13" s="35"/>
      <c r="OPY13" s="35"/>
      <c r="OPZ13" s="35"/>
      <c r="OQA13" s="35"/>
      <c r="OQB13" s="35"/>
      <c r="OQC13" s="35"/>
      <c r="OQD13" s="35"/>
      <c r="OQE13" s="35"/>
      <c r="OQF13" s="35"/>
      <c r="OQG13" s="35"/>
      <c r="OQH13" s="35"/>
      <c r="OQI13" s="35"/>
      <c r="OQJ13" s="35"/>
      <c r="OQK13" s="35"/>
      <c r="OQL13" s="35"/>
      <c r="OQM13" s="35"/>
      <c r="OQN13" s="35"/>
      <c r="OQO13" s="35"/>
      <c r="OQP13" s="35"/>
      <c r="OQQ13" s="35"/>
      <c r="OQR13" s="35"/>
      <c r="OQS13" s="35"/>
      <c r="OQT13" s="35"/>
      <c r="OQU13" s="35"/>
      <c r="OQV13" s="35"/>
      <c r="OQW13" s="35"/>
      <c r="OQX13" s="35"/>
      <c r="OQY13" s="35"/>
      <c r="OQZ13" s="35"/>
      <c r="ORA13" s="35"/>
      <c r="ORB13" s="35"/>
      <c r="ORC13" s="35"/>
      <c r="ORD13" s="35"/>
      <c r="ORE13" s="35"/>
      <c r="ORF13" s="35"/>
      <c r="ORG13" s="35"/>
      <c r="ORH13" s="35"/>
      <c r="ORI13" s="35"/>
      <c r="ORJ13" s="35"/>
      <c r="ORK13" s="35"/>
      <c r="ORL13" s="35"/>
      <c r="ORM13" s="35"/>
      <c r="ORN13" s="35"/>
      <c r="ORO13" s="35"/>
      <c r="ORP13" s="35"/>
      <c r="ORQ13" s="35"/>
      <c r="ORR13" s="35"/>
      <c r="ORS13" s="35"/>
      <c r="ORT13" s="35"/>
      <c r="ORU13" s="35"/>
      <c r="ORV13" s="35"/>
      <c r="ORW13" s="35"/>
      <c r="ORX13" s="35"/>
      <c r="ORY13" s="35"/>
      <c r="ORZ13" s="35"/>
      <c r="OSA13" s="35"/>
      <c r="OSB13" s="35"/>
      <c r="OSC13" s="35"/>
      <c r="OSD13" s="35"/>
      <c r="OSE13" s="35"/>
      <c r="OSF13" s="35"/>
      <c r="OSG13" s="35"/>
      <c r="OSH13" s="35"/>
      <c r="OSI13" s="35"/>
      <c r="OSJ13" s="35"/>
      <c r="OSK13" s="35"/>
      <c r="OSL13" s="35"/>
      <c r="OSM13" s="35"/>
      <c r="OSN13" s="35"/>
      <c r="OSO13" s="35"/>
      <c r="OSP13" s="35"/>
      <c r="OSQ13" s="35"/>
      <c r="OSR13" s="35"/>
      <c r="OSS13" s="35"/>
      <c r="OST13" s="35"/>
      <c r="OSU13" s="35"/>
      <c r="OSV13" s="35"/>
      <c r="OSW13" s="35"/>
      <c r="OSX13" s="35"/>
      <c r="OSY13" s="35"/>
      <c r="OSZ13" s="35"/>
      <c r="OTA13" s="35"/>
      <c r="OTB13" s="35"/>
      <c r="OTC13" s="35"/>
      <c r="OTD13" s="35"/>
      <c r="OTE13" s="35"/>
      <c r="OTF13" s="35"/>
      <c r="OTG13" s="35"/>
      <c r="OTH13" s="35"/>
      <c r="OTI13" s="35"/>
      <c r="OTJ13" s="35"/>
      <c r="OTK13" s="35"/>
      <c r="OTL13" s="35"/>
      <c r="OTM13" s="35"/>
      <c r="OTN13" s="35"/>
      <c r="OTO13" s="35"/>
      <c r="OTP13" s="35"/>
      <c r="OTQ13" s="35"/>
      <c r="OTR13" s="35"/>
      <c r="OTS13" s="35"/>
      <c r="OTT13" s="35"/>
      <c r="OTU13" s="35"/>
      <c r="OTV13" s="35"/>
      <c r="OTW13" s="35"/>
      <c r="OTX13" s="35"/>
      <c r="OTY13" s="35"/>
      <c r="OTZ13" s="35"/>
      <c r="OUA13" s="35"/>
      <c r="OUB13" s="35"/>
      <c r="OUC13" s="35"/>
      <c r="OUD13" s="35"/>
      <c r="OUE13" s="35"/>
      <c r="OUF13" s="35"/>
      <c r="OUG13" s="35"/>
      <c r="OUH13" s="35"/>
      <c r="OUI13" s="35"/>
      <c r="OUJ13" s="35"/>
      <c r="OUK13" s="35"/>
      <c r="OUL13" s="35"/>
      <c r="OUM13" s="35"/>
      <c r="OUN13" s="35"/>
      <c r="OUO13" s="35"/>
      <c r="OUP13" s="35"/>
      <c r="OUQ13" s="35"/>
      <c r="OUR13" s="35"/>
      <c r="OUS13" s="35"/>
      <c r="OUT13" s="35"/>
      <c r="OUU13" s="35"/>
      <c r="OUV13" s="35"/>
      <c r="OUW13" s="35"/>
      <c r="OUX13" s="35"/>
      <c r="OUY13" s="35"/>
      <c r="OUZ13" s="35"/>
      <c r="OVA13" s="35"/>
      <c r="OVB13" s="35"/>
      <c r="OVC13" s="35"/>
      <c r="OVD13" s="35"/>
      <c r="OVE13" s="35"/>
      <c r="OVF13" s="35"/>
      <c r="OVG13" s="35"/>
      <c r="OVH13" s="35"/>
      <c r="OVI13" s="35"/>
      <c r="OVJ13" s="35"/>
      <c r="OVK13" s="35"/>
      <c r="OVL13" s="35"/>
      <c r="OVM13" s="35"/>
      <c r="OVN13" s="35"/>
      <c r="OVO13" s="35"/>
      <c r="OVP13" s="35"/>
      <c r="OVQ13" s="35"/>
      <c r="OVR13" s="35"/>
      <c r="OVS13" s="35"/>
      <c r="OVT13" s="35"/>
      <c r="OVU13" s="35"/>
      <c r="OVV13" s="35"/>
      <c r="OVW13" s="35"/>
      <c r="OVX13" s="35"/>
      <c r="OVY13" s="35"/>
      <c r="OVZ13" s="35"/>
      <c r="OWA13" s="35"/>
      <c r="OWB13" s="35"/>
      <c r="OWC13" s="35"/>
      <c r="OWD13" s="35"/>
      <c r="OWE13" s="35"/>
      <c r="OWF13" s="35"/>
      <c r="OWG13" s="35"/>
      <c r="OWH13" s="35"/>
      <c r="OWI13" s="35"/>
      <c r="OWJ13" s="35"/>
      <c r="OWK13" s="35"/>
      <c r="OWL13" s="35"/>
      <c r="OWM13" s="35"/>
      <c r="OWN13" s="35"/>
      <c r="OWO13" s="35"/>
      <c r="OWP13" s="35"/>
      <c r="OWQ13" s="35"/>
      <c r="OWR13" s="35"/>
      <c r="OWS13" s="35"/>
      <c r="OWT13" s="35"/>
      <c r="OWU13" s="35"/>
      <c r="OWV13" s="35"/>
      <c r="OWW13" s="35"/>
      <c r="OWX13" s="35"/>
      <c r="OWY13" s="35"/>
      <c r="OWZ13" s="35"/>
      <c r="OXA13" s="35"/>
      <c r="OXB13" s="35"/>
      <c r="OXC13" s="35"/>
      <c r="OXD13" s="35"/>
      <c r="OXE13" s="35"/>
      <c r="OXF13" s="35"/>
      <c r="OXG13" s="35"/>
      <c r="OXH13" s="35"/>
      <c r="OXI13" s="35"/>
      <c r="OXJ13" s="35"/>
      <c r="OXK13" s="35"/>
      <c r="OXL13" s="35"/>
      <c r="OXM13" s="35"/>
      <c r="OXN13" s="35"/>
      <c r="OXO13" s="35"/>
      <c r="OXP13" s="35"/>
      <c r="OXQ13" s="35"/>
      <c r="OXR13" s="35"/>
      <c r="OXS13" s="35"/>
      <c r="OXT13" s="35"/>
      <c r="OXU13" s="35"/>
      <c r="OXV13" s="35"/>
      <c r="OXW13" s="35"/>
      <c r="OXX13" s="35"/>
      <c r="OXY13" s="35"/>
      <c r="OXZ13" s="35"/>
      <c r="OYA13" s="35"/>
      <c r="OYB13" s="35"/>
      <c r="OYC13" s="35"/>
      <c r="OYD13" s="35"/>
      <c r="OYE13" s="35"/>
      <c r="OYF13" s="35"/>
      <c r="OYG13" s="35"/>
      <c r="OYH13" s="35"/>
      <c r="OYI13" s="35"/>
      <c r="OYJ13" s="35"/>
      <c r="OYK13" s="35"/>
      <c r="OYL13" s="35"/>
      <c r="OYM13" s="35"/>
      <c r="OYN13" s="35"/>
      <c r="OYO13" s="35"/>
      <c r="OYP13" s="35"/>
      <c r="OYQ13" s="35"/>
      <c r="OYR13" s="35"/>
      <c r="OYS13" s="35"/>
      <c r="OYT13" s="35"/>
      <c r="OYU13" s="35"/>
      <c r="OYV13" s="35"/>
      <c r="OYW13" s="35"/>
      <c r="OYX13" s="35"/>
      <c r="OYY13" s="35"/>
      <c r="OYZ13" s="35"/>
      <c r="OZA13" s="35"/>
      <c r="OZB13" s="35"/>
      <c r="OZC13" s="35"/>
      <c r="OZD13" s="35"/>
      <c r="OZE13" s="35"/>
      <c r="OZF13" s="35"/>
      <c r="OZG13" s="35"/>
      <c r="OZH13" s="35"/>
      <c r="OZI13" s="35"/>
      <c r="OZJ13" s="35"/>
      <c r="OZK13" s="35"/>
      <c r="OZL13" s="35"/>
      <c r="OZM13" s="35"/>
      <c r="OZN13" s="35"/>
      <c r="OZO13" s="35"/>
      <c r="OZP13" s="35"/>
      <c r="OZQ13" s="35"/>
      <c r="OZR13" s="35"/>
      <c r="OZS13" s="35"/>
      <c r="OZT13" s="35"/>
      <c r="OZU13" s="35"/>
      <c r="OZV13" s="35"/>
      <c r="OZW13" s="35"/>
      <c r="OZX13" s="35"/>
      <c r="OZY13" s="35"/>
      <c r="OZZ13" s="35"/>
      <c r="PAA13" s="35"/>
      <c r="PAB13" s="35"/>
      <c r="PAC13" s="35"/>
      <c r="PAD13" s="35"/>
      <c r="PAE13" s="35"/>
      <c r="PAF13" s="35"/>
      <c r="PAG13" s="35"/>
      <c r="PAH13" s="35"/>
      <c r="PAI13" s="35"/>
      <c r="PAJ13" s="35"/>
      <c r="PAK13" s="35"/>
      <c r="PAL13" s="35"/>
      <c r="PAM13" s="35"/>
      <c r="PAN13" s="35"/>
      <c r="PAO13" s="35"/>
      <c r="PAP13" s="35"/>
      <c r="PAQ13" s="35"/>
      <c r="PAR13" s="35"/>
      <c r="PAS13" s="35"/>
      <c r="PAT13" s="35"/>
      <c r="PAU13" s="35"/>
      <c r="PAV13" s="35"/>
      <c r="PAW13" s="35"/>
      <c r="PAX13" s="35"/>
      <c r="PAY13" s="35"/>
      <c r="PAZ13" s="35"/>
      <c r="PBA13" s="35"/>
      <c r="PBB13" s="35"/>
      <c r="PBC13" s="35"/>
      <c r="PBD13" s="35"/>
      <c r="PBE13" s="35"/>
      <c r="PBF13" s="35"/>
      <c r="PBG13" s="35"/>
      <c r="PBH13" s="35"/>
      <c r="PBI13" s="35"/>
      <c r="PBJ13" s="35"/>
      <c r="PBK13" s="35"/>
      <c r="PBL13" s="35"/>
      <c r="PBM13" s="35"/>
      <c r="PBN13" s="35"/>
      <c r="PBO13" s="35"/>
      <c r="PBP13" s="35"/>
      <c r="PBQ13" s="35"/>
      <c r="PBR13" s="35"/>
      <c r="PBS13" s="35"/>
      <c r="PBT13" s="35"/>
      <c r="PBU13" s="35"/>
      <c r="PBV13" s="35"/>
      <c r="PBW13" s="35"/>
      <c r="PBX13" s="35"/>
      <c r="PBY13" s="35"/>
      <c r="PBZ13" s="35"/>
      <c r="PCA13" s="35"/>
      <c r="PCB13" s="35"/>
      <c r="PCC13" s="35"/>
      <c r="PCD13" s="35"/>
      <c r="PCE13" s="35"/>
      <c r="PCF13" s="35"/>
      <c r="PCG13" s="35"/>
      <c r="PCH13" s="35"/>
      <c r="PCI13" s="35"/>
      <c r="PCJ13" s="35"/>
      <c r="PCK13" s="35"/>
      <c r="PCL13" s="35"/>
      <c r="PCM13" s="35"/>
      <c r="PCN13" s="35"/>
      <c r="PCO13" s="35"/>
      <c r="PCP13" s="35"/>
      <c r="PCQ13" s="35"/>
      <c r="PCR13" s="35"/>
      <c r="PCS13" s="35"/>
      <c r="PCT13" s="35"/>
      <c r="PCU13" s="35"/>
      <c r="PCV13" s="35"/>
      <c r="PCW13" s="35"/>
      <c r="PCX13" s="35"/>
      <c r="PCY13" s="35"/>
      <c r="PCZ13" s="35"/>
      <c r="PDA13" s="35"/>
      <c r="PDB13" s="35"/>
      <c r="PDC13" s="35"/>
      <c r="PDD13" s="35"/>
      <c r="PDE13" s="35"/>
      <c r="PDF13" s="35"/>
      <c r="PDG13" s="35"/>
      <c r="PDH13" s="35"/>
      <c r="PDI13" s="35"/>
      <c r="PDJ13" s="35"/>
      <c r="PDK13" s="35"/>
      <c r="PDL13" s="35"/>
      <c r="PDM13" s="35"/>
      <c r="PDN13" s="35"/>
      <c r="PDO13" s="35"/>
      <c r="PDP13" s="35"/>
      <c r="PDQ13" s="35"/>
      <c r="PDR13" s="35"/>
      <c r="PDS13" s="35"/>
      <c r="PDT13" s="35"/>
      <c r="PDU13" s="35"/>
      <c r="PDV13" s="35"/>
      <c r="PDW13" s="35"/>
      <c r="PDX13" s="35"/>
      <c r="PDY13" s="35"/>
      <c r="PDZ13" s="35"/>
      <c r="PEA13" s="35"/>
      <c r="PEB13" s="35"/>
      <c r="PEC13" s="35"/>
      <c r="PED13" s="35"/>
      <c r="PEE13" s="35"/>
      <c r="PEF13" s="35"/>
      <c r="PEG13" s="35"/>
      <c r="PEH13" s="35"/>
      <c r="PEI13" s="35"/>
      <c r="PEJ13" s="35"/>
      <c r="PEK13" s="35"/>
      <c r="PEL13" s="35"/>
      <c r="PEM13" s="35"/>
      <c r="PEN13" s="35"/>
      <c r="PEO13" s="35"/>
      <c r="PEP13" s="35"/>
      <c r="PEQ13" s="35"/>
      <c r="PER13" s="35"/>
      <c r="PES13" s="35"/>
      <c r="PET13" s="35"/>
      <c r="PEU13" s="35"/>
      <c r="PEV13" s="35"/>
      <c r="PEW13" s="35"/>
      <c r="PEX13" s="35"/>
      <c r="PEY13" s="35"/>
      <c r="PEZ13" s="35"/>
      <c r="PFA13" s="35"/>
      <c r="PFB13" s="35"/>
      <c r="PFC13" s="35"/>
      <c r="PFD13" s="35"/>
      <c r="PFE13" s="35"/>
      <c r="PFF13" s="35"/>
      <c r="PFG13" s="35"/>
      <c r="PFH13" s="35"/>
      <c r="PFI13" s="35"/>
      <c r="PFJ13" s="35"/>
      <c r="PFK13" s="35"/>
      <c r="PFL13" s="35"/>
      <c r="PFM13" s="35"/>
      <c r="PFN13" s="35"/>
      <c r="PFO13" s="35"/>
      <c r="PFP13" s="35"/>
      <c r="PFQ13" s="35"/>
      <c r="PFR13" s="35"/>
      <c r="PFS13" s="35"/>
      <c r="PFT13" s="35"/>
      <c r="PFU13" s="35"/>
      <c r="PFV13" s="35"/>
      <c r="PFW13" s="35"/>
      <c r="PFX13" s="35"/>
      <c r="PFY13" s="35"/>
      <c r="PFZ13" s="35"/>
      <c r="PGA13" s="35"/>
      <c r="PGB13" s="35"/>
      <c r="PGC13" s="35"/>
      <c r="PGD13" s="35"/>
      <c r="PGE13" s="35"/>
      <c r="PGF13" s="35"/>
      <c r="PGG13" s="35"/>
      <c r="PGH13" s="35"/>
      <c r="PGI13" s="35"/>
      <c r="PGJ13" s="35"/>
      <c r="PGK13" s="35"/>
      <c r="PGL13" s="35"/>
      <c r="PGM13" s="35"/>
      <c r="PGN13" s="35"/>
      <c r="PGO13" s="35"/>
      <c r="PGP13" s="35"/>
      <c r="PGQ13" s="35"/>
      <c r="PGR13" s="35"/>
      <c r="PGS13" s="35"/>
      <c r="PGT13" s="35"/>
      <c r="PGU13" s="35"/>
      <c r="PGV13" s="35"/>
      <c r="PGW13" s="35"/>
      <c r="PGX13" s="35"/>
      <c r="PGY13" s="35"/>
      <c r="PGZ13" s="35"/>
      <c r="PHA13" s="35"/>
      <c r="PHB13" s="35"/>
      <c r="PHC13" s="35"/>
      <c r="PHD13" s="35"/>
      <c r="PHE13" s="35"/>
      <c r="PHF13" s="35"/>
      <c r="PHG13" s="35"/>
      <c r="PHH13" s="35"/>
      <c r="PHI13" s="35"/>
      <c r="PHJ13" s="35"/>
      <c r="PHK13" s="35"/>
      <c r="PHL13" s="35"/>
      <c r="PHM13" s="35"/>
      <c r="PHN13" s="35"/>
      <c r="PHO13" s="35"/>
      <c r="PHP13" s="35"/>
      <c r="PHQ13" s="35"/>
      <c r="PHR13" s="35"/>
      <c r="PHS13" s="35"/>
      <c r="PHT13" s="35"/>
      <c r="PHU13" s="35"/>
      <c r="PHV13" s="35"/>
      <c r="PHW13" s="35"/>
      <c r="PHX13" s="35"/>
      <c r="PHY13" s="35"/>
      <c r="PHZ13" s="35"/>
      <c r="PIA13" s="35"/>
      <c r="PIB13" s="35"/>
      <c r="PIC13" s="35"/>
      <c r="PID13" s="35"/>
      <c r="PIE13" s="35"/>
      <c r="PIF13" s="35"/>
      <c r="PIG13" s="35"/>
      <c r="PIH13" s="35"/>
      <c r="PII13" s="35"/>
      <c r="PIJ13" s="35"/>
      <c r="PIK13" s="35"/>
      <c r="PIL13" s="35"/>
      <c r="PIM13" s="35"/>
      <c r="PIN13" s="35"/>
      <c r="PIO13" s="35"/>
      <c r="PIP13" s="35"/>
      <c r="PIQ13" s="35"/>
      <c r="PIR13" s="35"/>
      <c r="PIS13" s="35"/>
      <c r="PIT13" s="35"/>
      <c r="PIU13" s="35"/>
      <c r="PIV13" s="35"/>
      <c r="PIW13" s="35"/>
      <c r="PIX13" s="35"/>
      <c r="PIY13" s="35"/>
      <c r="PIZ13" s="35"/>
      <c r="PJA13" s="35"/>
      <c r="PJB13" s="35"/>
      <c r="PJC13" s="35"/>
      <c r="PJD13" s="35"/>
      <c r="PJE13" s="35"/>
      <c r="PJF13" s="35"/>
      <c r="PJG13" s="35"/>
      <c r="PJH13" s="35"/>
      <c r="PJI13" s="35"/>
      <c r="PJJ13" s="35"/>
      <c r="PJK13" s="35"/>
      <c r="PJL13" s="35"/>
      <c r="PJM13" s="35"/>
      <c r="PJN13" s="35"/>
      <c r="PJO13" s="35"/>
      <c r="PJP13" s="35"/>
      <c r="PJQ13" s="35"/>
      <c r="PJR13" s="35"/>
      <c r="PJS13" s="35"/>
      <c r="PJT13" s="35"/>
      <c r="PJU13" s="35"/>
      <c r="PJV13" s="35"/>
      <c r="PJW13" s="35"/>
      <c r="PJX13" s="35"/>
      <c r="PJY13" s="35"/>
      <c r="PJZ13" s="35"/>
      <c r="PKA13" s="35"/>
      <c r="PKB13" s="35"/>
      <c r="PKC13" s="35"/>
      <c r="PKD13" s="35"/>
      <c r="PKE13" s="35"/>
      <c r="PKF13" s="35"/>
      <c r="PKG13" s="35"/>
      <c r="PKH13" s="35"/>
      <c r="PKI13" s="35"/>
      <c r="PKJ13" s="35"/>
      <c r="PKK13" s="35"/>
      <c r="PKL13" s="35"/>
      <c r="PKM13" s="35"/>
      <c r="PKN13" s="35"/>
      <c r="PKO13" s="35"/>
      <c r="PKP13" s="35"/>
      <c r="PKQ13" s="35"/>
      <c r="PKR13" s="35"/>
      <c r="PKS13" s="35"/>
      <c r="PKT13" s="35"/>
      <c r="PKU13" s="35"/>
      <c r="PKV13" s="35"/>
      <c r="PKW13" s="35"/>
      <c r="PKX13" s="35"/>
      <c r="PKY13" s="35"/>
      <c r="PKZ13" s="35"/>
      <c r="PLA13" s="35"/>
      <c r="PLB13" s="35"/>
      <c r="PLC13" s="35"/>
      <c r="PLD13" s="35"/>
      <c r="PLE13" s="35"/>
      <c r="PLF13" s="35"/>
      <c r="PLG13" s="35"/>
      <c r="PLH13" s="35"/>
      <c r="PLI13" s="35"/>
      <c r="PLJ13" s="35"/>
      <c r="PLK13" s="35"/>
      <c r="PLL13" s="35"/>
      <c r="PLM13" s="35"/>
      <c r="PLN13" s="35"/>
      <c r="PLO13" s="35"/>
      <c r="PLP13" s="35"/>
      <c r="PLQ13" s="35"/>
      <c r="PLR13" s="35"/>
      <c r="PLS13" s="35"/>
      <c r="PLT13" s="35"/>
      <c r="PLU13" s="35"/>
      <c r="PLV13" s="35"/>
      <c r="PLW13" s="35"/>
      <c r="PLX13" s="35"/>
      <c r="PLY13" s="35"/>
      <c r="PLZ13" s="35"/>
      <c r="PMA13" s="35"/>
      <c r="PMB13" s="35"/>
      <c r="PMC13" s="35"/>
      <c r="PMD13" s="35"/>
      <c r="PME13" s="35"/>
      <c r="PMF13" s="35"/>
      <c r="PMG13" s="35"/>
      <c r="PMH13" s="35"/>
      <c r="PMI13" s="35"/>
      <c r="PMJ13" s="35"/>
      <c r="PMK13" s="35"/>
      <c r="PML13" s="35"/>
      <c r="PMM13" s="35"/>
      <c r="PMN13" s="35"/>
      <c r="PMO13" s="35"/>
      <c r="PMP13" s="35"/>
      <c r="PMQ13" s="35"/>
      <c r="PMR13" s="35"/>
      <c r="PMS13" s="35"/>
      <c r="PMT13" s="35"/>
      <c r="PMU13" s="35"/>
      <c r="PMV13" s="35"/>
      <c r="PMW13" s="35"/>
      <c r="PMX13" s="35"/>
      <c r="PMY13" s="35"/>
      <c r="PMZ13" s="35"/>
      <c r="PNA13" s="35"/>
      <c r="PNB13" s="35"/>
      <c r="PNC13" s="35"/>
      <c r="PND13" s="35"/>
      <c r="PNE13" s="35"/>
      <c r="PNF13" s="35"/>
      <c r="PNG13" s="35"/>
      <c r="PNH13" s="35"/>
      <c r="PNI13" s="35"/>
      <c r="PNJ13" s="35"/>
      <c r="PNK13" s="35"/>
      <c r="PNL13" s="35"/>
      <c r="PNM13" s="35"/>
      <c r="PNN13" s="35"/>
      <c r="PNO13" s="35"/>
      <c r="PNP13" s="35"/>
      <c r="PNQ13" s="35"/>
      <c r="PNR13" s="35"/>
      <c r="PNS13" s="35"/>
      <c r="PNT13" s="35"/>
      <c r="PNU13" s="35"/>
      <c r="PNV13" s="35"/>
      <c r="PNW13" s="35"/>
      <c r="PNX13" s="35"/>
      <c r="PNY13" s="35"/>
      <c r="PNZ13" s="35"/>
      <c r="POA13" s="35"/>
      <c r="POB13" s="35"/>
      <c r="POC13" s="35"/>
      <c r="POD13" s="35"/>
      <c r="POE13" s="35"/>
      <c r="POF13" s="35"/>
      <c r="POG13" s="35"/>
      <c r="POH13" s="35"/>
      <c r="POI13" s="35"/>
      <c r="POJ13" s="35"/>
      <c r="POK13" s="35"/>
      <c r="POL13" s="35"/>
      <c r="POM13" s="35"/>
      <c r="PON13" s="35"/>
      <c r="POO13" s="35"/>
      <c r="POP13" s="35"/>
      <c r="POQ13" s="35"/>
      <c r="POR13" s="35"/>
      <c r="POS13" s="35"/>
      <c r="POT13" s="35"/>
      <c r="POU13" s="35"/>
      <c r="POV13" s="35"/>
      <c r="POW13" s="35"/>
      <c r="POX13" s="35"/>
      <c r="POY13" s="35"/>
      <c r="POZ13" s="35"/>
      <c r="PPA13" s="35"/>
      <c r="PPB13" s="35"/>
      <c r="PPC13" s="35"/>
      <c r="PPD13" s="35"/>
      <c r="PPE13" s="35"/>
      <c r="PPF13" s="35"/>
      <c r="PPG13" s="35"/>
      <c r="PPH13" s="35"/>
      <c r="PPI13" s="35"/>
      <c r="PPJ13" s="35"/>
      <c r="PPK13" s="35"/>
      <c r="PPL13" s="35"/>
      <c r="PPM13" s="35"/>
      <c r="PPN13" s="35"/>
      <c r="PPO13" s="35"/>
      <c r="PPP13" s="35"/>
      <c r="PPQ13" s="35"/>
      <c r="PPR13" s="35"/>
      <c r="PPS13" s="35"/>
      <c r="PPT13" s="35"/>
      <c r="PPU13" s="35"/>
      <c r="PPV13" s="35"/>
      <c r="PPW13" s="35"/>
      <c r="PPX13" s="35"/>
      <c r="PPY13" s="35"/>
      <c r="PPZ13" s="35"/>
      <c r="PQA13" s="35"/>
      <c r="PQB13" s="35"/>
      <c r="PQC13" s="35"/>
      <c r="PQD13" s="35"/>
      <c r="PQE13" s="35"/>
      <c r="PQF13" s="35"/>
      <c r="PQG13" s="35"/>
      <c r="PQH13" s="35"/>
      <c r="PQI13" s="35"/>
      <c r="PQJ13" s="35"/>
      <c r="PQK13" s="35"/>
      <c r="PQL13" s="35"/>
      <c r="PQM13" s="35"/>
      <c r="PQN13" s="35"/>
      <c r="PQO13" s="35"/>
      <c r="PQP13" s="35"/>
      <c r="PQQ13" s="35"/>
      <c r="PQR13" s="35"/>
      <c r="PQS13" s="35"/>
      <c r="PQT13" s="35"/>
      <c r="PQU13" s="35"/>
      <c r="PQV13" s="35"/>
      <c r="PQW13" s="35"/>
      <c r="PQX13" s="35"/>
      <c r="PQY13" s="35"/>
      <c r="PQZ13" s="35"/>
      <c r="PRA13" s="35"/>
      <c r="PRB13" s="35"/>
      <c r="PRC13" s="35"/>
      <c r="PRD13" s="35"/>
      <c r="PRE13" s="35"/>
      <c r="PRF13" s="35"/>
      <c r="PRG13" s="35"/>
      <c r="PRH13" s="35"/>
      <c r="PRI13" s="35"/>
      <c r="PRJ13" s="35"/>
      <c r="PRK13" s="35"/>
      <c r="PRL13" s="35"/>
      <c r="PRM13" s="35"/>
      <c r="PRN13" s="35"/>
      <c r="PRO13" s="35"/>
      <c r="PRP13" s="35"/>
      <c r="PRQ13" s="35"/>
      <c r="PRR13" s="35"/>
      <c r="PRS13" s="35"/>
      <c r="PRT13" s="35"/>
      <c r="PRU13" s="35"/>
      <c r="PRV13" s="35"/>
      <c r="PRW13" s="35"/>
      <c r="PRX13" s="35"/>
      <c r="PRY13" s="35"/>
      <c r="PRZ13" s="35"/>
      <c r="PSA13" s="35"/>
      <c r="PSB13" s="35"/>
      <c r="PSC13" s="35"/>
      <c r="PSD13" s="35"/>
      <c r="PSE13" s="35"/>
      <c r="PSF13" s="35"/>
      <c r="PSG13" s="35"/>
      <c r="PSH13" s="35"/>
      <c r="PSI13" s="35"/>
      <c r="PSJ13" s="35"/>
      <c r="PSK13" s="35"/>
      <c r="PSL13" s="35"/>
      <c r="PSM13" s="35"/>
      <c r="PSN13" s="35"/>
      <c r="PSO13" s="35"/>
      <c r="PSP13" s="35"/>
      <c r="PSQ13" s="35"/>
      <c r="PSR13" s="35"/>
      <c r="PSS13" s="35"/>
      <c r="PST13" s="35"/>
      <c r="PSU13" s="35"/>
      <c r="PSV13" s="35"/>
      <c r="PSW13" s="35"/>
      <c r="PSX13" s="35"/>
      <c r="PSY13" s="35"/>
      <c r="PSZ13" s="35"/>
      <c r="PTA13" s="35"/>
      <c r="PTB13" s="35"/>
      <c r="PTC13" s="35"/>
      <c r="PTD13" s="35"/>
      <c r="PTE13" s="35"/>
      <c r="PTF13" s="35"/>
      <c r="PTG13" s="35"/>
      <c r="PTH13" s="35"/>
      <c r="PTI13" s="35"/>
      <c r="PTJ13" s="35"/>
      <c r="PTK13" s="35"/>
      <c r="PTL13" s="35"/>
      <c r="PTM13" s="35"/>
      <c r="PTN13" s="35"/>
      <c r="PTO13" s="35"/>
      <c r="PTP13" s="35"/>
      <c r="PTQ13" s="35"/>
      <c r="PTR13" s="35"/>
      <c r="PTS13" s="35"/>
      <c r="PTT13" s="35"/>
      <c r="PTU13" s="35"/>
      <c r="PTV13" s="35"/>
      <c r="PTW13" s="35"/>
      <c r="PTX13" s="35"/>
      <c r="PTY13" s="35"/>
      <c r="PTZ13" s="35"/>
      <c r="PUA13" s="35"/>
      <c r="PUB13" s="35"/>
      <c r="PUC13" s="35"/>
      <c r="PUD13" s="35"/>
      <c r="PUE13" s="35"/>
      <c r="PUF13" s="35"/>
      <c r="PUG13" s="35"/>
      <c r="PUH13" s="35"/>
      <c r="PUI13" s="35"/>
      <c r="PUJ13" s="35"/>
      <c r="PUK13" s="35"/>
      <c r="PUL13" s="35"/>
      <c r="PUM13" s="35"/>
      <c r="PUN13" s="35"/>
      <c r="PUO13" s="35"/>
      <c r="PUP13" s="35"/>
      <c r="PUQ13" s="35"/>
      <c r="PUR13" s="35"/>
      <c r="PUS13" s="35"/>
      <c r="PUT13" s="35"/>
      <c r="PUU13" s="35"/>
      <c r="PUV13" s="35"/>
      <c r="PUW13" s="35"/>
      <c r="PUX13" s="35"/>
      <c r="PUY13" s="35"/>
      <c r="PUZ13" s="35"/>
      <c r="PVA13" s="35"/>
      <c r="PVB13" s="35"/>
      <c r="PVC13" s="35"/>
      <c r="PVD13" s="35"/>
      <c r="PVE13" s="35"/>
      <c r="PVF13" s="35"/>
      <c r="PVG13" s="35"/>
      <c r="PVH13" s="35"/>
      <c r="PVI13" s="35"/>
      <c r="PVJ13" s="35"/>
      <c r="PVK13" s="35"/>
      <c r="PVL13" s="35"/>
      <c r="PVM13" s="35"/>
      <c r="PVN13" s="35"/>
      <c r="PVO13" s="35"/>
      <c r="PVP13" s="35"/>
      <c r="PVQ13" s="35"/>
      <c r="PVR13" s="35"/>
      <c r="PVS13" s="35"/>
      <c r="PVT13" s="35"/>
      <c r="PVU13" s="35"/>
      <c r="PVV13" s="35"/>
      <c r="PVW13" s="35"/>
      <c r="PVX13" s="35"/>
      <c r="PVY13" s="35"/>
      <c r="PVZ13" s="35"/>
      <c r="PWA13" s="35"/>
      <c r="PWB13" s="35"/>
      <c r="PWC13" s="35"/>
      <c r="PWD13" s="35"/>
      <c r="PWE13" s="35"/>
      <c r="PWF13" s="35"/>
      <c r="PWG13" s="35"/>
      <c r="PWH13" s="35"/>
      <c r="PWI13" s="35"/>
      <c r="PWJ13" s="35"/>
      <c r="PWK13" s="35"/>
      <c r="PWL13" s="35"/>
      <c r="PWM13" s="35"/>
      <c r="PWN13" s="35"/>
      <c r="PWO13" s="35"/>
      <c r="PWP13" s="35"/>
      <c r="PWQ13" s="35"/>
      <c r="PWR13" s="35"/>
      <c r="PWS13" s="35"/>
      <c r="PWT13" s="35"/>
      <c r="PWU13" s="35"/>
      <c r="PWV13" s="35"/>
      <c r="PWW13" s="35"/>
      <c r="PWX13" s="35"/>
      <c r="PWY13" s="35"/>
      <c r="PWZ13" s="35"/>
      <c r="PXA13" s="35"/>
      <c r="PXB13" s="35"/>
      <c r="PXC13" s="35"/>
      <c r="PXD13" s="35"/>
      <c r="PXE13" s="35"/>
      <c r="PXF13" s="35"/>
      <c r="PXG13" s="35"/>
      <c r="PXH13" s="35"/>
      <c r="PXI13" s="35"/>
      <c r="PXJ13" s="35"/>
      <c r="PXK13" s="35"/>
      <c r="PXL13" s="35"/>
      <c r="PXM13" s="35"/>
      <c r="PXN13" s="35"/>
      <c r="PXO13" s="35"/>
      <c r="PXP13" s="35"/>
      <c r="PXQ13" s="35"/>
      <c r="PXR13" s="35"/>
      <c r="PXS13" s="35"/>
      <c r="PXT13" s="35"/>
      <c r="PXU13" s="35"/>
      <c r="PXV13" s="35"/>
      <c r="PXW13" s="35"/>
      <c r="PXX13" s="35"/>
      <c r="PXY13" s="35"/>
      <c r="PXZ13" s="35"/>
      <c r="PYA13" s="35"/>
      <c r="PYB13" s="35"/>
      <c r="PYC13" s="35"/>
      <c r="PYD13" s="35"/>
      <c r="PYE13" s="35"/>
      <c r="PYF13" s="35"/>
      <c r="PYG13" s="35"/>
      <c r="PYH13" s="35"/>
      <c r="PYI13" s="35"/>
      <c r="PYJ13" s="35"/>
      <c r="PYK13" s="35"/>
      <c r="PYL13" s="35"/>
      <c r="PYM13" s="35"/>
      <c r="PYN13" s="35"/>
      <c r="PYO13" s="35"/>
      <c r="PYP13" s="35"/>
      <c r="PYQ13" s="35"/>
      <c r="PYR13" s="35"/>
      <c r="PYS13" s="35"/>
      <c r="PYT13" s="35"/>
      <c r="PYU13" s="35"/>
      <c r="PYV13" s="35"/>
      <c r="PYW13" s="35"/>
      <c r="PYX13" s="35"/>
      <c r="PYY13" s="35"/>
      <c r="PYZ13" s="35"/>
      <c r="PZA13" s="35"/>
      <c r="PZB13" s="35"/>
      <c r="PZC13" s="35"/>
      <c r="PZD13" s="35"/>
      <c r="PZE13" s="35"/>
      <c r="PZF13" s="35"/>
      <c r="PZG13" s="35"/>
      <c r="PZH13" s="35"/>
      <c r="PZI13" s="35"/>
      <c r="PZJ13" s="35"/>
      <c r="PZK13" s="35"/>
      <c r="PZL13" s="35"/>
      <c r="PZM13" s="35"/>
      <c r="PZN13" s="35"/>
      <c r="PZO13" s="35"/>
      <c r="PZP13" s="35"/>
      <c r="PZQ13" s="35"/>
      <c r="PZR13" s="35"/>
      <c r="PZS13" s="35"/>
      <c r="PZT13" s="35"/>
      <c r="PZU13" s="35"/>
      <c r="PZV13" s="35"/>
      <c r="PZW13" s="35"/>
      <c r="PZX13" s="35"/>
      <c r="PZY13" s="35"/>
      <c r="PZZ13" s="35"/>
      <c r="QAA13" s="35"/>
      <c r="QAB13" s="35"/>
      <c r="QAC13" s="35"/>
      <c r="QAD13" s="35"/>
      <c r="QAE13" s="35"/>
      <c r="QAF13" s="35"/>
      <c r="QAG13" s="35"/>
      <c r="QAH13" s="35"/>
      <c r="QAI13" s="35"/>
      <c r="QAJ13" s="35"/>
      <c r="QAK13" s="35"/>
      <c r="QAL13" s="35"/>
      <c r="QAM13" s="35"/>
      <c r="QAN13" s="35"/>
      <c r="QAO13" s="35"/>
      <c r="QAP13" s="35"/>
      <c r="QAQ13" s="35"/>
      <c r="QAR13" s="35"/>
      <c r="QAS13" s="35"/>
      <c r="QAT13" s="35"/>
      <c r="QAU13" s="35"/>
      <c r="QAV13" s="35"/>
      <c r="QAW13" s="35"/>
      <c r="QAX13" s="35"/>
      <c r="QAY13" s="35"/>
      <c r="QAZ13" s="35"/>
      <c r="QBA13" s="35"/>
      <c r="QBB13" s="35"/>
      <c r="QBC13" s="35"/>
      <c r="QBD13" s="35"/>
      <c r="QBE13" s="35"/>
      <c r="QBF13" s="35"/>
      <c r="QBG13" s="35"/>
      <c r="QBH13" s="35"/>
      <c r="QBI13" s="35"/>
      <c r="QBJ13" s="35"/>
      <c r="QBK13" s="35"/>
      <c r="QBL13" s="35"/>
      <c r="QBM13" s="35"/>
      <c r="QBN13" s="35"/>
      <c r="QBO13" s="35"/>
      <c r="QBP13" s="35"/>
      <c r="QBQ13" s="35"/>
      <c r="QBR13" s="35"/>
      <c r="QBS13" s="35"/>
      <c r="QBT13" s="35"/>
      <c r="QBU13" s="35"/>
      <c r="QBV13" s="35"/>
      <c r="QBW13" s="35"/>
      <c r="QBX13" s="35"/>
      <c r="QBY13" s="35"/>
      <c r="QBZ13" s="35"/>
      <c r="QCA13" s="35"/>
      <c r="QCB13" s="35"/>
      <c r="QCC13" s="35"/>
      <c r="QCD13" s="35"/>
      <c r="QCE13" s="35"/>
      <c r="QCF13" s="35"/>
      <c r="QCG13" s="35"/>
      <c r="QCH13" s="35"/>
      <c r="QCI13" s="35"/>
      <c r="QCJ13" s="35"/>
      <c r="QCK13" s="35"/>
      <c r="QCL13" s="35"/>
      <c r="QCM13" s="35"/>
      <c r="QCN13" s="35"/>
      <c r="QCO13" s="35"/>
      <c r="QCP13" s="35"/>
      <c r="QCQ13" s="35"/>
      <c r="QCR13" s="35"/>
      <c r="QCS13" s="35"/>
      <c r="QCT13" s="35"/>
      <c r="QCU13" s="35"/>
      <c r="QCV13" s="35"/>
      <c r="QCW13" s="35"/>
      <c r="QCX13" s="35"/>
      <c r="QCY13" s="35"/>
      <c r="QCZ13" s="35"/>
      <c r="QDA13" s="35"/>
      <c r="QDB13" s="35"/>
      <c r="QDC13" s="35"/>
      <c r="QDD13" s="35"/>
      <c r="QDE13" s="35"/>
      <c r="QDF13" s="35"/>
      <c r="QDG13" s="35"/>
      <c r="QDH13" s="35"/>
      <c r="QDI13" s="35"/>
      <c r="QDJ13" s="35"/>
      <c r="QDK13" s="35"/>
      <c r="QDL13" s="35"/>
      <c r="QDM13" s="35"/>
      <c r="QDN13" s="35"/>
      <c r="QDO13" s="35"/>
      <c r="QDP13" s="35"/>
      <c r="QDQ13" s="35"/>
      <c r="QDR13" s="35"/>
      <c r="QDS13" s="35"/>
      <c r="QDT13" s="35"/>
      <c r="QDU13" s="35"/>
      <c r="QDV13" s="35"/>
      <c r="QDW13" s="35"/>
      <c r="QDX13" s="35"/>
      <c r="QDY13" s="35"/>
      <c r="QDZ13" s="35"/>
      <c r="QEA13" s="35"/>
      <c r="QEB13" s="35"/>
      <c r="QEC13" s="35"/>
      <c r="QED13" s="35"/>
      <c r="QEE13" s="35"/>
      <c r="QEF13" s="35"/>
      <c r="QEG13" s="35"/>
      <c r="QEH13" s="35"/>
      <c r="QEI13" s="35"/>
      <c r="QEJ13" s="35"/>
      <c r="QEK13" s="35"/>
      <c r="QEL13" s="35"/>
      <c r="QEM13" s="35"/>
      <c r="QEN13" s="35"/>
      <c r="QEO13" s="35"/>
      <c r="QEP13" s="35"/>
      <c r="QEQ13" s="35"/>
      <c r="QER13" s="35"/>
      <c r="QES13" s="35"/>
      <c r="QET13" s="35"/>
      <c r="QEU13" s="35"/>
      <c r="QEV13" s="35"/>
      <c r="QEW13" s="35"/>
      <c r="QEX13" s="35"/>
      <c r="QEY13" s="35"/>
      <c r="QEZ13" s="35"/>
      <c r="QFA13" s="35"/>
      <c r="QFB13" s="35"/>
      <c r="QFC13" s="35"/>
      <c r="QFD13" s="35"/>
      <c r="QFE13" s="35"/>
      <c r="QFF13" s="35"/>
      <c r="QFG13" s="35"/>
      <c r="QFH13" s="35"/>
      <c r="QFI13" s="35"/>
      <c r="QFJ13" s="35"/>
      <c r="QFK13" s="35"/>
      <c r="QFL13" s="35"/>
      <c r="QFM13" s="35"/>
      <c r="QFN13" s="35"/>
      <c r="QFO13" s="35"/>
      <c r="QFP13" s="35"/>
      <c r="QFQ13" s="35"/>
      <c r="QFR13" s="35"/>
      <c r="QFS13" s="35"/>
      <c r="QFT13" s="35"/>
      <c r="QFU13" s="35"/>
      <c r="QFV13" s="35"/>
      <c r="QFW13" s="35"/>
      <c r="QFX13" s="35"/>
      <c r="QFY13" s="35"/>
      <c r="QFZ13" s="35"/>
      <c r="QGA13" s="35"/>
      <c r="QGB13" s="35"/>
      <c r="QGC13" s="35"/>
      <c r="QGD13" s="35"/>
      <c r="QGE13" s="35"/>
      <c r="QGF13" s="35"/>
      <c r="QGG13" s="35"/>
      <c r="QGH13" s="35"/>
      <c r="QGI13" s="35"/>
      <c r="QGJ13" s="35"/>
      <c r="QGK13" s="35"/>
      <c r="QGL13" s="35"/>
      <c r="QGM13" s="35"/>
      <c r="QGN13" s="35"/>
      <c r="QGO13" s="35"/>
      <c r="QGP13" s="35"/>
      <c r="QGQ13" s="35"/>
      <c r="QGR13" s="35"/>
      <c r="QGS13" s="35"/>
      <c r="QGT13" s="35"/>
      <c r="QGU13" s="35"/>
      <c r="QGV13" s="35"/>
      <c r="QGW13" s="35"/>
      <c r="QGX13" s="35"/>
      <c r="QGY13" s="35"/>
      <c r="QGZ13" s="35"/>
      <c r="QHA13" s="35"/>
      <c r="QHB13" s="35"/>
      <c r="QHC13" s="35"/>
      <c r="QHD13" s="35"/>
      <c r="QHE13" s="35"/>
      <c r="QHF13" s="35"/>
      <c r="QHG13" s="35"/>
      <c r="QHH13" s="35"/>
      <c r="QHI13" s="35"/>
      <c r="QHJ13" s="35"/>
      <c r="QHK13" s="35"/>
      <c r="QHL13" s="35"/>
      <c r="QHM13" s="35"/>
      <c r="QHN13" s="35"/>
      <c r="QHO13" s="35"/>
      <c r="QHP13" s="35"/>
      <c r="QHQ13" s="35"/>
      <c r="QHR13" s="35"/>
      <c r="QHS13" s="35"/>
      <c r="QHT13" s="35"/>
      <c r="QHU13" s="35"/>
      <c r="QHV13" s="35"/>
      <c r="QHW13" s="35"/>
      <c r="QHX13" s="35"/>
      <c r="QHY13" s="35"/>
      <c r="QHZ13" s="35"/>
      <c r="QIA13" s="35"/>
      <c r="QIB13" s="35"/>
      <c r="QIC13" s="35"/>
      <c r="QID13" s="35"/>
      <c r="QIE13" s="35"/>
      <c r="QIF13" s="35"/>
      <c r="QIG13" s="35"/>
      <c r="QIH13" s="35"/>
      <c r="QII13" s="35"/>
      <c r="QIJ13" s="35"/>
      <c r="QIK13" s="35"/>
      <c r="QIL13" s="35"/>
      <c r="QIM13" s="35"/>
      <c r="QIN13" s="35"/>
      <c r="QIO13" s="35"/>
      <c r="QIP13" s="35"/>
      <c r="QIQ13" s="35"/>
      <c r="QIR13" s="35"/>
      <c r="QIS13" s="35"/>
      <c r="QIT13" s="35"/>
      <c r="QIU13" s="35"/>
      <c r="QIV13" s="35"/>
      <c r="QIW13" s="35"/>
      <c r="QIX13" s="35"/>
      <c r="QIY13" s="35"/>
      <c r="QIZ13" s="35"/>
      <c r="QJA13" s="35"/>
      <c r="QJB13" s="35"/>
      <c r="QJC13" s="35"/>
      <c r="QJD13" s="35"/>
      <c r="QJE13" s="35"/>
      <c r="QJF13" s="35"/>
      <c r="QJG13" s="35"/>
      <c r="QJH13" s="35"/>
      <c r="QJI13" s="35"/>
      <c r="QJJ13" s="35"/>
      <c r="QJK13" s="35"/>
      <c r="QJL13" s="35"/>
      <c r="QJM13" s="35"/>
      <c r="QJN13" s="35"/>
      <c r="QJO13" s="35"/>
      <c r="QJP13" s="35"/>
      <c r="QJQ13" s="35"/>
      <c r="QJR13" s="35"/>
      <c r="QJS13" s="35"/>
      <c r="QJT13" s="35"/>
      <c r="QJU13" s="35"/>
      <c r="QJV13" s="35"/>
      <c r="QJW13" s="35"/>
      <c r="QJX13" s="35"/>
      <c r="QJY13" s="35"/>
      <c r="QJZ13" s="35"/>
      <c r="QKA13" s="35"/>
      <c r="QKB13" s="35"/>
      <c r="QKC13" s="35"/>
      <c r="QKD13" s="35"/>
      <c r="QKE13" s="35"/>
      <c r="QKF13" s="35"/>
      <c r="QKG13" s="35"/>
      <c r="QKH13" s="35"/>
      <c r="QKI13" s="35"/>
      <c r="QKJ13" s="35"/>
      <c r="QKK13" s="35"/>
      <c r="QKL13" s="35"/>
      <c r="QKM13" s="35"/>
      <c r="QKN13" s="35"/>
      <c r="QKO13" s="35"/>
      <c r="QKP13" s="35"/>
      <c r="QKQ13" s="35"/>
      <c r="QKR13" s="35"/>
      <c r="QKS13" s="35"/>
      <c r="QKT13" s="35"/>
      <c r="QKU13" s="35"/>
      <c r="QKV13" s="35"/>
      <c r="QKW13" s="35"/>
      <c r="QKX13" s="35"/>
      <c r="QKY13" s="35"/>
      <c r="QKZ13" s="35"/>
      <c r="QLA13" s="35"/>
      <c r="QLB13" s="35"/>
      <c r="QLC13" s="35"/>
      <c r="QLD13" s="35"/>
      <c r="QLE13" s="35"/>
      <c r="QLF13" s="35"/>
      <c r="QLG13" s="35"/>
      <c r="QLH13" s="35"/>
      <c r="QLI13" s="35"/>
      <c r="QLJ13" s="35"/>
      <c r="QLK13" s="35"/>
      <c r="QLL13" s="35"/>
      <c r="QLM13" s="35"/>
      <c r="QLN13" s="35"/>
      <c r="QLO13" s="35"/>
      <c r="QLP13" s="35"/>
      <c r="QLQ13" s="35"/>
      <c r="QLR13" s="35"/>
      <c r="QLS13" s="35"/>
      <c r="QLT13" s="35"/>
      <c r="QLU13" s="35"/>
      <c r="QLV13" s="35"/>
      <c r="QLW13" s="35"/>
      <c r="QLX13" s="35"/>
      <c r="QLY13" s="35"/>
      <c r="QLZ13" s="35"/>
      <c r="QMA13" s="35"/>
      <c r="QMB13" s="35"/>
      <c r="QMC13" s="35"/>
      <c r="QMD13" s="35"/>
      <c r="QME13" s="35"/>
      <c r="QMF13" s="35"/>
      <c r="QMG13" s="35"/>
      <c r="QMH13" s="35"/>
      <c r="QMI13" s="35"/>
      <c r="QMJ13" s="35"/>
      <c r="QMK13" s="35"/>
      <c r="QML13" s="35"/>
      <c r="QMM13" s="35"/>
      <c r="QMN13" s="35"/>
      <c r="QMO13" s="35"/>
      <c r="QMP13" s="35"/>
      <c r="QMQ13" s="35"/>
      <c r="QMR13" s="35"/>
      <c r="QMS13" s="35"/>
      <c r="QMT13" s="35"/>
      <c r="QMU13" s="35"/>
      <c r="QMV13" s="35"/>
      <c r="QMW13" s="35"/>
      <c r="QMX13" s="35"/>
      <c r="QMY13" s="35"/>
      <c r="QMZ13" s="35"/>
      <c r="QNA13" s="35"/>
      <c r="QNB13" s="35"/>
      <c r="QNC13" s="35"/>
      <c r="QND13" s="35"/>
      <c r="QNE13" s="35"/>
      <c r="QNF13" s="35"/>
      <c r="QNG13" s="35"/>
      <c r="QNH13" s="35"/>
      <c r="QNI13" s="35"/>
      <c r="QNJ13" s="35"/>
      <c r="QNK13" s="35"/>
      <c r="QNL13" s="35"/>
      <c r="QNM13" s="35"/>
      <c r="QNN13" s="35"/>
      <c r="QNO13" s="35"/>
      <c r="QNP13" s="35"/>
      <c r="QNQ13" s="35"/>
      <c r="QNR13" s="35"/>
      <c r="QNS13" s="35"/>
      <c r="QNT13" s="35"/>
      <c r="QNU13" s="35"/>
      <c r="QNV13" s="35"/>
      <c r="QNW13" s="35"/>
      <c r="QNX13" s="35"/>
      <c r="QNY13" s="35"/>
      <c r="QNZ13" s="35"/>
      <c r="QOA13" s="35"/>
      <c r="QOB13" s="35"/>
      <c r="QOC13" s="35"/>
      <c r="QOD13" s="35"/>
      <c r="QOE13" s="35"/>
      <c r="QOF13" s="35"/>
      <c r="QOG13" s="35"/>
      <c r="QOH13" s="35"/>
      <c r="QOI13" s="35"/>
      <c r="QOJ13" s="35"/>
      <c r="QOK13" s="35"/>
      <c r="QOL13" s="35"/>
      <c r="QOM13" s="35"/>
      <c r="QON13" s="35"/>
      <c r="QOO13" s="35"/>
      <c r="QOP13" s="35"/>
      <c r="QOQ13" s="35"/>
      <c r="QOR13" s="35"/>
      <c r="QOS13" s="35"/>
      <c r="QOT13" s="35"/>
      <c r="QOU13" s="35"/>
      <c r="QOV13" s="35"/>
      <c r="QOW13" s="35"/>
      <c r="QOX13" s="35"/>
      <c r="QOY13" s="35"/>
      <c r="QOZ13" s="35"/>
      <c r="QPA13" s="35"/>
      <c r="QPB13" s="35"/>
      <c r="QPC13" s="35"/>
      <c r="QPD13" s="35"/>
      <c r="QPE13" s="35"/>
      <c r="QPF13" s="35"/>
      <c r="QPG13" s="35"/>
      <c r="QPH13" s="35"/>
      <c r="QPI13" s="35"/>
      <c r="QPJ13" s="35"/>
      <c r="QPK13" s="35"/>
      <c r="QPL13" s="35"/>
      <c r="QPM13" s="35"/>
      <c r="QPN13" s="35"/>
      <c r="QPO13" s="35"/>
      <c r="QPP13" s="35"/>
      <c r="QPQ13" s="35"/>
      <c r="QPR13" s="35"/>
      <c r="QPS13" s="35"/>
      <c r="QPT13" s="35"/>
      <c r="QPU13" s="35"/>
      <c r="QPV13" s="35"/>
      <c r="QPW13" s="35"/>
      <c r="QPX13" s="35"/>
      <c r="QPY13" s="35"/>
      <c r="QPZ13" s="35"/>
      <c r="QQA13" s="35"/>
      <c r="QQB13" s="35"/>
      <c r="QQC13" s="35"/>
      <c r="QQD13" s="35"/>
      <c r="QQE13" s="35"/>
      <c r="QQF13" s="35"/>
      <c r="QQG13" s="35"/>
      <c r="QQH13" s="35"/>
      <c r="QQI13" s="35"/>
      <c r="QQJ13" s="35"/>
      <c r="QQK13" s="35"/>
      <c r="QQL13" s="35"/>
      <c r="QQM13" s="35"/>
      <c r="QQN13" s="35"/>
      <c r="QQO13" s="35"/>
      <c r="QQP13" s="35"/>
      <c r="QQQ13" s="35"/>
      <c r="QQR13" s="35"/>
      <c r="QQS13" s="35"/>
      <c r="QQT13" s="35"/>
      <c r="QQU13" s="35"/>
      <c r="QQV13" s="35"/>
      <c r="QQW13" s="35"/>
      <c r="QQX13" s="35"/>
      <c r="QQY13" s="35"/>
      <c r="QQZ13" s="35"/>
      <c r="QRA13" s="35"/>
      <c r="QRB13" s="35"/>
      <c r="QRC13" s="35"/>
      <c r="QRD13" s="35"/>
      <c r="QRE13" s="35"/>
      <c r="QRF13" s="35"/>
      <c r="QRG13" s="35"/>
      <c r="QRH13" s="35"/>
      <c r="QRI13" s="35"/>
      <c r="QRJ13" s="35"/>
      <c r="QRK13" s="35"/>
      <c r="QRL13" s="35"/>
      <c r="QRM13" s="35"/>
      <c r="QRN13" s="35"/>
      <c r="QRO13" s="35"/>
      <c r="QRP13" s="35"/>
      <c r="QRQ13" s="35"/>
      <c r="QRR13" s="35"/>
      <c r="QRS13" s="35"/>
      <c r="QRT13" s="35"/>
      <c r="QRU13" s="35"/>
      <c r="QRV13" s="35"/>
      <c r="QRW13" s="35"/>
      <c r="QRX13" s="35"/>
      <c r="QRY13" s="35"/>
      <c r="QRZ13" s="35"/>
      <c r="QSA13" s="35"/>
      <c r="QSB13" s="35"/>
      <c r="QSC13" s="35"/>
      <c r="QSD13" s="35"/>
      <c r="QSE13" s="35"/>
      <c r="QSF13" s="35"/>
      <c r="QSG13" s="35"/>
      <c r="QSH13" s="35"/>
      <c r="QSI13" s="35"/>
      <c r="QSJ13" s="35"/>
      <c r="QSK13" s="35"/>
      <c r="QSL13" s="35"/>
      <c r="QSM13" s="35"/>
      <c r="QSN13" s="35"/>
      <c r="QSO13" s="35"/>
      <c r="QSP13" s="35"/>
      <c r="QSQ13" s="35"/>
      <c r="QSR13" s="35"/>
      <c r="QSS13" s="35"/>
      <c r="QST13" s="35"/>
      <c r="QSU13" s="35"/>
      <c r="QSV13" s="35"/>
      <c r="QSW13" s="35"/>
      <c r="QSX13" s="35"/>
      <c r="QSY13" s="35"/>
      <c r="QSZ13" s="35"/>
      <c r="QTA13" s="35"/>
      <c r="QTB13" s="35"/>
      <c r="QTC13" s="35"/>
      <c r="QTD13" s="35"/>
      <c r="QTE13" s="35"/>
      <c r="QTF13" s="35"/>
      <c r="QTG13" s="35"/>
      <c r="QTH13" s="35"/>
      <c r="QTI13" s="35"/>
      <c r="QTJ13" s="35"/>
      <c r="QTK13" s="35"/>
      <c r="QTL13" s="35"/>
      <c r="QTM13" s="35"/>
      <c r="QTN13" s="35"/>
      <c r="QTO13" s="35"/>
      <c r="QTP13" s="35"/>
      <c r="QTQ13" s="35"/>
      <c r="QTR13" s="35"/>
      <c r="QTS13" s="35"/>
      <c r="QTT13" s="35"/>
      <c r="QTU13" s="35"/>
      <c r="QTV13" s="35"/>
      <c r="QTW13" s="35"/>
      <c r="QTX13" s="35"/>
      <c r="QTY13" s="35"/>
      <c r="QTZ13" s="35"/>
      <c r="QUA13" s="35"/>
      <c r="QUB13" s="35"/>
      <c r="QUC13" s="35"/>
      <c r="QUD13" s="35"/>
      <c r="QUE13" s="35"/>
      <c r="QUF13" s="35"/>
      <c r="QUG13" s="35"/>
      <c r="QUH13" s="35"/>
      <c r="QUI13" s="35"/>
      <c r="QUJ13" s="35"/>
      <c r="QUK13" s="35"/>
      <c r="QUL13" s="35"/>
      <c r="QUM13" s="35"/>
      <c r="QUN13" s="35"/>
      <c r="QUO13" s="35"/>
      <c r="QUP13" s="35"/>
      <c r="QUQ13" s="35"/>
      <c r="QUR13" s="35"/>
      <c r="QUS13" s="35"/>
      <c r="QUT13" s="35"/>
      <c r="QUU13" s="35"/>
      <c r="QUV13" s="35"/>
      <c r="QUW13" s="35"/>
      <c r="QUX13" s="35"/>
      <c r="QUY13" s="35"/>
      <c r="QUZ13" s="35"/>
      <c r="QVA13" s="35"/>
      <c r="QVB13" s="35"/>
      <c r="QVC13" s="35"/>
      <c r="QVD13" s="35"/>
      <c r="QVE13" s="35"/>
      <c r="QVF13" s="35"/>
      <c r="QVG13" s="35"/>
      <c r="QVH13" s="35"/>
      <c r="QVI13" s="35"/>
      <c r="QVJ13" s="35"/>
      <c r="QVK13" s="35"/>
      <c r="QVL13" s="35"/>
      <c r="QVM13" s="35"/>
      <c r="QVN13" s="35"/>
      <c r="QVO13" s="35"/>
      <c r="QVP13" s="35"/>
      <c r="QVQ13" s="35"/>
      <c r="QVR13" s="35"/>
      <c r="QVS13" s="35"/>
      <c r="QVT13" s="35"/>
      <c r="QVU13" s="35"/>
      <c r="QVV13" s="35"/>
      <c r="QVW13" s="35"/>
      <c r="QVX13" s="35"/>
      <c r="QVY13" s="35"/>
      <c r="QVZ13" s="35"/>
      <c r="QWA13" s="35"/>
      <c r="QWB13" s="35"/>
      <c r="QWC13" s="35"/>
      <c r="QWD13" s="35"/>
      <c r="QWE13" s="35"/>
      <c r="QWF13" s="35"/>
      <c r="QWG13" s="35"/>
      <c r="QWH13" s="35"/>
      <c r="QWI13" s="35"/>
      <c r="QWJ13" s="35"/>
      <c r="QWK13" s="35"/>
      <c r="QWL13" s="35"/>
      <c r="QWM13" s="35"/>
      <c r="QWN13" s="35"/>
      <c r="QWO13" s="35"/>
      <c r="QWP13" s="35"/>
      <c r="QWQ13" s="35"/>
      <c r="QWR13" s="35"/>
      <c r="QWS13" s="35"/>
      <c r="QWT13" s="35"/>
      <c r="QWU13" s="35"/>
      <c r="QWV13" s="35"/>
      <c r="QWW13" s="35"/>
      <c r="QWX13" s="35"/>
      <c r="QWY13" s="35"/>
      <c r="QWZ13" s="35"/>
      <c r="QXA13" s="35"/>
      <c r="QXB13" s="35"/>
      <c r="QXC13" s="35"/>
      <c r="QXD13" s="35"/>
      <c r="QXE13" s="35"/>
      <c r="QXF13" s="35"/>
      <c r="QXG13" s="35"/>
      <c r="QXH13" s="35"/>
      <c r="QXI13" s="35"/>
      <c r="QXJ13" s="35"/>
      <c r="QXK13" s="35"/>
      <c r="QXL13" s="35"/>
      <c r="QXM13" s="35"/>
      <c r="QXN13" s="35"/>
      <c r="QXO13" s="35"/>
      <c r="QXP13" s="35"/>
      <c r="QXQ13" s="35"/>
      <c r="QXR13" s="35"/>
      <c r="QXS13" s="35"/>
      <c r="QXT13" s="35"/>
      <c r="QXU13" s="35"/>
      <c r="QXV13" s="35"/>
      <c r="QXW13" s="35"/>
      <c r="QXX13" s="35"/>
      <c r="QXY13" s="35"/>
      <c r="QXZ13" s="35"/>
      <c r="QYA13" s="35"/>
      <c r="QYB13" s="35"/>
      <c r="QYC13" s="35"/>
      <c r="QYD13" s="35"/>
      <c r="QYE13" s="35"/>
      <c r="QYF13" s="35"/>
      <c r="QYG13" s="35"/>
      <c r="QYH13" s="35"/>
      <c r="QYI13" s="35"/>
      <c r="QYJ13" s="35"/>
      <c r="QYK13" s="35"/>
      <c r="QYL13" s="35"/>
      <c r="QYM13" s="35"/>
      <c r="QYN13" s="35"/>
      <c r="QYO13" s="35"/>
      <c r="QYP13" s="35"/>
      <c r="QYQ13" s="35"/>
      <c r="QYR13" s="35"/>
      <c r="QYS13" s="35"/>
      <c r="QYT13" s="35"/>
      <c r="QYU13" s="35"/>
      <c r="QYV13" s="35"/>
      <c r="QYW13" s="35"/>
      <c r="QYX13" s="35"/>
      <c r="QYY13" s="35"/>
      <c r="QYZ13" s="35"/>
      <c r="QZA13" s="35"/>
      <c r="QZB13" s="35"/>
      <c r="QZC13" s="35"/>
      <c r="QZD13" s="35"/>
      <c r="QZE13" s="35"/>
      <c r="QZF13" s="35"/>
      <c r="QZG13" s="35"/>
      <c r="QZH13" s="35"/>
      <c r="QZI13" s="35"/>
      <c r="QZJ13" s="35"/>
      <c r="QZK13" s="35"/>
      <c r="QZL13" s="35"/>
      <c r="QZM13" s="35"/>
      <c r="QZN13" s="35"/>
      <c r="QZO13" s="35"/>
      <c r="QZP13" s="35"/>
      <c r="QZQ13" s="35"/>
      <c r="QZR13" s="35"/>
      <c r="QZS13" s="35"/>
      <c r="QZT13" s="35"/>
      <c r="QZU13" s="35"/>
      <c r="QZV13" s="35"/>
      <c r="QZW13" s="35"/>
      <c r="QZX13" s="35"/>
      <c r="QZY13" s="35"/>
      <c r="QZZ13" s="35"/>
      <c r="RAA13" s="35"/>
      <c r="RAB13" s="35"/>
      <c r="RAC13" s="35"/>
      <c r="RAD13" s="35"/>
      <c r="RAE13" s="35"/>
      <c r="RAF13" s="35"/>
      <c r="RAG13" s="35"/>
      <c r="RAH13" s="35"/>
      <c r="RAI13" s="35"/>
      <c r="RAJ13" s="35"/>
      <c r="RAK13" s="35"/>
      <c r="RAL13" s="35"/>
      <c r="RAM13" s="35"/>
      <c r="RAN13" s="35"/>
      <c r="RAO13" s="35"/>
      <c r="RAP13" s="35"/>
      <c r="RAQ13" s="35"/>
      <c r="RAR13" s="35"/>
      <c r="RAS13" s="35"/>
      <c r="RAT13" s="35"/>
      <c r="RAU13" s="35"/>
      <c r="RAV13" s="35"/>
      <c r="RAW13" s="35"/>
      <c r="RAX13" s="35"/>
      <c r="RAY13" s="35"/>
      <c r="RAZ13" s="35"/>
      <c r="RBA13" s="35"/>
      <c r="RBB13" s="35"/>
      <c r="RBC13" s="35"/>
      <c r="RBD13" s="35"/>
      <c r="RBE13" s="35"/>
      <c r="RBF13" s="35"/>
      <c r="RBG13" s="35"/>
      <c r="RBH13" s="35"/>
      <c r="RBI13" s="35"/>
      <c r="RBJ13" s="35"/>
      <c r="RBK13" s="35"/>
      <c r="RBL13" s="35"/>
      <c r="RBM13" s="35"/>
      <c r="RBN13" s="35"/>
      <c r="RBO13" s="35"/>
      <c r="RBP13" s="35"/>
      <c r="RBQ13" s="35"/>
      <c r="RBR13" s="35"/>
      <c r="RBS13" s="35"/>
      <c r="RBT13" s="35"/>
      <c r="RBU13" s="35"/>
      <c r="RBV13" s="35"/>
      <c r="RBW13" s="35"/>
      <c r="RBX13" s="35"/>
      <c r="RBY13" s="35"/>
      <c r="RBZ13" s="35"/>
      <c r="RCA13" s="35"/>
      <c r="RCB13" s="35"/>
      <c r="RCC13" s="35"/>
      <c r="RCD13" s="35"/>
      <c r="RCE13" s="35"/>
      <c r="RCF13" s="35"/>
      <c r="RCG13" s="35"/>
      <c r="RCH13" s="35"/>
      <c r="RCI13" s="35"/>
      <c r="RCJ13" s="35"/>
      <c r="RCK13" s="35"/>
      <c r="RCL13" s="35"/>
      <c r="RCM13" s="35"/>
      <c r="RCN13" s="35"/>
      <c r="RCO13" s="35"/>
      <c r="RCP13" s="35"/>
      <c r="RCQ13" s="35"/>
      <c r="RCR13" s="35"/>
      <c r="RCS13" s="35"/>
      <c r="RCT13" s="35"/>
      <c r="RCU13" s="35"/>
      <c r="RCV13" s="35"/>
      <c r="RCW13" s="35"/>
      <c r="RCX13" s="35"/>
      <c r="RCY13" s="35"/>
      <c r="RCZ13" s="35"/>
      <c r="RDA13" s="35"/>
      <c r="RDB13" s="35"/>
      <c r="RDC13" s="35"/>
      <c r="RDD13" s="35"/>
      <c r="RDE13" s="35"/>
      <c r="RDF13" s="35"/>
      <c r="RDG13" s="35"/>
      <c r="RDH13" s="35"/>
      <c r="RDI13" s="35"/>
      <c r="RDJ13" s="35"/>
      <c r="RDK13" s="35"/>
      <c r="RDL13" s="35"/>
      <c r="RDM13" s="35"/>
      <c r="RDN13" s="35"/>
      <c r="RDO13" s="35"/>
      <c r="RDP13" s="35"/>
      <c r="RDQ13" s="35"/>
      <c r="RDR13" s="35"/>
      <c r="RDS13" s="35"/>
      <c r="RDT13" s="35"/>
      <c r="RDU13" s="35"/>
      <c r="RDV13" s="35"/>
      <c r="RDW13" s="35"/>
      <c r="RDX13" s="35"/>
      <c r="RDY13" s="35"/>
      <c r="RDZ13" s="35"/>
      <c r="REA13" s="35"/>
      <c r="REB13" s="35"/>
      <c r="REC13" s="35"/>
      <c r="RED13" s="35"/>
      <c r="REE13" s="35"/>
      <c r="REF13" s="35"/>
      <c r="REG13" s="35"/>
      <c r="REH13" s="35"/>
      <c r="REI13" s="35"/>
      <c r="REJ13" s="35"/>
      <c r="REK13" s="35"/>
      <c r="REL13" s="35"/>
      <c r="REM13" s="35"/>
      <c r="REN13" s="35"/>
      <c r="REO13" s="35"/>
      <c r="REP13" s="35"/>
      <c r="REQ13" s="35"/>
      <c r="RER13" s="35"/>
      <c r="RES13" s="35"/>
      <c r="RET13" s="35"/>
      <c r="REU13" s="35"/>
      <c r="REV13" s="35"/>
      <c r="REW13" s="35"/>
      <c r="REX13" s="35"/>
      <c r="REY13" s="35"/>
      <c r="REZ13" s="35"/>
      <c r="RFA13" s="35"/>
      <c r="RFB13" s="35"/>
      <c r="RFC13" s="35"/>
      <c r="RFD13" s="35"/>
      <c r="RFE13" s="35"/>
      <c r="RFF13" s="35"/>
      <c r="RFG13" s="35"/>
      <c r="RFH13" s="35"/>
      <c r="RFI13" s="35"/>
      <c r="RFJ13" s="35"/>
      <c r="RFK13" s="35"/>
      <c r="RFL13" s="35"/>
      <c r="RFM13" s="35"/>
      <c r="RFN13" s="35"/>
      <c r="RFO13" s="35"/>
      <c r="RFP13" s="35"/>
      <c r="RFQ13" s="35"/>
      <c r="RFR13" s="35"/>
      <c r="RFS13" s="35"/>
      <c r="RFT13" s="35"/>
      <c r="RFU13" s="35"/>
      <c r="RFV13" s="35"/>
      <c r="RFW13" s="35"/>
      <c r="RFX13" s="35"/>
      <c r="RFY13" s="35"/>
      <c r="RFZ13" s="35"/>
      <c r="RGA13" s="35"/>
      <c r="RGB13" s="35"/>
      <c r="RGC13" s="35"/>
      <c r="RGD13" s="35"/>
      <c r="RGE13" s="35"/>
      <c r="RGF13" s="35"/>
      <c r="RGG13" s="35"/>
      <c r="RGH13" s="35"/>
      <c r="RGI13" s="35"/>
      <c r="RGJ13" s="35"/>
      <c r="RGK13" s="35"/>
      <c r="RGL13" s="35"/>
      <c r="RGM13" s="35"/>
      <c r="RGN13" s="35"/>
      <c r="RGO13" s="35"/>
      <c r="RGP13" s="35"/>
      <c r="RGQ13" s="35"/>
      <c r="RGR13" s="35"/>
      <c r="RGS13" s="35"/>
      <c r="RGT13" s="35"/>
      <c r="RGU13" s="35"/>
      <c r="RGV13" s="35"/>
      <c r="RGW13" s="35"/>
      <c r="RGX13" s="35"/>
      <c r="RGY13" s="35"/>
      <c r="RGZ13" s="35"/>
      <c r="RHA13" s="35"/>
      <c r="RHB13" s="35"/>
      <c r="RHC13" s="35"/>
      <c r="RHD13" s="35"/>
      <c r="RHE13" s="35"/>
      <c r="RHF13" s="35"/>
      <c r="RHG13" s="35"/>
      <c r="RHH13" s="35"/>
      <c r="RHI13" s="35"/>
      <c r="RHJ13" s="35"/>
      <c r="RHK13" s="35"/>
      <c r="RHL13" s="35"/>
      <c r="RHM13" s="35"/>
      <c r="RHN13" s="35"/>
      <c r="RHO13" s="35"/>
      <c r="RHP13" s="35"/>
      <c r="RHQ13" s="35"/>
      <c r="RHR13" s="35"/>
      <c r="RHS13" s="35"/>
      <c r="RHT13" s="35"/>
      <c r="RHU13" s="35"/>
      <c r="RHV13" s="35"/>
      <c r="RHW13" s="35"/>
      <c r="RHX13" s="35"/>
      <c r="RHY13" s="35"/>
      <c r="RHZ13" s="35"/>
      <c r="RIA13" s="35"/>
      <c r="RIB13" s="35"/>
      <c r="RIC13" s="35"/>
      <c r="RID13" s="35"/>
      <c r="RIE13" s="35"/>
      <c r="RIF13" s="35"/>
      <c r="RIG13" s="35"/>
      <c r="RIH13" s="35"/>
      <c r="RII13" s="35"/>
      <c r="RIJ13" s="35"/>
      <c r="RIK13" s="35"/>
      <c r="RIL13" s="35"/>
      <c r="RIM13" s="35"/>
      <c r="RIN13" s="35"/>
      <c r="RIO13" s="35"/>
      <c r="RIP13" s="35"/>
      <c r="RIQ13" s="35"/>
      <c r="RIR13" s="35"/>
      <c r="RIS13" s="35"/>
      <c r="RIT13" s="35"/>
      <c r="RIU13" s="35"/>
      <c r="RIV13" s="35"/>
      <c r="RIW13" s="35"/>
      <c r="RIX13" s="35"/>
      <c r="RIY13" s="35"/>
      <c r="RIZ13" s="35"/>
      <c r="RJA13" s="35"/>
      <c r="RJB13" s="35"/>
      <c r="RJC13" s="35"/>
      <c r="RJD13" s="35"/>
      <c r="RJE13" s="35"/>
      <c r="RJF13" s="35"/>
      <c r="RJG13" s="35"/>
      <c r="RJH13" s="35"/>
      <c r="RJI13" s="35"/>
      <c r="RJJ13" s="35"/>
      <c r="RJK13" s="35"/>
      <c r="RJL13" s="35"/>
      <c r="RJM13" s="35"/>
      <c r="RJN13" s="35"/>
      <c r="RJO13" s="35"/>
      <c r="RJP13" s="35"/>
      <c r="RJQ13" s="35"/>
      <c r="RJR13" s="35"/>
      <c r="RJS13" s="35"/>
      <c r="RJT13" s="35"/>
      <c r="RJU13" s="35"/>
      <c r="RJV13" s="35"/>
      <c r="RJW13" s="35"/>
      <c r="RJX13" s="35"/>
      <c r="RJY13" s="35"/>
      <c r="RJZ13" s="35"/>
      <c r="RKA13" s="35"/>
      <c r="RKB13" s="35"/>
      <c r="RKC13" s="35"/>
      <c r="RKD13" s="35"/>
      <c r="RKE13" s="35"/>
      <c r="RKF13" s="35"/>
      <c r="RKG13" s="35"/>
      <c r="RKH13" s="35"/>
      <c r="RKI13" s="35"/>
      <c r="RKJ13" s="35"/>
      <c r="RKK13" s="35"/>
      <c r="RKL13" s="35"/>
      <c r="RKM13" s="35"/>
      <c r="RKN13" s="35"/>
      <c r="RKO13" s="35"/>
      <c r="RKP13" s="35"/>
      <c r="RKQ13" s="35"/>
      <c r="RKR13" s="35"/>
      <c r="RKS13" s="35"/>
      <c r="RKT13" s="35"/>
      <c r="RKU13" s="35"/>
      <c r="RKV13" s="35"/>
      <c r="RKW13" s="35"/>
      <c r="RKX13" s="35"/>
      <c r="RKY13" s="35"/>
      <c r="RKZ13" s="35"/>
      <c r="RLA13" s="35"/>
      <c r="RLB13" s="35"/>
      <c r="RLC13" s="35"/>
      <c r="RLD13" s="35"/>
      <c r="RLE13" s="35"/>
      <c r="RLF13" s="35"/>
      <c r="RLG13" s="35"/>
      <c r="RLH13" s="35"/>
      <c r="RLI13" s="35"/>
      <c r="RLJ13" s="35"/>
      <c r="RLK13" s="35"/>
      <c r="RLL13" s="35"/>
      <c r="RLM13" s="35"/>
      <c r="RLN13" s="35"/>
      <c r="RLO13" s="35"/>
      <c r="RLP13" s="35"/>
      <c r="RLQ13" s="35"/>
      <c r="RLR13" s="35"/>
      <c r="RLS13" s="35"/>
      <c r="RLT13" s="35"/>
      <c r="RLU13" s="35"/>
      <c r="RLV13" s="35"/>
      <c r="RLW13" s="35"/>
      <c r="RLX13" s="35"/>
      <c r="RLY13" s="35"/>
      <c r="RLZ13" s="35"/>
      <c r="RMA13" s="35"/>
      <c r="RMB13" s="35"/>
      <c r="RMC13" s="35"/>
      <c r="RMD13" s="35"/>
      <c r="RME13" s="35"/>
      <c r="RMF13" s="35"/>
      <c r="RMG13" s="35"/>
      <c r="RMH13" s="35"/>
      <c r="RMI13" s="35"/>
      <c r="RMJ13" s="35"/>
      <c r="RMK13" s="35"/>
      <c r="RML13" s="35"/>
      <c r="RMM13" s="35"/>
      <c r="RMN13" s="35"/>
      <c r="RMO13" s="35"/>
      <c r="RMP13" s="35"/>
      <c r="RMQ13" s="35"/>
      <c r="RMR13" s="35"/>
      <c r="RMS13" s="35"/>
      <c r="RMT13" s="35"/>
      <c r="RMU13" s="35"/>
      <c r="RMV13" s="35"/>
      <c r="RMW13" s="35"/>
      <c r="RMX13" s="35"/>
      <c r="RMY13" s="35"/>
      <c r="RMZ13" s="35"/>
      <c r="RNA13" s="35"/>
      <c r="RNB13" s="35"/>
      <c r="RNC13" s="35"/>
      <c r="RND13" s="35"/>
      <c r="RNE13" s="35"/>
      <c r="RNF13" s="35"/>
      <c r="RNG13" s="35"/>
      <c r="RNH13" s="35"/>
      <c r="RNI13" s="35"/>
      <c r="RNJ13" s="35"/>
      <c r="RNK13" s="35"/>
      <c r="RNL13" s="35"/>
      <c r="RNM13" s="35"/>
      <c r="RNN13" s="35"/>
      <c r="RNO13" s="35"/>
      <c r="RNP13" s="35"/>
      <c r="RNQ13" s="35"/>
      <c r="RNR13" s="35"/>
      <c r="RNS13" s="35"/>
      <c r="RNT13" s="35"/>
      <c r="RNU13" s="35"/>
      <c r="RNV13" s="35"/>
      <c r="RNW13" s="35"/>
      <c r="RNX13" s="35"/>
      <c r="RNY13" s="35"/>
      <c r="RNZ13" s="35"/>
      <c r="ROA13" s="35"/>
      <c r="ROB13" s="35"/>
      <c r="ROC13" s="35"/>
      <c r="ROD13" s="35"/>
      <c r="ROE13" s="35"/>
      <c r="ROF13" s="35"/>
      <c r="ROG13" s="35"/>
      <c r="ROH13" s="35"/>
      <c r="ROI13" s="35"/>
      <c r="ROJ13" s="35"/>
      <c r="ROK13" s="35"/>
      <c r="ROL13" s="35"/>
      <c r="ROM13" s="35"/>
      <c r="RON13" s="35"/>
      <c r="ROO13" s="35"/>
      <c r="ROP13" s="35"/>
      <c r="ROQ13" s="35"/>
      <c r="ROR13" s="35"/>
      <c r="ROS13" s="35"/>
      <c r="ROT13" s="35"/>
      <c r="ROU13" s="35"/>
      <c r="ROV13" s="35"/>
      <c r="ROW13" s="35"/>
      <c r="ROX13" s="35"/>
      <c r="ROY13" s="35"/>
      <c r="ROZ13" s="35"/>
      <c r="RPA13" s="35"/>
      <c r="RPB13" s="35"/>
      <c r="RPC13" s="35"/>
      <c r="RPD13" s="35"/>
      <c r="RPE13" s="35"/>
      <c r="RPF13" s="35"/>
      <c r="RPG13" s="35"/>
      <c r="RPH13" s="35"/>
      <c r="RPI13" s="35"/>
      <c r="RPJ13" s="35"/>
      <c r="RPK13" s="35"/>
      <c r="RPL13" s="35"/>
      <c r="RPM13" s="35"/>
      <c r="RPN13" s="35"/>
      <c r="RPO13" s="35"/>
      <c r="RPP13" s="35"/>
      <c r="RPQ13" s="35"/>
      <c r="RPR13" s="35"/>
      <c r="RPS13" s="35"/>
      <c r="RPT13" s="35"/>
      <c r="RPU13" s="35"/>
      <c r="RPV13" s="35"/>
      <c r="RPW13" s="35"/>
      <c r="RPX13" s="35"/>
      <c r="RPY13" s="35"/>
      <c r="RPZ13" s="35"/>
      <c r="RQA13" s="35"/>
      <c r="RQB13" s="35"/>
      <c r="RQC13" s="35"/>
      <c r="RQD13" s="35"/>
      <c r="RQE13" s="35"/>
      <c r="RQF13" s="35"/>
      <c r="RQG13" s="35"/>
      <c r="RQH13" s="35"/>
      <c r="RQI13" s="35"/>
      <c r="RQJ13" s="35"/>
      <c r="RQK13" s="35"/>
      <c r="RQL13" s="35"/>
      <c r="RQM13" s="35"/>
      <c r="RQN13" s="35"/>
      <c r="RQO13" s="35"/>
      <c r="RQP13" s="35"/>
      <c r="RQQ13" s="35"/>
      <c r="RQR13" s="35"/>
      <c r="RQS13" s="35"/>
      <c r="RQT13" s="35"/>
      <c r="RQU13" s="35"/>
      <c r="RQV13" s="35"/>
      <c r="RQW13" s="35"/>
      <c r="RQX13" s="35"/>
      <c r="RQY13" s="35"/>
      <c r="RQZ13" s="35"/>
      <c r="RRA13" s="35"/>
      <c r="RRB13" s="35"/>
      <c r="RRC13" s="35"/>
      <c r="RRD13" s="35"/>
      <c r="RRE13" s="35"/>
      <c r="RRF13" s="35"/>
      <c r="RRG13" s="35"/>
      <c r="RRH13" s="35"/>
      <c r="RRI13" s="35"/>
      <c r="RRJ13" s="35"/>
      <c r="RRK13" s="35"/>
      <c r="RRL13" s="35"/>
      <c r="RRM13" s="35"/>
      <c r="RRN13" s="35"/>
      <c r="RRO13" s="35"/>
      <c r="RRP13" s="35"/>
      <c r="RRQ13" s="35"/>
      <c r="RRR13" s="35"/>
      <c r="RRS13" s="35"/>
      <c r="RRT13" s="35"/>
      <c r="RRU13" s="35"/>
      <c r="RRV13" s="35"/>
      <c r="RRW13" s="35"/>
      <c r="RRX13" s="35"/>
      <c r="RRY13" s="35"/>
      <c r="RRZ13" s="35"/>
      <c r="RSA13" s="35"/>
      <c r="RSB13" s="35"/>
      <c r="RSC13" s="35"/>
      <c r="RSD13" s="35"/>
      <c r="RSE13" s="35"/>
      <c r="RSF13" s="35"/>
      <c r="RSG13" s="35"/>
      <c r="RSH13" s="35"/>
      <c r="RSI13" s="35"/>
      <c r="RSJ13" s="35"/>
      <c r="RSK13" s="35"/>
      <c r="RSL13" s="35"/>
      <c r="RSM13" s="35"/>
      <c r="RSN13" s="35"/>
      <c r="RSO13" s="35"/>
      <c r="RSP13" s="35"/>
      <c r="RSQ13" s="35"/>
      <c r="RSR13" s="35"/>
      <c r="RSS13" s="35"/>
      <c r="RST13" s="35"/>
      <c r="RSU13" s="35"/>
      <c r="RSV13" s="35"/>
      <c r="RSW13" s="35"/>
      <c r="RSX13" s="35"/>
      <c r="RSY13" s="35"/>
      <c r="RSZ13" s="35"/>
      <c r="RTA13" s="35"/>
      <c r="RTB13" s="35"/>
      <c r="RTC13" s="35"/>
      <c r="RTD13" s="35"/>
      <c r="RTE13" s="35"/>
      <c r="RTF13" s="35"/>
      <c r="RTG13" s="35"/>
      <c r="RTH13" s="35"/>
      <c r="RTI13" s="35"/>
      <c r="RTJ13" s="35"/>
      <c r="RTK13" s="35"/>
      <c r="RTL13" s="35"/>
      <c r="RTM13" s="35"/>
      <c r="RTN13" s="35"/>
      <c r="RTO13" s="35"/>
      <c r="RTP13" s="35"/>
      <c r="RTQ13" s="35"/>
      <c r="RTR13" s="35"/>
      <c r="RTS13" s="35"/>
      <c r="RTT13" s="35"/>
      <c r="RTU13" s="35"/>
      <c r="RTV13" s="35"/>
      <c r="RTW13" s="35"/>
      <c r="RTX13" s="35"/>
      <c r="RTY13" s="35"/>
      <c r="RTZ13" s="35"/>
      <c r="RUA13" s="35"/>
      <c r="RUB13" s="35"/>
      <c r="RUC13" s="35"/>
      <c r="RUD13" s="35"/>
      <c r="RUE13" s="35"/>
      <c r="RUF13" s="35"/>
      <c r="RUG13" s="35"/>
      <c r="RUH13" s="35"/>
      <c r="RUI13" s="35"/>
      <c r="RUJ13" s="35"/>
      <c r="RUK13" s="35"/>
      <c r="RUL13" s="35"/>
      <c r="RUM13" s="35"/>
      <c r="RUN13" s="35"/>
      <c r="RUO13" s="35"/>
      <c r="RUP13" s="35"/>
      <c r="RUQ13" s="35"/>
      <c r="RUR13" s="35"/>
      <c r="RUS13" s="35"/>
      <c r="RUT13" s="35"/>
      <c r="RUU13" s="35"/>
      <c r="RUV13" s="35"/>
      <c r="RUW13" s="35"/>
      <c r="RUX13" s="35"/>
      <c r="RUY13" s="35"/>
      <c r="RUZ13" s="35"/>
      <c r="RVA13" s="35"/>
      <c r="RVB13" s="35"/>
      <c r="RVC13" s="35"/>
      <c r="RVD13" s="35"/>
      <c r="RVE13" s="35"/>
      <c r="RVF13" s="35"/>
      <c r="RVG13" s="35"/>
      <c r="RVH13" s="35"/>
      <c r="RVI13" s="35"/>
      <c r="RVJ13" s="35"/>
      <c r="RVK13" s="35"/>
      <c r="RVL13" s="35"/>
      <c r="RVM13" s="35"/>
      <c r="RVN13" s="35"/>
      <c r="RVO13" s="35"/>
      <c r="RVP13" s="35"/>
      <c r="RVQ13" s="35"/>
      <c r="RVR13" s="35"/>
      <c r="RVS13" s="35"/>
      <c r="RVT13" s="35"/>
      <c r="RVU13" s="35"/>
      <c r="RVV13" s="35"/>
      <c r="RVW13" s="35"/>
      <c r="RVX13" s="35"/>
      <c r="RVY13" s="35"/>
      <c r="RVZ13" s="35"/>
      <c r="RWA13" s="35"/>
      <c r="RWB13" s="35"/>
      <c r="RWC13" s="35"/>
      <c r="RWD13" s="35"/>
      <c r="RWE13" s="35"/>
      <c r="RWF13" s="35"/>
      <c r="RWG13" s="35"/>
      <c r="RWH13" s="35"/>
      <c r="RWI13" s="35"/>
      <c r="RWJ13" s="35"/>
      <c r="RWK13" s="35"/>
      <c r="RWL13" s="35"/>
      <c r="RWM13" s="35"/>
      <c r="RWN13" s="35"/>
      <c r="RWO13" s="35"/>
      <c r="RWP13" s="35"/>
      <c r="RWQ13" s="35"/>
      <c r="RWR13" s="35"/>
      <c r="RWS13" s="35"/>
      <c r="RWT13" s="35"/>
      <c r="RWU13" s="35"/>
      <c r="RWV13" s="35"/>
      <c r="RWW13" s="35"/>
      <c r="RWX13" s="35"/>
      <c r="RWY13" s="35"/>
      <c r="RWZ13" s="35"/>
      <c r="RXA13" s="35"/>
      <c r="RXB13" s="35"/>
      <c r="RXC13" s="35"/>
      <c r="RXD13" s="35"/>
      <c r="RXE13" s="35"/>
      <c r="RXF13" s="35"/>
      <c r="RXG13" s="35"/>
      <c r="RXH13" s="35"/>
      <c r="RXI13" s="35"/>
      <c r="RXJ13" s="35"/>
      <c r="RXK13" s="35"/>
      <c r="RXL13" s="35"/>
      <c r="RXM13" s="35"/>
      <c r="RXN13" s="35"/>
      <c r="RXO13" s="35"/>
      <c r="RXP13" s="35"/>
      <c r="RXQ13" s="35"/>
      <c r="RXR13" s="35"/>
      <c r="RXS13" s="35"/>
      <c r="RXT13" s="35"/>
      <c r="RXU13" s="35"/>
      <c r="RXV13" s="35"/>
      <c r="RXW13" s="35"/>
      <c r="RXX13" s="35"/>
      <c r="RXY13" s="35"/>
      <c r="RXZ13" s="35"/>
      <c r="RYA13" s="35"/>
      <c r="RYB13" s="35"/>
      <c r="RYC13" s="35"/>
      <c r="RYD13" s="35"/>
      <c r="RYE13" s="35"/>
      <c r="RYF13" s="35"/>
      <c r="RYG13" s="35"/>
      <c r="RYH13" s="35"/>
      <c r="RYI13" s="35"/>
      <c r="RYJ13" s="35"/>
      <c r="RYK13" s="35"/>
      <c r="RYL13" s="35"/>
      <c r="RYM13" s="35"/>
      <c r="RYN13" s="35"/>
      <c r="RYO13" s="35"/>
      <c r="RYP13" s="35"/>
      <c r="RYQ13" s="35"/>
      <c r="RYR13" s="35"/>
      <c r="RYS13" s="35"/>
      <c r="RYT13" s="35"/>
      <c r="RYU13" s="35"/>
      <c r="RYV13" s="35"/>
      <c r="RYW13" s="35"/>
      <c r="RYX13" s="35"/>
      <c r="RYY13" s="35"/>
      <c r="RYZ13" s="35"/>
      <c r="RZA13" s="35"/>
      <c r="RZB13" s="35"/>
      <c r="RZC13" s="35"/>
      <c r="RZD13" s="35"/>
      <c r="RZE13" s="35"/>
      <c r="RZF13" s="35"/>
      <c r="RZG13" s="35"/>
      <c r="RZH13" s="35"/>
      <c r="RZI13" s="35"/>
      <c r="RZJ13" s="35"/>
      <c r="RZK13" s="35"/>
      <c r="RZL13" s="35"/>
      <c r="RZM13" s="35"/>
      <c r="RZN13" s="35"/>
      <c r="RZO13" s="35"/>
      <c r="RZP13" s="35"/>
      <c r="RZQ13" s="35"/>
      <c r="RZR13" s="35"/>
      <c r="RZS13" s="35"/>
      <c r="RZT13" s="35"/>
      <c r="RZU13" s="35"/>
      <c r="RZV13" s="35"/>
      <c r="RZW13" s="35"/>
      <c r="RZX13" s="35"/>
      <c r="RZY13" s="35"/>
      <c r="RZZ13" s="35"/>
      <c r="SAA13" s="35"/>
      <c r="SAB13" s="35"/>
      <c r="SAC13" s="35"/>
      <c r="SAD13" s="35"/>
      <c r="SAE13" s="35"/>
      <c r="SAF13" s="35"/>
      <c r="SAG13" s="35"/>
      <c r="SAH13" s="35"/>
      <c r="SAI13" s="35"/>
      <c r="SAJ13" s="35"/>
      <c r="SAK13" s="35"/>
      <c r="SAL13" s="35"/>
      <c r="SAM13" s="35"/>
      <c r="SAN13" s="35"/>
      <c r="SAO13" s="35"/>
      <c r="SAP13" s="35"/>
      <c r="SAQ13" s="35"/>
      <c r="SAR13" s="35"/>
      <c r="SAS13" s="35"/>
      <c r="SAT13" s="35"/>
      <c r="SAU13" s="35"/>
      <c r="SAV13" s="35"/>
      <c r="SAW13" s="35"/>
      <c r="SAX13" s="35"/>
      <c r="SAY13" s="35"/>
      <c r="SAZ13" s="35"/>
      <c r="SBA13" s="35"/>
      <c r="SBB13" s="35"/>
      <c r="SBC13" s="35"/>
      <c r="SBD13" s="35"/>
      <c r="SBE13" s="35"/>
      <c r="SBF13" s="35"/>
      <c r="SBG13" s="35"/>
      <c r="SBH13" s="35"/>
      <c r="SBI13" s="35"/>
      <c r="SBJ13" s="35"/>
      <c r="SBK13" s="35"/>
      <c r="SBL13" s="35"/>
      <c r="SBM13" s="35"/>
      <c r="SBN13" s="35"/>
      <c r="SBO13" s="35"/>
      <c r="SBP13" s="35"/>
      <c r="SBQ13" s="35"/>
      <c r="SBR13" s="35"/>
      <c r="SBS13" s="35"/>
      <c r="SBT13" s="35"/>
      <c r="SBU13" s="35"/>
      <c r="SBV13" s="35"/>
      <c r="SBW13" s="35"/>
      <c r="SBX13" s="35"/>
      <c r="SBY13" s="35"/>
      <c r="SBZ13" s="35"/>
      <c r="SCA13" s="35"/>
      <c r="SCB13" s="35"/>
      <c r="SCC13" s="35"/>
      <c r="SCD13" s="35"/>
      <c r="SCE13" s="35"/>
      <c r="SCF13" s="35"/>
      <c r="SCG13" s="35"/>
      <c r="SCH13" s="35"/>
      <c r="SCI13" s="35"/>
      <c r="SCJ13" s="35"/>
      <c r="SCK13" s="35"/>
      <c r="SCL13" s="35"/>
      <c r="SCM13" s="35"/>
      <c r="SCN13" s="35"/>
      <c r="SCO13" s="35"/>
      <c r="SCP13" s="35"/>
      <c r="SCQ13" s="35"/>
      <c r="SCR13" s="35"/>
      <c r="SCS13" s="35"/>
      <c r="SCT13" s="35"/>
      <c r="SCU13" s="35"/>
      <c r="SCV13" s="35"/>
      <c r="SCW13" s="35"/>
      <c r="SCX13" s="35"/>
      <c r="SCY13" s="35"/>
      <c r="SCZ13" s="35"/>
      <c r="SDA13" s="35"/>
      <c r="SDB13" s="35"/>
      <c r="SDC13" s="35"/>
      <c r="SDD13" s="35"/>
      <c r="SDE13" s="35"/>
      <c r="SDF13" s="35"/>
      <c r="SDG13" s="35"/>
      <c r="SDH13" s="35"/>
      <c r="SDI13" s="35"/>
      <c r="SDJ13" s="35"/>
      <c r="SDK13" s="35"/>
      <c r="SDL13" s="35"/>
      <c r="SDM13" s="35"/>
      <c r="SDN13" s="35"/>
      <c r="SDO13" s="35"/>
      <c r="SDP13" s="35"/>
      <c r="SDQ13" s="35"/>
      <c r="SDR13" s="35"/>
      <c r="SDS13" s="35"/>
      <c r="SDT13" s="35"/>
      <c r="SDU13" s="35"/>
      <c r="SDV13" s="35"/>
      <c r="SDW13" s="35"/>
      <c r="SDX13" s="35"/>
      <c r="SDY13" s="35"/>
      <c r="SDZ13" s="35"/>
      <c r="SEA13" s="35"/>
      <c r="SEB13" s="35"/>
      <c r="SEC13" s="35"/>
      <c r="SED13" s="35"/>
      <c r="SEE13" s="35"/>
      <c r="SEF13" s="35"/>
      <c r="SEG13" s="35"/>
      <c r="SEH13" s="35"/>
      <c r="SEI13" s="35"/>
      <c r="SEJ13" s="35"/>
      <c r="SEK13" s="35"/>
      <c r="SEL13" s="35"/>
      <c r="SEM13" s="35"/>
      <c r="SEN13" s="35"/>
      <c r="SEO13" s="35"/>
      <c r="SEP13" s="35"/>
      <c r="SEQ13" s="35"/>
      <c r="SER13" s="35"/>
      <c r="SES13" s="35"/>
      <c r="SET13" s="35"/>
      <c r="SEU13" s="35"/>
      <c r="SEV13" s="35"/>
      <c r="SEW13" s="35"/>
      <c r="SEX13" s="35"/>
      <c r="SEY13" s="35"/>
      <c r="SEZ13" s="35"/>
      <c r="SFA13" s="35"/>
      <c r="SFB13" s="35"/>
      <c r="SFC13" s="35"/>
      <c r="SFD13" s="35"/>
      <c r="SFE13" s="35"/>
      <c r="SFF13" s="35"/>
      <c r="SFG13" s="35"/>
      <c r="SFH13" s="35"/>
      <c r="SFI13" s="35"/>
      <c r="SFJ13" s="35"/>
      <c r="SFK13" s="35"/>
      <c r="SFL13" s="35"/>
      <c r="SFM13" s="35"/>
      <c r="SFN13" s="35"/>
      <c r="SFO13" s="35"/>
      <c r="SFP13" s="35"/>
      <c r="SFQ13" s="35"/>
      <c r="SFR13" s="35"/>
      <c r="SFS13" s="35"/>
      <c r="SFT13" s="35"/>
      <c r="SFU13" s="35"/>
      <c r="SFV13" s="35"/>
      <c r="SFW13" s="35"/>
      <c r="SFX13" s="35"/>
      <c r="SFY13" s="35"/>
      <c r="SFZ13" s="35"/>
      <c r="SGA13" s="35"/>
      <c r="SGB13" s="35"/>
      <c r="SGC13" s="35"/>
      <c r="SGD13" s="35"/>
      <c r="SGE13" s="35"/>
      <c r="SGF13" s="35"/>
      <c r="SGG13" s="35"/>
      <c r="SGH13" s="35"/>
      <c r="SGI13" s="35"/>
      <c r="SGJ13" s="35"/>
      <c r="SGK13" s="35"/>
      <c r="SGL13" s="35"/>
      <c r="SGM13" s="35"/>
      <c r="SGN13" s="35"/>
      <c r="SGO13" s="35"/>
      <c r="SGP13" s="35"/>
      <c r="SGQ13" s="35"/>
      <c r="SGR13" s="35"/>
      <c r="SGS13" s="35"/>
      <c r="SGT13" s="35"/>
      <c r="SGU13" s="35"/>
      <c r="SGV13" s="35"/>
      <c r="SGW13" s="35"/>
      <c r="SGX13" s="35"/>
      <c r="SGY13" s="35"/>
      <c r="SGZ13" s="35"/>
      <c r="SHA13" s="35"/>
      <c r="SHB13" s="35"/>
      <c r="SHC13" s="35"/>
      <c r="SHD13" s="35"/>
      <c r="SHE13" s="35"/>
      <c r="SHF13" s="35"/>
      <c r="SHG13" s="35"/>
      <c r="SHH13" s="35"/>
      <c r="SHI13" s="35"/>
      <c r="SHJ13" s="35"/>
      <c r="SHK13" s="35"/>
      <c r="SHL13" s="35"/>
      <c r="SHM13" s="35"/>
      <c r="SHN13" s="35"/>
      <c r="SHO13" s="35"/>
      <c r="SHP13" s="35"/>
      <c r="SHQ13" s="35"/>
      <c r="SHR13" s="35"/>
      <c r="SHS13" s="35"/>
      <c r="SHT13" s="35"/>
      <c r="SHU13" s="35"/>
      <c r="SHV13" s="35"/>
      <c r="SHW13" s="35"/>
      <c r="SHX13" s="35"/>
      <c r="SHY13" s="35"/>
      <c r="SHZ13" s="35"/>
      <c r="SIA13" s="35"/>
      <c r="SIB13" s="35"/>
      <c r="SIC13" s="35"/>
      <c r="SID13" s="35"/>
      <c r="SIE13" s="35"/>
      <c r="SIF13" s="35"/>
      <c r="SIG13" s="35"/>
      <c r="SIH13" s="35"/>
      <c r="SII13" s="35"/>
      <c r="SIJ13" s="35"/>
      <c r="SIK13" s="35"/>
      <c r="SIL13" s="35"/>
      <c r="SIM13" s="35"/>
      <c r="SIN13" s="35"/>
      <c r="SIO13" s="35"/>
      <c r="SIP13" s="35"/>
      <c r="SIQ13" s="35"/>
      <c r="SIR13" s="35"/>
      <c r="SIS13" s="35"/>
      <c r="SIT13" s="35"/>
      <c r="SIU13" s="35"/>
      <c r="SIV13" s="35"/>
      <c r="SIW13" s="35"/>
      <c r="SIX13" s="35"/>
      <c r="SIY13" s="35"/>
      <c r="SIZ13" s="35"/>
      <c r="SJA13" s="35"/>
      <c r="SJB13" s="35"/>
      <c r="SJC13" s="35"/>
      <c r="SJD13" s="35"/>
      <c r="SJE13" s="35"/>
      <c r="SJF13" s="35"/>
      <c r="SJG13" s="35"/>
      <c r="SJH13" s="35"/>
      <c r="SJI13" s="35"/>
      <c r="SJJ13" s="35"/>
      <c r="SJK13" s="35"/>
      <c r="SJL13" s="35"/>
      <c r="SJM13" s="35"/>
      <c r="SJN13" s="35"/>
      <c r="SJO13" s="35"/>
      <c r="SJP13" s="35"/>
      <c r="SJQ13" s="35"/>
      <c r="SJR13" s="35"/>
      <c r="SJS13" s="35"/>
      <c r="SJT13" s="35"/>
      <c r="SJU13" s="35"/>
      <c r="SJV13" s="35"/>
      <c r="SJW13" s="35"/>
      <c r="SJX13" s="35"/>
      <c r="SJY13" s="35"/>
      <c r="SJZ13" s="35"/>
      <c r="SKA13" s="35"/>
      <c r="SKB13" s="35"/>
      <c r="SKC13" s="35"/>
      <c r="SKD13" s="35"/>
      <c r="SKE13" s="35"/>
      <c r="SKF13" s="35"/>
      <c r="SKG13" s="35"/>
      <c r="SKH13" s="35"/>
      <c r="SKI13" s="35"/>
      <c r="SKJ13" s="35"/>
      <c r="SKK13" s="35"/>
      <c r="SKL13" s="35"/>
      <c r="SKM13" s="35"/>
      <c r="SKN13" s="35"/>
      <c r="SKO13" s="35"/>
      <c r="SKP13" s="35"/>
      <c r="SKQ13" s="35"/>
      <c r="SKR13" s="35"/>
      <c r="SKS13" s="35"/>
      <c r="SKT13" s="35"/>
      <c r="SKU13" s="35"/>
      <c r="SKV13" s="35"/>
      <c r="SKW13" s="35"/>
      <c r="SKX13" s="35"/>
      <c r="SKY13" s="35"/>
      <c r="SKZ13" s="35"/>
      <c r="SLA13" s="35"/>
      <c r="SLB13" s="35"/>
      <c r="SLC13" s="35"/>
      <c r="SLD13" s="35"/>
      <c r="SLE13" s="35"/>
      <c r="SLF13" s="35"/>
      <c r="SLG13" s="35"/>
      <c r="SLH13" s="35"/>
      <c r="SLI13" s="35"/>
      <c r="SLJ13" s="35"/>
      <c r="SLK13" s="35"/>
      <c r="SLL13" s="35"/>
      <c r="SLM13" s="35"/>
      <c r="SLN13" s="35"/>
      <c r="SLO13" s="35"/>
      <c r="SLP13" s="35"/>
      <c r="SLQ13" s="35"/>
      <c r="SLR13" s="35"/>
      <c r="SLS13" s="35"/>
      <c r="SLT13" s="35"/>
      <c r="SLU13" s="35"/>
      <c r="SLV13" s="35"/>
      <c r="SLW13" s="35"/>
      <c r="SLX13" s="35"/>
      <c r="SLY13" s="35"/>
      <c r="SLZ13" s="35"/>
      <c r="SMA13" s="35"/>
      <c r="SMB13" s="35"/>
      <c r="SMC13" s="35"/>
      <c r="SMD13" s="35"/>
      <c r="SME13" s="35"/>
      <c r="SMF13" s="35"/>
      <c r="SMG13" s="35"/>
      <c r="SMH13" s="35"/>
      <c r="SMI13" s="35"/>
      <c r="SMJ13" s="35"/>
      <c r="SMK13" s="35"/>
      <c r="SML13" s="35"/>
      <c r="SMM13" s="35"/>
      <c r="SMN13" s="35"/>
      <c r="SMO13" s="35"/>
      <c r="SMP13" s="35"/>
      <c r="SMQ13" s="35"/>
      <c r="SMR13" s="35"/>
      <c r="SMS13" s="35"/>
      <c r="SMT13" s="35"/>
      <c r="SMU13" s="35"/>
      <c r="SMV13" s="35"/>
      <c r="SMW13" s="35"/>
      <c r="SMX13" s="35"/>
      <c r="SMY13" s="35"/>
      <c r="SMZ13" s="35"/>
      <c r="SNA13" s="35"/>
      <c r="SNB13" s="35"/>
      <c r="SNC13" s="35"/>
      <c r="SND13" s="35"/>
      <c r="SNE13" s="35"/>
      <c r="SNF13" s="35"/>
      <c r="SNG13" s="35"/>
      <c r="SNH13" s="35"/>
      <c r="SNI13" s="35"/>
      <c r="SNJ13" s="35"/>
      <c r="SNK13" s="35"/>
      <c r="SNL13" s="35"/>
      <c r="SNM13" s="35"/>
      <c r="SNN13" s="35"/>
      <c r="SNO13" s="35"/>
      <c r="SNP13" s="35"/>
      <c r="SNQ13" s="35"/>
      <c r="SNR13" s="35"/>
      <c r="SNS13" s="35"/>
      <c r="SNT13" s="35"/>
      <c r="SNU13" s="35"/>
      <c r="SNV13" s="35"/>
      <c r="SNW13" s="35"/>
      <c r="SNX13" s="35"/>
      <c r="SNY13" s="35"/>
      <c r="SNZ13" s="35"/>
      <c r="SOA13" s="35"/>
      <c r="SOB13" s="35"/>
      <c r="SOC13" s="35"/>
      <c r="SOD13" s="35"/>
      <c r="SOE13" s="35"/>
      <c r="SOF13" s="35"/>
      <c r="SOG13" s="35"/>
      <c r="SOH13" s="35"/>
      <c r="SOI13" s="35"/>
      <c r="SOJ13" s="35"/>
      <c r="SOK13" s="35"/>
      <c r="SOL13" s="35"/>
      <c r="SOM13" s="35"/>
      <c r="SON13" s="35"/>
      <c r="SOO13" s="35"/>
      <c r="SOP13" s="35"/>
      <c r="SOQ13" s="35"/>
      <c r="SOR13" s="35"/>
      <c r="SOS13" s="35"/>
      <c r="SOT13" s="35"/>
      <c r="SOU13" s="35"/>
      <c r="SOV13" s="35"/>
      <c r="SOW13" s="35"/>
      <c r="SOX13" s="35"/>
      <c r="SOY13" s="35"/>
      <c r="SOZ13" s="35"/>
      <c r="SPA13" s="35"/>
      <c r="SPB13" s="35"/>
      <c r="SPC13" s="35"/>
      <c r="SPD13" s="35"/>
      <c r="SPE13" s="35"/>
      <c r="SPF13" s="35"/>
      <c r="SPG13" s="35"/>
      <c r="SPH13" s="35"/>
      <c r="SPI13" s="35"/>
      <c r="SPJ13" s="35"/>
      <c r="SPK13" s="35"/>
      <c r="SPL13" s="35"/>
      <c r="SPM13" s="35"/>
      <c r="SPN13" s="35"/>
      <c r="SPO13" s="35"/>
      <c r="SPP13" s="35"/>
      <c r="SPQ13" s="35"/>
      <c r="SPR13" s="35"/>
      <c r="SPS13" s="35"/>
      <c r="SPT13" s="35"/>
      <c r="SPU13" s="35"/>
      <c r="SPV13" s="35"/>
      <c r="SPW13" s="35"/>
      <c r="SPX13" s="35"/>
      <c r="SPY13" s="35"/>
      <c r="SPZ13" s="35"/>
      <c r="SQA13" s="35"/>
      <c r="SQB13" s="35"/>
      <c r="SQC13" s="35"/>
      <c r="SQD13" s="35"/>
      <c r="SQE13" s="35"/>
      <c r="SQF13" s="35"/>
      <c r="SQG13" s="35"/>
      <c r="SQH13" s="35"/>
      <c r="SQI13" s="35"/>
      <c r="SQJ13" s="35"/>
      <c r="SQK13" s="35"/>
      <c r="SQL13" s="35"/>
      <c r="SQM13" s="35"/>
      <c r="SQN13" s="35"/>
      <c r="SQO13" s="35"/>
      <c r="SQP13" s="35"/>
      <c r="SQQ13" s="35"/>
      <c r="SQR13" s="35"/>
      <c r="SQS13" s="35"/>
      <c r="SQT13" s="35"/>
      <c r="SQU13" s="35"/>
      <c r="SQV13" s="35"/>
      <c r="SQW13" s="35"/>
      <c r="SQX13" s="35"/>
      <c r="SQY13" s="35"/>
      <c r="SQZ13" s="35"/>
      <c r="SRA13" s="35"/>
      <c r="SRB13" s="35"/>
      <c r="SRC13" s="35"/>
      <c r="SRD13" s="35"/>
      <c r="SRE13" s="35"/>
      <c r="SRF13" s="35"/>
      <c r="SRG13" s="35"/>
      <c r="SRH13" s="35"/>
      <c r="SRI13" s="35"/>
      <c r="SRJ13" s="35"/>
      <c r="SRK13" s="35"/>
      <c r="SRL13" s="35"/>
      <c r="SRM13" s="35"/>
      <c r="SRN13" s="35"/>
      <c r="SRO13" s="35"/>
      <c r="SRP13" s="35"/>
      <c r="SRQ13" s="35"/>
      <c r="SRR13" s="35"/>
      <c r="SRS13" s="35"/>
      <c r="SRT13" s="35"/>
      <c r="SRU13" s="35"/>
      <c r="SRV13" s="35"/>
      <c r="SRW13" s="35"/>
      <c r="SRX13" s="35"/>
      <c r="SRY13" s="35"/>
      <c r="SRZ13" s="35"/>
      <c r="SSA13" s="35"/>
      <c r="SSB13" s="35"/>
      <c r="SSC13" s="35"/>
      <c r="SSD13" s="35"/>
      <c r="SSE13" s="35"/>
      <c r="SSF13" s="35"/>
      <c r="SSG13" s="35"/>
      <c r="SSH13" s="35"/>
      <c r="SSI13" s="35"/>
      <c r="SSJ13" s="35"/>
      <c r="SSK13" s="35"/>
      <c r="SSL13" s="35"/>
      <c r="SSM13" s="35"/>
      <c r="SSN13" s="35"/>
      <c r="SSO13" s="35"/>
      <c r="SSP13" s="35"/>
      <c r="SSQ13" s="35"/>
      <c r="SSR13" s="35"/>
      <c r="SSS13" s="35"/>
      <c r="SST13" s="35"/>
      <c r="SSU13" s="35"/>
      <c r="SSV13" s="35"/>
      <c r="SSW13" s="35"/>
      <c r="SSX13" s="35"/>
      <c r="SSY13" s="35"/>
      <c r="SSZ13" s="35"/>
      <c r="STA13" s="35"/>
      <c r="STB13" s="35"/>
      <c r="STC13" s="35"/>
      <c r="STD13" s="35"/>
      <c r="STE13" s="35"/>
      <c r="STF13" s="35"/>
      <c r="STG13" s="35"/>
      <c r="STH13" s="35"/>
      <c r="STI13" s="35"/>
      <c r="STJ13" s="35"/>
      <c r="STK13" s="35"/>
      <c r="STL13" s="35"/>
      <c r="STM13" s="35"/>
      <c r="STN13" s="35"/>
      <c r="STO13" s="35"/>
      <c r="STP13" s="35"/>
      <c r="STQ13" s="35"/>
      <c r="STR13" s="35"/>
      <c r="STS13" s="35"/>
      <c r="STT13" s="35"/>
      <c r="STU13" s="35"/>
      <c r="STV13" s="35"/>
      <c r="STW13" s="35"/>
      <c r="STX13" s="35"/>
      <c r="STY13" s="35"/>
      <c r="STZ13" s="35"/>
      <c r="SUA13" s="35"/>
      <c r="SUB13" s="35"/>
      <c r="SUC13" s="35"/>
      <c r="SUD13" s="35"/>
      <c r="SUE13" s="35"/>
      <c r="SUF13" s="35"/>
      <c r="SUG13" s="35"/>
      <c r="SUH13" s="35"/>
      <c r="SUI13" s="35"/>
      <c r="SUJ13" s="35"/>
      <c r="SUK13" s="35"/>
      <c r="SUL13" s="35"/>
      <c r="SUM13" s="35"/>
      <c r="SUN13" s="35"/>
      <c r="SUO13" s="35"/>
      <c r="SUP13" s="35"/>
      <c r="SUQ13" s="35"/>
      <c r="SUR13" s="35"/>
      <c r="SUS13" s="35"/>
      <c r="SUT13" s="35"/>
      <c r="SUU13" s="35"/>
      <c r="SUV13" s="35"/>
      <c r="SUW13" s="35"/>
      <c r="SUX13" s="35"/>
      <c r="SUY13" s="35"/>
      <c r="SUZ13" s="35"/>
      <c r="SVA13" s="35"/>
      <c r="SVB13" s="35"/>
      <c r="SVC13" s="35"/>
      <c r="SVD13" s="35"/>
      <c r="SVE13" s="35"/>
      <c r="SVF13" s="35"/>
      <c r="SVG13" s="35"/>
      <c r="SVH13" s="35"/>
      <c r="SVI13" s="35"/>
      <c r="SVJ13" s="35"/>
      <c r="SVK13" s="35"/>
      <c r="SVL13" s="35"/>
      <c r="SVM13" s="35"/>
      <c r="SVN13" s="35"/>
      <c r="SVO13" s="35"/>
      <c r="SVP13" s="35"/>
      <c r="SVQ13" s="35"/>
      <c r="SVR13" s="35"/>
      <c r="SVS13" s="35"/>
      <c r="SVT13" s="35"/>
      <c r="SVU13" s="35"/>
      <c r="SVV13" s="35"/>
      <c r="SVW13" s="35"/>
      <c r="SVX13" s="35"/>
      <c r="SVY13" s="35"/>
      <c r="SVZ13" s="35"/>
      <c r="SWA13" s="35"/>
      <c r="SWB13" s="35"/>
      <c r="SWC13" s="35"/>
      <c r="SWD13" s="35"/>
      <c r="SWE13" s="35"/>
      <c r="SWF13" s="35"/>
      <c r="SWG13" s="35"/>
      <c r="SWH13" s="35"/>
      <c r="SWI13" s="35"/>
      <c r="SWJ13" s="35"/>
      <c r="SWK13" s="35"/>
      <c r="SWL13" s="35"/>
      <c r="SWM13" s="35"/>
      <c r="SWN13" s="35"/>
      <c r="SWO13" s="35"/>
      <c r="SWP13" s="35"/>
      <c r="SWQ13" s="35"/>
      <c r="SWR13" s="35"/>
      <c r="SWS13" s="35"/>
      <c r="SWT13" s="35"/>
      <c r="SWU13" s="35"/>
      <c r="SWV13" s="35"/>
      <c r="SWW13" s="35"/>
      <c r="SWX13" s="35"/>
      <c r="SWY13" s="35"/>
      <c r="SWZ13" s="35"/>
      <c r="SXA13" s="35"/>
      <c r="SXB13" s="35"/>
      <c r="SXC13" s="35"/>
      <c r="SXD13" s="35"/>
      <c r="SXE13" s="35"/>
      <c r="SXF13" s="35"/>
      <c r="SXG13" s="35"/>
      <c r="SXH13" s="35"/>
      <c r="SXI13" s="35"/>
      <c r="SXJ13" s="35"/>
      <c r="SXK13" s="35"/>
      <c r="SXL13" s="35"/>
      <c r="SXM13" s="35"/>
      <c r="SXN13" s="35"/>
      <c r="SXO13" s="35"/>
      <c r="SXP13" s="35"/>
      <c r="SXQ13" s="35"/>
      <c r="SXR13" s="35"/>
      <c r="SXS13" s="35"/>
      <c r="SXT13" s="35"/>
      <c r="SXU13" s="35"/>
      <c r="SXV13" s="35"/>
      <c r="SXW13" s="35"/>
      <c r="SXX13" s="35"/>
      <c r="SXY13" s="35"/>
      <c r="SXZ13" s="35"/>
      <c r="SYA13" s="35"/>
      <c r="SYB13" s="35"/>
      <c r="SYC13" s="35"/>
      <c r="SYD13" s="35"/>
      <c r="SYE13" s="35"/>
      <c r="SYF13" s="35"/>
      <c r="SYG13" s="35"/>
      <c r="SYH13" s="35"/>
      <c r="SYI13" s="35"/>
      <c r="SYJ13" s="35"/>
      <c r="SYK13" s="35"/>
      <c r="SYL13" s="35"/>
      <c r="SYM13" s="35"/>
      <c r="SYN13" s="35"/>
      <c r="SYO13" s="35"/>
      <c r="SYP13" s="35"/>
      <c r="SYQ13" s="35"/>
      <c r="SYR13" s="35"/>
      <c r="SYS13" s="35"/>
      <c r="SYT13" s="35"/>
      <c r="SYU13" s="35"/>
      <c r="SYV13" s="35"/>
      <c r="SYW13" s="35"/>
      <c r="SYX13" s="35"/>
      <c r="SYY13" s="35"/>
      <c r="SYZ13" s="35"/>
      <c r="SZA13" s="35"/>
      <c r="SZB13" s="35"/>
      <c r="SZC13" s="35"/>
      <c r="SZD13" s="35"/>
      <c r="SZE13" s="35"/>
      <c r="SZF13" s="35"/>
      <c r="SZG13" s="35"/>
      <c r="SZH13" s="35"/>
      <c r="SZI13" s="35"/>
      <c r="SZJ13" s="35"/>
      <c r="SZK13" s="35"/>
      <c r="SZL13" s="35"/>
      <c r="SZM13" s="35"/>
      <c r="SZN13" s="35"/>
      <c r="SZO13" s="35"/>
      <c r="SZP13" s="35"/>
      <c r="SZQ13" s="35"/>
      <c r="SZR13" s="35"/>
      <c r="SZS13" s="35"/>
      <c r="SZT13" s="35"/>
      <c r="SZU13" s="35"/>
      <c r="SZV13" s="35"/>
      <c r="SZW13" s="35"/>
      <c r="SZX13" s="35"/>
      <c r="SZY13" s="35"/>
      <c r="SZZ13" s="35"/>
      <c r="TAA13" s="35"/>
      <c r="TAB13" s="35"/>
      <c r="TAC13" s="35"/>
      <c r="TAD13" s="35"/>
      <c r="TAE13" s="35"/>
      <c r="TAF13" s="35"/>
      <c r="TAG13" s="35"/>
      <c r="TAH13" s="35"/>
      <c r="TAI13" s="35"/>
      <c r="TAJ13" s="35"/>
      <c r="TAK13" s="35"/>
      <c r="TAL13" s="35"/>
      <c r="TAM13" s="35"/>
      <c r="TAN13" s="35"/>
      <c r="TAO13" s="35"/>
      <c r="TAP13" s="35"/>
      <c r="TAQ13" s="35"/>
      <c r="TAR13" s="35"/>
      <c r="TAS13" s="35"/>
      <c r="TAT13" s="35"/>
      <c r="TAU13" s="35"/>
      <c r="TAV13" s="35"/>
      <c r="TAW13" s="35"/>
      <c r="TAX13" s="35"/>
      <c r="TAY13" s="35"/>
      <c r="TAZ13" s="35"/>
      <c r="TBA13" s="35"/>
      <c r="TBB13" s="35"/>
      <c r="TBC13" s="35"/>
      <c r="TBD13" s="35"/>
      <c r="TBE13" s="35"/>
      <c r="TBF13" s="35"/>
      <c r="TBG13" s="35"/>
      <c r="TBH13" s="35"/>
      <c r="TBI13" s="35"/>
      <c r="TBJ13" s="35"/>
      <c r="TBK13" s="35"/>
      <c r="TBL13" s="35"/>
      <c r="TBM13" s="35"/>
      <c r="TBN13" s="35"/>
      <c r="TBO13" s="35"/>
      <c r="TBP13" s="35"/>
      <c r="TBQ13" s="35"/>
      <c r="TBR13" s="35"/>
      <c r="TBS13" s="35"/>
      <c r="TBT13" s="35"/>
      <c r="TBU13" s="35"/>
      <c r="TBV13" s="35"/>
      <c r="TBW13" s="35"/>
      <c r="TBX13" s="35"/>
      <c r="TBY13" s="35"/>
      <c r="TBZ13" s="35"/>
      <c r="TCA13" s="35"/>
      <c r="TCB13" s="35"/>
      <c r="TCC13" s="35"/>
      <c r="TCD13" s="35"/>
      <c r="TCE13" s="35"/>
      <c r="TCF13" s="35"/>
      <c r="TCG13" s="35"/>
      <c r="TCH13" s="35"/>
      <c r="TCI13" s="35"/>
      <c r="TCJ13" s="35"/>
      <c r="TCK13" s="35"/>
      <c r="TCL13" s="35"/>
      <c r="TCM13" s="35"/>
      <c r="TCN13" s="35"/>
      <c r="TCO13" s="35"/>
      <c r="TCP13" s="35"/>
      <c r="TCQ13" s="35"/>
      <c r="TCR13" s="35"/>
      <c r="TCS13" s="35"/>
      <c r="TCT13" s="35"/>
      <c r="TCU13" s="35"/>
      <c r="TCV13" s="35"/>
      <c r="TCW13" s="35"/>
      <c r="TCX13" s="35"/>
      <c r="TCY13" s="35"/>
      <c r="TCZ13" s="35"/>
      <c r="TDA13" s="35"/>
      <c r="TDB13" s="35"/>
      <c r="TDC13" s="35"/>
      <c r="TDD13" s="35"/>
      <c r="TDE13" s="35"/>
      <c r="TDF13" s="35"/>
      <c r="TDG13" s="35"/>
      <c r="TDH13" s="35"/>
      <c r="TDI13" s="35"/>
      <c r="TDJ13" s="35"/>
      <c r="TDK13" s="35"/>
      <c r="TDL13" s="35"/>
      <c r="TDM13" s="35"/>
      <c r="TDN13" s="35"/>
      <c r="TDO13" s="35"/>
      <c r="TDP13" s="35"/>
      <c r="TDQ13" s="35"/>
      <c r="TDR13" s="35"/>
      <c r="TDS13" s="35"/>
      <c r="TDT13" s="35"/>
      <c r="TDU13" s="35"/>
      <c r="TDV13" s="35"/>
      <c r="TDW13" s="35"/>
      <c r="TDX13" s="35"/>
      <c r="TDY13" s="35"/>
      <c r="TDZ13" s="35"/>
      <c r="TEA13" s="35"/>
      <c r="TEB13" s="35"/>
      <c r="TEC13" s="35"/>
      <c r="TED13" s="35"/>
      <c r="TEE13" s="35"/>
      <c r="TEF13" s="35"/>
      <c r="TEG13" s="35"/>
      <c r="TEH13" s="35"/>
      <c r="TEI13" s="35"/>
      <c r="TEJ13" s="35"/>
      <c r="TEK13" s="35"/>
      <c r="TEL13" s="35"/>
      <c r="TEM13" s="35"/>
      <c r="TEN13" s="35"/>
      <c r="TEO13" s="35"/>
      <c r="TEP13" s="35"/>
      <c r="TEQ13" s="35"/>
      <c r="TER13" s="35"/>
      <c r="TES13" s="35"/>
      <c r="TET13" s="35"/>
      <c r="TEU13" s="35"/>
      <c r="TEV13" s="35"/>
      <c r="TEW13" s="35"/>
      <c r="TEX13" s="35"/>
      <c r="TEY13" s="35"/>
      <c r="TEZ13" s="35"/>
      <c r="TFA13" s="35"/>
      <c r="TFB13" s="35"/>
      <c r="TFC13" s="35"/>
      <c r="TFD13" s="35"/>
      <c r="TFE13" s="35"/>
      <c r="TFF13" s="35"/>
      <c r="TFG13" s="35"/>
      <c r="TFH13" s="35"/>
      <c r="TFI13" s="35"/>
      <c r="TFJ13" s="35"/>
      <c r="TFK13" s="35"/>
      <c r="TFL13" s="35"/>
      <c r="TFM13" s="35"/>
      <c r="TFN13" s="35"/>
      <c r="TFO13" s="35"/>
      <c r="TFP13" s="35"/>
      <c r="TFQ13" s="35"/>
      <c r="TFR13" s="35"/>
      <c r="TFS13" s="35"/>
      <c r="TFT13" s="35"/>
      <c r="TFU13" s="35"/>
      <c r="TFV13" s="35"/>
      <c r="TFW13" s="35"/>
      <c r="TFX13" s="35"/>
      <c r="TFY13" s="35"/>
      <c r="TFZ13" s="35"/>
      <c r="TGA13" s="35"/>
      <c r="TGB13" s="35"/>
      <c r="TGC13" s="35"/>
      <c r="TGD13" s="35"/>
      <c r="TGE13" s="35"/>
      <c r="TGF13" s="35"/>
      <c r="TGG13" s="35"/>
      <c r="TGH13" s="35"/>
      <c r="TGI13" s="35"/>
      <c r="TGJ13" s="35"/>
      <c r="TGK13" s="35"/>
      <c r="TGL13" s="35"/>
      <c r="TGM13" s="35"/>
      <c r="TGN13" s="35"/>
      <c r="TGO13" s="35"/>
      <c r="TGP13" s="35"/>
      <c r="TGQ13" s="35"/>
      <c r="TGR13" s="35"/>
      <c r="TGS13" s="35"/>
      <c r="TGT13" s="35"/>
      <c r="TGU13" s="35"/>
      <c r="TGV13" s="35"/>
      <c r="TGW13" s="35"/>
      <c r="TGX13" s="35"/>
      <c r="TGY13" s="35"/>
      <c r="TGZ13" s="35"/>
      <c r="THA13" s="35"/>
      <c r="THB13" s="35"/>
      <c r="THC13" s="35"/>
      <c r="THD13" s="35"/>
      <c r="THE13" s="35"/>
      <c r="THF13" s="35"/>
      <c r="THG13" s="35"/>
      <c r="THH13" s="35"/>
      <c r="THI13" s="35"/>
      <c r="THJ13" s="35"/>
      <c r="THK13" s="35"/>
      <c r="THL13" s="35"/>
      <c r="THM13" s="35"/>
      <c r="THN13" s="35"/>
      <c r="THO13" s="35"/>
      <c r="THP13" s="35"/>
      <c r="THQ13" s="35"/>
      <c r="THR13" s="35"/>
      <c r="THS13" s="35"/>
      <c r="THT13" s="35"/>
      <c r="THU13" s="35"/>
      <c r="THV13" s="35"/>
      <c r="THW13" s="35"/>
      <c r="THX13" s="35"/>
      <c r="THY13" s="35"/>
      <c r="THZ13" s="35"/>
      <c r="TIA13" s="35"/>
      <c r="TIB13" s="35"/>
      <c r="TIC13" s="35"/>
      <c r="TID13" s="35"/>
      <c r="TIE13" s="35"/>
      <c r="TIF13" s="35"/>
      <c r="TIG13" s="35"/>
      <c r="TIH13" s="35"/>
      <c r="TII13" s="35"/>
      <c r="TIJ13" s="35"/>
      <c r="TIK13" s="35"/>
      <c r="TIL13" s="35"/>
      <c r="TIM13" s="35"/>
      <c r="TIN13" s="35"/>
      <c r="TIO13" s="35"/>
      <c r="TIP13" s="35"/>
      <c r="TIQ13" s="35"/>
      <c r="TIR13" s="35"/>
      <c r="TIS13" s="35"/>
      <c r="TIT13" s="35"/>
      <c r="TIU13" s="35"/>
      <c r="TIV13" s="35"/>
      <c r="TIW13" s="35"/>
      <c r="TIX13" s="35"/>
      <c r="TIY13" s="35"/>
      <c r="TIZ13" s="35"/>
      <c r="TJA13" s="35"/>
      <c r="TJB13" s="35"/>
      <c r="TJC13" s="35"/>
      <c r="TJD13" s="35"/>
      <c r="TJE13" s="35"/>
      <c r="TJF13" s="35"/>
      <c r="TJG13" s="35"/>
      <c r="TJH13" s="35"/>
      <c r="TJI13" s="35"/>
      <c r="TJJ13" s="35"/>
      <c r="TJK13" s="35"/>
      <c r="TJL13" s="35"/>
      <c r="TJM13" s="35"/>
      <c r="TJN13" s="35"/>
      <c r="TJO13" s="35"/>
      <c r="TJP13" s="35"/>
      <c r="TJQ13" s="35"/>
      <c r="TJR13" s="35"/>
      <c r="TJS13" s="35"/>
      <c r="TJT13" s="35"/>
      <c r="TJU13" s="35"/>
      <c r="TJV13" s="35"/>
      <c r="TJW13" s="35"/>
      <c r="TJX13" s="35"/>
      <c r="TJY13" s="35"/>
      <c r="TJZ13" s="35"/>
      <c r="TKA13" s="35"/>
      <c r="TKB13" s="35"/>
      <c r="TKC13" s="35"/>
      <c r="TKD13" s="35"/>
      <c r="TKE13" s="35"/>
      <c r="TKF13" s="35"/>
      <c r="TKG13" s="35"/>
      <c r="TKH13" s="35"/>
      <c r="TKI13" s="35"/>
      <c r="TKJ13" s="35"/>
      <c r="TKK13" s="35"/>
      <c r="TKL13" s="35"/>
      <c r="TKM13" s="35"/>
      <c r="TKN13" s="35"/>
      <c r="TKO13" s="35"/>
      <c r="TKP13" s="35"/>
      <c r="TKQ13" s="35"/>
      <c r="TKR13" s="35"/>
      <c r="TKS13" s="35"/>
      <c r="TKT13" s="35"/>
      <c r="TKU13" s="35"/>
      <c r="TKV13" s="35"/>
      <c r="TKW13" s="35"/>
      <c r="TKX13" s="35"/>
      <c r="TKY13" s="35"/>
      <c r="TKZ13" s="35"/>
      <c r="TLA13" s="35"/>
      <c r="TLB13" s="35"/>
      <c r="TLC13" s="35"/>
      <c r="TLD13" s="35"/>
      <c r="TLE13" s="35"/>
      <c r="TLF13" s="35"/>
      <c r="TLG13" s="35"/>
      <c r="TLH13" s="35"/>
      <c r="TLI13" s="35"/>
      <c r="TLJ13" s="35"/>
      <c r="TLK13" s="35"/>
      <c r="TLL13" s="35"/>
      <c r="TLM13" s="35"/>
      <c r="TLN13" s="35"/>
      <c r="TLO13" s="35"/>
      <c r="TLP13" s="35"/>
      <c r="TLQ13" s="35"/>
      <c r="TLR13" s="35"/>
      <c r="TLS13" s="35"/>
      <c r="TLT13" s="35"/>
      <c r="TLU13" s="35"/>
      <c r="TLV13" s="35"/>
      <c r="TLW13" s="35"/>
      <c r="TLX13" s="35"/>
      <c r="TLY13" s="35"/>
      <c r="TLZ13" s="35"/>
      <c r="TMA13" s="35"/>
      <c r="TMB13" s="35"/>
      <c r="TMC13" s="35"/>
      <c r="TMD13" s="35"/>
      <c r="TME13" s="35"/>
      <c r="TMF13" s="35"/>
      <c r="TMG13" s="35"/>
      <c r="TMH13" s="35"/>
      <c r="TMI13" s="35"/>
      <c r="TMJ13" s="35"/>
      <c r="TMK13" s="35"/>
      <c r="TML13" s="35"/>
      <c r="TMM13" s="35"/>
      <c r="TMN13" s="35"/>
      <c r="TMO13" s="35"/>
      <c r="TMP13" s="35"/>
      <c r="TMQ13" s="35"/>
      <c r="TMR13" s="35"/>
      <c r="TMS13" s="35"/>
      <c r="TMT13" s="35"/>
      <c r="TMU13" s="35"/>
      <c r="TMV13" s="35"/>
      <c r="TMW13" s="35"/>
      <c r="TMX13" s="35"/>
      <c r="TMY13" s="35"/>
      <c r="TMZ13" s="35"/>
      <c r="TNA13" s="35"/>
      <c r="TNB13" s="35"/>
      <c r="TNC13" s="35"/>
      <c r="TND13" s="35"/>
      <c r="TNE13" s="35"/>
      <c r="TNF13" s="35"/>
      <c r="TNG13" s="35"/>
      <c r="TNH13" s="35"/>
      <c r="TNI13" s="35"/>
      <c r="TNJ13" s="35"/>
      <c r="TNK13" s="35"/>
      <c r="TNL13" s="35"/>
      <c r="TNM13" s="35"/>
      <c r="TNN13" s="35"/>
      <c r="TNO13" s="35"/>
      <c r="TNP13" s="35"/>
      <c r="TNQ13" s="35"/>
      <c r="TNR13" s="35"/>
      <c r="TNS13" s="35"/>
      <c r="TNT13" s="35"/>
      <c r="TNU13" s="35"/>
      <c r="TNV13" s="35"/>
      <c r="TNW13" s="35"/>
      <c r="TNX13" s="35"/>
      <c r="TNY13" s="35"/>
      <c r="TNZ13" s="35"/>
      <c r="TOA13" s="35"/>
      <c r="TOB13" s="35"/>
      <c r="TOC13" s="35"/>
      <c r="TOD13" s="35"/>
      <c r="TOE13" s="35"/>
      <c r="TOF13" s="35"/>
      <c r="TOG13" s="35"/>
      <c r="TOH13" s="35"/>
      <c r="TOI13" s="35"/>
      <c r="TOJ13" s="35"/>
      <c r="TOK13" s="35"/>
      <c r="TOL13" s="35"/>
      <c r="TOM13" s="35"/>
      <c r="TON13" s="35"/>
      <c r="TOO13" s="35"/>
      <c r="TOP13" s="35"/>
      <c r="TOQ13" s="35"/>
      <c r="TOR13" s="35"/>
      <c r="TOS13" s="35"/>
      <c r="TOT13" s="35"/>
      <c r="TOU13" s="35"/>
      <c r="TOV13" s="35"/>
      <c r="TOW13" s="35"/>
      <c r="TOX13" s="35"/>
      <c r="TOY13" s="35"/>
      <c r="TOZ13" s="35"/>
      <c r="TPA13" s="35"/>
      <c r="TPB13" s="35"/>
      <c r="TPC13" s="35"/>
      <c r="TPD13" s="35"/>
      <c r="TPE13" s="35"/>
      <c r="TPF13" s="35"/>
      <c r="TPG13" s="35"/>
      <c r="TPH13" s="35"/>
      <c r="TPI13" s="35"/>
      <c r="TPJ13" s="35"/>
      <c r="TPK13" s="35"/>
      <c r="TPL13" s="35"/>
      <c r="TPM13" s="35"/>
      <c r="TPN13" s="35"/>
      <c r="TPO13" s="35"/>
      <c r="TPP13" s="35"/>
      <c r="TPQ13" s="35"/>
      <c r="TPR13" s="35"/>
      <c r="TPS13" s="35"/>
      <c r="TPT13" s="35"/>
      <c r="TPU13" s="35"/>
      <c r="TPV13" s="35"/>
      <c r="TPW13" s="35"/>
      <c r="TPX13" s="35"/>
      <c r="TPY13" s="35"/>
      <c r="TPZ13" s="35"/>
      <c r="TQA13" s="35"/>
      <c r="TQB13" s="35"/>
      <c r="TQC13" s="35"/>
      <c r="TQD13" s="35"/>
      <c r="TQE13" s="35"/>
      <c r="TQF13" s="35"/>
      <c r="TQG13" s="35"/>
      <c r="TQH13" s="35"/>
      <c r="TQI13" s="35"/>
      <c r="TQJ13" s="35"/>
      <c r="TQK13" s="35"/>
      <c r="TQL13" s="35"/>
      <c r="TQM13" s="35"/>
      <c r="TQN13" s="35"/>
      <c r="TQO13" s="35"/>
      <c r="TQP13" s="35"/>
      <c r="TQQ13" s="35"/>
      <c r="TQR13" s="35"/>
      <c r="TQS13" s="35"/>
      <c r="TQT13" s="35"/>
      <c r="TQU13" s="35"/>
      <c r="TQV13" s="35"/>
      <c r="TQW13" s="35"/>
      <c r="TQX13" s="35"/>
      <c r="TQY13" s="35"/>
      <c r="TQZ13" s="35"/>
      <c r="TRA13" s="35"/>
      <c r="TRB13" s="35"/>
      <c r="TRC13" s="35"/>
      <c r="TRD13" s="35"/>
      <c r="TRE13" s="35"/>
      <c r="TRF13" s="35"/>
      <c r="TRG13" s="35"/>
      <c r="TRH13" s="35"/>
      <c r="TRI13" s="35"/>
      <c r="TRJ13" s="35"/>
      <c r="TRK13" s="35"/>
      <c r="TRL13" s="35"/>
      <c r="TRM13" s="35"/>
      <c r="TRN13" s="35"/>
      <c r="TRO13" s="35"/>
      <c r="TRP13" s="35"/>
      <c r="TRQ13" s="35"/>
      <c r="TRR13" s="35"/>
      <c r="TRS13" s="35"/>
      <c r="TRT13" s="35"/>
      <c r="TRU13" s="35"/>
      <c r="TRV13" s="35"/>
      <c r="TRW13" s="35"/>
      <c r="TRX13" s="35"/>
      <c r="TRY13" s="35"/>
      <c r="TRZ13" s="35"/>
      <c r="TSA13" s="35"/>
      <c r="TSB13" s="35"/>
      <c r="TSC13" s="35"/>
      <c r="TSD13" s="35"/>
      <c r="TSE13" s="35"/>
      <c r="TSF13" s="35"/>
      <c r="TSG13" s="35"/>
      <c r="TSH13" s="35"/>
      <c r="TSI13" s="35"/>
      <c r="TSJ13" s="35"/>
      <c r="TSK13" s="35"/>
      <c r="TSL13" s="35"/>
      <c r="TSM13" s="35"/>
      <c r="TSN13" s="35"/>
      <c r="TSO13" s="35"/>
      <c r="TSP13" s="35"/>
      <c r="TSQ13" s="35"/>
      <c r="TSR13" s="35"/>
      <c r="TSS13" s="35"/>
      <c r="TST13" s="35"/>
      <c r="TSU13" s="35"/>
      <c r="TSV13" s="35"/>
      <c r="TSW13" s="35"/>
      <c r="TSX13" s="35"/>
      <c r="TSY13" s="35"/>
      <c r="TSZ13" s="35"/>
      <c r="TTA13" s="35"/>
      <c r="TTB13" s="35"/>
      <c r="TTC13" s="35"/>
      <c r="TTD13" s="35"/>
      <c r="TTE13" s="35"/>
      <c r="TTF13" s="35"/>
      <c r="TTG13" s="35"/>
      <c r="TTH13" s="35"/>
      <c r="TTI13" s="35"/>
      <c r="TTJ13" s="35"/>
      <c r="TTK13" s="35"/>
      <c r="TTL13" s="35"/>
      <c r="TTM13" s="35"/>
      <c r="TTN13" s="35"/>
      <c r="TTO13" s="35"/>
      <c r="TTP13" s="35"/>
      <c r="TTQ13" s="35"/>
      <c r="TTR13" s="35"/>
      <c r="TTS13" s="35"/>
      <c r="TTT13" s="35"/>
      <c r="TTU13" s="35"/>
      <c r="TTV13" s="35"/>
      <c r="TTW13" s="35"/>
      <c r="TTX13" s="35"/>
      <c r="TTY13" s="35"/>
      <c r="TTZ13" s="35"/>
      <c r="TUA13" s="35"/>
      <c r="TUB13" s="35"/>
      <c r="TUC13" s="35"/>
      <c r="TUD13" s="35"/>
      <c r="TUE13" s="35"/>
      <c r="TUF13" s="35"/>
      <c r="TUG13" s="35"/>
      <c r="TUH13" s="35"/>
      <c r="TUI13" s="35"/>
      <c r="TUJ13" s="35"/>
      <c r="TUK13" s="35"/>
      <c r="TUL13" s="35"/>
      <c r="TUM13" s="35"/>
      <c r="TUN13" s="35"/>
      <c r="TUO13" s="35"/>
      <c r="TUP13" s="35"/>
      <c r="TUQ13" s="35"/>
      <c r="TUR13" s="35"/>
      <c r="TUS13" s="35"/>
      <c r="TUT13" s="35"/>
      <c r="TUU13" s="35"/>
      <c r="TUV13" s="35"/>
      <c r="TUW13" s="35"/>
      <c r="TUX13" s="35"/>
      <c r="TUY13" s="35"/>
      <c r="TUZ13" s="35"/>
      <c r="TVA13" s="35"/>
      <c r="TVB13" s="35"/>
      <c r="TVC13" s="35"/>
      <c r="TVD13" s="35"/>
      <c r="TVE13" s="35"/>
      <c r="TVF13" s="35"/>
      <c r="TVG13" s="35"/>
      <c r="TVH13" s="35"/>
      <c r="TVI13" s="35"/>
      <c r="TVJ13" s="35"/>
      <c r="TVK13" s="35"/>
      <c r="TVL13" s="35"/>
      <c r="TVM13" s="35"/>
      <c r="TVN13" s="35"/>
      <c r="TVO13" s="35"/>
      <c r="TVP13" s="35"/>
      <c r="TVQ13" s="35"/>
      <c r="TVR13" s="35"/>
      <c r="TVS13" s="35"/>
      <c r="TVT13" s="35"/>
      <c r="TVU13" s="35"/>
      <c r="TVV13" s="35"/>
      <c r="TVW13" s="35"/>
      <c r="TVX13" s="35"/>
      <c r="TVY13" s="35"/>
      <c r="TVZ13" s="35"/>
      <c r="TWA13" s="35"/>
      <c r="TWB13" s="35"/>
      <c r="TWC13" s="35"/>
      <c r="TWD13" s="35"/>
      <c r="TWE13" s="35"/>
      <c r="TWF13" s="35"/>
      <c r="TWG13" s="35"/>
      <c r="TWH13" s="35"/>
      <c r="TWI13" s="35"/>
      <c r="TWJ13" s="35"/>
      <c r="TWK13" s="35"/>
      <c r="TWL13" s="35"/>
      <c r="TWM13" s="35"/>
      <c r="TWN13" s="35"/>
      <c r="TWO13" s="35"/>
      <c r="TWP13" s="35"/>
      <c r="TWQ13" s="35"/>
      <c r="TWR13" s="35"/>
      <c r="TWS13" s="35"/>
      <c r="TWT13" s="35"/>
      <c r="TWU13" s="35"/>
      <c r="TWV13" s="35"/>
      <c r="TWW13" s="35"/>
      <c r="TWX13" s="35"/>
      <c r="TWY13" s="35"/>
      <c r="TWZ13" s="35"/>
      <c r="TXA13" s="35"/>
      <c r="TXB13" s="35"/>
      <c r="TXC13" s="35"/>
      <c r="TXD13" s="35"/>
      <c r="TXE13" s="35"/>
      <c r="TXF13" s="35"/>
      <c r="TXG13" s="35"/>
      <c r="TXH13" s="35"/>
      <c r="TXI13" s="35"/>
      <c r="TXJ13" s="35"/>
      <c r="TXK13" s="35"/>
      <c r="TXL13" s="35"/>
      <c r="TXM13" s="35"/>
      <c r="TXN13" s="35"/>
      <c r="TXO13" s="35"/>
      <c r="TXP13" s="35"/>
      <c r="TXQ13" s="35"/>
      <c r="TXR13" s="35"/>
      <c r="TXS13" s="35"/>
      <c r="TXT13" s="35"/>
      <c r="TXU13" s="35"/>
      <c r="TXV13" s="35"/>
      <c r="TXW13" s="35"/>
      <c r="TXX13" s="35"/>
      <c r="TXY13" s="35"/>
      <c r="TXZ13" s="35"/>
      <c r="TYA13" s="35"/>
      <c r="TYB13" s="35"/>
      <c r="TYC13" s="35"/>
      <c r="TYD13" s="35"/>
      <c r="TYE13" s="35"/>
      <c r="TYF13" s="35"/>
      <c r="TYG13" s="35"/>
      <c r="TYH13" s="35"/>
      <c r="TYI13" s="35"/>
      <c r="TYJ13" s="35"/>
      <c r="TYK13" s="35"/>
      <c r="TYL13" s="35"/>
      <c r="TYM13" s="35"/>
      <c r="TYN13" s="35"/>
      <c r="TYO13" s="35"/>
      <c r="TYP13" s="35"/>
      <c r="TYQ13" s="35"/>
      <c r="TYR13" s="35"/>
      <c r="TYS13" s="35"/>
      <c r="TYT13" s="35"/>
      <c r="TYU13" s="35"/>
      <c r="TYV13" s="35"/>
      <c r="TYW13" s="35"/>
      <c r="TYX13" s="35"/>
      <c r="TYY13" s="35"/>
      <c r="TYZ13" s="35"/>
      <c r="TZA13" s="35"/>
      <c r="TZB13" s="35"/>
      <c r="TZC13" s="35"/>
      <c r="TZD13" s="35"/>
      <c r="TZE13" s="35"/>
      <c r="TZF13" s="35"/>
      <c r="TZG13" s="35"/>
      <c r="TZH13" s="35"/>
      <c r="TZI13" s="35"/>
      <c r="TZJ13" s="35"/>
      <c r="TZK13" s="35"/>
      <c r="TZL13" s="35"/>
      <c r="TZM13" s="35"/>
      <c r="TZN13" s="35"/>
      <c r="TZO13" s="35"/>
      <c r="TZP13" s="35"/>
      <c r="TZQ13" s="35"/>
      <c r="TZR13" s="35"/>
      <c r="TZS13" s="35"/>
      <c r="TZT13" s="35"/>
      <c r="TZU13" s="35"/>
      <c r="TZV13" s="35"/>
      <c r="TZW13" s="35"/>
      <c r="TZX13" s="35"/>
      <c r="TZY13" s="35"/>
      <c r="TZZ13" s="35"/>
      <c r="UAA13" s="35"/>
      <c r="UAB13" s="35"/>
      <c r="UAC13" s="35"/>
      <c r="UAD13" s="35"/>
      <c r="UAE13" s="35"/>
      <c r="UAF13" s="35"/>
      <c r="UAG13" s="35"/>
      <c r="UAH13" s="35"/>
      <c r="UAI13" s="35"/>
      <c r="UAJ13" s="35"/>
      <c r="UAK13" s="35"/>
      <c r="UAL13" s="35"/>
      <c r="UAM13" s="35"/>
      <c r="UAN13" s="35"/>
      <c r="UAO13" s="35"/>
      <c r="UAP13" s="35"/>
      <c r="UAQ13" s="35"/>
      <c r="UAR13" s="35"/>
      <c r="UAS13" s="35"/>
      <c r="UAT13" s="35"/>
      <c r="UAU13" s="35"/>
      <c r="UAV13" s="35"/>
      <c r="UAW13" s="35"/>
      <c r="UAX13" s="35"/>
      <c r="UAY13" s="35"/>
      <c r="UAZ13" s="35"/>
      <c r="UBA13" s="35"/>
      <c r="UBB13" s="35"/>
      <c r="UBC13" s="35"/>
      <c r="UBD13" s="35"/>
      <c r="UBE13" s="35"/>
      <c r="UBF13" s="35"/>
      <c r="UBG13" s="35"/>
      <c r="UBH13" s="35"/>
      <c r="UBI13" s="35"/>
      <c r="UBJ13" s="35"/>
      <c r="UBK13" s="35"/>
      <c r="UBL13" s="35"/>
      <c r="UBM13" s="35"/>
      <c r="UBN13" s="35"/>
      <c r="UBO13" s="35"/>
      <c r="UBP13" s="35"/>
      <c r="UBQ13" s="35"/>
      <c r="UBR13" s="35"/>
      <c r="UBS13" s="35"/>
      <c r="UBT13" s="35"/>
      <c r="UBU13" s="35"/>
      <c r="UBV13" s="35"/>
      <c r="UBW13" s="35"/>
      <c r="UBX13" s="35"/>
      <c r="UBY13" s="35"/>
      <c r="UBZ13" s="35"/>
      <c r="UCA13" s="35"/>
      <c r="UCB13" s="35"/>
      <c r="UCC13" s="35"/>
      <c r="UCD13" s="35"/>
      <c r="UCE13" s="35"/>
      <c r="UCF13" s="35"/>
      <c r="UCG13" s="35"/>
      <c r="UCH13" s="35"/>
      <c r="UCI13" s="35"/>
      <c r="UCJ13" s="35"/>
      <c r="UCK13" s="35"/>
      <c r="UCL13" s="35"/>
      <c r="UCM13" s="35"/>
      <c r="UCN13" s="35"/>
      <c r="UCO13" s="35"/>
      <c r="UCP13" s="35"/>
      <c r="UCQ13" s="35"/>
      <c r="UCR13" s="35"/>
      <c r="UCS13" s="35"/>
      <c r="UCT13" s="35"/>
      <c r="UCU13" s="35"/>
      <c r="UCV13" s="35"/>
      <c r="UCW13" s="35"/>
      <c r="UCX13" s="35"/>
      <c r="UCY13" s="35"/>
      <c r="UCZ13" s="35"/>
      <c r="UDA13" s="35"/>
      <c r="UDB13" s="35"/>
      <c r="UDC13" s="35"/>
      <c r="UDD13" s="35"/>
      <c r="UDE13" s="35"/>
      <c r="UDF13" s="35"/>
      <c r="UDG13" s="35"/>
      <c r="UDH13" s="35"/>
      <c r="UDI13" s="35"/>
      <c r="UDJ13" s="35"/>
      <c r="UDK13" s="35"/>
      <c r="UDL13" s="35"/>
      <c r="UDM13" s="35"/>
      <c r="UDN13" s="35"/>
      <c r="UDO13" s="35"/>
      <c r="UDP13" s="35"/>
      <c r="UDQ13" s="35"/>
      <c r="UDR13" s="35"/>
      <c r="UDS13" s="35"/>
      <c r="UDT13" s="35"/>
      <c r="UDU13" s="35"/>
      <c r="UDV13" s="35"/>
      <c r="UDW13" s="35"/>
      <c r="UDX13" s="35"/>
      <c r="UDY13" s="35"/>
      <c r="UDZ13" s="35"/>
      <c r="UEA13" s="35"/>
      <c r="UEB13" s="35"/>
      <c r="UEC13" s="35"/>
      <c r="UED13" s="35"/>
      <c r="UEE13" s="35"/>
      <c r="UEF13" s="35"/>
      <c r="UEG13" s="35"/>
      <c r="UEH13" s="35"/>
      <c r="UEI13" s="35"/>
      <c r="UEJ13" s="35"/>
      <c r="UEK13" s="35"/>
      <c r="UEL13" s="35"/>
      <c r="UEM13" s="35"/>
      <c r="UEN13" s="35"/>
      <c r="UEO13" s="35"/>
      <c r="UEP13" s="35"/>
      <c r="UEQ13" s="35"/>
      <c r="UER13" s="35"/>
      <c r="UES13" s="35"/>
      <c r="UET13" s="35"/>
      <c r="UEU13" s="35"/>
      <c r="UEV13" s="35"/>
      <c r="UEW13" s="35"/>
      <c r="UEX13" s="35"/>
      <c r="UEY13" s="35"/>
      <c r="UEZ13" s="35"/>
      <c r="UFA13" s="35"/>
      <c r="UFB13" s="35"/>
      <c r="UFC13" s="35"/>
      <c r="UFD13" s="35"/>
      <c r="UFE13" s="35"/>
      <c r="UFF13" s="35"/>
      <c r="UFG13" s="35"/>
      <c r="UFH13" s="35"/>
      <c r="UFI13" s="35"/>
      <c r="UFJ13" s="35"/>
      <c r="UFK13" s="35"/>
      <c r="UFL13" s="35"/>
      <c r="UFM13" s="35"/>
      <c r="UFN13" s="35"/>
      <c r="UFO13" s="35"/>
      <c r="UFP13" s="35"/>
      <c r="UFQ13" s="35"/>
      <c r="UFR13" s="35"/>
      <c r="UFS13" s="35"/>
      <c r="UFT13" s="35"/>
      <c r="UFU13" s="35"/>
      <c r="UFV13" s="35"/>
      <c r="UFW13" s="35"/>
      <c r="UFX13" s="35"/>
      <c r="UFY13" s="35"/>
      <c r="UFZ13" s="35"/>
      <c r="UGA13" s="35"/>
      <c r="UGB13" s="35"/>
      <c r="UGC13" s="35"/>
      <c r="UGD13" s="35"/>
      <c r="UGE13" s="35"/>
      <c r="UGF13" s="35"/>
      <c r="UGG13" s="35"/>
      <c r="UGH13" s="35"/>
      <c r="UGI13" s="35"/>
      <c r="UGJ13" s="35"/>
      <c r="UGK13" s="35"/>
      <c r="UGL13" s="35"/>
      <c r="UGM13" s="35"/>
      <c r="UGN13" s="35"/>
      <c r="UGO13" s="35"/>
      <c r="UGP13" s="35"/>
      <c r="UGQ13" s="35"/>
      <c r="UGR13" s="35"/>
      <c r="UGS13" s="35"/>
      <c r="UGT13" s="35"/>
      <c r="UGU13" s="35"/>
      <c r="UGV13" s="35"/>
      <c r="UGW13" s="35"/>
      <c r="UGX13" s="35"/>
      <c r="UGY13" s="35"/>
      <c r="UGZ13" s="35"/>
      <c r="UHA13" s="35"/>
      <c r="UHB13" s="35"/>
      <c r="UHC13" s="35"/>
      <c r="UHD13" s="35"/>
      <c r="UHE13" s="35"/>
      <c r="UHF13" s="35"/>
      <c r="UHG13" s="35"/>
      <c r="UHH13" s="35"/>
      <c r="UHI13" s="35"/>
      <c r="UHJ13" s="35"/>
      <c r="UHK13" s="35"/>
      <c r="UHL13" s="35"/>
      <c r="UHM13" s="35"/>
      <c r="UHN13" s="35"/>
      <c r="UHO13" s="35"/>
      <c r="UHP13" s="35"/>
      <c r="UHQ13" s="35"/>
      <c r="UHR13" s="35"/>
      <c r="UHS13" s="35"/>
      <c r="UHT13" s="35"/>
      <c r="UHU13" s="35"/>
      <c r="UHV13" s="35"/>
      <c r="UHW13" s="35"/>
      <c r="UHX13" s="35"/>
      <c r="UHY13" s="35"/>
      <c r="UHZ13" s="35"/>
      <c r="UIA13" s="35"/>
      <c r="UIB13" s="35"/>
      <c r="UIC13" s="35"/>
      <c r="UID13" s="35"/>
      <c r="UIE13" s="35"/>
      <c r="UIF13" s="35"/>
      <c r="UIG13" s="35"/>
      <c r="UIH13" s="35"/>
      <c r="UII13" s="35"/>
      <c r="UIJ13" s="35"/>
      <c r="UIK13" s="35"/>
      <c r="UIL13" s="35"/>
      <c r="UIM13" s="35"/>
      <c r="UIN13" s="35"/>
      <c r="UIO13" s="35"/>
      <c r="UIP13" s="35"/>
      <c r="UIQ13" s="35"/>
      <c r="UIR13" s="35"/>
      <c r="UIS13" s="35"/>
      <c r="UIT13" s="35"/>
      <c r="UIU13" s="35"/>
      <c r="UIV13" s="35"/>
      <c r="UIW13" s="35"/>
      <c r="UIX13" s="35"/>
      <c r="UIY13" s="35"/>
      <c r="UIZ13" s="35"/>
      <c r="UJA13" s="35"/>
      <c r="UJB13" s="35"/>
      <c r="UJC13" s="35"/>
      <c r="UJD13" s="35"/>
      <c r="UJE13" s="35"/>
      <c r="UJF13" s="35"/>
      <c r="UJG13" s="35"/>
      <c r="UJH13" s="35"/>
      <c r="UJI13" s="35"/>
      <c r="UJJ13" s="35"/>
      <c r="UJK13" s="35"/>
      <c r="UJL13" s="35"/>
      <c r="UJM13" s="35"/>
      <c r="UJN13" s="35"/>
      <c r="UJO13" s="35"/>
      <c r="UJP13" s="35"/>
      <c r="UJQ13" s="35"/>
      <c r="UJR13" s="35"/>
      <c r="UJS13" s="35"/>
      <c r="UJT13" s="35"/>
      <c r="UJU13" s="35"/>
      <c r="UJV13" s="35"/>
      <c r="UJW13" s="35"/>
      <c r="UJX13" s="35"/>
      <c r="UJY13" s="35"/>
      <c r="UJZ13" s="35"/>
      <c r="UKA13" s="35"/>
      <c r="UKB13" s="35"/>
      <c r="UKC13" s="35"/>
      <c r="UKD13" s="35"/>
      <c r="UKE13" s="35"/>
      <c r="UKF13" s="35"/>
      <c r="UKG13" s="35"/>
      <c r="UKH13" s="35"/>
      <c r="UKI13" s="35"/>
      <c r="UKJ13" s="35"/>
      <c r="UKK13" s="35"/>
      <c r="UKL13" s="35"/>
      <c r="UKM13" s="35"/>
      <c r="UKN13" s="35"/>
      <c r="UKO13" s="35"/>
      <c r="UKP13" s="35"/>
      <c r="UKQ13" s="35"/>
      <c r="UKR13" s="35"/>
      <c r="UKS13" s="35"/>
      <c r="UKT13" s="35"/>
      <c r="UKU13" s="35"/>
      <c r="UKV13" s="35"/>
      <c r="UKW13" s="35"/>
      <c r="UKX13" s="35"/>
      <c r="UKY13" s="35"/>
      <c r="UKZ13" s="35"/>
      <c r="ULA13" s="35"/>
      <c r="ULB13" s="35"/>
      <c r="ULC13" s="35"/>
      <c r="ULD13" s="35"/>
      <c r="ULE13" s="35"/>
      <c r="ULF13" s="35"/>
      <c r="ULG13" s="35"/>
      <c r="ULH13" s="35"/>
      <c r="ULI13" s="35"/>
      <c r="ULJ13" s="35"/>
      <c r="ULK13" s="35"/>
      <c r="ULL13" s="35"/>
      <c r="ULM13" s="35"/>
      <c r="ULN13" s="35"/>
      <c r="ULO13" s="35"/>
      <c r="ULP13" s="35"/>
      <c r="ULQ13" s="35"/>
      <c r="ULR13" s="35"/>
      <c r="ULS13" s="35"/>
      <c r="ULT13" s="35"/>
      <c r="ULU13" s="35"/>
      <c r="ULV13" s="35"/>
      <c r="ULW13" s="35"/>
      <c r="ULX13" s="35"/>
      <c r="ULY13" s="35"/>
      <c r="ULZ13" s="35"/>
      <c r="UMA13" s="35"/>
      <c r="UMB13" s="35"/>
      <c r="UMC13" s="35"/>
      <c r="UMD13" s="35"/>
      <c r="UME13" s="35"/>
      <c r="UMF13" s="35"/>
      <c r="UMG13" s="35"/>
      <c r="UMH13" s="35"/>
      <c r="UMI13" s="35"/>
      <c r="UMJ13" s="35"/>
      <c r="UMK13" s="35"/>
      <c r="UML13" s="35"/>
      <c r="UMM13" s="35"/>
      <c r="UMN13" s="35"/>
      <c r="UMO13" s="35"/>
      <c r="UMP13" s="35"/>
      <c r="UMQ13" s="35"/>
      <c r="UMR13" s="35"/>
      <c r="UMS13" s="35"/>
      <c r="UMT13" s="35"/>
      <c r="UMU13" s="35"/>
      <c r="UMV13" s="35"/>
      <c r="UMW13" s="35"/>
      <c r="UMX13" s="35"/>
      <c r="UMY13" s="35"/>
      <c r="UMZ13" s="35"/>
      <c r="UNA13" s="35"/>
      <c r="UNB13" s="35"/>
      <c r="UNC13" s="35"/>
      <c r="UND13" s="35"/>
      <c r="UNE13" s="35"/>
      <c r="UNF13" s="35"/>
      <c r="UNG13" s="35"/>
      <c r="UNH13" s="35"/>
      <c r="UNI13" s="35"/>
      <c r="UNJ13" s="35"/>
      <c r="UNK13" s="35"/>
      <c r="UNL13" s="35"/>
      <c r="UNM13" s="35"/>
      <c r="UNN13" s="35"/>
      <c r="UNO13" s="35"/>
      <c r="UNP13" s="35"/>
      <c r="UNQ13" s="35"/>
      <c r="UNR13" s="35"/>
      <c r="UNS13" s="35"/>
      <c r="UNT13" s="35"/>
      <c r="UNU13" s="35"/>
      <c r="UNV13" s="35"/>
      <c r="UNW13" s="35"/>
      <c r="UNX13" s="35"/>
      <c r="UNY13" s="35"/>
      <c r="UNZ13" s="35"/>
      <c r="UOA13" s="35"/>
      <c r="UOB13" s="35"/>
      <c r="UOC13" s="35"/>
      <c r="UOD13" s="35"/>
      <c r="UOE13" s="35"/>
      <c r="UOF13" s="35"/>
      <c r="UOG13" s="35"/>
      <c r="UOH13" s="35"/>
      <c r="UOI13" s="35"/>
      <c r="UOJ13" s="35"/>
      <c r="UOK13" s="35"/>
      <c r="UOL13" s="35"/>
      <c r="UOM13" s="35"/>
      <c r="UON13" s="35"/>
      <c r="UOO13" s="35"/>
      <c r="UOP13" s="35"/>
      <c r="UOQ13" s="35"/>
      <c r="UOR13" s="35"/>
      <c r="UOS13" s="35"/>
      <c r="UOT13" s="35"/>
      <c r="UOU13" s="35"/>
      <c r="UOV13" s="35"/>
      <c r="UOW13" s="35"/>
      <c r="UOX13" s="35"/>
      <c r="UOY13" s="35"/>
      <c r="UOZ13" s="35"/>
      <c r="UPA13" s="35"/>
      <c r="UPB13" s="35"/>
      <c r="UPC13" s="35"/>
      <c r="UPD13" s="35"/>
      <c r="UPE13" s="35"/>
      <c r="UPF13" s="35"/>
      <c r="UPG13" s="35"/>
      <c r="UPH13" s="35"/>
      <c r="UPI13" s="35"/>
      <c r="UPJ13" s="35"/>
      <c r="UPK13" s="35"/>
      <c r="UPL13" s="35"/>
      <c r="UPM13" s="35"/>
      <c r="UPN13" s="35"/>
      <c r="UPO13" s="35"/>
      <c r="UPP13" s="35"/>
      <c r="UPQ13" s="35"/>
      <c r="UPR13" s="35"/>
      <c r="UPS13" s="35"/>
      <c r="UPT13" s="35"/>
      <c r="UPU13" s="35"/>
      <c r="UPV13" s="35"/>
      <c r="UPW13" s="35"/>
      <c r="UPX13" s="35"/>
      <c r="UPY13" s="35"/>
      <c r="UPZ13" s="35"/>
      <c r="UQA13" s="35"/>
      <c r="UQB13" s="35"/>
      <c r="UQC13" s="35"/>
      <c r="UQD13" s="35"/>
      <c r="UQE13" s="35"/>
      <c r="UQF13" s="35"/>
      <c r="UQG13" s="35"/>
      <c r="UQH13" s="35"/>
      <c r="UQI13" s="35"/>
      <c r="UQJ13" s="35"/>
      <c r="UQK13" s="35"/>
      <c r="UQL13" s="35"/>
      <c r="UQM13" s="35"/>
      <c r="UQN13" s="35"/>
      <c r="UQO13" s="35"/>
      <c r="UQP13" s="35"/>
      <c r="UQQ13" s="35"/>
      <c r="UQR13" s="35"/>
      <c r="UQS13" s="35"/>
      <c r="UQT13" s="35"/>
      <c r="UQU13" s="35"/>
      <c r="UQV13" s="35"/>
      <c r="UQW13" s="35"/>
      <c r="UQX13" s="35"/>
      <c r="UQY13" s="35"/>
      <c r="UQZ13" s="35"/>
      <c r="URA13" s="35"/>
      <c r="URB13" s="35"/>
      <c r="URC13" s="35"/>
      <c r="URD13" s="35"/>
      <c r="URE13" s="35"/>
      <c r="URF13" s="35"/>
      <c r="URG13" s="35"/>
      <c r="URH13" s="35"/>
      <c r="URI13" s="35"/>
      <c r="URJ13" s="35"/>
      <c r="URK13" s="35"/>
      <c r="URL13" s="35"/>
      <c r="URM13" s="35"/>
      <c r="URN13" s="35"/>
      <c r="URO13" s="35"/>
      <c r="URP13" s="35"/>
      <c r="URQ13" s="35"/>
      <c r="URR13" s="35"/>
      <c r="URS13" s="35"/>
      <c r="URT13" s="35"/>
      <c r="URU13" s="35"/>
      <c r="URV13" s="35"/>
      <c r="URW13" s="35"/>
      <c r="URX13" s="35"/>
      <c r="URY13" s="35"/>
      <c r="URZ13" s="35"/>
      <c r="USA13" s="35"/>
      <c r="USB13" s="35"/>
      <c r="USC13" s="35"/>
      <c r="USD13" s="35"/>
      <c r="USE13" s="35"/>
      <c r="USF13" s="35"/>
      <c r="USG13" s="35"/>
      <c r="USH13" s="35"/>
      <c r="USI13" s="35"/>
      <c r="USJ13" s="35"/>
      <c r="USK13" s="35"/>
      <c r="USL13" s="35"/>
      <c r="USM13" s="35"/>
      <c r="USN13" s="35"/>
      <c r="USO13" s="35"/>
      <c r="USP13" s="35"/>
      <c r="USQ13" s="35"/>
      <c r="USR13" s="35"/>
      <c r="USS13" s="35"/>
      <c r="UST13" s="35"/>
      <c r="USU13" s="35"/>
      <c r="USV13" s="35"/>
      <c r="USW13" s="35"/>
      <c r="USX13" s="35"/>
      <c r="USY13" s="35"/>
      <c r="USZ13" s="35"/>
      <c r="UTA13" s="35"/>
      <c r="UTB13" s="35"/>
      <c r="UTC13" s="35"/>
      <c r="UTD13" s="35"/>
      <c r="UTE13" s="35"/>
      <c r="UTF13" s="35"/>
      <c r="UTG13" s="35"/>
      <c r="UTH13" s="35"/>
      <c r="UTI13" s="35"/>
      <c r="UTJ13" s="35"/>
      <c r="UTK13" s="35"/>
      <c r="UTL13" s="35"/>
      <c r="UTM13" s="35"/>
      <c r="UTN13" s="35"/>
      <c r="UTO13" s="35"/>
      <c r="UTP13" s="35"/>
      <c r="UTQ13" s="35"/>
      <c r="UTR13" s="35"/>
      <c r="UTS13" s="35"/>
      <c r="UTT13" s="35"/>
      <c r="UTU13" s="35"/>
      <c r="UTV13" s="35"/>
      <c r="UTW13" s="35"/>
      <c r="UTX13" s="35"/>
      <c r="UTY13" s="35"/>
      <c r="UTZ13" s="35"/>
      <c r="UUA13" s="35"/>
      <c r="UUB13" s="35"/>
      <c r="UUC13" s="35"/>
      <c r="UUD13" s="35"/>
      <c r="UUE13" s="35"/>
      <c r="UUF13" s="35"/>
      <c r="UUG13" s="35"/>
      <c r="UUH13" s="35"/>
      <c r="UUI13" s="35"/>
      <c r="UUJ13" s="35"/>
      <c r="UUK13" s="35"/>
      <c r="UUL13" s="35"/>
      <c r="UUM13" s="35"/>
      <c r="UUN13" s="35"/>
      <c r="UUO13" s="35"/>
      <c r="UUP13" s="35"/>
      <c r="UUQ13" s="35"/>
      <c r="UUR13" s="35"/>
      <c r="UUS13" s="35"/>
      <c r="UUT13" s="35"/>
      <c r="UUU13" s="35"/>
      <c r="UUV13" s="35"/>
      <c r="UUW13" s="35"/>
      <c r="UUX13" s="35"/>
      <c r="UUY13" s="35"/>
      <c r="UUZ13" s="35"/>
      <c r="UVA13" s="35"/>
      <c r="UVB13" s="35"/>
      <c r="UVC13" s="35"/>
      <c r="UVD13" s="35"/>
      <c r="UVE13" s="35"/>
      <c r="UVF13" s="35"/>
      <c r="UVG13" s="35"/>
      <c r="UVH13" s="35"/>
      <c r="UVI13" s="35"/>
      <c r="UVJ13" s="35"/>
      <c r="UVK13" s="35"/>
      <c r="UVL13" s="35"/>
      <c r="UVM13" s="35"/>
      <c r="UVN13" s="35"/>
      <c r="UVO13" s="35"/>
      <c r="UVP13" s="35"/>
      <c r="UVQ13" s="35"/>
      <c r="UVR13" s="35"/>
      <c r="UVS13" s="35"/>
      <c r="UVT13" s="35"/>
      <c r="UVU13" s="35"/>
      <c r="UVV13" s="35"/>
      <c r="UVW13" s="35"/>
      <c r="UVX13" s="35"/>
      <c r="UVY13" s="35"/>
      <c r="UVZ13" s="35"/>
      <c r="UWA13" s="35"/>
      <c r="UWB13" s="35"/>
      <c r="UWC13" s="35"/>
      <c r="UWD13" s="35"/>
      <c r="UWE13" s="35"/>
      <c r="UWF13" s="35"/>
      <c r="UWG13" s="35"/>
      <c r="UWH13" s="35"/>
      <c r="UWI13" s="35"/>
      <c r="UWJ13" s="35"/>
      <c r="UWK13" s="35"/>
      <c r="UWL13" s="35"/>
      <c r="UWM13" s="35"/>
      <c r="UWN13" s="35"/>
      <c r="UWO13" s="35"/>
      <c r="UWP13" s="35"/>
      <c r="UWQ13" s="35"/>
      <c r="UWR13" s="35"/>
      <c r="UWS13" s="35"/>
      <c r="UWT13" s="35"/>
      <c r="UWU13" s="35"/>
      <c r="UWV13" s="35"/>
      <c r="UWW13" s="35"/>
      <c r="UWX13" s="35"/>
      <c r="UWY13" s="35"/>
      <c r="UWZ13" s="35"/>
      <c r="UXA13" s="35"/>
      <c r="UXB13" s="35"/>
      <c r="UXC13" s="35"/>
      <c r="UXD13" s="35"/>
      <c r="UXE13" s="35"/>
      <c r="UXF13" s="35"/>
      <c r="UXG13" s="35"/>
      <c r="UXH13" s="35"/>
      <c r="UXI13" s="35"/>
      <c r="UXJ13" s="35"/>
      <c r="UXK13" s="35"/>
      <c r="UXL13" s="35"/>
      <c r="UXM13" s="35"/>
      <c r="UXN13" s="35"/>
      <c r="UXO13" s="35"/>
      <c r="UXP13" s="35"/>
      <c r="UXQ13" s="35"/>
      <c r="UXR13" s="35"/>
      <c r="UXS13" s="35"/>
      <c r="UXT13" s="35"/>
      <c r="UXU13" s="35"/>
      <c r="UXV13" s="35"/>
      <c r="UXW13" s="35"/>
      <c r="UXX13" s="35"/>
      <c r="UXY13" s="35"/>
      <c r="UXZ13" s="35"/>
      <c r="UYA13" s="35"/>
      <c r="UYB13" s="35"/>
      <c r="UYC13" s="35"/>
      <c r="UYD13" s="35"/>
      <c r="UYE13" s="35"/>
      <c r="UYF13" s="35"/>
      <c r="UYG13" s="35"/>
      <c r="UYH13" s="35"/>
      <c r="UYI13" s="35"/>
      <c r="UYJ13" s="35"/>
      <c r="UYK13" s="35"/>
      <c r="UYL13" s="35"/>
      <c r="UYM13" s="35"/>
      <c r="UYN13" s="35"/>
      <c r="UYO13" s="35"/>
      <c r="UYP13" s="35"/>
      <c r="UYQ13" s="35"/>
      <c r="UYR13" s="35"/>
      <c r="UYS13" s="35"/>
      <c r="UYT13" s="35"/>
      <c r="UYU13" s="35"/>
      <c r="UYV13" s="35"/>
      <c r="UYW13" s="35"/>
      <c r="UYX13" s="35"/>
      <c r="UYY13" s="35"/>
      <c r="UYZ13" s="35"/>
      <c r="UZA13" s="35"/>
      <c r="UZB13" s="35"/>
      <c r="UZC13" s="35"/>
      <c r="UZD13" s="35"/>
      <c r="UZE13" s="35"/>
      <c r="UZF13" s="35"/>
      <c r="UZG13" s="35"/>
      <c r="UZH13" s="35"/>
      <c r="UZI13" s="35"/>
      <c r="UZJ13" s="35"/>
      <c r="UZK13" s="35"/>
      <c r="UZL13" s="35"/>
      <c r="UZM13" s="35"/>
      <c r="UZN13" s="35"/>
      <c r="UZO13" s="35"/>
      <c r="UZP13" s="35"/>
      <c r="UZQ13" s="35"/>
      <c r="UZR13" s="35"/>
      <c r="UZS13" s="35"/>
      <c r="UZT13" s="35"/>
      <c r="UZU13" s="35"/>
      <c r="UZV13" s="35"/>
      <c r="UZW13" s="35"/>
      <c r="UZX13" s="35"/>
      <c r="UZY13" s="35"/>
      <c r="UZZ13" s="35"/>
      <c r="VAA13" s="35"/>
      <c r="VAB13" s="35"/>
      <c r="VAC13" s="35"/>
      <c r="VAD13" s="35"/>
      <c r="VAE13" s="35"/>
      <c r="VAF13" s="35"/>
      <c r="VAG13" s="35"/>
      <c r="VAH13" s="35"/>
      <c r="VAI13" s="35"/>
      <c r="VAJ13" s="35"/>
      <c r="VAK13" s="35"/>
      <c r="VAL13" s="35"/>
      <c r="VAM13" s="35"/>
      <c r="VAN13" s="35"/>
      <c r="VAO13" s="35"/>
      <c r="VAP13" s="35"/>
      <c r="VAQ13" s="35"/>
      <c r="VAR13" s="35"/>
      <c r="VAS13" s="35"/>
      <c r="VAT13" s="35"/>
      <c r="VAU13" s="35"/>
      <c r="VAV13" s="35"/>
      <c r="VAW13" s="35"/>
      <c r="VAX13" s="35"/>
      <c r="VAY13" s="35"/>
      <c r="VAZ13" s="35"/>
      <c r="VBA13" s="35"/>
      <c r="VBB13" s="35"/>
      <c r="VBC13" s="35"/>
      <c r="VBD13" s="35"/>
      <c r="VBE13" s="35"/>
      <c r="VBF13" s="35"/>
      <c r="VBG13" s="35"/>
      <c r="VBH13" s="35"/>
      <c r="VBI13" s="35"/>
      <c r="VBJ13" s="35"/>
      <c r="VBK13" s="35"/>
      <c r="VBL13" s="35"/>
      <c r="VBM13" s="35"/>
      <c r="VBN13" s="35"/>
      <c r="VBO13" s="35"/>
      <c r="VBP13" s="35"/>
      <c r="VBQ13" s="35"/>
      <c r="VBR13" s="35"/>
      <c r="VBS13" s="35"/>
      <c r="VBT13" s="35"/>
      <c r="VBU13" s="35"/>
      <c r="VBV13" s="35"/>
      <c r="VBW13" s="35"/>
      <c r="VBX13" s="35"/>
      <c r="VBY13" s="35"/>
      <c r="VBZ13" s="35"/>
      <c r="VCA13" s="35"/>
      <c r="VCB13" s="35"/>
      <c r="VCC13" s="35"/>
      <c r="VCD13" s="35"/>
      <c r="VCE13" s="35"/>
      <c r="VCF13" s="35"/>
      <c r="VCG13" s="35"/>
      <c r="VCH13" s="35"/>
      <c r="VCI13" s="35"/>
      <c r="VCJ13" s="35"/>
      <c r="VCK13" s="35"/>
      <c r="VCL13" s="35"/>
      <c r="VCM13" s="35"/>
      <c r="VCN13" s="35"/>
      <c r="VCO13" s="35"/>
      <c r="VCP13" s="35"/>
      <c r="VCQ13" s="35"/>
      <c r="VCR13" s="35"/>
      <c r="VCS13" s="35"/>
      <c r="VCT13" s="35"/>
      <c r="VCU13" s="35"/>
      <c r="VCV13" s="35"/>
      <c r="VCW13" s="35"/>
      <c r="VCX13" s="35"/>
      <c r="VCY13" s="35"/>
      <c r="VCZ13" s="35"/>
      <c r="VDA13" s="35"/>
      <c r="VDB13" s="35"/>
      <c r="VDC13" s="35"/>
      <c r="VDD13" s="35"/>
      <c r="VDE13" s="35"/>
      <c r="VDF13" s="35"/>
      <c r="VDG13" s="35"/>
      <c r="VDH13" s="35"/>
      <c r="VDI13" s="35"/>
      <c r="VDJ13" s="35"/>
      <c r="VDK13" s="35"/>
      <c r="VDL13" s="35"/>
      <c r="VDM13" s="35"/>
      <c r="VDN13" s="35"/>
      <c r="VDO13" s="35"/>
      <c r="VDP13" s="35"/>
      <c r="VDQ13" s="35"/>
      <c r="VDR13" s="35"/>
      <c r="VDS13" s="35"/>
      <c r="VDT13" s="35"/>
      <c r="VDU13" s="35"/>
      <c r="VDV13" s="35"/>
      <c r="VDW13" s="35"/>
      <c r="VDX13" s="35"/>
      <c r="VDY13" s="35"/>
      <c r="VDZ13" s="35"/>
      <c r="VEA13" s="35"/>
      <c r="VEB13" s="35"/>
      <c r="VEC13" s="35"/>
      <c r="VED13" s="35"/>
      <c r="VEE13" s="35"/>
      <c r="VEF13" s="35"/>
      <c r="VEG13" s="35"/>
      <c r="VEH13" s="35"/>
      <c r="VEI13" s="35"/>
      <c r="VEJ13" s="35"/>
      <c r="VEK13" s="35"/>
      <c r="VEL13" s="35"/>
      <c r="VEM13" s="35"/>
      <c r="VEN13" s="35"/>
      <c r="VEO13" s="35"/>
      <c r="VEP13" s="35"/>
      <c r="VEQ13" s="35"/>
      <c r="VER13" s="35"/>
      <c r="VES13" s="35"/>
      <c r="VET13" s="35"/>
      <c r="VEU13" s="35"/>
      <c r="VEV13" s="35"/>
      <c r="VEW13" s="35"/>
      <c r="VEX13" s="35"/>
      <c r="VEY13" s="35"/>
      <c r="VEZ13" s="35"/>
      <c r="VFA13" s="35"/>
      <c r="VFB13" s="35"/>
      <c r="VFC13" s="35"/>
      <c r="VFD13" s="35"/>
      <c r="VFE13" s="35"/>
      <c r="VFF13" s="35"/>
      <c r="VFG13" s="35"/>
      <c r="VFH13" s="35"/>
      <c r="VFI13" s="35"/>
      <c r="VFJ13" s="35"/>
      <c r="VFK13" s="35"/>
      <c r="VFL13" s="35"/>
      <c r="VFM13" s="35"/>
      <c r="VFN13" s="35"/>
      <c r="VFO13" s="35"/>
      <c r="VFP13" s="35"/>
      <c r="VFQ13" s="35"/>
      <c r="VFR13" s="35"/>
      <c r="VFS13" s="35"/>
      <c r="VFT13" s="35"/>
      <c r="VFU13" s="35"/>
      <c r="VFV13" s="35"/>
      <c r="VFW13" s="35"/>
      <c r="VFX13" s="35"/>
      <c r="VFY13" s="35"/>
      <c r="VFZ13" s="35"/>
      <c r="VGA13" s="35"/>
      <c r="VGB13" s="35"/>
      <c r="VGC13" s="35"/>
      <c r="VGD13" s="35"/>
      <c r="VGE13" s="35"/>
      <c r="VGF13" s="35"/>
      <c r="VGG13" s="35"/>
      <c r="VGH13" s="35"/>
      <c r="VGI13" s="35"/>
      <c r="VGJ13" s="35"/>
      <c r="VGK13" s="35"/>
      <c r="VGL13" s="35"/>
      <c r="VGM13" s="35"/>
      <c r="VGN13" s="35"/>
      <c r="VGO13" s="35"/>
      <c r="VGP13" s="35"/>
      <c r="VGQ13" s="35"/>
      <c r="VGR13" s="35"/>
      <c r="VGS13" s="35"/>
      <c r="VGT13" s="35"/>
      <c r="VGU13" s="35"/>
      <c r="VGV13" s="35"/>
      <c r="VGW13" s="35"/>
      <c r="VGX13" s="35"/>
      <c r="VGY13" s="35"/>
      <c r="VGZ13" s="35"/>
      <c r="VHA13" s="35"/>
      <c r="VHB13" s="35"/>
      <c r="VHC13" s="35"/>
      <c r="VHD13" s="35"/>
      <c r="VHE13" s="35"/>
      <c r="VHF13" s="35"/>
      <c r="VHG13" s="35"/>
      <c r="VHH13" s="35"/>
      <c r="VHI13" s="35"/>
      <c r="VHJ13" s="35"/>
      <c r="VHK13" s="35"/>
      <c r="VHL13" s="35"/>
      <c r="VHM13" s="35"/>
      <c r="VHN13" s="35"/>
      <c r="VHO13" s="35"/>
      <c r="VHP13" s="35"/>
      <c r="VHQ13" s="35"/>
      <c r="VHR13" s="35"/>
      <c r="VHS13" s="35"/>
      <c r="VHT13" s="35"/>
      <c r="VHU13" s="35"/>
      <c r="VHV13" s="35"/>
      <c r="VHW13" s="35"/>
      <c r="VHX13" s="35"/>
      <c r="VHY13" s="35"/>
      <c r="VHZ13" s="35"/>
      <c r="VIA13" s="35"/>
      <c r="VIB13" s="35"/>
      <c r="VIC13" s="35"/>
      <c r="VID13" s="35"/>
      <c r="VIE13" s="35"/>
      <c r="VIF13" s="35"/>
      <c r="VIG13" s="35"/>
      <c r="VIH13" s="35"/>
      <c r="VII13" s="35"/>
      <c r="VIJ13" s="35"/>
      <c r="VIK13" s="35"/>
      <c r="VIL13" s="35"/>
      <c r="VIM13" s="35"/>
      <c r="VIN13" s="35"/>
      <c r="VIO13" s="35"/>
      <c r="VIP13" s="35"/>
      <c r="VIQ13" s="35"/>
      <c r="VIR13" s="35"/>
      <c r="VIS13" s="35"/>
      <c r="VIT13" s="35"/>
      <c r="VIU13" s="35"/>
      <c r="VIV13" s="35"/>
      <c r="VIW13" s="35"/>
      <c r="VIX13" s="35"/>
      <c r="VIY13" s="35"/>
      <c r="VIZ13" s="35"/>
      <c r="VJA13" s="35"/>
      <c r="VJB13" s="35"/>
      <c r="VJC13" s="35"/>
      <c r="VJD13" s="35"/>
      <c r="VJE13" s="35"/>
      <c r="VJF13" s="35"/>
      <c r="VJG13" s="35"/>
      <c r="VJH13" s="35"/>
      <c r="VJI13" s="35"/>
      <c r="VJJ13" s="35"/>
      <c r="VJK13" s="35"/>
      <c r="VJL13" s="35"/>
      <c r="VJM13" s="35"/>
      <c r="VJN13" s="35"/>
      <c r="VJO13" s="35"/>
      <c r="VJP13" s="35"/>
      <c r="VJQ13" s="35"/>
      <c r="VJR13" s="35"/>
      <c r="VJS13" s="35"/>
      <c r="VJT13" s="35"/>
      <c r="VJU13" s="35"/>
      <c r="VJV13" s="35"/>
      <c r="VJW13" s="35"/>
      <c r="VJX13" s="35"/>
      <c r="VJY13" s="35"/>
      <c r="VJZ13" s="35"/>
      <c r="VKA13" s="35"/>
      <c r="VKB13" s="35"/>
      <c r="VKC13" s="35"/>
      <c r="VKD13" s="35"/>
      <c r="VKE13" s="35"/>
      <c r="VKF13" s="35"/>
      <c r="VKG13" s="35"/>
      <c r="VKH13" s="35"/>
      <c r="VKI13" s="35"/>
      <c r="VKJ13" s="35"/>
      <c r="VKK13" s="35"/>
      <c r="VKL13" s="35"/>
      <c r="VKM13" s="35"/>
      <c r="VKN13" s="35"/>
      <c r="VKO13" s="35"/>
      <c r="VKP13" s="35"/>
      <c r="VKQ13" s="35"/>
      <c r="VKR13" s="35"/>
      <c r="VKS13" s="35"/>
      <c r="VKT13" s="35"/>
      <c r="VKU13" s="35"/>
      <c r="VKV13" s="35"/>
      <c r="VKW13" s="35"/>
      <c r="VKX13" s="35"/>
      <c r="VKY13" s="35"/>
      <c r="VKZ13" s="35"/>
      <c r="VLA13" s="35"/>
      <c r="VLB13" s="35"/>
      <c r="VLC13" s="35"/>
      <c r="VLD13" s="35"/>
      <c r="VLE13" s="35"/>
      <c r="VLF13" s="35"/>
      <c r="VLG13" s="35"/>
      <c r="VLH13" s="35"/>
      <c r="VLI13" s="35"/>
      <c r="VLJ13" s="35"/>
      <c r="VLK13" s="35"/>
      <c r="VLL13" s="35"/>
      <c r="VLM13" s="35"/>
      <c r="VLN13" s="35"/>
      <c r="VLO13" s="35"/>
      <c r="VLP13" s="35"/>
      <c r="VLQ13" s="35"/>
      <c r="VLR13" s="35"/>
      <c r="VLS13" s="35"/>
      <c r="VLT13" s="35"/>
      <c r="VLU13" s="35"/>
      <c r="VLV13" s="35"/>
      <c r="VLW13" s="35"/>
      <c r="VLX13" s="35"/>
      <c r="VLY13" s="35"/>
      <c r="VLZ13" s="35"/>
      <c r="VMA13" s="35"/>
      <c r="VMB13" s="35"/>
      <c r="VMC13" s="35"/>
      <c r="VMD13" s="35"/>
      <c r="VME13" s="35"/>
      <c r="VMF13" s="35"/>
      <c r="VMG13" s="35"/>
      <c r="VMH13" s="35"/>
      <c r="VMI13" s="35"/>
      <c r="VMJ13" s="35"/>
      <c r="VMK13" s="35"/>
      <c r="VML13" s="35"/>
      <c r="VMM13" s="35"/>
      <c r="VMN13" s="35"/>
      <c r="VMO13" s="35"/>
      <c r="VMP13" s="35"/>
      <c r="VMQ13" s="35"/>
      <c r="VMR13" s="35"/>
      <c r="VMS13" s="35"/>
      <c r="VMT13" s="35"/>
      <c r="VMU13" s="35"/>
      <c r="VMV13" s="35"/>
      <c r="VMW13" s="35"/>
      <c r="VMX13" s="35"/>
      <c r="VMY13" s="35"/>
      <c r="VMZ13" s="35"/>
      <c r="VNA13" s="35"/>
      <c r="VNB13" s="35"/>
      <c r="VNC13" s="35"/>
      <c r="VND13" s="35"/>
      <c r="VNE13" s="35"/>
      <c r="VNF13" s="35"/>
      <c r="VNG13" s="35"/>
      <c r="VNH13" s="35"/>
      <c r="VNI13" s="35"/>
      <c r="VNJ13" s="35"/>
      <c r="VNK13" s="35"/>
      <c r="VNL13" s="35"/>
      <c r="VNM13" s="35"/>
      <c r="VNN13" s="35"/>
      <c r="VNO13" s="35"/>
      <c r="VNP13" s="35"/>
      <c r="VNQ13" s="35"/>
      <c r="VNR13" s="35"/>
      <c r="VNS13" s="35"/>
      <c r="VNT13" s="35"/>
      <c r="VNU13" s="35"/>
      <c r="VNV13" s="35"/>
      <c r="VNW13" s="35"/>
      <c r="VNX13" s="35"/>
      <c r="VNY13" s="35"/>
      <c r="VNZ13" s="35"/>
      <c r="VOA13" s="35"/>
      <c r="VOB13" s="35"/>
      <c r="VOC13" s="35"/>
      <c r="VOD13" s="35"/>
      <c r="VOE13" s="35"/>
      <c r="VOF13" s="35"/>
      <c r="VOG13" s="35"/>
      <c r="VOH13" s="35"/>
      <c r="VOI13" s="35"/>
      <c r="VOJ13" s="35"/>
      <c r="VOK13" s="35"/>
      <c r="VOL13" s="35"/>
      <c r="VOM13" s="35"/>
      <c r="VON13" s="35"/>
      <c r="VOO13" s="35"/>
      <c r="VOP13" s="35"/>
      <c r="VOQ13" s="35"/>
      <c r="VOR13" s="35"/>
      <c r="VOS13" s="35"/>
      <c r="VOT13" s="35"/>
      <c r="VOU13" s="35"/>
      <c r="VOV13" s="35"/>
      <c r="VOW13" s="35"/>
      <c r="VOX13" s="35"/>
      <c r="VOY13" s="35"/>
      <c r="VOZ13" s="35"/>
      <c r="VPA13" s="35"/>
      <c r="VPB13" s="35"/>
      <c r="VPC13" s="35"/>
      <c r="VPD13" s="35"/>
      <c r="VPE13" s="35"/>
      <c r="VPF13" s="35"/>
      <c r="VPG13" s="35"/>
      <c r="VPH13" s="35"/>
      <c r="VPI13" s="35"/>
      <c r="VPJ13" s="35"/>
      <c r="VPK13" s="35"/>
      <c r="VPL13" s="35"/>
      <c r="VPM13" s="35"/>
      <c r="VPN13" s="35"/>
      <c r="VPO13" s="35"/>
      <c r="VPP13" s="35"/>
      <c r="VPQ13" s="35"/>
      <c r="VPR13" s="35"/>
      <c r="VPS13" s="35"/>
      <c r="VPT13" s="35"/>
      <c r="VPU13" s="35"/>
      <c r="VPV13" s="35"/>
      <c r="VPW13" s="35"/>
      <c r="VPX13" s="35"/>
      <c r="VPY13" s="35"/>
      <c r="VPZ13" s="35"/>
      <c r="VQA13" s="35"/>
      <c r="VQB13" s="35"/>
      <c r="VQC13" s="35"/>
      <c r="VQD13" s="35"/>
      <c r="VQE13" s="35"/>
      <c r="VQF13" s="35"/>
      <c r="VQG13" s="35"/>
      <c r="VQH13" s="35"/>
      <c r="VQI13" s="35"/>
      <c r="VQJ13" s="35"/>
      <c r="VQK13" s="35"/>
      <c r="VQL13" s="35"/>
      <c r="VQM13" s="35"/>
      <c r="VQN13" s="35"/>
      <c r="VQO13" s="35"/>
      <c r="VQP13" s="35"/>
      <c r="VQQ13" s="35"/>
      <c r="VQR13" s="35"/>
      <c r="VQS13" s="35"/>
      <c r="VQT13" s="35"/>
      <c r="VQU13" s="35"/>
      <c r="VQV13" s="35"/>
      <c r="VQW13" s="35"/>
      <c r="VQX13" s="35"/>
      <c r="VQY13" s="35"/>
      <c r="VQZ13" s="35"/>
      <c r="VRA13" s="35"/>
      <c r="VRB13" s="35"/>
      <c r="VRC13" s="35"/>
      <c r="VRD13" s="35"/>
      <c r="VRE13" s="35"/>
      <c r="VRF13" s="35"/>
      <c r="VRG13" s="35"/>
      <c r="VRH13" s="35"/>
      <c r="VRI13" s="35"/>
      <c r="VRJ13" s="35"/>
      <c r="VRK13" s="35"/>
      <c r="VRL13" s="35"/>
      <c r="VRM13" s="35"/>
      <c r="VRN13" s="35"/>
      <c r="VRO13" s="35"/>
      <c r="VRP13" s="35"/>
      <c r="VRQ13" s="35"/>
      <c r="VRR13" s="35"/>
      <c r="VRS13" s="35"/>
      <c r="VRT13" s="35"/>
      <c r="VRU13" s="35"/>
      <c r="VRV13" s="35"/>
      <c r="VRW13" s="35"/>
      <c r="VRX13" s="35"/>
      <c r="VRY13" s="35"/>
      <c r="VRZ13" s="35"/>
      <c r="VSA13" s="35"/>
      <c r="VSB13" s="35"/>
      <c r="VSC13" s="35"/>
      <c r="VSD13" s="35"/>
      <c r="VSE13" s="35"/>
      <c r="VSF13" s="35"/>
      <c r="VSG13" s="35"/>
      <c r="VSH13" s="35"/>
      <c r="VSI13" s="35"/>
      <c r="VSJ13" s="35"/>
      <c r="VSK13" s="35"/>
      <c r="VSL13" s="35"/>
      <c r="VSM13" s="35"/>
      <c r="VSN13" s="35"/>
      <c r="VSO13" s="35"/>
      <c r="VSP13" s="35"/>
      <c r="VSQ13" s="35"/>
      <c r="VSR13" s="35"/>
      <c r="VSS13" s="35"/>
      <c r="VST13" s="35"/>
      <c r="VSU13" s="35"/>
      <c r="VSV13" s="35"/>
      <c r="VSW13" s="35"/>
      <c r="VSX13" s="35"/>
      <c r="VSY13" s="35"/>
      <c r="VSZ13" s="35"/>
      <c r="VTA13" s="35"/>
      <c r="VTB13" s="35"/>
      <c r="VTC13" s="35"/>
      <c r="VTD13" s="35"/>
      <c r="VTE13" s="35"/>
      <c r="VTF13" s="35"/>
      <c r="VTG13" s="35"/>
      <c r="VTH13" s="35"/>
      <c r="VTI13" s="35"/>
      <c r="VTJ13" s="35"/>
      <c r="VTK13" s="35"/>
      <c r="VTL13" s="35"/>
      <c r="VTM13" s="35"/>
      <c r="VTN13" s="35"/>
      <c r="VTO13" s="35"/>
      <c r="VTP13" s="35"/>
      <c r="VTQ13" s="35"/>
      <c r="VTR13" s="35"/>
      <c r="VTS13" s="35"/>
      <c r="VTT13" s="35"/>
      <c r="VTU13" s="35"/>
      <c r="VTV13" s="35"/>
      <c r="VTW13" s="35"/>
      <c r="VTX13" s="35"/>
      <c r="VTY13" s="35"/>
      <c r="VTZ13" s="35"/>
      <c r="VUA13" s="35"/>
      <c r="VUB13" s="35"/>
      <c r="VUC13" s="35"/>
      <c r="VUD13" s="35"/>
      <c r="VUE13" s="35"/>
      <c r="VUF13" s="35"/>
      <c r="VUG13" s="35"/>
      <c r="VUH13" s="35"/>
      <c r="VUI13" s="35"/>
      <c r="VUJ13" s="35"/>
      <c r="VUK13" s="35"/>
      <c r="VUL13" s="35"/>
      <c r="VUM13" s="35"/>
      <c r="VUN13" s="35"/>
      <c r="VUO13" s="35"/>
      <c r="VUP13" s="35"/>
      <c r="VUQ13" s="35"/>
      <c r="VUR13" s="35"/>
      <c r="VUS13" s="35"/>
      <c r="VUT13" s="35"/>
      <c r="VUU13" s="35"/>
      <c r="VUV13" s="35"/>
      <c r="VUW13" s="35"/>
      <c r="VUX13" s="35"/>
      <c r="VUY13" s="35"/>
      <c r="VUZ13" s="35"/>
      <c r="VVA13" s="35"/>
      <c r="VVB13" s="35"/>
      <c r="VVC13" s="35"/>
      <c r="VVD13" s="35"/>
      <c r="VVE13" s="35"/>
      <c r="VVF13" s="35"/>
      <c r="VVG13" s="35"/>
      <c r="VVH13" s="35"/>
      <c r="VVI13" s="35"/>
      <c r="VVJ13" s="35"/>
      <c r="VVK13" s="35"/>
      <c r="VVL13" s="35"/>
      <c r="VVM13" s="35"/>
      <c r="VVN13" s="35"/>
      <c r="VVO13" s="35"/>
      <c r="VVP13" s="35"/>
      <c r="VVQ13" s="35"/>
      <c r="VVR13" s="35"/>
      <c r="VVS13" s="35"/>
      <c r="VVT13" s="35"/>
      <c r="VVU13" s="35"/>
      <c r="VVV13" s="35"/>
      <c r="VVW13" s="35"/>
      <c r="VVX13" s="35"/>
      <c r="VVY13" s="35"/>
      <c r="VVZ13" s="35"/>
      <c r="VWA13" s="35"/>
      <c r="VWB13" s="35"/>
      <c r="VWC13" s="35"/>
      <c r="VWD13" s="35"/>
      <c r="VWE13" s="35"/>
      <c r="VWF13" s="35"/>
      <c r="VWG13" s="35"/>
      <c r="VWH13" s="35"/>
      <c r="VWI13" s="35"/>
      <c r="VWJ13" s="35"/>
      <c r="VWK13" s="35"/>
      <c r="VWL13" s="35"/>
      <c r="VWM13" s="35"/>
      <c r="VWN13" s="35"/>
      <c r="VWO13" s="35"/>
      <c r="VWP13" s="35"/>
      <c r="VWQ13" s="35"/>
      <c r="VWR13" s="35"/>
      <c r="VWS13" s="35"/>
      <c r="VWT13" s="35"/>
      <c r="VWU13" s="35"/>
      <c r="VWV13" s="35"/>
      <c r="VWW13" s="35"/>
      <c r="VWX13" s="35"/>
      <c r="VWY13" s="35"/>
      <c r="VWZ13" s="35"/>
      <c r="VXA13" s="35"/>
      <c r="VXB13" s="35"/>
      <c r="VXC13" s="35"/>
      <c r="VXD13" s="35"/>
      <c r="VXE13" s="35"/>
      <c r="VXF13" s="35"/>
      <c r="VXG13" s="35"/>
      <c r="VXH13" s="35"/>
      <c r="VXI13" s="35"/>
      <c r="VXJ13" s="35"/>
      <c r="VXK13" s="35"/>
      <c r="VXL13" s="35"/>
      <c r="VXM13" s="35"/>
      <c r="VXN13" s="35"/>
      <c r="VXO13" s="35"/>
      <c r="VXP13" s="35"/>
      <c r="VXQ13" s="35"/>
      <c r="VXR13" s="35"/>
      <c r="VXS13" s="35"/>
      <c r="VXT13" s="35"/>
      <c r="VXU13" s="35"/>
      <c r="VXV13" s="35"/>
      <c r="VXW13" s="35"/>
      <c r="VXX13" s="35"/>
      <c r="VXY13" s="35"/>
      <c r="VXZ13" s="35"/>
      <c r="VYA13" s="35"/>
      <c r="VYB13" s="35"/>
      <c r="VYC13" s="35"/>
      <c r="VYD13" s="35"/>
      <c r="VYE13" s="35"/>
      <c r="VYF13" s="35"/>
      <c r="VYG13" s="35"/>
      <c r="VYH13" s="35"/>
      <c r="VYI13" s="35"/>
      <c r="VYJ13" s="35"/>
      <c r="VYK13" s="35"/>
      <c r="VYL13" s="35"/>
      <c r="VYM13" s="35"/>
      <c r="VYN13" s="35"/>
      <c r="VYO13" s="35"/>
      <c r="VYP13" s="35"/>
      <c r="VYQ13" s="35"/>
      <c r="VYR13" s="35"/>
      <c r="VYS13" s="35"/>
      <c r="VYT13" s="35"/>
      <c r="VYU13" s="35"/>
      <c r="VYV13" s="35"/>
      <c r="VYW13" s="35"/>
      <c r="VYX13" s="35"/>
      <c r="VYY13" s="35"/>
      <c r="VYZ13" s="35"/>
      <c r="VZA13" s="35"/>
      <c r="VZB13" s="35"/>
      <c r="VZC13" s="35"/>
      <c r="VZD13" s="35"/>
      <c r="VZE13" s="35"/>
      <c r="VZF13" s="35"/>
      <c r="VZG13" s="35"/>
      <c r="VZH13" s="35"/>
      <c r="VZI13" s="35"/>
      <c r="VZJ13" s="35"/>
      <c r="VZK13" s="35"/>
      <c r="VZL13" s="35"/>
      <c r="VZM13" s="35"/>
      <c r="VZN13" s="35"/>
      <c r="VZO13" s="35"/>
      <c r="VZP13" s="35"/>
      <c r="VZQ13" s="35"/>
      <c r="VZR13" s="35"/>
      <c r="VZS13" s="35"/>
      <c r="VZT13" s="35"/>
      <c r="VZU13" s="35"/>
      <c r="VZV13" s="35"/>
      <c r="VZW13" s="35"/>
      <c r="VZX13" s="35"/>
      <c r="VZY13" s="35"/>
      <c r="VZZ13" s="35"/>
      <c r="WAA13" s="35"/>
      <c r="WAB13" s="35"/>
      <c r="WAC13" s="35"/>
      <c r="WAD13" s="35"/>
      <c r="WAE13" s="35"/>
      <c r="WAF13" s="35"/>
      <c r="WAG13" s="35"/>
      <c r="WAH13" s="35"/>
      <c r="WAI13" s="35"/>
      <c r="WAJ13" s="35"/>
      <c r="WAK13" s="35"/>
      <c r="WAL13" s="35"/>
      <c r="WAM13" s="35"/>
      <c r="WAN13" s="35"/>
      <c r="WAO13" s="35"/>
      <c r="WAP13" s="35"/>
      <c r="WAQ13" s="35"/>
      <c r="WAR13" s="35"/>
      <c r="WAS13" s="35"/>
      <c r="WAT13" s="35"/>
      <c r="WAU13" s="35"/>
      <c r="WAV13" s="35"/>
      <c r="WAW13" s="35"/>
      <c r="WAX13" s="35"/>
      <c r="WAY13" s="35"/>
      <c r="WAZ13" s="35"/>
      <c r="WBA13" s="35"/>
      <c r="WBB13" s="35"/>
      <c r="WBC13" s="35"/>
      <c r="WBD13" s="35"/>
      <c r="WBE13" s="35"/>
      <c r="WBF13" s="35"/>
      <c r="WBG13" s="35"/>
      <c r="WBH13" s="35"/>
      <c r="WBI13" s="35"/>
      <c r="WBJ13" s="35"/>
      <c r="WBK13" s="35"/>
      <c r="WBL13" s="35"/>
      <c r="WBM13" s="35"/>
      <c r="WBN13" s="35"/>
      <c r="WBO13" s="35"/>
      <c r="WBP13" s="35"/>
      <c r="WBQ13" s="35"/>
      <c r="WBR13" s="35"/>
      <c r="WBS13" s="35"/>
      <c r="WBT13" s="35"/>
      <c r="WBU13" s="35"/>
      <c r="WBV13" s="35"/>
      <c r="WBW13" s="35"/>
      <c r="WBX13" s="35"/>
      <c r="WBY13" s="35"/>
      <c r="WBZ13" s="35"/>
      <c r="WCA13" s="35"/>
      <c r="WCB13" s="35"/>
      <c r="WCC13" s="35"/>
      <c r="WCD13" s="35"/>
      <c r="WCE13" s="35"/>
      <c r="WCF13" s="35"/>
      <c r="WCG13" s="35"/>
      <c r="WCH13" s="35"/>
      <c r="WCI13" s="35"/>
      <c r="WCJ13" s="35"/>
      <c r="WCK13" s="35"/>
      <c r="WCL13" s="35"/>
      <c r="WCM13" s="35"/>
      <c r="WCN13" s="35"/>
      <c r="WCO13" s="35"/>
      <c r="WCP13" s="35"/>
      <c r="WCQ13" s="35"/>
      <c r="WCR13" s="35"/>
      <c r="WCS13" s="35"/>
      <c r="WCT13" s="35"/>
      <c r="WCU13" s="35"/>
      <c r="WCV13" s="35"/>
      <c r="WCW13" s="35"/>
      <c r="WCX13" s="35"/>
      <c r="WCY13" s="35"/>
      <c r="WCZ13" s="35"/>
      <c r="WDA13" s="35"/>
      <c r="WDB13" s="35"/>
      <c r="WDC13" s="35"/>
      <c r="WDD13" s="35"/>
      <c r="WDE13" s="35"/>
      <c r="WDF13" s="35"/>
      <c r="WDG13" s="35"/>
      <c r="WDH13" s="35"/>
      <c r="WDI13" s="35"/>
      <c r="WDJ13" s="35"/>
      <c r="WDK13" s="35"/>
      <c r="WDL13" s="35"/>
      <c r="WDM13" s="35"/>
      <c r="WDN13" s="35"/>
      <c r="WDO13" s="35"/>
      <c r="WDP13" s="35"/>
      <c r="WDQ13" s="35"/>
      <c r="WDR13" s="35"/>
      <c r="WDS13" s="35"/>
      <c r="WDT13" s="35"/>
      <c r="WDU13" s="35"/>
      <c r="WDV13" s="35"/>
      <c r="WDW13" s="35"/>
      <c r="WDX13" s="35"/>
      <c r="WDY13" s="35"/>
      <c r="WDZ13" s="35"/>
      <c r="WEA13" s="35"/>
      <c r="WEB13" s="35"/>
      <c r="WEC13" s="35"/>
      <c r="WED13" s="35"/>
      <c r="WEE13" s="35"/>
      <c r="WEF13" s="35"/>
      <c r="WEG13" s="35"/>
      <c r="WEH13" s="35"/>
      <c r="WEI13" s="35"/>
      <c r="WEJ13" s="35"/>
      <c r="WEK13" s="35"/>
      <c r="WEL13" s="35"/>
      <c r="WEM13" s="35"/>
      <c r="WEN13" s="35"/>
      <c r="WEO13" s="35"/>
      <c r="WEP13" s="35"/>
      <c r="WEQ13" s="35"/>
      <c r="WER13" s="35"/>
      <c r="WES13" s="35"/>
      <c r="WET13" s="35"/>
      <c r="WEU13" s="35"/>
      <c r="WEV13" s="35"/>
      <c r="WEW13" s="35"/>
      <c r="WEX13" s="35"/>
      <c r="WEY13" s="35"/>
      <c r="WEZ13" s="35"/>
      <c r="WFA13" s="35"/>
      <c r="WFB13" s="35"/>
      <c r="WFC13" s="35"/>
      <c r="WFD13" s="35"/>
      <c r="WFE13" s="35"/>
      <c r="WFF13" s="35"/>
      <c r="WFG13" s="35"/>
      <c r="WFH13" s="35"/>
      <c r="WFI13" s="35"/>
      <c r="WFJ13" s="35"/>
      <c r="WFK13" s="35"/>
      <c r="WFL13" s="35"/>
      <c r="WFM13" s="35"/>
      <c r="WFN13" s="35"/>
      <c r="WFO13" s="35"/>
      <c r="WFP13" s="35"/>
      <c r="WFQ13" s="35"/>
      <c r="WFR13" s="35"/>
      <c r="WFS13" s="35"/>
      <c r="WFT13" s="35"/>
      <c r="WFU13" s="35"/>
      <c r="WFV13" s="35"/>
      <c r="WFW13" s="35"/>
      <c r="WFX13" s="35"/>
      <c r="WFY13" s="35"/>
      <c r="WFZ13" s="35"/>
      <c r="WGA13" s="35"/>
      <c r="WGB13" s="35"/>
      <c r="WGC13" s="35"/>
      <c r="WGD13" s="35"/>
      <c r="WGE13" s="35"/>
      <c r="WGF13" s="35"/>
      <c r="WGG13" s="35"/>
      <c r="WGH13" s="35"/>
      <c r="WGI13" s="35"/>
      <c r="WGJ13" s="35"/>
      <c r="WGK13" s="35"/>
      <c r="WGL13" s="35"/>
      <c r="WGM13" s="35"/>
      <c r="WGN13" s="35"/>
      <c r="WGO13" s="35"/>
      <c r="WGP13" s="35"/>
      <c r="WGQ13" s="35"/>
      <c r="WGR13" s="35"/>
      <c r="WGS13" s="35"/>
      <c r="WGT13" s="35"/>
      <c r="WGU13" s="35"/>
      <c r="WGV13" s="35"/>
      <c r="WGW13" s="35"/>
      <c r="WGX13" s="35"/>
      <c r="WGY13" s="35"/>
      <c r="WGZ13" s="35"/>
      <c r="WHA13" s="35"/>
      <c r="WHB13" s="35"/>
      <c r="WHC13" s="35"/>
      <c r="WHD13" s="35"/>
      <c r="WHE13" s="35"/>
      <c r="WHF13" s="35"/>
      <c r="WHG13" s="35"/>
      <c r="WHH13" s="35"/>
      <c r="WHI13" s="35"/>
      <c r="WHJ13" s="35"/>
      <c r="WHK13" s="35"/>
      <c r="WHL13" s="35"/>
      <c r="WHM13" s="35"/>
      <c r="WHN13" s="35"/>
      <c r="WHO13" s="35"/>
      <c r="WHP13" s="35"/>
      <c r="WHQ13" s="35"/>
      <c r="WHR13" s="35"/>
      <c r="WHS13" s="35"/>
      <c r="WHT13" s="35"/>
      <c r="WHU13" s="35"/>
      <c r="WHV13" s="35"/>
      <c r="WHW13" s="35"/>
      <c r="WHX13" s="35"/>
      <c r="WHY13" s="35"/>
      <c r="WHZ13" s="35"/>
      <c r="WIA13" s="35"/>
      <c r="WIB13" s="35"/>
      <c r="WIC13" s="35"/>
      <c r="WID13" s="35"/>
      <c r="WIE13" s="35"/>
      <c r="WIF13" s="35"/>
      <c r="WIG13" s="35"/>
      <c r="WIH13" s="35"/>
      <c r="WII13" s="35"/>
      <c r="WIJ13" s="35"/>
      <c r="WIK13" s="35"/>
      <c r="WIL13" s="35"/>
      <c r="WIM13" s="35"/>
      <c r="WIN13" s="35"/>
      <c r="WIO13" s="35"/>
      <c r="WIP13" s="35"/>
      <c r="WIQ13" s="35"/>
      <c r="WIR13" s="35"/>
      <c r="WIS13" s="35"/>
      <c r="WIT13" s="35"/>
      <c r="WIU13" s="35"/>
      <c r="WIV13" s="35"/>
      <c r="WIW13" s="35"/>
      <c r="WIX13" s="35"/>
      <c r="WIY13" s="35"/>
      <c r="WIZ13" s="35"/>
      <c r="WJA13" s="35"/>
      <c r="WJB13" s="35"/>
      <c r="WJC13" s="35"/>
      <c r="WJD13" s="35"/>
      <c r="WJE13" s="35"/>
      <c r="WJF13" s="35"/>
      <c r="WJG13" s="35"/>
      <c r="WJH13" s="35"/>
      <c r="WJI13" s="35"/>
      <c r="WJJ13" s="35"/>
      <c r="WJK13" s="35"/>
      <c r="WJL13" s="35"/>
      <c r="WJM13" s="35"/>
      <c r="WJN13" s="35"/>
      <c r="WJO13" s="35"/>
      <c r="WJP13" s="35"/>
      <c r="WJQ13" s="35"/>
      <c r="WJR13" s="35"/>
      <c r="WJS13" s="35"/>
      <c r="WJT13" s="35"/>
      <c r="WJU13" s="35"/>
      <c r="WJV13" s="35"/>
      <c r="WJW13" s="35"/>
      <c r="WJX13" s="35"/>
      <c r="WJY13" s="35"/>
      <c r="WJZ13" s="35"/>
      <c r="WKA13" s="35"/>
      <c r="WKB13" s="35"/>
      <c r="WKC13" s="35"/>
      <c r="WKD13" s="35"/>
      <c r="WKE13" s="35"/>
      <c r="WKF13" s="35"/>
      <c r="WKG13" s="35"/>
      <c r="WKH13" s="35"/>
      <c r="WKI13" s="35"/>
      <c r="WKJ13" s="35"/>
      <c r="WKK13" s="35"/>
      <c r="WKL13" s="35"/>
      <c r="WKM13" s="35"/>
      <c r="WKN13" s="35"/>
      <c r="WKO13" s="35"/>
      <c r="WKP13" s="35"/>
      <c r="WKQ13" s="35"/>
      <c r="WKR13" s="35"/>
      <c r="WKS13" s="35"/>
      <c r="WKT13" s="35"/>
      <c r="WKU13" s="35"/>
      <c r="WKV13" s="35"/>
      <c r="WKW13" s="35"/>
      <c r="WKX13" s="35"/>
      <c r="WKY13" s="35"/>
      <c r="WKZ13" s="35"/>
      <c r="WLA13" s="35"/>
      <c r="WLB13" s="35"/>
      <c r="WLC13" s="35"/>
      <c r="WLD13" s="35"/>
      <c r="WLE13" s="35"/>
      <c r="WLF13" s="35"/>
      <c r="WLG13" s="35"/>
      <c r="WLH13" s="35"/>
      <c r="WLI13" s="35"/>
      <c r="WLJ13" s="35"/>
      <c r="WLK13" s="35"/>
      <c r="WLL13" s="35"/>
      <c r="WLM13" s="35"/>
      <c r="WLN13" s="35"/>
      <c r="WLO13" s="35"/>
      <c r="WLP13" s="35"/>
      <c r="WLQ13" s="35"/>
      <c r="WLR13" s="35"/>
      <c r="WLS13" s="35"/>
      <c r="WLT13" s="35"/>
      <c r="WLU13" s="35"/>
      <c r="WLV13" s="35"/>
      <c r="WLW13" s="35"/>
      <c r="WLX13" s="35"/>
      <c r="WLY13" s="35"/>
      <c r="WLZ13" s="35"/>
      <c r="WMA13" s="35"/>
      <c r="WMB13" s="35"/>
      <c r="WMC13" s="35"/>
      <c r="WMD13" s="35"/>
      <c r="WME13" s="35"/>
      <c r="WMF13" s="35"/>
      <c r="WMG13" s="35"/>
      <c r="WMH13" s="35"/>
      <c r="WMI13" s="35"/>
      <c r="WMJ13" s="35"/>
      <c r="WMK13" s="35"/>
      <c r="WML13" s="35"/>
      <c r="WMM13" s="35"/>
      <c r="WMN13" s="35"/>
      <c r="WMO13" s="35"/>
      <c r="WMP13" s="35"/>
      <c r="WMQ13" s="35"/>
      <c r="WMR13" s="35"/>
      <c r="WMS13" s="35"/>
      <c r="WMT13" s="35"/>
      <c r="WMU13" s="35"/>
      <c r="WMV13" s="35"/>
      <c r="WMW13" s="35"/>
      <c r="WMX13" s="35"/>
      <c r="WMY13" s="35"/>
      <c r="WMZ13" s="35"/>
      <c r="WNA13" s="35"/>
      <c r="WNB13" s="35"/>
      <c r="WNC13" s="35"/>
      <c r="WND13" s="35"/>
      <c r="WNE13" s="35"/>
      <c r="WNF13" s="35"/>
      <c r="WNG13" s="35"/>
      <c r="WNH13" s="35"/>
      <c r="WNI13" s="35"/>
      <c r="WNJ13" s="35"/>
      <c r="WNK13" s="35"/>
      <c r="WNL13" s="35"/>
      <c r="WNM13" s="35"/>
      <c r="WNN13" s="35"/>
      <c r="WNO13" s="35"/>
      <c r="WNP13" s="35"/>
      <c r="WNQ13" s="35"/>
      <c r="WNR13" s="35"/>
      <c r="WNS13" s="35"/>
      <c r="WNT13" s="35"/>
      <c r="WNU13" s="35"/>
      <c r="WNV13" s="35"/>
      <c r="WNW13" s="35"/>
      <c r="WNX13" s="35"/>
      <c r="WNY13" s="35"/>
      <c r="WNZ13" s="35"/>
      <c r="WOA13" s="35"/>
      <c r="WOB13" s="35"/>
      <c r="WOC13" s="35"/>
      <c r="WOD13" s="35"/>
      <c r="WOE13" s="35"/>
      <c r="WOF13" s="35"/>
      <c r="WOG13" s="35"/>
      <c r="WOH13" s="35"/>
      <c r="WOI13" s="35"/>
      <c r="WOJ13" s="35"/>
      <c r="WOK13" s="35"/>
      <c r="WOL13" s="35"/>
      <c r="WOM13" s="35"/>
      <c r="WON13" s="35"/>
      <c r="WOO13" s="35"/>
      <c r="WOP13" s="35"/>
      <c r="WOQ13" s="35"/>
      <c r="WOR13" s="35"/>
      <c r="WOS13" s="35"/>
      <c r="WOT13" s="35"/>
      <c r="WOU13" s="35"/>
      <c r="WOV13" s="35"/>
      <c r="WOW13" s="35"/>
      <c r="WOX13" s="35"/>
      <c r="WOY13" s="35"/>
      <c r="WOZ13" s="35"/>
      <c r="WPA13" s="35"/>
      <c r="WPB13" s="35"/>
      <c r="WPC13" s="35"/>
      <c r="WPD13" s="35"/>
      <c r="WPE13" s="35"/>
      <c r="WPF13" s="35"/>
      <c r="WPG13" s="35"/>
      <c r="WPH13" s="35"/>
      <c r="WPI13" s="35"/>
      <c r="WPJ13" s="35"/>
      <c r="WPK13" s="35"/>
      <c r="WPL13" s="35"/>
      <c r="WPM13" s="35"/>
      <c r="WPN13" s="35"/>
      <c r="WPO13" s="35"/>
      <c r="WPP13" s="35"/>
      <c r="WPQ13" s="35"/>
      <c r="WPR13" s="35"/>
      <c r="WPS13" s="35"/>
      <c r="WPT13" s="35"/>
      <c r="WPU13" s="35"/>
      <c r="WPV13" s="35"/>
      <c r="WPW13" s="35"/>
      <c r="WPX13" s="35"/>
      <c r="WPY13" s="35"/>
      <c r="WPZ13" s="35"/>
      <c r="WQA13" s="35"/>
      <c r="WQB13" s="35"/>
      <c r="WQC13" s="35"/>
      <c r="WQD13" s="35"/>
      <c r="WQE13" s="35"/>
      <c r="WQF13" s="35"/>
      <c r="WQG13" s="35"/>
      <c r="WQH13" s="35"/>
      <c r="WQI13" s="35"/>
      <c r="WQJ13" s="35"/>
      <c r="WQK13" s="35"/>
      <c r="WQL13" s="35"/>
      <c r="WQM13" s="35"/>
      <c r="WQN13" s="35"/>
      <c r="WQO13" s="35"/>
      <c r="WQP13" s="35"/>
      <c r="WQQ13" s="35"/>
      <c r="WQR13" s="35"/>
      <c r="WQS13" s="35"/>
      <c r="WQT13" s="35"/>
      <c r="WQU13" s="35"/>
      <c r="WQV13" s="35"/>
      <c r="WQW13" s="35"/>
      <c r="WQX13" s="35"/>
      <c r="WQY13" s="35"/>
      <c r="WQZ13" s="35"/>
      <c r="WRA13" s="35"/>
      <c r="WRB13" s="35"/>
      <c r="WRC13" s="35"/>
      <c r="WRD13" s="35"/>
      <c r="WRE13" s="35"/>
      <c r="WRF13" s="35"/>
      <c r="WRG13" s="35"/>
      <c r="WRH13" s="35"/>
      <c r="WRI13" s="35"/>
      <c r="WRJ13" s="35"/>
      <c r="WRK13" s="35"/>
      <c r="WRL13" s="35"/>
      <c r="WRM13" s="35"/>
      <c r="WRN13" s="35"/>
      <c r="WRO13" s="35"/>
      <c r="WRP13" s="35"/>
      <c r="WRQ13" s="35"/>
      <c r="WRR13" s="35"/>
      <c r="WRS13" s="35"/>
      <c r="WRT13" s="35"/>
      <c r="WRU13" s="35"/>
      <c r="WRV13" s="35"/>
      <c r="WRW13" s="35"/>
      <c r="WRX13" s="35"/>
      <c r="WRY13" s="35"/>
      <c r="WRZ13" s="35"/>
      <c r="WSA13" s="35"/>
      <c r="WSB13" s="35"/>
      <c r="WSC13" s="35"/>
      <c r="WSD13" s="35"/>
      <c r="WSE13" s="35"/>
      <c r="WSF13" s="35"/>
      <c r="WSG13" s="35"/>
      <c r="WSH13" s="35"/>
      <c r="WSI13" s="35"/>
      <c r="WSJ13" s="35"/>
      <c r="WSK13" s="35"/>
      <c r="WSL13" s="35"/>
      <c r="WSM13" s="35"/>
      <c r="WSN13" s="35"/>
      <c r="WSO13" s="35"/>
      <c r="WSP13" s="35"/>
      <c r="WSQ13" s="35"/>
      <c r="WSR13" s="35"/>
      <c r="WSS13" s="35"/>
      <c r="WST13" s="35"/>
      <c r="WSU13" s="35"/>
      <c r="WSV13" s="35"/>
      <c r="WSW13" s="35"/>
      <c r="WSX13" s="35"/>
      <c r="WSY13" s="35"/>
      <c r="WSZ13" s="35"/>
      <c r="WTA13" s="35"/>
      <c r="WTB13" s="35"/>
      <c r="WTC13" s="35"/>
      <c r="WTD13" s="35"/>
      <c r="WTE13" s="35"/>
      <c r="WTF13" s="35"/>
      <c r="WTG13" s="35"/>
      <c r="WTH13" s="35"/>
      <c r="WTI13" s="35"/>
      <c r="WTJ13" s="35"/>
      <c r="WTK13" s="35"/>
      <c r="WTL13" s="35"/>
      <c r="WTM13" s="35"/>
      <c r="WTN13" s="35"/>
      <c r="WTO13" s="35"/>
      <c r="WTP13" s="35"/>
      <c r="WTQ13" s="35"/>
      <c r="WTR13" s="35"/>
      <c r="WTS13" s="35"/>
      <c r="WTT13" s="35"/>
      <c r="WTU13" s="35"/>
      <c r="WTV13" s="35"/>
      <c r="WTW13" s="35"/>
      <c r="WTX13" s="35"/>
      <c r="WTY13" s="35"/>
      <c r="WTZ13" s="35"/>
      <c r="WUA13" s="35"/>
      <c r="WUB13" s="35"/>
      <c r="WUC13" s="35"/>
      <c r="WUD13" s="35"/>
      <c r="WUE13" s="35"/>
      <c r="WUF13" s="35"/>
      <c r="WUG13" s="35"/>
      <c r="WUH13" s="35"/>
      <c r="WUI13" s="35"/>
      <c r="WUJ13" s="35"/>
      <c r="WUK13" s="35"/>
      <c r="WUL13" s="35"/>
      <c r="WUM13" s="35"/>
      <c r="WUN13" s="35"/>
      <c r="WUO13" s="35"/>
      <c r="WUP13" s="35"/>
      <c r="WUQ13" s="35"/>
      <c r="WUR13" s="35"/>
      <c r="WUS13" s="35"/>
      <c r="WUT13" s="35"/>
      <c r="WUU13" s="35"/>
      <c r="WUV13" s="35"/>
      <c r="WUW13" s="35"/>
      <c r="WUX13" s="35"/>
      <c r="WUY13" s="35"/>
      <c r="WUZ13" s="35"/>
      <c r="WVA13" s="35"/>
      <c r="WVB13" s="35"/>
      <c r="WVC13" s="35"/>
      <c r="WVD13" s="35"/>
      <c r="WVE13" s="35"/>
      <c r="WVF13" s="35"/>
      <c r="WVG13" s="35"/>
      <c r="WVH13" s="35"/>
      <c r="WVI13" s="35"/>
      <c r="WVJ13" s="35"/>
      <c r="WVK13" s="35"/>
      <c r="WVL13" s="35"/>
      <c r="WVM13" s="35"/>
      <c r="WVN13" s="35"/>
      <c r="WVO13" s="35"/>
      <c r="WVP13" s="35"/>
      <c r="WVQ13" s="35"/>
      <c r="WVR13" s="35"/>
      <c r="WVS13" s="35"/>
      <c r="WVT13" s="35"/>
      <c r="WVU13" s="35"/>
      <c r="WVV13" s="35"/>
      <c r="WVW13" s="35"/>
      <c r="WVX13" s="35"/>
      <c r="WVY13" s="35"/>
      <c r="WVZ13" s="35"/>
      <c r="WWA13" s="35"/>
      <c r="WWB13" s="35"/>
      <c r="WWC13" s="35"/>
      <c r="WWD13" s="35"/>
      <c r="WWE13" s="35"/>
      <c r="WWF13" s="35"/>
      <c r="WWG13" s="35"/>
      <c r="WWH13" s="35"/>
      <c r="WWI13" s="35"/>
      <c r="WWJ13" s="35"/>
      <c r="WWK13" s="35"/>
      <c r="WWL13" s="35"/>
      <c r="WWM13" s="35"/>
      <c r="WWN13" s="35"/>
      <c r="WWO13" s="35"/>
      <c r="WWP13" s="35"/>
      <c r="WWQ13" s="35"/>
      <c r="WWR13" s="35"/>
      <c r="WWS13" s="35"/>
      <c r="WWT13" s="35"/>
      <c r="WWU13" s="35"/>
      <c r="WWV13" s="35"/>
      <c r="WWW13" s="35"/>
      <c r="WWX13" s="35"/>
      <c r="WWY13" s="35"/>
      <c r="WWZ13" s="35"/>
      <c r="WXA13" s="35"/>
      <c r="WXB13" s="35"/>
      <c r="WXC13" s="35"/>
      <c r="WXD13" s="35"/>
      <c r="WXE13" s="35"/>
      <c r="WXF13" s="35"/>
      <c r="WXG13" s="35"/>
      <c r="WXH13" s="35"/>
      <c r="WXI13" s="35"/>
      <c r="WXJ13" s="35"/>
      <c r="WXK13" s="35"/>
      <c r="WXL13" s="35"/>
      <c r="WXM13" s="35"/>
      <c r="WXN13" s="35"/>
      <c r="WXO13" s="35"/>
      <c r="WXP13" s="35"/>
      <c r="WXQ13" s="35"/>
      <c r="WXR13" s="35"/>
      <c r="WXS13" s="35"/>
      <c r="WXT13" s="35"/>
      <c r="WXU13" s="35"/>
      <c r="WXV13" s="35"/>
      <c r="WXW13" s="35"/>
      <c r="WXX13" s="35"/>
      <c r="WXY13" s="35"/>
      <c r="WXZ13" s="35"/>
      <c r="WYA13" s="35"/>
      <c r="WYB13" s="35"/>
      <c r="WYC13" s="35"/>
      <c r="WYD13" s="35"/>
      <c r="WYE13" s="35"/>
      <c r="WYF13" s="35"/>
      <c r="WYG13" s="35"/>
      <c r="WYH13" s="35"/>
      <c r="WYI13" s="35"/>
      <c r="WYJ13" s="35"/>
      <c r="WYK13" s="35"/>
      <c r="WYL13" s="35"/>
      <c r="WYM13" s="35"/>
      <c r="WYN13" s="35"/>
      <c r="WYO13" s="35"/>
      <c r="WYP13" s="35"/>
      <c r="WYQ13" s="35"/>
      <c r="WYR13" s="35"/>
      <c r="WYS13" s="35"/>
      <c r="WYT13" s="35"/>
      <c r="WYU13" s="35"/>
      <c r="WYV13" s="35"/>
      <c r="WYW13" s="35"/>
      <c r="WYX13" s="35"/>
      <c r="WYY13" s="35"/>
      <c r="WYZ13" s="35"/>
      <c r="WZA13" s="35"/>
      <c r="WZB13" s="35"/>
      <c r="WZC13" s="35"/>
      <c r="WZD13" s="35"/>
      <c r="WZE13" s="35"/>
      <c r="WZF13" s="35"/>
      <c r="WZG13" s="35"/>
      <c r="WZH13" s="35"/>
      <c r="WZI13" s="35"/>
      <c r="WZJ13" s="35"/>
      <c r="WZK13" s="35"/>
      <c r="WZL13" s="35"/>
      <c r="WZM13" s="35"/>
      <c r="WZN13" s="35"/>
      <c r="WZO13" s="35"/>
      <c r="WZP13" s="35"/>
      <c r="WZQ13" s="35"/>
      <c r="WZR13" s="35"/>
      <c r="WZS13" s="35"/>
      <c r="WZT13" s="35"/>
      <c r="WZU13" s="35"/>
      <c r="WZV13" s="35"/>
      <c r="WZW13" s="35"/>
      <c r="WZX13" s="35"/>
      <c r="WZY13" s="35"/>
      <c r="WZZ13" s="35"/>
      <c r="XAA13" s="35"/>
      <c r="XAB13" s="35"/>
      <c r="XAC13" s="35"/>
      <c r="XAD13" s="35"/>
      <c r="XAE13" s="35"/>
      <c r="XAF13" s="35"/>
      <c r="XAG13" s="35"/>
      <c r="XAH13" s="35"/>
      <c r="XAI13" s="35"/>
      <c r="XAJ13" s="35"/>
      <c r="XAK13" s="35"/>
      <c r="XAL13" s="35"/>
      <c r="XAM13" s="35"/>
      <c r="XAN13" s="35"/>
      <c r="XAO13" s="35"/>
      <c r="XAP13" s="35"/>
      <c r="XAQ13" s="35"/>
      <c r="XAR13" s="35"/>
      <c r="XAS13" s="35"/>
      <c r="XAT13" s="35"/>
      <c r="XAU13" s="35"/>
      <c r="XAV13" s="35"/>
      <c r="XAW13" s="35"/>
      <c r="XAX13" s="35"/>
      <c r="XAY13" s="35"/>
      <c r="XAZ13" s="35"/>
      <c r="XBA13" s="35"/>
      <c r="XBB13" s="35"/>
      <c r="XBC13" s="35"/>
      <c r="XBD13" s="35"/>
      <c r="XBE13" s="35"/>
      <c r="XBF13" s="35"/>
      <c r="XBG13" s="35"/>
      <c r="XBH13" s="35"/>
      <c r="XBI13" s="35"/>
      <c r="XBJ13" s="35"/>
      <c r="XBK13" s="35"/>
      <c r="XBL13" s="35"/>
      <c r="XBM13" s="35"/>
      <c r="XBN13" s="35"/>
      <c r="XBO13" s="35"/>
      <c r="XBP13" s="35"/>
      <c r="XBQ13" s="35"/>
      <c r="XBR13" s="35"/>
      <c r="XBS13" s="35"/>
      <c r="XBT13" s="35"/>
      <c r="XBU13" s="35"/>
      <c r="XBV13" s="35"/>
      <c r="XBW13" s="35"/>
      <c r="XBX13" s="35"/>
      <c r="XBY13" s="35"/>
      <c r="XBZ13" s="35"/>
      <c r="XCA13" s="35"/>
      <c r="XCB13" s="35"/>
      <c r="XCC13" s="35"/>
      <c r="XCD13" s="35"/>
      <c r="XCE13" s="35"/>
      <c r="XCF13" s="35"/>
      <c r="XCG13" s="35"/>
      <c r="XCH13" s="35"/>
      <c r="XCI13" s="35"/>
      <c r="XCJ13" s="35"/>
      <c r="XCK13" s="35"/>
      <c r="XCL13" s="35"/>
      <c r="XCM13" s="35"/>
      <c r="XCN13" s="35"/>
      <c r="XCO13" s="35"/>
      <c r="XCP13" s="35"/>
      <c r="XCQ13" s="35"/>
      <c r="XCR13" s="35"/>
      <c r="XCS13" s="35"/>
      <c r="XCT13" s="35"/>
      <c r="XCU13" s="35"/>
      <c r="XCV13" s="35"/>
      <c r="XCW13" s="35"/>
      <c r="XCX13" s="35"/>
      <c r="XCY13" s="35"/>
      <c r="XCZ13" s="35"/>
      <c r="XDA13" s="35"/>
      <c r="XDB13" s="35"/>
      <c r="XDC13" s="35"/>
      <c r="XDD13" s="35"/>
      <c r="XDE13" s="35"/>
      <c r="XDF13" s="35"/>
      <c r="XDG13" s="35"/>
      <c r="XDH13" s="35"/>
      <c r="XDI13" s="35"/>
      <c r="XDJ13" s="35"/>
      <c r="XDK13" s="35"/>
      <c r="XDL13" s="35"/>
      <c r="XDM13" s="35"/>
      <c r="XDN13" s="35"/>
      <c r="XDO13" s="35"/>
      <c r="XDP13" s="35"/>
      <c r="XDQ13" s="35"/>
      <c r="XDR13" s="35"/>
      <c r="XDS13" s="35"/>
      <c r="XDT13" s="35"/>
      <c r="XDU13" s="35"/>
      <c r="XDV13" s="35"/>
      <c r="XDW13" s="35"/>
      <c r="XDX13" s="35"/>
      <c r="XDY13" s="35"/>
      <c r="XDZ13" s="35"/>
      <c r="XEA13" s="35"/>
      <c r="XEB13" s="35"/>
      <c r="XEC13" s="35"/>
      <c r="XED13" s="35"/>
      <c r="XEE13" s="35"/>
      <c r="XEF13" s="35"/>
      <c r="XEG13" s="35"/>
      <c r="XEH13" s="35"/>
      <c r="XEI13" s="35"/>
      <c r="XEJ13" s="35"/>
      <c r="XEK13" s="35"/>
      <c r="XEL13" s="35"/>
      <c r="XEM13" s="35"/>
      <c r="XEN13" s="35"/>
      <c r="XEO13" s="35"/>
      <c r="XEP13" s="35"/>
      <c r="XEQ13" s="35"/>
      <c r="XER13" s="35"/>
      <c r="XES13" s="35"/>
      <c r="XET13" s="35"/>
      <c r="XEU13" s="35"/>
      <c r="XEV13" s="35"/>
      <c r="XEW13" s="35"/>
      <c r="XEX13" s="35"/>
      <c r="XEY13" s="35"/>
      <c r="XEZ13" s="35"/>
      <c r="XFA13" s="35"/>
      <c r="XFB13" s="35"/>
      <c r="XFC13" s="35"/>
    </row>
    <row r="14" spans="1:16383" ht="9" customHeight="1" x14ac:dyDescent="0.25">
      <c r="A14" s="36" t="s">
        <v>16</v>
      </c>
      <c r="B14" s="203">
        <v>6726207</v>
      </c>
      <c r="C14" s="203">
        <v>8466007</v>
      </c>
      <c r="D14" s="203">
        <v>8495445</v>
      </c>
      <c r="E14" s="203">
        <v>7870962</v>
      </c>
      <c r="F14" s="203">
        <v>7830019</v>
      </c>
      <c r="G14" s="203">
        <v>9618407</v>
      </c>
      <c r="H14" s="33"/>
      <c r="I14" s="197"/>
      <c r="J14" s="33"/>
    </row>
    <row r="15" spans="1:16383" ht="9" customHeight="1" x14ac:dyDescent="0.25">
      <c r="A15" s="36" t="s">
        <v>17</v>
      </c>
      <c r="B15" s="203">
        <v>32229572</v>
      </c>
      <c r="C15" s="203">
        <v>35002851</v>
      </c>
      <c r="D15" s="203">
        <v>38441997</v>
      </c>
      <c r="E15" s="203">
        <v>35997279</v>
      </c>
      <c r="F15" s="203">
        <v>36315716</v>
      </c>
      <c r="G15" s="203">
        <v>38661917</v>
      </c>
      <c r="H15" s="33"/>
      <c r="I15" s="197"/>
      <c r="J15" s="33"/>
    </row>
    <row r="16" spans="1:16383" ht="9" customHeight="1" x14ac:dyDescent="0.25">
      <c r="A16" s="36" t="s">
        <v>18</v>
      </c>
      <c r="B16" s="203">
        <v>177216</v>
      </c>
      <c r="C16" s="203">
        <v>182855</v>
      </c>
      <c r="D16" s="203">
        <v>199662</v>
      </c>
      <c r="E16" s="203">
        <v>237515</v>
      </c>
      <c r="F16" s="203">
        <v>249573</v>
      </c>
      <c r="G16" s="203">
        <v>223755</v>
      </c>
      <c r="H16" s="33"/>
      <c r="I16" s="200"/>
      <c r="J16" s="33"/>
    </row>
    <row r="17" spans="1:10" ht="9" customHeight="1" x14ac:dyDescent="0.25">
      <c r="A17" s="39" t="s">
        <v>19</v>
      </c>
      <c r="B17" s="204">
        <v>27136525</v>
      </c>
      <c r="C17" s="204">
        <v>22327077</v>
      </c>
      <c r="D17" s="204">
        <v>11288367</v>
      </c>
      <c r="E17" s="204">
        <v>9515108</v>
      </c>
      <c r="F17" s="204">
        <v>12726092</v>
      </c>
      <c r="G17" s="204">
        <v>18338525</v>
      </c>
      <c r="H17" s="33"/>
      <c r="I17" s="201"/>
      <c r="J17" s="33"/>
    </row>
    <row r="18" spans="1:10" ht="9" customHeight="1" x14ac:dyDescent="0.25">
      <c r="A18" s="36" t="s">
        <v>20</v>
      </c>
      <c r="B18" s="203">
        <v>33015111</v>
      </c>
      <c r="C18" s="203">
        <v>34838927</v>
      </c>
      <c r="D18" s="203">
        <v>36251769</v>
      </c>
      <c r="E18" s="203">
        <v>37699563</v>
      </c>
      <c r="F18" s="203">
        <v>38950677</v>
      </c>
      <c r="G18" s="203">
        <v>40905997</v>
      </c>
      <c r="H18" s="33"/>
      <c r="I18" s="33"/>
      <c r="J18" s="33"/>
    </row>
    <row r="19" spans="1:10" ht="9" customHeight="1" x14ac:dyDescent="0.25">
      <c r="A19" s="36" t="s">
        <v>21</v>
      </c>
      <c r="B19" s="203">
        <v>280984</v>
      </c>
      <c r="C19" s="203">
        <v>269703</v>
      </c>
      <c r="D19" s="203">
        <v>288409</v>
      </c>
      <c r="E19" s="203">
        <v>272612</v>
      </c>
      <c r="F19" s="203">
        <v>133681</v>
      </c>
      <c r="G19" s="203">
        <v>553448</v>
      </c>
      <c r="H19" s="33"/>
      <c r="I19" s="1"/>
      <c r="J19" s="33"/>
    </row>
    <row r="20" spans="1:10" ht="9" customHeight="1" x14ac:dyDescent="0.25">
      <c r="A20" s="36" t="s">
        <v>22</v>
      </c>
      <c r="B20" s="203">
        <v>1613292</v>
      </c>
      <c r="C20" s="203">
        <v>1460627</v>
      </c>
      <c r="D20" s="203">
        <v>1165750</v>
      </c>
      <c r="E20" s="203">
        <v>587504</v>
      </c>
      <c r="F20" s="203">
        <v>606132</v>
      </c>
      <c r="G20" s="203">
        <v>671194</v>
      </c>
      <c r="H20" s="33"/>
      <c r="I20" s="7"/>
      <c r="J20" s="33"/>
    </row>
    <row r="21" spans="1:10" ht="9" customHeight="1" x14ac:dyDescent="0.25">
      <c r="A21" s="39" t="s">
        <v>23</v>
      </c>
      <c r="B21" s="204">
        <v>43770979</v>
      </c>
      <c r="C21" s="204">
        <v>45594451</v>
      </c>
      <c r="D21" s="204">
        <v>40302945</v>
      </c>
      <c r="E21" s="204">
        <v>43342067</v>
      </c>
      <c r="F21" s="204">
        <v>46491551</v>
      </c>
      <c r="G21" s="204">
        <v>51944047</v>
      </c>
      <c r="H21" s="33"/>
      <c r="I21" s="10"/>
      <c r="J21" s="33"/>
    </row>
    <row r="22" spans="1:10" ht="9" customHeight="1" x14ac:dyDescent="0.25">
      <c r="A22" s="36" t="s">
        <v>24</v>
      </c>
      <c r="B22" s="203">
        <v>2602629</v>
      </c>
      <c r="C22" s="203">
        <v>2705297</v>
      </c>
      <c r="D22" s="203">
        <v>2452302</v>
      </c>
      <c r="E22" s="203">
        <v>2302852</v>
      </c>
      <c r="F22" s="203">
        <v>2630544</v>
      </c>
      <c r="G22" s="203">
        <v>2616829</v>
      </c>
      <c r="H22" s="33"/>
      <c r="I22" s="33"/>
      <c r="J22" s="33"/>
    </row>
    <row r="23" spans="1:10" ht="9" customHeight="1" x14ac:dyDescent="0.25">
      <c r="A23" s="36" t="s">
        <v>25</v>
      </c>
      <c r="B23" s="203">
        <v>1687175</v>
      </c>
      <c r="C23" s="203">
        <v>1861965</v>
      </c>
      <c r="D23" s="203">
        <v>1752494</v>
      </c>
      <c r="E23" s="203">
        <v>1654783</v>
      </c>
      <c r="F23" s="203">
        <v>1672357</v>
      </c>
      <c r="G23" s="203">
        <v>1981490</v>
      </c>
      <c r="H23" s="33"/>
      <c r="I23" s="62"/>
      <c r="J23" s="33"/>
    </row>
    <row r="24" spans="1:10" ht="9" customHeight="1" x14ac:dyDescent="0.25">
      <c r="A24" s="36" t="s">
        <v>26</v>
      </c>
      <c r="B24" s="203">
        <v>12170999</v>
      </c>
      <c r="C24" s="203">
        <v>17204369</v>
      </c>
      <c r="D24" s="203">
        <v>20787831</v>
      </c>
      <c r="E24" s="203">
        <v>22099836</v>
      </c>
      <c r="F24" s="203">
        <v>23360291</v>
      </c>
      <c r="G24" s="203">
        <v>24913687</v>
      </c>
      <c r="H24" s="33"/>
      <c r="I24" s="7"/>
      <c r="J24" s="33"/>
    </row>
    <row r="25" spans="1:10" ht="9" customHeight="1" x14ac:dyDescent="0.25">
      <c r="A25" s="39" t="s">
        <v>27</v>
      </c>
      <c r="B25" s="204">
        <v>613328</v>
      </c>
      <c r="C25" s="204">
        <v>493996</v>
      </c>
      <c r="D25" s="204">
        <v>334522</v>
      </c>
      <c r="E25" s="204">
        <v>647788</v>
      </c>
      <c r="F25" s="204">
        <v>236957</v>
      </c>
      <c r="G25" s="204">
        <v>699068</v>
      </c>
      <c r="H25" s="33"/>
      <c r="I25" s="70"/>
      <c r="J25" s="33"/>
    </row>
    <row r="26" spans="1:10" ht="9" customHeight="1" x14ac:dyDescent="0.25">
      <c r="A26" s="36" t="s">
        <v>28</v>
      </c>
      <c r="B26" s="203">
        <v>1589974</v>
      </c>
      <c r="C26" s="203">
        <v>1721650</v>
      </c>
      <c r="D26" s="203">
        <v>1726505</v>
      </c>
      <c r="E26" s="203">
        <v>1677729</v>
      </c>
      <c r="F26" s="203">
        <v>1788933</v>
      </c>
      <c r="G26" s="203">
        <v>2236624</v>
      </c>
      <c r="H26" s="33"/>
      <c r="I26" s="33"/>
      <c r="J26" s="33"/>
    </row>
    <row r="27" spans="1:10" ht="9" customHeight="1" x14ac:dyDescent="0.25">
      <c r="A27" s="36" t="s">
        <v>29</v>
      </c>
      <c r="B27" s="203">
        <v>20104515</v>
      </c>
      <c r="C27" s="203">
        <v>18737712</v>
      </c>
      <c r="D27" s="203">
        <v>19737684</v>
      </c>
      <c r="E27" s="203">
        <v>17877862</v>
      </c>
      <c r="F27" s="203">
        <v>18687649</v>
      </c>
      <c r="G27" s="203">
        <v>20405738</v>
      </c>
      <c r="H27" s="33"/>
      <c r="I27" s="93"/>
      <c r="J27" s="33"/>
    </row>
    <row r="28" spans="1:10" ht="9" customHeight="1" x14ac:dyDescent="0.25">
      <c r="A28" s="36" t="s">
        <v>30</v>
      </c>
      <c r="B28" s="203">
        <v>18210483</v>
      </c>
      <c r="C28" s="203">
        <v>22472407</v>
      </c>
      <c r="D28" s="203">
        <v>21392725</v>
      </c>
      <c r="E28" s="203">
        <v>17332224</v>
      </c>
      <c r="F28" s="203">
        <v>18601992</v>
      </c>
      <c r="G28" s="203">
        <v>20286153</v>
      </c>
      <c r="H28" s="33"/>
      <c r="I28" s="93"/>
      <c r="J28" s="33"/>
    </row>
    <row r="29" spans="1:10" ht="9" customHeight="1" x14ac:dyDescent="0.25">
      <c r="A29" s="39" t="s">
        <v>31</v>
      </c>
      <c r="B29" s="204">
        <v>1534102</v>
      </c>
      <c r="C29" s="204">
        <v>1099319</v>
      </c>
      <c r="D29" s="204">
        <v>822901</v>
      </c>
      <c r="E29" s="204">
        <v>979214</v>
      </c>
      <c r="F29" s="204">
        <v>1272574</v>
      </c>
      <c r="G29" s="204">
        <v>1865362</v>
      </c>
      <c r="H29" s="33"/>
      <c r="I29" s="93"/>
      <c r="J29" s="33"/>
    </row>
    <row r="30" spans="1:10" ht="9" customHeight="1" x14ac:dyDescent="0.25">
      <c r="A30" s="36" t="s">
        <v>32</v>
      </c>
      <c r="B30" s="203">
        <v>4207055</v>
      </c>
      <c r="C30" s="203">
        <v>3791586</v>
      </c>
      <c r="D30" s="203">
        <v>3402757</v>
      </c>
      <c r="E30" s="203">
        <v>3787522</v>
      </c>
      <c r="F30" s="203">
        <v>3490782</v>
      </c>
      <c r="G30" s="203">
        <v>3796368</v>
      </c>
      <c r="H30" s="33"/>
      <c r="I30" s="100"/>
      <c r="J30" s="33"/>
    </row>
    <row r="31" spans="1:10" ht="9" customHeight="1" x14ac:dyDescent="0.25">
      <c r="A31" s="36" t="s">
        <v>33</v>
      </c>
      <c r="B31" s="203">
        <v>109407</v>
      </c>
      <c r="C31" s="203">
        <v>112608</v>
      </c>
      <c r="D31" s="203">
        <v>101253</v>
      </c>
      <c r="E31" s="203">
        <v>166361</v>
      </c>
      <c r="F31" s="203">
        <v>124554</v>
      </c>
      <c r="G31" s="203">
        <v>135733</v>
      </c>
      <c r="H31" s="33"/>
      <c r="I31" s="33"/>
    </row>
    <row r="32" spans="1:10" ht="9" customHeight="1" x14ac:dyDescent="0.25">
      <c r="A32" s="36" t="s">
        <v>34</v>
      </c>
      <c r="B32" s="203">
        <v>25897184</v>
      </c>
      <c r="C32" s="203">
        <v>31513013</v>
      </c>
      <c r="D32" s="203">
        <v>34522156</v>
      </c>
      <c r="E32" s="203">
        <v>32177306</v>
      </c>
      <c r="F32" s="203">
        <v>36004726</v>
      </c>
      <c r="G32" s="203">
        <v>39507469</v>
      </c>
      <c r="H32" s="33"/>
      <c r="I32" s="205"/>
    </row>
    <row r="33" spans="1:16383" ht="9" customHeight="1" x14ac:dyDescent="0.25">
      <c r="A33" s="39" t="s">
        <v>35</v>
      </c>
      <c r="B33" s="204">
        <v>1117820</v>
      </c>
      <c r="C33" s="204">
        <v>1359228</v>
      </c>
      <c r="D33" s="204">
        <v>737200</v>
      </c>
      <c r="E33" s="204">
        <v>627162</v>
      </c>
      <c r="F33" s="204">
        <v>603681</v>
      </c>
      <c r="G33" s="204">
        <v>858187</v>
      </c>
      <c r="H33" s="33"/>
      <c r="I33" s="205"/>
    </row>
    <row r="34" spans="1:16383" ht="9" customHeight="1" x14ac:dyDescent="0.25">
      <c r="A34" s="36" t="s">
        <v>36</v>
      </c>
      <c r="B34" s="203">
        <v>11003344</v>
      </c>
      <c r="C34" s="203">
        <v>10594592</v>
      </c>
      <c r="D34" s="203">
        <v>10141642</v>
      </c>
      <c r="E34" s="203">
        <v>9372970</v>
      </c>
      <c r="F34" s="203">
        <v>15019152</v>
      </c>
      <c r="G34" s="203">
        <v>16573901</v>
      </c>
      <c r="H34" s="33"/>
      <c r="I34" s="93"/>
    </row>
    <row r="35" spans="1:16383" ht="9" customHeight="1" x14ac:dyDescent="0.25">
      <c r="A35" s="36" t="s">
        <v>37</v>
      </c>
      <c r="B35" s="203">
        <v>8158718</v>
      </c>
      <c r="C35" s="203">
        <v>9147776</v>
      </c>
      <c r="D35" s="203">
        <v>10400468</v>
      </c>
      <c r="E35" s="203">
        <v>10314836</v>
      </c>
      <c r="F35" s="203">
        <v>10478612</v>
      </c>
      <c r="G35" s="203">
        <v>11110226</v>
      </c>
      <c r="H35" s="33"/>
      <c r="I35" s="206"/>
    </row>
    <row r="36" spans="1:16383" ht="9" customHeight="1" x14ac:dyDescent="0.25">
      <c r="A36" s="36" t="s">
        <v>38</v>
      </c>
      <c r="B36" s="203">
        <v>36533</v>
      </c>
      <c r="C36" s="203">
        <v>19223</v>
      </c>
      <c r="D36" s="203">
        <v>31075</v>
      </c>
      <c r="E36" s="203">
        <v>23156</v>
      </c>
      <c r="F36" s="203">
        <v>33172</v>
      </c>
      <c r="G36" s="203">
        <v>52448</v>
      </c>
      <c r="H36" s="33"/>
      <c r="I36" s="33"/>
    </row>
    <row r="37" spans="1:16383" ht="9" customHeight="1" x14ac:dyDescent="0.25">
      <c r="A37" s="39" t="s">
        <v>39</v>
      </c>
      <c r="B37" s="204">
        <v>7803665</v>
      </c>
      <c r="C37" s="204">
        <v>8476833</v>
      </c>
      <c r="D37" s="204">
        <v>9806397</v>
      </c>
      <c r="E37" s="204">
        <v>9505026</v>
      </c>
      <c r="F37" s="204">
        <v>13360588</v>
      </c>
      <c r="G37" s="204">
        <v>15178105</v>
      </c>
      <c r="H37" s="33"/>
      <c r="I37" s="33"/>
    </row>
    <row r="38" spans="1:16383" ht="9" customHeight="1" x14ac:dyDescent="0.25">
      <c r="A38" s="36" t="s">
        <v>40</v>
      </c>
      <c r="B38" s="203">
        <v>520444</v>
      </c>
      <c r="C38" s="203">
        <v>769708</v>
      </c>
      <c r="D38" s="203">
        <v>1245917</v>
      </c>
      <c r="E38" s="203">
        <v>1283961</v>
      </c>
      <c r="F38" s="203">
        <v>960133</v>
      </c>
      <c r="G38" s="203">
        <v>1103122</v>
      </c>
      <c r="H38" s="33"/>
      <c r="I38" s="33"/>
    </row>
    <row r="39" spans="1:16383" s="42" customFormat="1" ht="9" customHeight="1" x14ac:dyDescent="0.25">
      <c r="A39" s="36" t="s">
        <v>41</v>
      </c>
      <c r="B39" s="203">
        <v>17816567</v>
      </c>
      <c r="C39" s="203">
        <v>15611884</v>
      </c>
      <c r="D39" s="203">
        <v>16895882</v>
      </c>
      <c r="E39" s="203">
        <v>17544422</v>
      </c>
      <c r="F39" s="203">
        <v>17443597</v>
      </c>
      <c r="G39" s="203">
        <v>17727814</v>
      </c>
      <c r="H39" s="33"/>
      <c r="I39" s="33"/>
    </row>
    <row r="40" spans="1:16383" ht="9" customHeight="1" x14ac:dyDescent="0.25">
      <c r="A40" s="36" t="s">
        <v>42</v>
      </c>
      <c r="B40" s="203">
        <v>13050545</v>
      </c>
      <c r="C40" s="203">
        <v>11295467</v>
      </c>
      <c r="D40" s="203">
        <v>6603627</v>
      </c>
      <c r="E40" s="203">
        <v>5370753</v>
      </c>
      <c r="F40" s="203">
        <v>6412526</v>
      </c>
      <c r="G40" s="203">
        <v>6929435</v>
      </c>
      <c r="H40" s="33"/>
      <c r="I40" s="33"/>
    </row>
    <row r="41" spans="1:16383" ht="9" customHeight="1" x14ac:dyDescent="0.25">
      <c r="A41" s="39" t="s">
        <v>43</v>
      </c>
      <c r="B41" s="204">
        <v>22929248</v>
      </c>
      <c r="C41" s="204">
        <v>27397995</v>
      </c>
      <c r="D41" s="204">
        <v>26300101</v>
      </c>
      <c r="E41" s="204">
        <v>24926225</v>
      </c>
      <c r="F41" s="204">
        <v>25507316</v>
      </c>
      <c r="G41" s="204">
        <v>27039321</v>
      </c>
      <c r="H41" s="33"/>
      <c r="I41" s="33"/>
    </row>
    <row r="42" spans="1:16383" ht="9" customHeight="1" x14ac:dyDescent="0.25">
      <c r="A42" s="36" t="s">
        <v>44</v>
      </c>
      <c r="B42" s="203">
        <v>1238637</v>
      </c>
      <c r="C42" s="203">
        <v>1278537</v>
      </c>
      <c r="D42" s="203">
        <v>1307252</v>
      </c>
      <c r="E42" s="203">
        <v>1310801</v>
      </c>
      <c r="F42" s="203">
        <v>1379963</v>
      </c>
      <c r="G42" s="203">
        <v>1439637</v>
      </c>
      <c r="H42" s="33"/>
      <c r="I42" s="33"/>
    </row>
    <row r="43" spans="1:16383" ht="9" customHeight="1" x14ac:dyDescent="0.25">
      <c r="A43" s="36" t="s">
        <v>45</v>
      </c>
      <c r="B43" s="203">
        <v>7503947</v>
      </c>
      <c r="C43" s="203">
        <v>7242794</v>
      </c>
      <c r="D43" s="203">
        <v>5437056</v>
      </c>
      <c r="E43" s="203">
        <v>4339857</v>
      </c>
      <c r="F43" s="203">
        <v>5362862</v>
      </c>
      <c r="G43" s="203">
        <v>5958586</v>
      </c>
      <c r="H43" s="33"/>
      <c r="I43" s="33"/>
      <c r="J43" s="33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  <c r="IV43" s="34"/>
      <c r="IW43" s="34"/>
      <c r="IX43" s="34"/>
      <c r="IY43" s="34"/>
      <c r="IZ43" s="34"/>
      <c r="JA43" s="34"/>
      <c r="JB43" s="34"/>
      <c r="JC43" s="34"/>
      <c r="JD43" s="34"/>
      <c r="JE43" s="34"/>
      <c r="JF43" s="34"/>
      <c r="JG43" s="34"/>
      <c r="JH43" s="34"/>
      <c r="JI43" s="34"/>
      <c r="JJ43" s="34"/>
      <c r="JK43" s="34"/>
      <c r="JL43" s="34"/>
      <c r="JM43" s="34"/>
      <c r="JN43" s="34"/>
      <c r="JO43" s="34"/>
      <c r="JP43" s="34"/>
      <c r="JQ43" s="34"/>
      <c r="JR43" s="34"/>
      <c r="JS43" s="34"/>
      <c r="JT43" s="34"/>
      <c r="JU43" s="34"/>
      <c r="JV43" s="34"/>
      <c r="JW43" s="34"/>
      <c r="JX43" s="34"/>
      <c r="JY43" s="34"/>
      <c r="JZ43" s="34"/>
      <c r="KA43" s="34"/>
      <c r="KB43" s="34"/>
      <c r="KC43" s="34"/>
      <c r="KD43" s="34"/>
      <c r="KE43" s="34"/>
      <c r="KF43" s="34"/>
      <c r="KG43" s="34"/>
      <c r="KH43" s="34"/>
      <c r="KI43" s="34"/>
      <c r="KJ43" s="34"/>
      <c r="KK43" s="34"/>
      <c r="KL43" s="34"/>
      <c r="KM43" s="34"/>
      <c r="KN43" s="34"/>
      <c r="KO43" s="34"/>
      <c r="KP43" s="34"/>
      <c r="KQ43" s="34"/>
      <c r="KR43" s="34"/>
      <c r="KS43" s="34"/>
      <c r="KT43" s="34"/>
      <c r="KU43" s="34"/>
      <c r="KV43" s="34"/>
      <c r="KW43" s="34"/>
      <c r="KX43" s="34"/>
      <c r="KY43" s="34"/>
      <c r="KZ43" s="34"/>
      <c r="LA43" s="34"/>
      <c r="LB43" s="34"/>
      <c r="LC43" s="34"/>
      <c r="LD43" s="34"/>
      <c r="LE43" s="34"/>
      <c r="LF43" s="34"/>
      <c r="LG43" s="34"/>
      <c r="LH43" s="34"/>
      <c r="LI43" s="34"/>
      <c r="LJ43" s="34"/>
      <c r="LK43" s="34"/>
      <c r="LL43" s="34"/>
      <c r="LM43" s="34"/>
      <c r="LN43" s="34"/>
      <c r="LO43" s="34"/>
      <c r="LP43" s="34"/>
      <c r="LQ43" s="34"/>
      <c r="LR43" s="34"/>
      <c r="LS43" s="34"/>
      <c r="LT43" s="34"/>
      <c r="LU43" s="34"/>
      <c r="LV43" s="34"/>
      <c r="LW43" s="34"/>
      <c r="LX43" s="34"/>
      <c r="LY43" s="34"/>
      <c r="LZ43" s="34"/>
      <c r="MA43" s="34"/>
      <c r="MB43" s="34"/>
      <c r="MC43" s="34"/>
      <c r="MD43" s="34"/>
      <c r="ME43" s="34"/>
      <c r="MF43" s="34"/>
      <c r="MG43" s="34"/>
      <c r="MH43" s="34"/>
      <c r="MI43" s="34"/>
      <c r="MJ43" s="34"/>
      <c r="MK43" s="34"/>
      <c r="ML43" s="34"/>
      <c r="MM43" s="34"/>
      <c r="MN43" s="34"/>
      <c r="MO43" s="34"/>
      <c r="MP43" s="34"/>
      <c r="MQ43" s="34"/>
      <c r="MR43" s="34"/>
      <c r="MS43" s="34"/>
      <c r="MT43" s="34"/>
      <c r="MU43" s="34"/>
      <c r="MV43" s="34"/>
      <c r="MW43" s="34"/>
      <c r="MX43" s="34"/>
      <c r="MY43" s="34"/>
      <c r="MZ43" s="34"/>
      <c r="NA43" s="34"/>
      <c r="NB43" s="34"/>
      <c r="NC43" s="34"/>
      <c r="ND43" s="34"/>
      <c r="NE43" s="34"/>
      <c r="NF43" s="34"/>
      <c r="NG43" s="34"/>
      <c r="NH43" s="34"/>
      <c r="NI43" s="34"/>
      <c r="NJ43" s="34"/>
      <c r="NK43" s="34"/>
      <c r="NL43" s="34"/>
      <c r="NM43" s="34"/>
      <c r="NN43" s="34"/>
      <c r="NO43" s="34"/>
      <c r="NP43" s="34"/>
      <c r="NQ43" s="34"/>
      <c r="NR43" s="34"/>
      <c r="NS43" s="34"/>
      <c r="NT43" s="34"/>
      <c r="NU43" s="34"/>
      <c r="NV43" s="34"/>
      <c r="NW43" s="34"/>
      <c r="NX43" s="34"/>
      <c r="NY43" s="34"/>
      <c r="NZ43" s="34"/>
      <c r="OA43" s="34"/>
      <c r="OB43" s="34"/>
      <c r="OC43" s="34"/>
      <c r="OD43" s="34"/>
      <c r="OE43" s="34"/>
      <c r="OF43" s="34"/>
      <c r="OG43" s="34"/>
      <c r="OH43" s="34"/>
      <c r="OI43" s="34"/>
      <c r="OJ43" s="34"/>
      <c r="OK43" s="34"/>
      <c r="OL43" s="34"/>
      <c r="OM43" s="34"/>
      <c r="ON43" s="34"/>
      <c r="OO43" s="34"/>
      <c r="OP43" s="34"/>
      <c r="OQ43" s="34"/>
      <c r="OR43" s="34"/>
      <c r="OS43" s="34"/>
      <c r="OT43" s="34"/>
      <c r="OU43" s="34"/>
      <c r="OV43" s="34"/>
      <c r="OW43" s="34"/>
      <c r="OX43" s="34"/>
      <c r="OY43" s="34"/>
      <c r="OZ43" s="34"/>
      <c r="PA43" s="34"/>
      <c r="PB43" s="34"/>
      <c r="PC43" s="34"/>
      <c r="PD43" s="34"/>
      <c r="PE43" s="34"/>
      <c r="PF43" s="34"/>
      <c r="PG43" s="34"/>
      <c r="PH43" s="34"/>
      <c r="PI43" s="34"/>
      <c r="PJ43" s="34"/>
      <c r="PK43" s="34"/>
      <c r="PL43" s="34"/>
      <c r="PM43" s="34"/>
      <c r="PN43" s="34"/>
      <c r="PO43" s="34"/>
      <c r="PP43" s="34"/>
      <c r="PQ43" s="34"/>
      <c r="PR43" s="34"/>
      <c r="PS43" s="34"/>
      <c r="PT43" s="34"/>
      <c r="PU43" s="34"/>
      <c r="PV43" s="34"/>
      <c r="PW43" s="34"/>
      <c r="PX43" s="34"/>
      <c r="PY43" s="34"/>
      <c r="PZ43" s="34"/>
      <c r="QA43" s="34"/>
      <c r="QB43" s="34"/>
      <c r="QC43" s="34"/>
      <c r="QD43" s="34"/>
      <c r="QE43" s="34"/>
      <c r="QF43" s="34"/>
      <c r="QG43" s="34"/>
      <c r="QH43" s="34"/>
      <c r="QI43" s="34"/>
      <c r="QJ43" s="34"/>
      <c r="QK43" s="34"/>
      <c r="QL43" s="34"/>
      <c r="QM43" s="34"/>
      <c r="QN43" s="34"/>
      <c r="QO43" s="34"/>
      <c r="QP43" s="34"/>
      <c r="QQ43" s="34"/>
      <c r="QR43" s="34"/>
      <c r="QS43" s="34"/>
      <c r="QT43" s="34"/>
      <c r="QU43" s="34"/>
      <c r="QV43" s="34"/>
      <c r="QW43" s="34"/>
      <c r="QX43" s="34"/>
      <c r="QY43" s="34"/>
      <c r="QZ43" s="34"/>
      <c r="RA43" s="34"/>
      <c r="RB43" s="34"/>
      <c r="RC43" s="34"/>
      <c r="RD43" s="34"/>
      <c r="RE43" s="34"/>
      <c r="RF43" s="34"/>
      <c r="RG43" s="34"/>
      <c r="RH43" s="34"/>
      <c r="RI43" s="34"/>
      <c r="RJ43" s="34"/>
      <c r="RK43" s="34"/>
      <c r="RL43" s="34"/>
      <c r="RM43" s="34"/>
      <c r="RN43" s="34"/>
      <c r="RO43" s="34"/>
      <c r="RP43" s="34"/>
      <c r="RQ43" s="34"/>
      <c r="RR43" s="34"/>
      <c r="RS43" s="34"/>
      <c r="RT43" s="34"/>
      <c r="RU43" s="34"/>
      <c r="RV43" s="34"/>
      <c r="RW43" s="34"/>
      <c r="RX43" s="34"/>
      <c r="RY43" s="34"/>
      <c r="RZ43" s="34"/>
      <c r="SA43" s="34"/>
      <c r="SB43" s="34"/>
      <c r="SC43" s="34"/>
      <c r="SD43" s="34"/>
      <c r="SE43" s="34"/>
      <c r="SF43" s="34"/>
      <c r="SG43" s="34"/>
      <c r="SH43" s="34"/>
      <c r="SI43" s="34"/>
      <c r="SJ43" s="34"/>
      <c r="SK43" s="34"/>
      <c r="SL43" s="34"/>
      <c r="SM43" s="34"/>
      <c r="SN43" s="34"/>
      <c r="SO43" s="34"/>
      <c r="SP43" s="34"/>
      <c r="SQ43" s="34"/>
      <c r="SR43" s="34"/>
      <c r="SS43" s="34"/>
      <c r="ST43" s="34"/>
      <c r="SU43" s="34"/>
      <c r="SV43" s="34"/>
      <c r="SW43" s="34"/>
      <c r="SX43" s="34"/>
      <c r="SY43" s="34"/>
      <c r="SZ43" s="34"/>
      <c r="TA43" s="34"/>
      <c r="TB43" s="34"/>
      <c r="TC43" s="34"/>
      <c r="TD43" s="34"/>
      <c r="TE43" s="34"/>
      <c r="TF43" s="34"/>
      <c r="TG43" s="34"/>
      <c r="TH43" s="34"/>
      <c r="TI43" s="34"/>
      <c r="TJ43" s="34"/>
      <c r="TK43" s="34"/>
      <c r="TL43" s="34"/>
      <c r="TM43" s="34"/>
      <c r="TN43" s="34"/>
      <c r="TO43" s="34"/>
      <c r="TP43" s="34"/>
      <c r="TQ43" s="34"/>
      <c r="TR43" s="34"/>
      <c r="TS43" s="34"/>
      <c r="TT43" s="34"/>
      <c r="TU43" s="34"/>
      <c r="TV43" s="34"/>
      <c r="TW43" s="34"/>
      <c r="TX43" s="34"/>
      <c r="TY43" s="34"/>
      <c r="TZ43" s="34"/>
      <c r="UA43" s="34"/>
      <c r="UB43" s="34"/>
      <c r="UC43" s="34"/>
      <c r="UD43" s="34"/>
      <c r="UE43" s="34"/>
      <c r="UF43" s="34"/>
      <c r="UG43" s="34"/>
      <c r="UH43" s="34"/>
      <c r="UI43" s="34"/>
      <c r="UJ43" s="34"/>
      <c r="UK43" s="34"/>
      <c r="UL43" s="34"/>
      <c r="UM43" s="34"/>
      <c r="UN43" s="34"/>
      <c r="UO43" s="34"/>
      <c r="UP43" s="34"/>
      <c r="UQ43" s="34"/>
      <c r="UR43" s="34"/>
      <c r="US43" s="34"/>
      <c r="UT43" s="34"/>
      <c r="UU43" s="34"/>
      <c r="UV43" s="34"/>
      <c r="UW43" s="34"/>
      <c r="UX43" s="34"/>
      <c r="UY43" s="34"/>
      <c r="UZ43" s="34"/>
      <c r="VA43" s="34"/>
      <c r="VB43" s="34"/>
      <c r="VC43" s="34"/>
      <c r="VD43" s="34"/>
      <c r="VE43" s="34"/>
      <c r="VF43" s="34"/>
      <c r="VG43" s="34"/>
      <c r="VH43" s="34"/>
      <c r="VI43" s="34"/>
      <c r="VJ43" s="34"/>
      <c r="VK43" s="34"/>
      <c r="VL43" s="34"/>
      <c r="VM43" s="34"/>
      <c r="VN43" s="34"/>
      <c r="VO43" s="34"/>
      <c r="VP43" s="34"/>
      <c r="VQ43" s="34"/>
      <c r="VR43" s="34"/>
      <c r="VS43" s="34"/>
      <c r="VT43" s="34"/>
      <c r="VU43" s="34"/>
      <c r="VV43" s="34"/>
      <c r="VW43" s="34"/>
      <c r="VX43" s="34"/>
      <c r="VY43" s="34"/>
      <c r="VZ43" s="34"/>
      <c r="WA43" s="34"/>
      <c r="WB43" s="34"/>
      <c r="WC43" s="34"/>
      <c r="WD43" s="34"/>
      <c r="WE43" s="34"/>
      <c r="WF43" s="34"/>
      <c r="WG43" s="34"/>
      <c r="WH43" s="34"/>
      <c r="WI43" s="34"/>
      <c r="WJ43" s="34"/>
      <c r="WK43" s="34"/>
      <c r="WL43" s="34"/>
      <c r="WM43" s="34"/>
      <c r="WN43" s="34"/>
      <c r="WO43" s="34"/>
      <c r="WP43" s="34"/>
      <c r="WQ43" s="34"/>
      <c r="WR43" s="34"/>
      <c r="WS43" s="34"/>
      <c r="WT43" s="34"/>
      <c r="WU43" s="34"/>
      <c r="WV43" s="34"/>
      <c r="WW43" s="34"/>
      <c r="WX43" s="34"/>
      <c r="WY43" s="34"/>
      <c r="WZ43" s="34"/>
      <c r="XA43" s="34"/>
      <c r="XB43" s="34"/>
      <c r="XC43" s="34"/>
      <c r="XD43" s="34"/>
      <c r="XE43" s="34"/>
      <c r="XF43" s="34"/>
      <c r="XG43" s="34"/>
      <c r="XH43" s="34"/>
      <c r="XI43" s="34"/>
      <c r="XJ43" s="34"/>
      <c r="XK43" s="34"/>
      <c r="XL43" s="34"/>
      <c r="XM43" s="34"/>
      <c r="XN43" s="34"/>
      <c r="XO43" s="34"/>
      <c r="XP43" s="34"/>
      <c r="XQ43" s="34"/>
      <c r="XR43" s="34"/>
      <c r="XS43" s="34"/>
      <c r="XT43" s="34"/>
      <c r="XU43" s="34"/>
      <c r="XV43" s="34"/>
      <c r="XW43" s="34"/>
      <c r="XX43" s="34"/>
      <c r="XY43" s="34"/>
      <c r="XZ43" s="34"/>
      <c r="YA43" s="34"/>
      <c r="YB43" s="34"/>
      <c r="YC43" s="34"/>
      <c r="YD43" s="34"/>
      <c r="YE43" s="34"/>
      <c r="YF43" s="34"/>
      <c r="YG43" s="34"/>
      <c r="YH43" s="34"/>
      <c r="YI43" s="34"/>
      <c r="YJ43" s="34"/>
      <c r="YK43" s="34"/>
      <c r="YL43" s="34"/>
      <c r="YM43" s="34"/>
      <c r="YN43" s="34"/>
      <c r="YO43" s="34"/>
      <c r="YP43" s="34"/>
      <c r="YQ43" s="34"/>
      <c r="YR43" s="34"/>
      <c r="YS43" s="34"/>
      <c r="YT43" s="34"/>
      <c r="YU43" s="34"/>
      <c r="YV43" s="34"/>
      <c r="YW43" s="34"/>
      <c r="YX43" s="34"/>
      <c r="YY43" s="34"/>
      <c r="YZ43" s="34"/>
      <c r="ZA43" s="34"/>
      <c r="ZB43" s="34"/>
      <c r="ZC43" s="34"/>
      <c r="ZD43" s="34"/>
      <c r="ZE43" s="34"/>
      <c r="ZF43" s="34"/>
      <c r="ZG43" s="34"/>
      <c r="ZH43" s="34"/>
      <c r="ZI43" s="34"/>
      <c r="ZJ43" s="34"/>
      <c r="ZK43" s="34"/>
      <c r="ZL43" s="34"/>
      <c r="ZM43" s="34"/>
      <c r="ZN43" s="34"/>
      <c r="ZO43" s="34"/>
      <c r="ZP43" s="34"/>
      <c r="ZQ43" s="34"/>
      <c r="ZR43" s="34"/>
      <c r="ZS43" s="34"/>
      <c r="ZT43" s="34"/>
      <c r="ZU43" s="34"/>
      <c r="ZV43" s="34"/>
      <c r="ZW43" s="34"/>
      <c r="ZX43" s="34"/>
      <c r="ZY43" s="34"/>
      <c r="ZZ43" s="34"/>
      <c r="AAA43" s="34"/>
      <c r="AAB43" s="34"/>
      <c r="AAC43" s="34"/>
      <c r="AAD43" s="34"/>
      <c r="AAE43" s="34"/>
      <c r="AAF43" s="34"/>
      <c r="AAG43" s="34"/>
      <c r="AAH43" s="34"/>
      <c r="AAI43" s="34"/>
      <c r="AAJ43" s="34"/>
      <c r="AAK43" s="34"/>
      <c r="AAL43" s="34"/>
      <c r="AAM43" s="34"/>
      <c r="AAN43" s="34"/>
      <c r="AAO43" s="34"/>
      <c r="AAP43" s="34"/>
      <c r="AAQ43" s="34"/>
      <c r="AAR43" s="34"/>
      <c r="AAS43" s="34"/>
      <c r="AAT43" s="34"/>
      <c r="AAU43" s="34"/>
      <c r="AAV43" s="34"/>
      <c r="AAW43" s="34"/>
      <c r="AAX43" s="34"/>
      <c r="AAY43" s="34"/>
      <c r="AAZ43" s="34"/>
      <c r="ABA43" s="34"/>
      <c r="ABB43" s="34"/>
      <c r="ABC43" s="34"/>
      <c r="ABD43" s="34"/>
      <c r="ABE43" s="34"/>
      <c r="ABF43" s="34"/>
      <c r="ABG43" s="34"/>
      <c r="ABH43" s="34"/>
      <c r="ABI43" s="34"/>
      <c r="ABJ43" s="34"/>
      <c r="ABK43" s="34"/>
      <c r="ABL43" s="34"/>
      <c r="ABM43" s="34"/>
      <c r="ABN43" s="34"/>
      <c r="ABO43" s="34"/>
      <c r="ABP43" s="34"/>
      <c r="ABQ43" s="34"/>
      <c r="ABR43" s="34"/>
      <c r="ABS43" s="34"/>
      <c r="ABT43" s="34"/>
      <c r="ABU43" s="34"/>
      <c r="ABV43" s="34"/>
      <c r="ABW43" s="34"/>
      <c r="ABX43" s="34"/>
      <c r="ABY43" s="34"/>
      <c r="ABZ43" s="34"/>
      <c r="ACA43" s="34"/>
      <c r="ACB43" s="34"/>
      <c r="ACC43" s="34"/>
      <c r="ACD43" s="34"/>
      <c r="ACE43" s="34"/>
      <c r="ACF43" s="34"/>
      <c r="ACG43" s="34"/>
      <c r="ACH43" s="34"/>
      <c r="ACI43" s="34"/>
      <c r="ACJ43" s="34"/>
      <c r="ACK43" s="34"/>
      <c r="ACL43" s="34"/>
      <c r="ACM43" s="34"/>
      <c r="ACN43" s="34"/>
      <c r="ACO43" s="34"/>
      <c r="ACP43" s="34"/>
      <c r="ACQ43" s="34"/>
      <c r="ACR43" s="34"/>
      <c r="ACS43" s="34"/>
      <c r="ACT43" s="34"/>
      <c r="ACU43" s="34"/>
      <c r="ACV43" s="34"/>
      <c r="ACW43" s="34"/>
      <c r="ACX43" s="34"/>
      <c r="ACY43" s="34"/>
      <c r="ACZ43" s="34"/>
      <c r="ADA43" s="34"/>
      <c r="ADB43" s="34"/>
      <c r="ADC43" s="34"/>
      <c r="ADD43" s="34"/>
      <c r="ADE43" s="34"/>
      <c r="ADF43" s="34"/>
      <c r="ADG43" s="34"/>
      <c r="ADH43" s="34"/>
      <c r="ADI43" s="34"/>
      <c r="ADJ43" s="34"/>
      <c r="ADK43" s="34"/>
      <c r="ADL43" s="34"/>
      <c r="ADM43" s="34"/>
      <c r="ADN43" s="34"/>
      <c r="ADO43" s="34"/>
      <c r="ADP43" s="34"/>
      <c r="ADQ43" s="34"/>
      <c r="ADR43" s="34"/>
      <c r="ADS43" s="34"/>
      <c r="ADT43" s="34"/>
      <c r="ADU43" s="34"/>
      <c r="ADV43" s="34"/>
      <c r="ADW43" s="34"/>
      <c r="ADX43" s="34"/>
      <c r="ADY43" s="34"/>
      <c r="ADZ43" s="34"/>
      <c r="AEA43" s="34"/>
      <c r="AEB43" s="34"/>
      <c r="AEC43" s="34"/>
      <c r="AED43" s="34"/>
      <c r="AEE43" s="34"/>
      <c r="AEF43" s="34"/>
      <c r="AEG43" s="34"/>
      <c r="AEH43" s="34"/>
      <c r="AEI43" s="34"/>
      <c r="AEJ43" s="34"/>
      <c r="AEK43" s="34"/>
      <c r="AEL43" s="34"/>
      <c r="AEM43" s="34"/>
      <c r="AEN43" s="34"/>
      <c r="AEO43" s="34"/>
      <c r="AEP43" s="34"/>
      <c r="AEQ43" s="34"/>
      <c r="AER43" s="34"/>
      <c r="AES43" s="34"/>
      <c r="AET43" s="34"/>
      <c r="AEU43" s="34"/>
      <c r="AEV43" s="34"/>
      <c r="AEW43" s="34"/>
      <c r="AEX43" s="34"/>
      <c r="AEY43" s="34"/>
      <c r="AEZ43" s="34"/>
      <c r="AFA43" s="34"/>
      <c r="AFB43" s="34"/>
      <c r="AFC43" s="34"/>
      <c r="AFD43" s="34"/>
      <c r="AFE43" s="34"/>
      <c r="AFF43" s="34"/>
      <c r="AFG43" s="34"/>
      <c r="AFH43" s="34"/>
      <c r="AFI43" s="34"/>
      <c r="AFJ43" s="34"/>
      <c r="AFK43" s="34"/>
      <c r="AFL43" s="34"/>
      <c r="AFM43" s="34"/>
      <c r="AFN43" s="34"/>
      <c r="AFO43" s="34"/>
      <c r="AFP43" s="34"/>
      <c r="AFQ43" s="34"/>
      <c r="AFR43" s="34"/>
      <c r="AFS43" s="34"/>
      <c r="AFT43" s="34"/>
      <c r="AFU43" s="34"/>
      <c r="AFV43" s="34"/>
      <c r="AFW43" s="34"/>
      <c r="AFX43" s="34"/>
      <c r="AFY43" s="34"/>
      <c r="AFZ43" s="34"/>
      <c r="AGA43" s="34"/>
      <c r="AGB43" s="34"/>
      <c r="AGC43" s="34"/>
      <c r="AGD43" s="34"/>
      <c r="AGE43" s="34"/>
      <c r="AGF43" s="34"/>
      <c r="AGG43" s="34"/>
      <c r="AGH43" s="34"/>
      <c r="AGI43" s="34"/>
      <c r="AGJ43" s="34"/>
      <c r="AGK43" s="34"/>
      <c r="AGL43" s="34"/>
      <c r="AGM43" s="34"/>
      <c r="AGN43" s="34"/>
      <c r="AGO43" s="34"/>
      <c r="AGP43" s="34"/>
      <c r="AGQ43" s="34"/>
      <c r="AGR43" s="34"/>
      <c r="AGS43" s="34"/>
      <c r="AGT43" s="34"/>
      <c r="AGU43" s="34"/>
      <c r="AGV43" s="34"/>
      <c r="AGW43" s="34"/>
      <c r="AGX43" s="34"/>
      <c r="AGY43" s="34"/>
      <c r="AGZ43" s="34"/>
      <c r="AHA43" s="34"/>
      <c r="AHB43" s="34"/>
      <c r="AHC43" s="34"/>
      <c r="AHD43" s="34"/>
      <c r="AHE43" s="34"/>
      <c r="AHF43" s="34"/>
      <c r="AHG43" s="34"/>
      <c r="AHH43" s="34"/>
      <c r="AHI43" s="34"/>
      <c r="AHJ43" s="34"/>
      <c r="AHK43" s="34"/>
      <c r="AHL43" s="34"/>
      <c r="AHM43" s="34"/>
      <c r="AHN43" s="34"/>
      <c r="AHO43" s="34"/>
      <c r="AHP43" s="34"/>
      <c r="AHQ43" s="34"/>
      <c r="AHR43" s="34"/>
      <c r="AHS43" s="34"/>
      <c r="AHT43" s="34"/>
      <c r="AHU43" s="34"/>
      <c r="AHV43" s="34"/>
      <c r="AHW43" s="34"/>
      <c r="AHX43" s="34"/>
      <c r="AHY43" s="34"/>
      <c r="AHZ43" s="34"/>
      <c r="AIA43" s="34"/>
      <c r="AIB43" s="34"/>
      <c r="AIC43" s="34"/>
      <c r="AID43" s="34"/>
      <c r="AIE43" s="34"/>
      <c r="AIF43" s="34"/>
      <c r="AIG43" s="34"/>
      <c r="AIH43" s="34"/>
      <c r="AII43" s="34"/>
      <c r="AIJ43" s="34"/>
      <c r="AIK43" s="34"/>
      <c r="AIL43" s="34"/>
      <c r="AIM43" s="34"/>
      <c r="AIN43" s="34"/>
      <c r="AIO43" s="34"/>
      <c r="AIP43" s="34"/>
      <c r="AIQ43" s="34"/>
      <c r="AIR43" s="34"/>
      <c r="AIS43" s="34"/>
      <c r="AIT43" s="34"/>
      <c r="AIU43" s="34"/>
      <c r="AIV43" s="34"/>
      <c r="AIW43" s="34"/>
      <c r="AIX43" s="34"/>
      <c r="AIY43" s="34"/>
      <c r="AIZ43" s="34"/>
      <c r="AJA43" s="34"/>
      <c r="AJB43" s="34"/>
      <c r="AJC43" s="34"/>
      <c r="AJD43" s="34"/>
      <c r="AJE43" s="34"/>
      <c r="AJF43" s="34"/>
      <c r="AJG43" s="34"/>
      <c r="AJH43" s="34"/>
      <c r="AJI43" s="34"/>
      <c r="AJJ43" s="34"/>
      <c r="AJK43" s="34"/>
      <c r="AJL43" s="34"/>
      <c r="AJM43" s="34"/>
      <c r="AJN43" s="34"/>
      <c r="AJO43" s="34"/>
      <c r="AJP43" s="34"/>
      <c r="AJQ43" s="34"/>
      <c r="AJR43" s="34"/>
      <c r="AJS43" s="34"/>
      <c r="AJT43" s="34"/>
      <c r="AJU43" s="34"/>
      <c r="AJV43" s="34"/>
      <c r="AJW43" s="34"/>
      <c r="AJX43" s="34"/>
      <c r="AJY43" s="34"/>
      <c r="AJZ43" s="34"/>
      <c r="AKA43" s="34"/>
      <c r="AKB43" s="34"/>
      <c r="AKC43" s="34"/>
      <c r="AKD43" s="34"/>
      <c r="AKE43" s="34"/>
      <c r="AKF43" s="34"/>
      <c r="AKG43" s="34"/>
      <c r="AKH43" s="34"/>
      <c r="AKI43" s="34"/>
      <c r="AKJ43" s="34"/>
      <c r="AKK43" s="34"/>
      <c r="AKL43" s="34"/>
      <c r="AKM43" s="34"/>
      <c r="AKN43" s="34"/>
      <c r="AKO43" s="34"/>
      <c r="AKP43" s="34"/>
      <c r="AKQ43" s="34"/>
      <c r="AKR43" s="34"/>
      <c r="AKS43" s="34"/>
      <c r="AKT43" s="34"/>
      <c r="AKU43" s="34"/>
      <c r="AKV43" s="34"/>
      <c r="AKW43" s="34"/>
      <c r="AKX43" s="34"/>
      <c r="AKY43" s="34"/>
      <c r="AKZ43" s="34"/>
      <c r="ALA43" s="34"/>
      <c r="ALB43" s="34"/>
      <c r="ALC43" s="34"/>
      <c r="ALD43" s="34"/>
      <c r="ALE43" s="34"/>
      <c r="ALF43" s="34"/>
      <c r="ALG43" s="34"/>
      <c r="ALH43" s="34"/>
      <c r="ALI43" s="34"/>
      <c r="ALJ43" s="34"/>
      <c r="ALK43" s="34"/>
      <c r="ALL43" s="34"/>
      <c r="ALM43" s="34"/>
      <c r="ALN43" s="34"/>
      <c r="ALO43" s="34"/>
      <c r="ALP43" s="34"/>
      <c r="ALQ43" s="34"/>
      <c r="ALR43" s="34"/>
      <c r="ALS43" s="34"/>
      <c r="ALT43" s="34"/>
      <c r="ALU43" s="34"/>
      <c r="ALV43" s="34"/>
      <c r="ALW43" s="34"/>
      <c r="ALX43" s="34"/>
      <c r="ALY43" s="34"/>
      <c r="ALZ43" s="34"/>
      <c r="AMA43" s="34"/>
      <c r="AMB43" s="34"/>
      <c r="AMC43" s="34"/>
      <c r="AMD43" s="34"/>
      <c r="AME43" s="34"/>
      <c r="AMF43" s="34"/>
      <c r="AMG43" s="34"/>
      <c r="AMH43" s="34"/>
      <c r="AMI43" s="34"/>
      <c r="AMJ43" s="34"/>
      <c r="AMK43" s="34"/>
      <c r="AML43" s="34"/>
      <c r="AMM43" s="34"/>
      <c r="AMN43" s="34"/>
      <c r="AMO43" s="34"/>
      <c r="AMP43" s="34"/>
      <c r="AMQ43" s="34"/>
      <c r="AMR43" s="34"/>
      <c r="AMS43" s="34"/>
      <c r="AMT43" s="34"/>
      <c r="AMU43" s="34"/>
      <c r="AMV43" s="34"/>
      <c r="AMW43" s="34"/>
      <c r="AMX43" s="34"/>
      <c r="AMY43" s="34"/>
      <c r="AMZ43" s="34"/>
      <c r="ANA43" s="34"/>
      <c r="ANB43" s="34"/>
      <c r="ANC43" s="34"/>
      <c r="AND43" s="34"/>
      <c r="ANE43" s="34"/>
      <c r="ANF43" s="34"/>
      <c r="ANG43" s="34"/>
      <c r="ANH43" s="34"/>
      <c r="ANI43" s="34"/>
      <c r="ANJ43" s="34"/>
      <c r="ANK43" s="34"/>
      <c r="ANL43" s="34"/>
      <c r="ANM43" s="34"/>
      <c r="ANN43" s="34"/>
      <c r="ANO43" s="34"/>
      <c r="ANP43" s="34"/>
      <c r="ANQ43" s="34"/>
      <c r="ANR43" s="34"/>
      <c r="ANS43" s="34"/>
      <c r="ANT43" s="34"/>
      <c r="ANU43" s="34"/>
      <c r="ANV43" s="34"/>
      <c r="ANW43" s="34"/>
      <c r="ANX43" s="34"/>
      <c r="ANY43" s="34"/>
      <c r="ANZ43" s="34"/>
      <c r="AOA43" s="34"/>
      <c r="AOB43" s="34"/>
      <c r="AOC43" s="34"/>
      <c r="AOD43" s="34"/>
      <c r="AOE43" s="34"/>
      <c r="AOF43" s="34"/>
      <c r="AOG43" s="34"/>
      <c r="AOH43" s="34"/>
      <c r="AOI43" s="34"/>
      <c r="AOJ43" s="34"/>
      <c r="AOK43" s="34"/>
      <c r="AOL43" s="34"/>
      <c r="AOM43" s="34"/>
      <c r="AON43" s="34"/>
      <c r="AOO43" s="34"/>
      <c r="AOP43" s="34"/>
      <c r="AOQ43" s="34"/>
      <c r="AOR43" s="34"/>
      <c r="AOS43" s="34"/>
      <c r="AOT43" s="34"/>
      <c r="AOU43" s="34"/>
      <c r="AOV43" s="34"/>
      <c r="AOW43" s="34"/>
      <c r="AOX43" s="34"/>
      <c r="AOY43" s="34"/>
      <c r="AOZ43" s="34"/>
      <c r="APA43" s="34"/>
      <c r="APB43" s="34"/>
      <c r="APC43" s="34"/>
      <c r="APD43" s="34"/>
      <c r="APE43" s="34"/>
      <c r="APF43" s="34"/>
      <c r="APG43" s="34"/>
      <c r="APH43" s="34"/>
      <c r="API43" s="34"/>
      <c r="APJ43" s="34"/>
      <c r="APK43" s="34"/>
      <c r="APL43" s="34"/>
      <c r="APM43" s="34"/>
      <c r="APN43" s="34"/>
      <c r="APO43" s="34"/>
      <c r="APP43" s="34"/>
      <c r="APQ43" s="34"/>
      <c r="APR43" s="34"/>
      <c r="APS43" s="34"/>
      <c r="APT43" s="34"/>
      <c r="APU43" s="34"/>
      <c r="APV43" s="34"/>
      <c r="APW43" s="34"/>
      <c r="APX43" s="34"/>
      <c r="APY43" s="34"/>
      <c r="APZ43" s="34"/>
      <c r="AQA43" s="34"/>
      <c r="AQB43" s="34"/>
      <c r="AQC43" s="34"/>
      <c r="AQD43" s="34"/>
      <c r="AQE43" s="34"/>
      <c r="AQF43" s="34"/>
      <c r="AQG43" s="34"/>
      <c r="AQH43" s="34"/>
      <c r="AQI43" s="34"/>
      <c r="AQJ43" s="34"/>
      <c r="AQK43" s="34"/>
      <c r="AQL43" s="34"/>
      <c r="AQM43" s="34"/>
      <c r="AQN43" s="34"/>
      <c r="AQO43" s="34"/>
      <c r="AQP43" s="34"/>
      <c r="AQQ43" s="34"/>
      <c r="AQR43" s="34"/>
      <c r="AQS43" s="34"/>
      <c r="AQT43" s="34"/>
      <c r="AQU43" s="34"/>
      <c r="AQV43" s="34"/>
      <c r="AQW43" s="34"/>
      <c r="AQX43" s="34"/>
      <c r="AQY43" s="34"/>
      <c r="AQZ43" s="34"/>
      <c r="ARA43" s="34"/>
      <c r="ARB43" s="34"/>
      <c r="ARC43" s="34"/>
      <c r="ARD43" s="34"/>
      <c r="ARE43" s="34"/>
      <c r="ARF43" s="34"/>
      <c r="ARG43" s="34"/>
      <c r="ARH43" s="34"/>
      <c r="ARI43" s="34"/>
      <c r="ARJ43" s="34"/>
      <c r="ARK43" s="34"/>
      <c r="ARL43" s="34"/>
      <c r="ARM43" s="34"/>
      <c r="ARN43" s="34"/>
      <c r="ARO43" s="34"/>
      <c r="ARP43" s="34"/>
      <c r="ARQ43" s="34"/>
      <c r="ARR43" s="34"/>
      <c r="ARS43" s="34"/>
      <c r="ART43" s="34"/>
      <c r="ARU43" s="34"/>
      <c r="ARV43" s="34"/>
      <c r="ARW43" s="34"/>
      <c r="ARX43" s="34"/>
      <c r="ARY43" s="34"/>
      <c r="ARZ43" s="34"/>
      <c r="ASA43" s="34"/>
      <c r="ASB43" s="34"/>
      <c r="ASC43" s="34"/>
      <c r="ASD43" s="34"/>
      <c r="ASE43" s="34"/>
      <c r="ASF43" s="34"/>
      <c r="ASG43" s="34"/>
      <c r="ASH43" s="34"/>
      <c r="ASI43" s="34"/>
      <c r="ASJ43" s="34"/>
      <c r="ASK43" s="34"/>
      <c r="ASL43" s="34"/>
      <c r="ASM43" s="34"/>
      <c r="ASN43" s="34"/>
      <c r="ASO43" s="34"/>
      <c r="ASP43" s="34"/>
      <c r="ASQ43" s="34"/>
      <c r="ASR43" s="34"/>
      <c r="ASS43" s="34"/>
      <c r="AST43" s="34"/>
      <c r="ASU43" s="34"/>
      <c r="ASV43" s="34"/>
      <c r="ASW43" s="34"/>
      <c r="ASX43" s="34"/>
      <c r="ASY43" s="34"/>
      <c r="ASZ43" s="34"/>
      <c r="ATA43" s="34"/>
      <c r="ATB43" s="34"/>
      <c r="ATC43" s="34"/>
      <c r="ATD43" s="34"/>
      <c r="ATE43" s="34"/>
      <c r="ATF43" s="34"/>
      <c r="ATG43" s="34"/>
      <c r="ATH43" s="34"/>
      <c r="ATI43" s="34"/>
      <c r="ATJ43" s="34"/>
      <c r="ATK43" s="34"/>
      <c r="ATL43" s="34"/>
      <c r="ATM43" s="34"/>
      <c r="ATN43" s="34"/>
      <c r="ATO43" s="34"/>
      <c r="ATP43" s="34"/>
      <c r="ATQ43" s="34"/>
      <c r="ATR43" s="34"/>
      <c r="ATS43" s="34"/>
      <c r="ATT43" s="34"/>
      <c r="ATU43" s="34"/>
      <c r="ATV43" s="34"/>
      <c r="ATW43" s="34"/>
      <c r="ATX43" s="34"/>
      <c r="ATY43" s="34"/>
      <c r="ATZ43" s="34"/>
      <c r="AUA43" s="34"/>
      <c r="AUB43" s="34"/>
      <c r="AUC43" s="34"/>
      <c r="AUD43" s="34"/>
      <c r="AUE43" s="34"/>
      <c r="AUF43" s="34"/>
      <c r="AUG43" s="34"/>
      <c r="AUH43" s="34"/>
      <c r="AUI43" s="34"/>
      <c r="AUJ43" s="34"/>
      <c r="AUK43" s="34"/>
      <c r="AUL43" s="34"/>
      <c r="AUM43" s="34"/>
      <c r="AUN43" s="34"/>
      <c r="AUO43" s="34"/>
      <c r="AUP43" s="34"/>
      <c r="AUQ43" s="34"/>
      <c r="AUR43" s="34"/>
      <c r="AUS43" s="34"/>
      <c r="AUT43" s="34"/>
      <c r="AUU43" s="34"/>
      <c r="AUV43" s="34"/>
      <c r="AUW43" s="34"/>
      <c r="AUX43" s="34"/>
      <c r="AUY43" s="34"/>
      <c r="AUZ43" s="34"/>
      <c r="AVA43" s="34"/>
      <c r="AVB43" s="34"/>
      <c r="AVC43" s="34"/>
      <c r="AVD43" s="34"/>
      <c r="AVE43" s="34"/>
      <c r="AVF43" s="34"/>
      <c r="AVG43" s="34"/>
      <c r="AVH43" s="34"/>
      <c r="AVI43" s="34"/>
      <c r="AVJ43" s="34"/>
      <c r="AVK43" s="34"/>
      <c r="AVL43" s="34"/>
      <c r="AVM43" s="34"/>
      <c r="AVN43" s="34"/>
      <c r="AVO43" s="34"/>
      <c r="AVP43" s="34"/>
      <c r="AVQ43" s="34"/>
      <c r="AVR43" s="34"/>
      <c r="AVS43" s="34"/>
      <c r="AVT43" s="34"/>
      <c r="AVU43" s="34"/>
      <c r="AVV43" s="34"/>
      <c r="AVW43" s="34"/>
      <c r="AVX43" s="34"/>
      <c r="AVY43" s="34"/>
      <c r="AVZ43" s="34"/>
      <c r="AWA43" s="34"/>
      <c r="AWB43" s="34"/>
      <c r="AWC43" s="34"/>
      <c r="AWD43" s="34"/>
      <c r="AWE43" s="34"/>
      <c r="AWF43" s="34"/>
      <c r="AWG43" s="34"/>
      <c r="AWH43" s="34"/>
      <c r="AWI43" s="34"/>
      <c r="AWJ43" s="34"/>
      <c r="AWK43" s="34"/>
      <c r="AWL43" s="34"/>
      <c r="AWM43" s="34"/>
      <c r="AWN43" s="34"/>
      <c r="AWO43" s="34"/>
      <c r="AWP43" s="34"/>
      <c r="AWQ43" s="34"/>
      <c r="AWR43" s="34"/>
      <c r="AWS43" s="34"/>
      <c r="AWT43" s="34"/>
      <c r="AWU43" s="34"/>
      <c r="AWV43" s="34"/>
      <c r="AWW43" s="34"/>
      <c r="AWX43" s="34"/>
      <c r="AWY43" s="34"/>
      <c r="AWZ43" s="34"/>
      <c r="AXA43" s="34"/>
      <c r="AXB43" s="34"/>
      <c r="AXC43" s="34"/>
      <c r="AXD43" s="34"/>
      <c r="AXE43" s="34"/>
      <c r="AXF43" s="34"/>
      <c r="AXG43" s="34"/>
      <c r="AXH43" s="34"/>
      <c r="AXI43" s="34"/>
      <c r="AXJ43" s="34"/>
      <c r="AXK43" s="34"/>
      <c r="AXL43" s="34"/>
      <c r="AXM43" s="34"/>
      <c r="AXN43" s="34"/>
      <c r="AXO43" s="34"/>
      <c r="AXP43" s="34"/>
      <c r="AXQ43" s="34"/>
      <c r="AXR43" s="34"/>
      <c r="AXS43" s="34"/>
      <c r="AXT43" s="34"/>
      <c r="AXU43" s="34"/>
      <c r="AXV43" s="34"/>
      <c r="AXW43" s="34"/>
      <c r="AXX43" s="34"/>
      <c r="AXY43" s="34"/>
      <c r="AXZ43" s="34"/>
      <c r="AYA43" s="34"/>
      <c r="AYB43" s="34"/>
      <c r="AYC43" s="34"/>
      <c r="AYD43" s="34"/>
      <c r="AYE43" s="34"/>
      <c r="AYF43" s="34"/>
      <c r="AYG43" s="34"/>
      <c r="AYH43" s="34"/>
      <c r="AYI43" s="34"/>
      <c r="AYJ43" s="34"/>
      <c r="AYK43" s="34"/>
      <c r="AYL43" s="34"/>
      <c r="AYM43" s="34"/>
      <c r="AYN43" s="34"/>
      <c r="AYO43" s="34"/>
      <c r="AYP43" s="34"/>
      <c r="AYQ43" s="34"/>
      <c r="AYR43" s="34"/>
      <c r="AYS43" s="34"/>
      <c r="AYT43" s="34"/>
      <c r="AYU43" s="34"/>
      <c r="AYV43" s="34"/>
      <c r="AYW43" s="34"/>
      <c r="AYX43" s="34"/>
      <c r="AYY43" s="34"/>
      <c r="AYZ43" s="34"/>
      <c r="AZA43" s="34"/>
      <c r="AZB43" s="34"/>
      <c r="AZC43" s="34"/>
      <c r="AZD43" s="34"/>
      <c r="AZE43" s="34"/>
      <c r="AZF43" s="34"/>
      <c r="AZG43" s="34"/>
      <c r="AZH43" s="34"/>
      <c r="AZI43" s="34"/>
      <c r="AZJ43" s="34"/>
      <c r="AZK43" s="34"/>
      <c r="AZL43" s="34"/>
      <c r="AZM43" s="34"/>
      <c r="AZN43" s="34"/>
      <c r="AZO43" s="34"/>
      <c r="AZP43" s="34"/>
      <c r="AZQ43" s="34"/>
      <c r="AZR43" s="34"/>
      <c r="AZS43" s="34"/>
      <c r="AZT43" s="34"/>
      <c r="AZU43" s="34"/>
      <c r="AZV43" s="34"/>
      <c r="AZW43" s="34"/>
      <c r="AZX43" s="34"/>
      <c r="AZY43" s="34"/>
      <c r="AZZ43" s="34"/>
      <c r="BAA43" s="34"/>
      <c r="BAB43" s="34"/>
      <c r="BAC43" s="34"/>
      <c r="BAD43" s="34"/>
      <c r="BAE43" s="34"/>
      <c r="BAF43" s="34"/>
      <c r="BAG43" s="34"/>
      <c r="BAH43" s="34"/>
      <c r="BAI43" s="34"/>
      <c r="BAJ43" s="34"/>
      <c r="BAK43" s="34"/>
      <c r="BAL43" s="34"/>
      <c r="BAM43" s="34"/>
      <c r="BAN43" s="34"/>
      <c r="BAO43" s="34"/>
      <c r="BAP43" s="34"/>
      <c r="BAQ43" s="34"/>
      <c r="BAR43" s="34"/>
      <c r="BAS43" s="34"/>
      <c r="BAT43" s="34"/>
      <c r="BAU43" s="34"/>
      <c r="BAV43" s="34"/>
      <c r="BAW43" s="34"/>
      <c r="BAX43" s="34"/>
      <c r="BAY43" s="34"/>
      <c r="BAZ43" s="34"/>
      <c r="BBA43" s="34"/>
      <c r="BBB43" s="34"/>
      <c r="BBC43" s="34"/>
      <c r="BBD43" s="34"/>
      <c r="BBE43" s="34"/>
      <c r="BBF43" s="34"/>
      <c r="BBG43" s="34"/>
      <c r="BBH43" s="34"/>
      <c r="BBI43" s="34"/>
      <c r="BBJ43" s="34"/>
      <c r="BBK43" s="34"/>
      <c r="BBL43" s="34"/>
      <c r="BBM43" s="34"/>
      <c r="BBN43" s="34"/>
      <c r="BBO43" s="34"/>
      <c r="BBP43" s="34"/>
      <c r="BBQ43" s="34"/>
      <c r="BBR43" s="34"/>
      <c r="BBS43" s="34"/>
      <c r="BBT43" s="34"/>
      <c r="BBU43" s="34"/>
      <c r="BBV43" s="34"/>
      <c r="BBW43" s="34"/>
      <c r="BBX43" s="34"/>
      <c r="BBY43" s="34"/>
      <c r="BBZ43" s="34"/>
      <c r="BCA43" s="34"/>
      <c r="BCB43" s="34"/>
      <c r="BCC43" s="34"/>
      <c r="BCD43" s="34"/>
      <c r="BCE43" s="34"/>
      <c r="BCF43" s="34"/>
      <c r="BCG43" s="34"/>
      <c r="BCH43" s="34"/>
      <c r="BCI43" s="34"/>
      <c r="BCJ43" s="34"/>
      <c r="BCK43" s="34"/>
      <c r="BCL43" s="34"/>
      <c r="BCM43" s="34"/>
      <c r="BCN43" s="34"/>
      <c r="BCO43" s="34"/>
      <c r="BCP43" s="34"/>
      <c r="BCQ43" s="34"/>
      <c r="BCR43" s="34"/>
      <c r="BCS43" s="34"/>
      <c r="BCT43" s="34"/>
      <c r="BCU43" s="34"/>
      <c r="BCV43" s="34"/>
      <c r="BCW43" s="34"/>
      <c r="BCX43" s="34"/>
      <c r="BCY43" s="34"/>
      <c r="BCZ43" s="34"/>
      <c r="BDA43" s="34"/>
      <c r="BDB43" s="34"/>
      <c r="BDC43" s="34"/>
      <c r="BDD43" s="34"/>
      <c r="BDE43" s="34"/>
      <c r="BDF43" s="34"/>
      <c r="BDG43" s="34"/>
      <c r="BDH43" s="34"/>
      <c r="BDI43" s="34"/>
      <c r="BDJ43" s="34"/>
      <c r="BDK43" s="34"/>
      <c r="BDL43" s="34"/>
      <c r="BDM43" s="34"/>
      <c r="BDN43" s="34"/>
      <c r="BDO43" s="34"/>
      <c r="BDP43" s="34"/>
      <c r="BDQ43" s="34"/>
      <c r="BDR43" s="34"/>
      <c r="BDS43" s="34"/>
      <c r="BDT43" s="34"/>
      <c r="BDU43" s="34"/>
      <c r="BDV43" s="34"/>
      <c r="BDW43" s="34"/>
      <c r="BDX43" s="34"/>
      <c r="BDY43" s="34"/>
      <c r="BDZ43" s="34"/>
      <c r="BEA43" s="34"/>
      <c r="BEB43" s="34"/>
      <c r="BEC43" s="34"/>
      <c r="BED43" s="34"/>
      <c r="BEE43" s="34"/>
      <c r="BEF43" s="34"/>
      <c r="BEG43" s="34"/>
      <c r="BEH43" s="34"/>
      <c r="BEI43" s="34"/>
      <c r="BEJ43" s="34"/>
      <c r="BEK43" s="34"/>
      <c r="BEL43" s="34"/>
      <c r="BEM43" s="34"/>
      <c r="BEN43" s="34"/>
      <c r="BEO43" s="34"/>
      <c r="BEP43" s="34"/>
      <c r="BEQ43" s="34"/>
      <c r="BER43" s="34"/>
      <c r="BES43" s="34"/>
      <c r="BET43" s="34"/>
      <c r="BEU43" s="34"/>
      <c r="BEV43" s="34"/>
      <c r="BEW43" s="34"/>
      <c r="BEX43" s="34"/>
      <c r="BEY43" s="34"/>
      <c r="BEZ43" s="34"/>
      <c r="BFA43" s="34"/>
      <c r="BFB43" s="34"/>
      <c r="BFC43" s="34"/>
      <c r="BFD43" s="34"/>
      <c r="BFE43" s="34"/>
      <c r="BFF43" s="34"/>
      <c r="BFG43" s="34"/>
      <c r="BFH43" s="34"/>
      <c r="BFI43" s="34"/>
      <c r="BFJ43" s="34"/>
      <c r="BFK43" s="34"/>
      <c r="BFL43" s="34"/>
      <c r="BFM43" s="34"/>
      <c r="BFN43" s="34"/>
      <c r="BFO43" s="34"/>
      <c r="BFP43" s="34"/>
      <c r="BFQ43" s="34"/>
      <c r="BFR43" s="34"/>
      <c r="BFS43" s="34"/>
      <c r="BFT43" s="34"/>
      <c r="BFU43" s="34"/>
      <c r="BFV43" s="34"/>
      <c r="BFW43" s="34"/>
      <c r="BFX43" s="34"/>
      <c r="BFY43" s="34"/>
      <c r="BFZ43" s="34"/>
      <c r="BGA43" s="34"/>
      <c r="BGB43" s="34"/>
      <c r="BGC43" s="34"/>
      <c r="BGD43" s="34"/>
      <c r="BGE43" s="34"/>
      <c r="BGF43" s="34"/>
      <c r="BGG43" s="34"/>
      <c r="BGH43" s="34"/>
      <c r="BGI43" s="34"/>
      <c r="BGJ43" s="34"/>
      <c r="BGK43" s="34"/>
      <c r="BGL43" s="34"/>
      <c r="BGM43" s="34"/>
      <c r="BGN43" s="34"/>
      <c r="BGO43" s="34"/>
      <c r="BGP43" s="34"/>
      <c r="BGQ43" s="34"/>
      <c r="BGR43" s="34"/>
      <c r="BGS43" s="34"/>
      <c r="BGT43" s="34"/>
      <c r="BGU43" s="34"/>
      <c r="BGV43" s="34"/>
      <c r="BGW43" s="34"/>
      <c r="BGX43" s="34"/>
      <c r="BGY43" s="34"/>
      <c r="BGZ43" s="34"/>
      <c r="BHA43" s="34"/>
      <c r="BHB43" s="34"/>
      <c r="BHC43" s="34"/>
      <c r="BHD43" s="34"/>
      <c r="BHE43" s="34"/>
      <c r="BHF43" s="34"/>
      <c r="BHG43" s="34"/>
      <c r="BHH43" s="34"/>
      <c r="BHI43" s="34"/>
      <c r="BHJ43" s="34"/>
      <c r="BHK43" s="34"/>
      <c r="BHL43" s="34"/>
      <c r="BHM43" s="34"/>
      <c r="BHN43" s="34"/>
      <c r="BHO43" s="34"/>
      <c r="BHP43" s="34"/>
      <c r="BHQ43" s="34"/>
      <c r="BHR43" s="34"/>
      <c r="BHS43" s="34"/>
      <c r="BHT43" s="34"/>
      <c r="BHU43" s="34"/>
      <c r="BHV43" s="34"/>
      <c r="BHW43" s="34"/>
      <c r="BHX43" s="34"/>
      <c r="BHY43" s="34"/>
      <c r="BHZ43" s="34"/>
      <c r="BIA43" s="34"/>
      <c r="BIB43" s="34"/>
      <c r="BIC43" s="34"/>
      <c r="BID43" s="34"/>
      <c r="BIE43" s="34"/>
      <c r="BIF43" s="34"/>
      <c r="BIG43" s="34"/>
      <c r="BIH43" s="34"/>
      <c r="BII43" s="34"/>
      <c r="BIJ43" s="34"/>
      <c r="BIK43" s="34"/>
      <c r="BIL43" s="34"/>
      <c r="BIM43" s="34"/>
      <c r="BIN43" s="34"/>
      <c r="BIO43" s="34"/>
      <c r="BIP43" s="34"/>
      <c r="BIQ43" s="34"/>
      <c r="BIR43" s="34"/>
      <c r="BIS43" s="34"/>
      <c r="BIT43" s="34"/>
      <c r="BIU43" s="34"/>
      <c r="BIV43" s="34"/>
      <c r="BIW43" s="34"/>
      <c r="BIX43" s="34"/>
      <c r="BIY43" s="34"/>
      <c r="BIZ43" s="34"/>
      <c r="BJA43" s="34"/>
      <c r="BJB43" s="34"/>
      <c r="BJC43" s="34"/>
      <c r="BJD43" s="34"/>
      <c r="BJE43" s="34"/>
      <c r="BJF43" s="34"/>
      <c r="BJG43" s="34"/>
      <c r="BJH43" s="34"/>
      <c r="BJI43" s="34"/>
      <c r="BJJ43" s="34"/>
      <c r="BJK43" s="34"/>
      <c r="BJL43" s="34"/>
      <c r="BJM43" s="34"/>
      <c r="BJN43" s="34"/>
      <c r="BJO43" s="34"/>
      <c r="BJP43" s="34"/>
      <c r="BJQ43" s="34"/>
      <c r="BJR43" s="34"/>
      <c r="BJS43" s="34"/>
      <c r="BJT43" s="34"/>
      <c r="BJU43" s="34"/>
      <c r="BJV43" s="34"/>
      <c r="BJW43" s="34"/>
      <c r="BJX43" s="34"/>
      <c r="BJY43" s="34"/>
      <c r="BJZ43" s="34"/>
      <c r="BKA43" s="34"/>
      <c r="BKB43" s="34"/>
      <c r="BKC43" s="34"/>
      <c r="BKD43" s="34"/>
      <c r="BKE43" s="34"/>
      <c r="BKF43" s="34"/>
      <c r="BKG43" s="34"/>
      <c r="BKH43" s="34"/>
      <c r="BKI43" s="34"/>
      <c r="BKJ43" s="34"/>
      <c r="BKK43" s="34"/>
      <c r="BKL43" s="34"/>
      <c r="BKM43" s="34"/>
      <c r="BKN43" s="34"/>
      <c r="BKO43" s="34"/>
      <c r="BKP43" s="34"/>
      <c r="BKQ43" s="34"/>
      <c r="BKR43" s="34"/>
      <c r="BKS43" s="34"/>
      <c r="BKT43" s="34"/>
      <c r="BKU43" s="34"/>
      <c r="BKV43" s="34"/>
      <c r="BKW43" s="34"/>
      <c r="BKX43" s="34"/>
      <c r="BKY43" s="34"/>
      <c r="BKZ43" s="34"/>
      <c r="BLA43" s="34"/>
      <c r="BLB43" s="34"/>
      <c r="BLC43" s="34"/>
      <c r="BLD43" s="34"/>
      <c r="BLE43" s="34"/>
      <c r="BLF43" s="34"/>
      <c r="BLG43" s="34"/>
      <c r="BLH43" s="34"/>
      <c r="BLI43" s="34"/>
      <c r="BLJ43" s="34"/>
      <c r="BLK43" s="34"/>
      <c r="BLL43" s="34"/>
      <c r="BLM43" s="34"/>
      <c r="BLN43" s="34"/>
      <c r="BLO43" s="34"/>
      <c r="BLP43" s="34"/>
      <c r="BLQ43" s="34"/>
      <c r="BLR43" s="34"/>
      <c r="BLS43" s="34"/>
      <c r="BLT43" s="34"/>
      <c r="BLU43" s="34"/>
      <c r="BLV43" s="34"/>
      <c r="BLW43" s="34"/>
      <c r="BLX43" s="34"/>
      <c r="BLY43" s="34"/>
      <c r="BLZ43" s="34"/>
      <c r="BMA43" s="34"/>
      <c r="BMB43" s="34"/>
      <c r="BMC43" s="34"/>
      <c r="BMD43" s="34"/>
      <c r="BME43" s="34"/>
      <c r="BMF43" s="34"/>
      <c r="BMG43" s="34"/>
      <c r="BMH43" s="34"/>
      <c r="BMI43" s="34"/>
      <c r="BMJ43" s="34"/>
      <c r="BMK43" s="34"/>
      <c r="BML43" s="34"/>
      <c r="BMM43" s="34"/>
      <c r="BMN43" s="34"/>
      <c r="BMO43" s="34"/>
      <c r="BMP43" s="34"/>
      <c r="BMQ43" s="34"/>
      <c r="BMR43" s="34"/>
      <c r="BMS43" s="34"/>
      <c r="BMT43" s="34"/>
      <c r="BMU43" s="34"/>
      <c r="BMV43" s="34"/>
      <c r="BMW43" s="34"/>
      <c r="BMX43" s="34"/>
      <c r="BMY43" s="34"/>
      <c r="BMZ43" s="34"/>
      <c r="BNA43" s="34"/>
      <c r="BNB43" s="34"/>
      <c r="BNC43" s="34"/>
      <c r="BND43" s="34"/>
      <c r="BNE43" s="34"/>
      <c r="BNF43" s="34"/>
      <c r="BNG43" s="34"/>
      <c r="BNH43" s="34"/>
      <c r="BNI43" s="34"/>
      <c r="BNJ43" s="34"/>
      <c r="BNK43" s="34"/>
      <c r="BNL43" s="34"/>
      <c r="BNM43" s="34"/>
      <c r="BNN43" s="34"/>
      <c r="BNO43" s="34"/>
      <c r="BNP43" s="34"/>
      <c r="BNQ43" s="34"/>
      <c r="BNR43" s="34"/>
      <c r="BNS43" s="34"/>
      <c r="BNT43" s="34"/>
      <c r="BNU43" s="34"/>
      <c r="BNV43" s="34"/>
      <c r="BNW43" s="34"/>
      <c r="BNX43" s="34"/>
      <c r="BNY43" s="34"/>
      <c r="BNZ43" s="34"/>
      <c r="BOA43" s="34"/>
      <c r="BOB43" s="34"/>
      <c r="BOC43" s="34"/>
      <c r="BOD43" s="34"/>
      <c r="BOE43" s="34"/>
      <c r="BOF43" s="34"/>
      <c r="BOG43" s="34"/>
      <c r="BOH43" s="34"/>
      <c r="BOI43" s="34"/>
      <c r="BOJ43" s="34"/>
      <c r="BOK43" s="34"/>
      <c r="BOL43" s="34"/>
      <c r="BOM43" s="34"/>
      <c r="BON43" s="34"/>
      <c r="BOO43" s="34"/>
      <c r="BOP43" s="34"/>
      <c r="BOQ43" s="34"/>
      <c r="BOR43" s="34"/>
      <c r="BOS43" s="34"/>
      <c r="BOT43" s="34"/>
      <c r="BOU43" s="34"/>
      <c r="BOV43" s="34"/>
      <c r="BOW43" s="34"/>
      <c r="BOX43" s="34"/>
      <c r="BOY43" s="34"/>
      <c r="BOZ43" s="34"/>
      <c r="BPA43" s="34"/>
      <c r="BPB43" s="34"/>
      <c r="BPC43" s="34"/>
      <c r="BPD43" s="34"/>
      <c r="BPE43" s="34"/>
      <c r="BPF43" s="34"/>
      <c r="BPG43" s="34"/>
      <c r="BPH43" s="34"/>
      <c r="BPI43" s="34"/>
      <c r="BPJ43" s="34"/>
      <c r="BPK43" s="34"/>
      <c r="BPL43" s="34"/>
      <c r="BPM43" s="34"/>
      <c r="BPN43" s="34"/>
      <c r="BPO43" s="34"/>
      <c r="BPP43" s="34"/>
      <c r="BPQ43" s="34"/>
      <c r="BPR43" s="34"/>
      <c r="BPS43" s="34"/>
      <c r="BPT43" s="34"/>
      <c r="BPU43" s="34"/>
      <c r="BPV43" s="34"/>
      <c r="BPW43" s="34"/>
      <c r="BPX43" s="34"/>
      <c r="BPY43" s="34"/>
      <c r="BPZ43" s="34"/>
      <c r="BQA43" s="34"/>
      <c r="BQB43" s="34"/>
      <c r="BQC43" s="34"/>
      <c r="BQD43" s="34"/>
      <c r="BQE43" s="34"/>
      <c r="BQF43" s="34"/>
      <c r="BQG43" s="34"/>
      <c r="BQH43" s="34"/>
      <c r="BQI43" s="34"/>
      <c r="BQJ43" s="34"/>
      <c r="BQK43" s="34"/>
      <c r="BQL43" s="34"/>
      <c r="BQM43" s="34"/>
      <c r="BQN43" s="34"/>
      <c r="BQO43" s="34"/>
      <c r="BQP43" s="34"/>
      <c r="BQQ43" s="34"/>
      <c r="BQR43" s="34"/>
      <c r="BQS43" s="34"/>
      <c r="BQT43" s="34"/>
      <c r="BQU43" s="34"/>
      <c r="BQV43" s="34"/>
      <c r="BQW43" s="34"/>
      <c r="BQX43" s="34"/>
      <c r="BQY43" s="34"/>
      <c r="BQZ43" s="34"/>
      <c r="BRA43" s="34"/>
      <c r="BRB43" s="34"/>
      <c r="BRC43" s="34"/>
      <c r="BRD43" s="34"/>
      <c r="BRE43" s="34"/>
      <c r="BRF43" s="34"/>
      <c r="BRG43" s="34"/>
      <c r="BRH43" s="34"/>
      <c r="BRI43" s="34"/>
      <c r="BRJ43" s="34"/>
      <c r="BRK43" s="34"/>
      <c r="BRL43" s="34"/>
      <c r="BRM43" s="34"/>
      <c r="BRN43" s="34"/>
      <c r="BRO43" s="34"/>
      <c r="BRP43" s="34"/>
      <c r="BRQ43" s="34"/>
      <c r="BRR43" s="34"/>
      <c r="BRS43" s="34"/>
      <c r="BRT43" s="34"/>
      <c r="BRU43" s="34"/>
      <c r="BRV43" s="34"/>
      <c r="BRW43" s="34"/>
      <c r="BRX43" s="34"/>
      <c r="BRY43" s="34"/>
      <c r="BRZ43" s="34"/>
      <c r="BSA43" s="34"/>
      <c r="BSB43" s="34"/>
      <c r="BSC43" s="34"/>
      <c r="BSD43" s="34"/>
      <c r="BSE43" s="34"/>
      <c r="BSF43" s="34"/>
      <c r="BSG43" s="34"/>
      <c r="BSH43" s="34"/>
      <c r="BSI43" s="34"/>
      <c r="BSJ43" s="34"/>
      <c r="BSK43" s="34"/>
      <c r="BSL43" s="34"/>
      <c r="BSM43" s="34"/>
      <c r="BSN43" s="34"/>
      <c r="BSO43" s="34"/>
      <c r="BSP43" s="34"/>
      <c r="BSQ43" s="34"/>
      <c r="BSR43" s="34"/>
      <c r="BSS43" s="34"/>
      <c r="BST43" s="34"/>
      <c r="BSU43" s="34"/>
      <c r="BSV43" s="34"/>
      <c r="BSW43" s="34"/>
      <c r="BSX43" s="34"/>
      <c r="BSY43" s="34"/>
      <c r="BSZ43" s="34"/>
      <c r="BTA43" s="34"/>
      <c r="BTB43" s="34"/>
      <c r="BTC43" s="34"/>
      <c r="BTD43" s="34"/>
      <c r="BTE43" s="34"/>
      <c r="BTF43" s="34"/>
      <c r="BTG43" s="34"/>
      <c r="BTH43" s="34"/>
      <c r="BTI43" s="34"/>
      <c r="BTJ43" s="34"/>
      <c r="BTK43" s="34"/>
      <c r="BTL43" s="34"/>
      <c r="BTM43" s="34"/>
      <c r="BTN43" s="34"/>
      <c r="BTO43" s="34"/>
      <c r="BTP43" s="34"/>
      <c r="BTQ43" s="34"/>
      <c r="BTR43" s="34"/>
      <c r="BTS43" s="34"/>
      <c r="BTT43" s="34"/>
      <c r="BTU43" s="34"/>
      <c r="BTV43" s="34"/>
      <c r="BTW43" s="34"/>
      <c r="BTX43" s="34"/>
      <c r="BTY43" s="34"/>
      <c r="BTZ43" s="34"/>
      <c r="BUA43" s="34"/>
      <c r="BUB43" s="34"/>
      <c r="BUC43" s="34"/>
      <c r="BUD43" s="34"/>
      <c r="BUE43" s="34"/>
      <c r="BUF43" s="34"/>
      <c r="BUG43" s="34"/>
      <c r="BUH43" s="34"/>
      <c r="BUI43" s="34"/>
      <c r="BUJ43" s="34"/>
      <c r="BUK43" s="34"/>
      <c r="BUL43" s="34"/>
      <c r="BUM43" s="34"/>
      <c r="BUN43" s="34"/>
      <c r="BUO43" s="34"/>
      <c r="BUP43" s="34"/>
      <c r="BUQ43" s="34"/>
      <c r="BUR43" s="34"/>
      <c r="BUS43" s="34"/>
      <c r="BUT43" s="34"/>
      <c r="BUU43" s="34"/>
      <c r="BUV43" s="34"/>
      <c r="BUW43" s="34"/>
      <c r="BUX43" s="34"/>
      <c r="BUY43" s="34"/>
      <c r="BUZ43" s="34"/>
      <c r="BVA43" s="34"/>
      <c r="BVB43" s="34"/>
      <c r="BVC43" s="34"/>
      <c r="BVD43" s="34"/>
      <c r="BVE43" s="34"/>
      <c r="BVF43" s="34"/>
      <c r="BVG43" s="34"/>
      <c r="BVH43" s="34"/>
      <c r="BVI43" s="34"/>
      <c r="BVJ43" s="34"/>
      <c r="BVK43" s="34"/>
      <c r="BVL43" s="34"/>
      <c r="BVM43" s="34"/>
      <c r="BVN43" s="34"/>
      <c r="BVO43" s="34"/>
      <c r="BVP43" s="34"/>
      <c r="BVQ43" s="34"/>
      <c r="BVR43" s="34"/>
      <c r="BVS43" s="34"/>
      <c r="BVT43" s="34"/>
      <c r="BVU43" s="34"/>
      <c r="BVV43" s="34"/>
      <c r="BVW43" s="34"/>
      <c r="BVX43" s="34"/>
      <c r="BVY43" s="34"/>
      <c r="BVZ43" s="34"/>
      <c r="BWA43" s="34"/>
      <c r="BWB43" s="34"/>
      <c r="BWC43" s="34"/>
      <c r="BWD43" s="34"/>
      <c r="BWE43" s="34"/>
      <c r="BWF43" s="34"/>
      <c r="BWG43" s="34"/>
      <c r="BWH43" s="34"/>
      <c r="BWI43" s="34"/>
      <c r="BWJ43" s="34"/>
      <c r="BWK43" s="34"/>
      <c r="BWL43" s="34"/>
      <c r="BWM43" s="34"/>
      <c r="BWN43" s="34"/>
      <c r="BWO43" s="34"/>
      <c r="BWP43" s="34"/>
      <c r="BWQ43" s="34"/>
      <c r="BWR43" s="34"/>
      <c r="BWS43" s="34"/>
      <c r="BWT43" s="34"/>
      <c r="BWU43" s="34"/>
      <c r="BWV43" s="34"/>
      <c r="BWW43" s="34"/>
      <c r="BWX43" s="34"/>
      <c r="BWY43" s="34"/>
      <c r="BWZ43" s="34"/>
      <c r="BXA43" s="34"/>
      <c r="BXB43" s="34"/>
      <c r="BXC43" s="34"/>
      <c r="BXD43" s="34"/>
      <c r="BXE43" s="34"/>
      <c r="BXF43" s="34"/>
      <c r="BXG43" s="34"/>
      <c r="BXH43" s="34"/>
      <c r="BXI43" s="34"/>
      <c r="BXJ43" s="34"/>
      <c r="BXK43" s="34"/>
      <c r="BXL43" s="34"/>
      <c r="BXM43" s="34"/>
      <c r="BXN43" s="34"/>
      <c r="BXO43" s="34"/>
      <c r="BXP43" s="34"/>
      <c r="BXQ43" s="34"/>
      <c r="BXR43" s="34"/>
      <c r="BXS43" s="34"/>
      <c r="BXT43" s="34"/>
      <c r="BXU43" s="34"/>
      <c r="BXV43" s="34"/>
      <c r="BXW43" s="34"/>
      <c r="BXX43" s="34"/>
      <c r="BXY43" s="34"/>
      <c r="BXZ43" s="34"/>
      <c r="BYA43" s="34"/>
      <c r="BYB43" s="34"/>
      <c r="BYC43" s="34"/>
      <c r="BYD43" s="34"/>
      <c r="BYE43" s="34"/>
      <c r="BYF43" s="34"/>
      <c r="BYG43" s="34"/>
      <c r="BYH43" s="34"/>
      <c r="BYI43" s="34"/>
      <c r="BYJ43" s="34"/>
      <c r="BYK43" s="34"/>
      <c r="BYL43" s="34"/>
      <c r="BYM43" s="34"/>
      <c r="BYN43" s="34"/>
      <c r="BYO43" s="34"/>
      <c r="BYP43" s="34"/>
      <c r="BYQ43" s="34"/>
      <c r="BYR43" s="34"/>
      <c r="BYS43" s="34"/>
      <c r="BYT43" s="34"/>
      <c r="BYU43" s="34"/>
      <c r="BYV43" s="34"/>
      <c r="BYW43" s="34"/>
      <c r="BYX43" s="34"/>
      <c r="BYY43" s="34"/>
      <c r="BYZ43" s="34"/>
      <c r="BZA43" s="34"/>
      <c r="BZB43" s="34"/>
      <c r="BZC43" s="34"/>
      <c r="BZD43" s="34"/>
      <c r="BZE43" s="34"/>
      <c r="BZF43" s="34"/>
      <c r="BZG43" s="34"/>
      <c r="BZH43" s="34"/>
      <c r="BZI43" s="34"/>
      <c r="BZJ43" s="34"/>
      <c r="BZK43" s="34"/>
      <c r="BZL43" s="34"/>
      <c r="BZM43" s="34"/>
      <c r="BZN43" s="34"/>
      <c r="BZO43" s="34"/>
      <c r="BZP43" s="34"/>
      <c r="BZQ43" s="34"/>
      <c r="BZR43" s="34"/>
      <c r="BZS43" s="34"/>
      <c r="BZT43" s="34"/>
      <c r="BZU43" s="34"/>
      <c r="BZV43" s="34"/>
      <c r="BZW43" s="34"/>
      <c r="BZX43" s="34"/>
      <c r="BZY43" s="34"/>
      <c r="BZZ43" s="34"/>
      <c r="CAA43" s="34"/>
      <c r="CAB43" s="34"/>
      <c r="CAC43" s="34"/>
      <c r="CAD43" s="34"/>
      <c r="CAE43" s="34"/>
      <c r="CAF43" s="34"/>
      <c r="CAG43" s="34"/>
      <c r="CAH43" s="34"/>
      <c r="CAI43" s="34"/>
      <c r="CAJ43" s="34"/>
      <c r="CAK43" s="34"/>
      <c r="CAL43" s="34"/>
      <c r="CAM43" s="34"/>
      <c r="CAN43" s="34"/>
      <c r="CAO43" s="34"/>
      <c r="CAP43" s="34"/>
      <c r="CAQ43" s="34"/>
      <c r="CAR43" s="34"/>
      <c r="CAS43" s="34"/>
      <c r="CAT43" s="34"/>
      <c r="CAU43" s="34"/>
      <c r="CAV43" s="34"/>
      <c r="CAW43" s="34"/>
      <c r="CAX43" s="34"/>
      <c r="CAY43" s="34"/>
      <c r="CAZ43" s="34"/>
      <c r="CBA43" s="34"/>
      <c r="CBB43" s="34"/>
      <c r="CBC43" s="34"/>
      <c r="CBD43" s="34"/>
      <c r="CBE43" s="34"/>
      <c r="CBF43" s="34"/>
      <c r="CBG43" s="34"/>
      <c r="CBH43" s="34"/>
      <c r="CBI43" s="34"/>
      <c r="CBJ43" s="34"/>
      <c r="CBK43" s="34"/>
      <c r="CBL43" s="34"/>
      <c r="CBM43" s="34"/>
      <c r="CBN43" s="34"/>
      <c r="CBO43" s="34"/>
      <c r="CBP43" s="34"/>
      <c r="CBQ43" s="34"/>
      <c r="CBR43" s="34"/>
      <c r="CBS43" s="34"/>
      <c r="CBT43" s="34"/>
      <c r="CBU43" s="34"/>
      <c r="CBV43" s="34"/>
      <c r="CBW43" s="34"/>
      <c r="CBX43" s="34"/>
      <c r="CBY43" s="34"/>
      <c r="CBZ43" s="34"/>
      <c r="CCA43" s="34"/>
      <c r="CCB43" s="34"/>
      <c r="CCC43" s="34"/>
      <c r="CCD43" s="34"/>
      <c r="CCE43" s="34"/>
      <c r="CCF43" s="34"/>
      <c r="CCG43" s="34"/>
      <c r="CCH43" s="34"/>
      <c r="CCI43" s="34"/>
      <c r="CCJ43" s="34"/>
      <c r="CCK43" s="34"/>
      <c r="CCL43" s="34"/>
      <c r="CCM43" s="34"/>
      <c r="CCN43" s="34"/>
      <c r="CCO43" s="34"/>
      <c r="CCP43" s="34"/>
      <c r="CCQ43" s="34"/>
      <c r="CCR43" s="34"/>
      <c r="CCS43" s="34"/>
      <c r="CCT43" s="34"/>
      <c r="CCU43" s="34"/>
      <c r="CCV43" s="34"/>
      <c r="CCW43" s="34"/>
      <c r="CCX43" s="34"/>
      <c r="CCY43" s="34"/>
      <c r="CCZ43" s="34"/>
      <c r="CDA43" s="34"/>
      <c r="CDB43" s="34"/>
      <c r="CDC43" s="34"/>
      <c r="CDD43" s="34"/>
      <c r="CDE43" s="34"/>
      <c r="CDF43" s="34"/>
      <c r="CDG43" s="34"/>
      <c r="CDH43" s="34"/>
      <c r="CDI43" s="34"/>
      <c r="CDJ43" s="34"/>
      <c r="CDK43" s="34"/>
      <c r="CDL43" s="34"/>
      <c r="CDM43" s="34"/>
      <c r="CDN43" s="34"/>
      <c r="CDO43" s="34"/>
      <c r="CDP43" s="34"/>
      <c r="CDQ43" s="34"/>
      <c r="CDR43" s="34"/>
      <c r="CDS43" s="34"/>
      <c r="CDT43" s="34"/>
      <c r="CDU43" s="34"/>
      <c r="CDV43" s="34"/>
      <c r="CDW43" s="34"/>
      <c r="CDX43" s="34"/>
      <c r="CDY43" s="34"/>
      <c r="CDZ43" s="34"/>
      <c r="CEA43" s="34"/>
      <c r="CEB43" s="34"/>
      <c r="CEC43" s="34"/>
      <c r="CED43" s="34"/>
      <c r="CEE43" s="34"/>
      <c r="CEF43" s="34"/>
      <c r="CEG43" s="34"/>
      <c r="CEH43" s="34"/>
      <c r="CEI43" s="34"/>
      <c r="CEJ43" s="34"/>
      <c r="CEK43" s="34"/>
      <c r="CEL43" s="34"/>
      <c r="CEM43" s="34"/>
      <c r="CEN43" s="34"/>
      <c r="CEO43" s="34"/>
      <c r="CEP43" s="34"/>
      <c r="CEQ43" s="34"/>
      <c r="CER43" s="34"/>
      <c r="CES43" s="34"/>
      <c r="CET43" s="34"/>
      <c r="CEU43" s="34"/>
      <c r="CEV43" s="34"/>
      <c r="CEW43" s="34"/>
      <c r="CEX43" s="34"/>
      <c r="CEY43" s="34"/>
      <c r="CEZ43" s="34"/>
      <c r="CFA43" s="34"/>
      <c r="CFB43" s="34"/>
      <c r="CFC43" s="34"/>
      <c r="CFD43" s="34"/>
      <c r="CFE43" s="34"/>
      <c r="CFF43" s="34"/>
      <c r="CFG43" s="34"/>
      <c r="CFH43" s="34"/>
      <c r="CFI43" s="34"/>
      <c r="CFJ43" s="34"/>
      <c r="CFK43" s="34"/>
      <c r="CFL43" s="34"/>
      <c r="CFM43" s="34"/>
      <c r="CFN43" s="34"/>
      <c r="CFO43" s="34"/>
      <c r="CFP43" s="34"/>
      <c r="CFQ43" s="34"/>
      <c r="CFR43" s="34"/>
      <c r="CFS43" s="34"/>
      <c r="CFT43" s="34"/>
      <c r="CFU43" s="34"/>
      <c r="CFV43" s="34"/>
      <c r="CFW43" s="34"/>
      <c r="CFX43" s="34"/>
      <c r="CFY43" s="34"/>
      <c r="CFZ43" s="34"/>
      <c r="CGA43" s="34"/>
      <c r="CGB43" s="34"/>
      <c r="CGC43" s="34"/>
      <c r="CGD43" s="34"/>
      <c r="CGE43" s="34"/>
      <c r="CGF43" s="34"/>
      <c r="CGG43" s="34"/>
      <c r="CGH43" s="34"/>
      <c r="CGI43" s="34"/>
      <c r="CGJ43" s="34"/>
      <c r="CGK43" s="34"/>
      <c r="CGL43" s="34"/>
      <c r="CGM43" s="34"/>
      <c r="CGN43" s="34"/>
      <c r="CGO43" s="34"/>
      <c r="CGP43" s="34"/>
      <c r="CGQ43" s="34"/>
      <c r="CGR43" s="34"/>
      <c r="CGS43" s="34"/>
      <c r="CGT43" s="34"/>
      <c r="CGU43" s="34"/>
      <c r="CGV43" s="34"/>
      <c r="CGW43" s="34"/>
      <c r="CGX43" s="34"/>
      <c r="CGY43" s="34"/>
      <c r="CGZ43" s="34"/>
      <c r="CHA43" s="34"/>
      <c r="CHB43" s="34"/>
      <c r="CHC43" s="34"/>
      <c r="CHD43" s="34"/>
      <c r="CHE43" s="34"/>
      <c r="CHF43" s="34"/>
      <c r="CHG43" s="34"/>
      <c r="CHH43" s="34"/>
      <c r="CHI43" s="34"/>
      <c r="CHJ43" s="34"/>
      <c r="CHK43" s="34"/>
      <c r="CHL43" s="34"/>
      <c r="CHM43" s="34"/>
      <c r="CHN43" s="34"/>
      <c r="CHO43" s="34"/>
      <c r="CHP43" s="34"/>
      <c r="CHQ43" s="34"/>
      <c r="CHR43" s="34"/>
      <c r="CHS43" s="34"/>
      <c r="CHT43" s="34"/>
      <c r="CHU43" s="34"/>
      <c r="CHV43" s="34"/>
      <c r="CHW43" s="34"/>
      <c r="CHX43" s="34"/>
      <c r="CHY43" s="34"/>
      <c r="CHZ43" s="34"/>
      <c r="CIA43" s="34"/>
      <c r="CIB43" s="34"/>
      <c r="CIC43" s="34"/>
      <c r="CID43" s="34"/>
      <c r="CIE43" s="34"/>
      <c r="CIF43" s="34"/>
      <c r="CIG43" s="34"/>
      <c r="CIH43" s="34"/>
      <c r="CII43" s="34"/>
      <c r="CIJ43" s="34"/>
      <c r="CIK43" s="34"/>
      <c r="CIL43" s="34"/>
      <c r="CIM43" s="34"/>
      <c r="CIN43" s="34"/>
      <c r="CIO43" s="34"/>
      <c r="CIP43" s="34"/>
      <c r="CIQ43" s="34"/>
      <c r="CIR43" s="34"/>
      <c r="CIS43" s="34"/>
      <c r="CIT43" s="34"/>
      <c r="CIU43" s="34"/>
      <c r="CIV43" s="34"/>
      <c r="CIW43" s="34"/>
      <c r="CIX43" s="34"/>
      <c r="CIY43" s="34"/>
      <c r="CIZ43" s="34"/>
      <c r="CJA43" s="34"/>
      <c r="CJB43" s="34"/>
      <c r="CJC43" s="34"/>
      <c r="CJD43" s="34"/>
      <c r="CJE43" s="34"/>
      <c r="CJF43" s="34"/>
      <c r="CJG43" s="34"/>
      <c r="CJH43" s="34"/>
      <c r="CJI43" s="34"/>
      <c r="CJJ43" s="34"/>
      <c r="CJK43" s="34"/>
      <c r="CJL43" s="34"/>
      <c r="CJM43" s="34"/>
      <c r="CJN43" s="34"/>
      <c r="CJO43" s="34"/>
      <c r="CJP43" s="34"/>
      <c r="CJQ43" s="34"/>
      <c r="CJR43" s="34"/>
      <c r="CJS43" s="34"/>
      <c r="CJT43" s="34"/>
      <c r="CJU43" s="34"/>
      <c r="CJV43" s="34"/>
      <c r="CJW43" s="34"/>
      <c r="CJX43" s="34"/>
      <c r="CJY43" s="34"/>
      <c r="CJZ43" s="34"/>
      <c r="CKA43" s="34"/>
      <c r="CKB43" s="34"/>
      <c r="CKC43" s="34"/>
      <c r="CKD43" s="34"/>
      <c r="CKE43" s="34"/>
      <c r="CKF43" s="34"/>
      <c r="CKG43" s="34"/>
      <c r="CKH43" s="34"/>
      <c r="CKI43" s="34"/>
      <c r="CKJ43" s="34"/>
      <c r="CKK43" s="34"/>
      <c r="CKL43" s="34"/>
      <c r="CKM43" s="34"/>
      <c r="CKN43" s="34"/>
      <c r="CKO43" s="34"/>
      <c r="CKP43" s="34"/>
      <c r="CKQ43" s="34"/>
      <c r="CKR43" s="34"/>
      <c r="CKS43" s="34"/>
      <c r="CKT43" s="34"/>
      <c r="CKU43" s="34"/>
      <c r="CKV43" s="34"/>
      <c r="CKW43" s="34"/>
      <c r="CKX43" s="34"/>
      <c r="CKY43" s="34"/>
      <c r="CKZ43" s="34"/>
      <c r="CLA43" s="34"/>
      <c r="CLB43" s="34"/>
      <c r="CLC43" s="34"/>
      <c r="CLD43" s="34"/>
      <c r="CLE43" s="34"/>
      <c r="CLF43" s="34"/>
      <c r="CLG43" s="34"/>
      <c r="CLH43" s="34"/>
      <c r="CLI43" s="34"/>
      <c r="CLJ43" s="34"/>
      <c r="CLK43" s="34"/>
      <c r="CLL43" s="34"/>
      <c r="CLM43" s="34"/>
      <c r="CLN43" s="34"/>
      <c r="CLO43" s="34"/>
      <c r="CLP43" s="34"/>
      <c r="CLQ43" s="34"/>
      <c r="CLR43" s="34"/>
      <c r="CLS43" s="34"/>
      <c r="CLT43" s="34"/>
      <c r="CLU43" s="34"/>
      <c r="CLV43" s="34"/>
      <c r="CLW43" s="34"/>
      <c r="CLX43" s="34"/>
      <c r="CLY43" s="34"/>
      <c r="CLZ43" s="34"/>
      <c r="CMA43" s="34"/>
      <c r="CMB43" s="34"/>
      <c r="CMC43" s="34"/>
      <c r="CMD43" s="34"/>
      <c r="CME43" s="34"/>
      <c r="CMF43" s="34"/>
      <c r="CMG43" s="34"/>
      <c r="CMH43" s="34"/>
      <c r="CMI43" s="34"/>
      <c r="CMJ43" s="34"/>
      <c r="CMK43" s="34"/>
      <c r="CML43" s="34"/>
      <c r="CMM43" s="34"/>
      <c r="CMN43" s="34"/>
      <c r="CMO43" s="34"/>
      <c r="CMP43" s="34"/>
      <c r="CMQ43" s="34"/>
      <c r="CMR43" s="34"/>
      <c r="CMS43" s="34"/>
      <c r="CMT43" s="34"/>
      <c r="CMU43" s="34"/>
      <c r="CMV43" s="34"/>
      <c r="CMW43" s="34"/>
      <c r="CMX43" s="34"/>
      <c r="CMY43" s="34"/>
      <c r="CMZ43" s="34"/>
      <c r="CNA43" s="34"/>
      <c r="CNB43" s="34"/>
      <c r="CNC43" s="34"/>
      <c r="CND43" s="34"/>
      <c r="CNE43" s="34"/>
      <c r="CNF43" s="34"/>
      <c r="CNG43" s="34"/>
      <c r="CNH43" s="34"/>
      <c r="CNI43" s="34"/>
      <c r="CNJ43" s="34"/>
      <c r="CNK43" s="34"/>
      <c r="CNL43" s="34"/>
      <c r="CNM43" s="34"/>
      <c r="CNN43" s="34"/>
      <c r="CNO43" s="34"/>
      <c r="CNP43" s="34"/>
      <c r="CNQ43" s="34"/>
      <c r="CNR43" s="34"/>
      <c r="CNS43" s="34"/>
      <c r="CNT43" s="34"/>
      <c r="CNU43" s="34"/>
      <c r="CNV43" s="34"/>
      <c r="CNW43" s="34"/>
      <c r="CNX43" s="34"/>
      <c r="CNY43" s="34"/>
      <c r="CNZ43" s="34"/>
      <c r="COA43" s="34"/>
      <c r="COB43" s="34"/>
      <c r="COC43" s="34"/>
      <c r="COD43" s="34"/>
      <c r="COE43" s="34"/>
      <c r="COF43" s="34"/>
      <c r="COG43" s="34"/>
      <c r="COH43" s="34"/>
      <c r="COI43" s="34"/>
      <c r="COJ43" s="34"/>
      <c r="COK43" s="34"/>
      <c r="COL43" s="34"/>
      <c r="COM43" s="34"/>
      <c r="CON43" s="34"/>
      <c r="COO43" s="34"/>
      <c r="COP43" s="34"/>
      <c r="COQ43" s="34"/>
      <c r="COR43" s="34"/>
      <c r="COS43" s="34"/>
      <c r="COT43" s="34"/>
      <c r="COU43" s="34"/>
      <c r="COV43" s="34"/>
      <c r="COW43" s="34"/>
      <c r="COX43" s="34"/>
      <c r="COY43" s="34"/>
      <c r="COZ43" s="34"/>
      <c r="CPA43" s="34"/>
      <c r="CPB43" s="34"/>
      <c r="CPC43" s="34"/>
      <c r="CPD43" s="34"/>
      <c r="CPE43" s="34"/>
      <c r="CPF43" s="34"/>
      <c r="CPG43" s="34"/>
      <c r="CPH43" s="34"/>
      <c r="CPI43" s="34"/>
      <c r="CPJ43" s="34"/>
      <c r="CPK43" s="34"/>
      <c r="CPL43" s="34"/>
      <c r="CPM43" s="34"/>
      <c r="CPN43" s="34"/>
      <c r="CPO43" s="34"/>
      <c r="CPP43" s="34"/>
      <c r="CPQ43" s="34"/>
      <c r="CPR43" s="34"/>
      <c r="CPS43" s="34"/>
      <c r="CPT43" s="34"/>
      <c r="CPU43" s="34"/>
      <c r="CPV43" s="34"/>
      <c r="CPW43" s="34"/>
      <c r="CPX43" s="34"/>
      <c r="CPY43" s="34"/>
      <c r="CPZ43" s="34"/>
      <c r="CQA43" s="34"/>
      <c r="CQB43" s="34"/>
      <c r="CQC43" s="34"/>
      <c r="CQD43" s="34"/>
      <c r="CQE43" s="34"/>
      <c r="CQF43" s="34"/>
      <c r="CQG43" s="34"/>
      <c r="CQH43" s="34"/>
      <c r="CQI43" s="34"/>
      <c r="CQJ43" s="34"/>
      <c r="CQK43" s="34"/>
      <c r="CQL43" s="34"/>
      <c r="CQM43" s="34"/>
      <c r="CQN43" s="34"/>
      <c r="CQO43" s="34"/>
      <c r="CQP43" s="34"/>
      <c r="CQQ43" s="34"/>
      <c r="CQR43" s="34"/>
      <c r="CQS43" s="34"/>
      <c r="CQT43" s="34"/>
      <c r="CQU43" s="34"/>
      <c r="CQV43" s="34"/>
      <c r="CQW43" s="34"/>
      <c r="CQX43" s="34"/>
      <c r="CQY43" s="34"/>
      <c r="CQZ43" s="34"/>
      <c r="CRA43" s="34"/>
      <c r="CRB43" s="34"/>
      <c r="CRC43" s="34"/>
      <c r="CRD43" s="34"/>
      <c r="CRE43" s="34"/>
      <c r="CRF43" s="34"/>
      <c r="CRG43" s="34"/>
      <c r="CRH43" s="34"/>
      <c r="CRI43" s="34"/>
      <c r="CRJ43" s="34"/>
      <c r="CRK43" s="34"/>
      <c r="CRL43" s="34"/>
      <c r="CRM43" s="34"/>
      <c r="CRN43" s="34"/>
      <c r="CRO43" s="34"/>
      <c r="CRP43" s="34"/>
      <c r="CRQ43" s="34"/>
      <c r="CRR43" s="34"/>
      <c r="CRS43" s="34"/>
      <c r="CRT43" s="34"/>
      <c r="CRU43" s="34"/>
      <c r="CRV43" s="34"/>
      <c r="CRW43" s="34"/>
      <c r="CRX43" s="34"/>
      <c r="CRY43" s="34"/>
      <c r="CRZ43" s="34"/>
      <c r="CSA43" s="34"/>
      <c r="CSB43" s="34"/>
      <c r="CSC43" s="34"/>
      <c r="CSD43" s="34"/>
      <c r="CSE43" s="34"/>
      <c r="CSF43" s="34"/>
      <c r="CSG43" s="34"/>
      <c r="CSH43" s="34"/>
      <c r="CSI43" s="34"/>
      <c r="CSJ43" s="34"/>
      <c r="CSK43" s="34"/>
      <c r="CSL43" s="34"/>
      <c r="CSM43" s="34"/>
      <c r="CSN43" s="34"/>
      <c r="CSO43" s="34"/>
      <c r="CSP43" s="34"/>
      <c r="CSQ43" s="34"/>
      <c r="CSR43" s="34"/>
      <c r="CSS43" s="34"/>
      <c r="CST43" s="34"/>
      <c r="CSU43" s="34"/>
      <c r="CSV43" s="34"/>
      <c r="CSW43" s="34"/>
      <c r="CSX43" s="34"/>
      <c r="CSY43" s="34"/>
      <c r="CSZ43" s="34"/>
      <c r="CTA43" s="34"/>
      <c r="CTB43" s="34"/>
      <c r="CTC43" s="34"/>
      <c r="CTD43" s="34"/>
      <c r="CTE43" s="34"/>
      <c r="CTF43" s="34"/>
      <c r="CTG43" s="34"/>
      <c r="CTH43" s="34"/>
      <c r="CTI43" s="34"/>
      <c r="CTJ43" s="34"/>
      <c r="CTK43" s="34"/>
      <c r="CTL43" s="34"/>
      <c r="CTM43" s="34"/>
      <c r="CTN43" s="34"/>
      <c r="CTO43" s="34"/>
      <c r="CTP43" s="34"/>
      <c r="CTQ43" s="34"/>
      <c r="CTR43" s="34"/>
      <c r="CTS43" s="34"/>
      <c r="CTT43" s="34"/>
      <c r="CTU43" s="34"/>
      <c r="CTV43" s="34"/>
      <c r="CTW43" s="34"/>
      <c r="CTX43" s="34"/>
      <c r="CTY43" s="34"/>
      <c r="CTZ43" s="34"/>
      <c r="CUA43" s="34"/>
      <c r="CUB43" s="34"/>
      <c r="CUC43" s="34"/>
      <c r="CUD43" s="34"/>
      <c r="CUE43" s="34"/>
      <c r="CUF43" s="34"/>
      <c r="CUG43" s="34"/>
      <c r="CUH43" s="34"/>
      <c r="CUI43" s="34"/>
      <c r="CUJ43" s="34"/>
      <c r="CUK43" s="34"/>
      <c r="CUL43" s="34"/>
      <c r="CUM43" s="34"/>
      <c r="CUN43" s="34"/>
      <c r="CUO43" s="34"/>
      <c r="CUP43" s="34"/>
      <c r="CUQ43" s="34"/>
      <c r="CUR43" s="34"/>
      <c r="CUS43" s="34"/>
      <c r="CUT43" s="34"/>
      <c r="CUU43" s="34"/>
      <c r="CUV43" s="34"/>
      <c r="CUW43" s="34"/>
      <c r="CUX43" s="34"/>
      <c r="CUY43" s="34"/>
      <c r="CUZ43" s="34"/>
      <c r="CVA43" s="34"/>
      <c r="CVB43" s="34"/>
      <c r="CVC43" s="34"/>
      <c r="CVD43" s="34"/>
      <c r="CVE43" s="34"/>
      <c r="CVF43" s="34"/>
      <c r="CVG43" s="34"/>
      <c r="CVH43" s="34"/>
      <c r="CVI43" s="34"/>
      <c r="CVJ43" s="34"/>
      <c r="CVK43" s="34"/>
      <c r="CVL43" s="34"/>
      <c r="CVM43" s="34"/>
      <c r="CVN43" s="34"/>
      <c r="CVO43" s="34"/>
      <c r="CVP43" s="34"/>
      <c r="CVQ43" s="34"/>
      <c r="CVR43" s="34"/>
      <c r="CVS43" s="34"/>
      <c r="CVT43" s="34"/>
      <c r="CVU43" s="34"/>
      <c r="CVV43" s="34"/>
      <c r="CVW43" s="34"/>
      <c r="CVX43" s="34"/>
      <c r="CVY43" s="34"/>
      <c r="CVZ43" s="34"/>
      <c r="CWA43" s="34"/>
      <c r="CWB43" s="34"/>
      <c r="CWC43" s="34"/>
      <c r="CWD43" s="34"/>
      <c r="CWE43" s="34"/>
      <c r="CWF43" s="34"/>
      <c r="CWG43" s="34"/>
      <c r="CWH43" s="34"/>
      <c r="CWI43" s="34"/>
      <c r="CWJ43" s="34"/>
      <c r="CWK43" s="34"/>
      <c r="CWL43" s="34"/>
      <c r="CWM43" s="34"/>
      <c r="CWN43" s="34"/>
      <c r="CWO43" s="34"/>
      <c r="CWP43" s="34"/>
      <c r="CWQ43" s="34"/>
      <c r="CWR43" s="34"/>
      <c r="CWS43" s="34"/>
      <c r="CWT43" s="34"/>
      <c r="CWU43" s="34"/>
      <c r="CWV43" s="34"/>
      <c r="CWW43" s="34"/>
      <c r="CWX43" s="34"/>
      <c r="CWY43" s="34"/>
      <c r="CWZ43" s="34"/>
      <c r="CXA43" s="34"/>
      <c r="CXB43" s="34"/>
      <c r="CXC43" s="34"/>
      <c r="CXD43" s="34"/>
      <c r="CXE43" s="34"/>
      <c r="CXF43" s="34"/>
      <c r="CXG43" s="34"/>
      <c r="CXH43" s="34"/>
      <c r="CXI43" s="34"/>
      <c r="CXJ43" s="34"/>
      <c r="CXK43" s="34"/>
      <c r="CXL43" s="34"/>
      <c r="CXM43" s="34"/>
      <c r="CXN43" s="34"/>
      <c r="CXO43" s="34"/>
      <c r="CXP43" s="34"/>
      <c r="CXQ43" s="34"/>
      <c r="CXR43" s="34"/>
      <c r="CXS43" s="34"/>
      <c r="CXT43" s="34"/>
      <c r="CXU43" s="34"/>
      <c r="CXV43" s="34"/>
      <c r="CXW43" s="34"/>
      <c r="CXX43" s="34"/>
      <c r="CXY43" s="34"/>
      <c r="CXZ43" s="34"/>
      <c r="CYA43" s="34"/>
      <c r="CYB43" s="34"/>
      <c r="CYC43" s="34"/>
      <c r="CYD43" s="34"/>
      <c r="CYE43" s="34"/>
      <c r="CYF43" s="34"/>
      <c r="CYG43" s="34"/>
      <c r="CYH43" s="34"/>
      <c r="CYI43" s="34"/>
      <c r="CYJ43" s="34"/>
      <c r="CYK43" s="34"/>
      <c r="CYL43" s="34"/>
      <c r="CYM43" s="34"/>
      <c r="CYN43" s="34"/>
      <c r="CYO43" s="34"/>
      <c r="CYP43" s="34"/>
      <c r="CYQ43" s="34"/>
      <c r="CYR43" s="34"/>
      <c r="CYS43" s="34"/>
      <c r="CYT43" s="34"/>
      <c r="CYU43" s="34"/>
      <c r="CYV43" s="34"/>
      <c r="CYW43" s="34"/>
      <c r="CYX43" s="34"/>
      <c r="CYY43" s="34"/>
      <c r="CYZ43" s="34"/>
      <c r="CZA43" s="34"/>
      <c r="CZB43" s="34"/>
      <c r="CZC43" s="34"/>
      <c r="CZD43" s="34"/>
      <c r="CZE43" s="34"/>
      <c r="CZF43" s="34"/>
      <c r="CZG43" s="34"/>
      <c r="CZH43" s="34"/>
      <c r="CZI43" s="34"/>
      <c r="CZJ43" s="34"/>
      <c r="CZK43" s="34"/>
      <c r="CZL43" s="34"/>
      <c r="CZM43" s="34"/>
      <c r="CZN43" s="34"/>
      <c r="CZO43" s="34"/>
      <c r="CZP43" s="34"/>
      <c r="CZQ43" s="34"/>
      <c r="CZR43" s="34"/>
      <c r="CZS43" s="34"/>
      <c r="CZT43" s="34"/>
      <c r="CZU43" s="34"/>
      <c r="CZV43" s="34"/>
      <c r="CZW43" s="34"/>
      <c r="CZX43" s="34"/>
      <c r="CZY43" s="34"/>
      <c r="CZZ43" s="34"/>
      <c r="DAA43" s="34"/>
      <c r="DAB43" s="34"/>
      <c r="DAC43" s="34"/>
      <c r="DAD43" s="34"/>
      <c r="DAE43" s="34"/>
      <c r="DAF43" s="34"/>
      <c r="DAG43" s="34"/>
      <c r="DAH43" s="34"/>
      <c r="DAI43" s="34"/>
      <c r="DAJ43" s="34"/>
      <c r="DAK43" s="34"/>
      <c r="DAL43" s="34"/>
      <c r="DAM43" s="34"/>
      <c r="DAN43" s="34"/>
      <c r="DAO43" s="34"/>
      <c r="DAP43" s="34"/>
      <c r="DAQ43" s="34"/>
      <c r="DAR43" s="34"/>
      <c r="DAS43" s="34"/>
      <c r="DAT43" s="34"/>
      <c r="DAU43" s="34"/>
      <c r="DAV43" s="34"/>
      <c r="DAW43" s="34"/>
      <c r="DAX43" s="34"/>
      <c r="DAY43" s="34"/>
      <c r="DAZ43" s="34"/>
      <c r="DBA43" s="34"/>
      <c r="DBB43" s="34"/>
      <c r="DBC43" s="34"/>
      <c r="DBD43" s="34"/>
      <c r="DBE43" s="34"/>
      <c r="DBF43" s="34"/>
      <c r="DBG43" s="34"/>
      <c r="DBH43" s="34"/>
      <c r="DBI43" s="34"/>
      <c r="DBJ43" s="34"/>
      <c r="DBK43" s="34"/>
      <c r="DBL43" s="34"/>
      <c r="DBM43" s="34"/>
      <c r="DBN43" s="34"/>
      <c r="DBO43" s="34"/>
      <c r="DBP43" s="34"/>
      <c r="DBQ43" s="34"/>
      <c r="DBR43" s="34"/>
      <c r="DBS43" s="34"/>
      <c r="DBT43" s="34"/>
      <c r="DBU43" s="34"/>
      <c r="DBV43" s="34"/>
      <c r="DBW43" s="34"/>
      <c r="DBX43" s="34"/>
      <c r="DBY43" s="34"/>
      <c r="DBZ43" s="34"/>
      <c r="DCA43" s="34"/>
      <c r="DCB43" s="34"/>
      <c r="DCC43" s="34"/>
      <c r="DCD43" s="34"/>
      <c r="DCE43" s="34"/>
      <c r="DCF43" s="34"/>
      <c r="DCG43" s="34"/>
      <c r="DCH43" s="34"/>
      <c r="DCI43" s="34"/>
      <c r="DCJ43" s="34"/>
      <c r="DCK43" s="34"/>
      <c r="DCL43" s="34"/>
      <c r="DCM43" s="34"/>
      <c r="DCN43" s="34"/>
      <c r="DCO43" s="34"/>
      <c r="DCP43" s="34"/>
      <c r="DCQ43" s="34"/>
      <c r="DCR43" s="34"/>
      <c r="DCS43" s="34"/>
      <c r="DCT43" s="34"/>
      <c r="DCU43" s="34"/>
      <c r="DCV43" s="34"/>
      <c r="DCW43" s="34"/>
      <c r="DCX43" s="34"/>
      <c r="DCY43" s="34"/>
      <c r="DCZ43" s="34"/>
      <c r="DDA43" s="34"/>
      <c r="DDB43" s="34"/>
      <c r="DDC43" s="34"/>
      <c r="DDD43" s="34"/>
      <c r="DDE43" s="34"/>
      <c r="DDF43" s="34"/>
      <c r="DDG43" s="34"/>
      <c r="DDH43" s="34"/>
      <c r="DDI43" s="34"/>
      <c r="DDJ43" s="34"/>
      <c r="DDK43" s="34"/>
      <c r="DDL43" s="34"/>
      <c r="DDM43" s="34"/>
      <c r="DDN43" s="34"/>
      <c r="DDO43" s="34"/>
      <c r="DDP43" s="34"/>
      <c r="DDQ43" s="34"/>
      <c r="DDR43" s="34"/>
      <c r="DDS43" s="34"/>
      <c r="DDT43" s="34"/>
      <c r="DDU43" s="34"/>
      <c r="DDV43" s="34"/>
      <c r="DDW43" s="34"/>
      <c r="DDX43" s="34"/>
      <c r="DDY43" s="34"/>
      <c r="DDZ43" s="34"/>
      <c r="DEA43" s="34"/>
      <c r="DEB43" s="34"/>
      <c r="DEC43" s="34"/>
      <c r="DED43" s="34"/>
      <c r="DEE43" s="34"/>
      <c r="DEF43" s="34"/>
      <c r="DEG43" s="34"/>
      <c r="DEH43" s="34"/>
      <c r="DEI43" s="34"/>
      <c r="DEJ43" s="34"/>
      <c r="DEK43" s="34"/>
      <c r="DEL43" s="34"/>
      <c r="DEM43" s="34"/>
      <c r="DEN43" s="34"/>
      <c r="DEO43" s="34"/>
      <c r="DEP43" s="34"/>
      <c r="DEQ43" s="34"/>
      <c r="DER43" s="34"/>
      <c r="DES43" s="34"/>
      <c r="DET43" s="34"/>
      <c r="DEU43" s="34"/>
      <c r="DEV43" s="34"/>
      <c r="DEW43" s="34"/>
      <c r="DEX43" s="34"/>
      <c r="DEY43" s="34"/>
      <c r="DEZ43" s="34"/>
      <c r="DFA43" s="34"/>
      <c r="DFB43" s="34"/>
      <c r="DFC43" s="34"/>
      <c r="DFD43" s="34"/>
      <c r="DFE43" s="34"/>
      <c r="DFF43" s="34"/>
      <c r="DFG43" s="34"/>
      <c r="DFH43" s="34"/>
      <c r="DFI43" s="34"/>
      <c r="DFJ43" s="34"/>
      <c r="DFK43" s="34"/>
      <c r="DFL43" s="34"/>
      <c r="DFM43" s="34"/>
      <c r="DFN43" s="34"/>
      <c r="DFO43" s="34"/>
      <c r="DFP43" s="34"/>
      <c r="DFQ43" s="34"/>
      <c r="DFR43" s="34"/>
      <c r="DFS43" s="34"/>
      <c r="DFT43" s="34"/>
      <c r="DFU43" s="34"/>
      <c r="DFV43" s="34"/>
      <c r="DFW43" s="34"/>
      <c r="DFX43" s="34"/>
      <c r="DFY43" s="34"/>
      <c r="DFZ43" s="34"/>
      <c r="DGA43" s="34"/>
      <c r="DGB43" s="34"/>
      <c r="DGC43" s="34"/>
      <c r="DGD43" s="34"/>
      <c r="DGE43" s="34"/>
      <c r="DGF43" s="34"/>
      <c r="DGG43" s="34"/>
      <c r="DGH43" s="34"/>
      <c r="DGI43" s="34"/>
      <c r="DGJ43" s="34"/>
      <c r="DGK43" s="34"/>
      <c r="DGL43" s="34"/>
      <c r="DGM43" s="34"/>
      <c r="DGN43" s="34"/>
      <c r="DGO43" s="34"/>
      <c r="DGP43" s="34"/>
      <c r="DGQ43" s="34"/>
      <c r="DGR43" s="34"/>
      <c r="DGS43" s="34"/>
      <c r="DGT43" s="34"/>
      <c r="DGU43" s="34"/>
      <c r="DGV43" s="34"/>
      <c r="DGW43" s="34"/>
      <c r="DGX43" s="34"/>
      <c r="DGY43" s="34"/>
      <c r="DGZ43" s="34"/>
      <c r="DHA43" s="34"/>
      <c r="DHB43" s="34"/>
      <c r="DHC43" s="34"/>
      <c r="DHD43" s="34"/>
      <c r="DHE43" s="34"/>
      <c r="DHF43" s="34"/>
      <c r="DHG43" s="34"/>
      <c r="DHH43" s="34"/>
      <c r="DHI43" s="34"/>
      <c r="DHJ43" s="34"/>
      <c r="DHK43" s="34"/>
      <c r="DHL43" s="34"/>
      <c r="DHM43" s="34"/>
      <c r="DHN43" s="34"/>
      <c r="DHO43" s="34"/>
      <c r="DHP43" s="34"/>
      <c r="DHQ43" s="34"/>
      <c r="DHR43" s="34"/>
      <c r="DHS43" s="34"/>
      <c r="DHT43" s="34"/>
      <c r="DHU43" s="34"/>
      <c r="DHV43" s="34"/>
      <c r="DHW43" s="34"/>
      <c r="DHX43" s="34"/>
      <c r="DHY43" s="34"/>
      <c r="DHZ43" s="34"/>
      <c r="DIA43" s="34"/>
      <c r="DIB43" s="34"/>
      <c r="DIC43" s="34"/>
      <c r="DID43" s="34"/>
      <c r="DIE43" s="34"/>
      <c r="DIF43" s="34"/>
      <c r="DIG43" s="34"/>
      <c r="DIH43" s="34"/>
      <c r="DII43" s="34"/>
      <c r="DIJ43" s="34"/>
      <c r="DIK43" s="34"/>
      <c r="DIL43" s="34"/>
      <c r="DIM43" s="34"/>
      <c r="DIN43" s="34"/>
      <c r="DIO43" s="34"/>
      <c r="DIP43" s="34"/>
      <c r="DIQ43" s="34"/>
      <c r="DIR43" s="34"/>
      <c r="DIS43" s="34"/>
      <c r="DIT43" s="34"/>
      <c r="DIU43" s="34"/>
      <c r="DIV43" s="34"/>
      <c r="DIW43" s="34"/>
      <c r="DIX43" s="34"/>
      <c r="DIY43" s="34"/>
      <c r="DIZ43" s="34"/>
      <c r="DJA43" s="34"/>
      <c r="DJB43" s="34"/>
      <c r="DJC43" s="34"/>
      <c r="DJD43" s="34"/>
      <c r="DJE43" s="34"/>
      <c r="DJF43" s="34"/>
      <c r="DJG43" s="34"/>
      <c r="DJH43" s="34"/>
      <c r="DJI43" s="34"/>
      <c r="DJJ43" s="34"/>
      <c r="DJK43" s="34"/>
      <c r="DJL43" s="34"/>
      <c r="DJM43" s="34"/>
      <c r="DJN43" s="34"/>
      <c r="DJO43" s="34"/>
      <c r="DJP43" s="34"/>
      <c r="DJQ43" s="34"/>
      <c r="DJR43" s="34"/>
      <c r="DJS43" s="34"/>
      <c r="DJT43" s="34"/>
      <c r="DJU43" s="34"/>
      <c r="DJV43" s="34"/>
      <c r="DJW43" s="34"/>
      <c r="DJX43" s="34"/>
      <c r="DJY43" s="34"/>
      <c r="DJZ43" s="34"/>
      <c r="DKA43" s="34"/>
      <c r="DKB43" s="34"/>
      <c r="DKC43" s="34"/>
      <c r="DKD43" s="34"/>
      <c r="DKE43" s="34"/>
      <c r="DKF43" s="34"/>
      <c r="DKG43" s="34"/>
      <c r="DKH43" s="34"/>
      <c r="DKI43" s="34"/>
      <c r="DKJ43" s="34"/>
      <c r="DKK43" s="34"/>
      <c r="DKL43" s="34"/>
      <c r="DKM43" s="34"/>
      <c r="DKN43" s="34"/>
      <c r="DKO43" s="34"/>
      <c r="DKP43" s="34"/>
      <c r="DKQ43" s="34"/>
      <c r="DKR43" s="34"/>
      <c r="DKS43" s="34"/>
      <c r="DKT43" s="34"/>
      <c r="DKU43" s="34"/>
      <c r="DKV43" s="34"/>
      <c r="DKW43" s="34"/>
      <c r="DKX43" s="34"/>
      <c r="DKY43" s="34"/>
      <c r="DKZ43" s="34"/>
      <c r="DLA43" s="34"/>
      <c r="DLB43" s="34"/>
      <c r="DLC43" s="34"/>
      <c r="DLD43" s="34"/>
      <c r="DLE43" s="34"/>
      <c r="DLF43" s="34"/>
      <c r="DLG43" s="34"/>
      <c r="DLH43" s="34"/>
      <c r="DLI43" s="34"/>
      <c r="DLJ43" s="34"/>
      <c r="DLK43" s="34"/>
      <c r="DLL43" s="34"/>
      <c r="DLM43" s="34"/>
      <c r="DLN43" s="34"/>
      <c r="DLO43" s="34"/>
      <c r="DLP43" s="34"/>
      <c r="DLQ43" s="34"/>
      <c r="DLR43" s="34"/>
      <c r="DLS43" s="34"/>
      <c r="DLT43" s="34"/>
      <c r="DLU43" s="34"/>
      <c r="DLV43" s="34"/>
      <c r="DLW43" s="34"/>
      <c r="DLX43" s="34"/>
      <c r="DLY43" s="34"/>
      <c r="DLZ43" s="34"/>
      <c r="DMA43" s="34"/>
      <c r="DMB43" s="34"/>
      <c r="DMC43" s="34"/>
      <c r="DMD43" s="34"/>
      <c r="DME43" s="34"/>
      <c r="DMF43" s="34"/>
      <c r="DMG43" s="34"/>
      <c r="DMH43" s="34"/>
      <c r="DMI43" s="34"/>
      <c r="DMJ43" s="34"/>
      <c r="DMK43" s="34"/>
      <c r="DML43" s="34"/>
      <c r="DMM43" s="34"/>
      <c r="DMN43" s="34"/>
      <c r="DMO43" s="34"/>
      <c r="DMP43" s="34"/>
      <c r="DMQ43" s="34"/>
      <c r="DMR43" s="34"/>
      <c r="DMS43" s="34"/>
      <c r="DMT43" s="34"/>
      <c r="DMU43" s="34"/>
      <c r="DMV43" s="34"/>
      <c r="DMW43" s="34"/>
      <c r="DMX43" s="34"/>
      <c r="DMY43" s="34"/>
      <c r="DMZ43" s="34"/>
      <c r="DNA43" s="34"/>
      <c r="DNB43" s="34"/>
      <c r="DNC43" s="34"/>
      <c r="DND43" s="34"/>
      <c r="DNE43" s="34"/>
      <c r="DNF43" s="34"/>
      <c r="DNG43" s="34"/>
      <c r="DNH43" s="34"/>
      <c r="DNI43" s="34"/>
      <c r="DNJ43" s="34"/>
      <c r="DNK43" s="34"/>
      <c r="DNL43" s="34"/>
      <c r="DNM43" s="34"/>
      <c r="DNN43" s="34"/>
      <c r="DNO43" s="34"/>
      <c r="DNP43" s="34"/>
      <c r="DNQ43" s="34"/>
      <c r="DNR43" s="34"/>
      <c r="DNS43" s="34"/>
      <c r="DNT43" s="34"/>
      <c r="DNU43" s="34"/>
      <c r="DNV43" s="34"/>
      <c r="DNW43" s="34"/>
      <c r="DNX43" s="34"/>
      <c r="DNY43" s="34"/>
      <c r="DNZ43" s="34"/>
      <c r="DOA43" s="34"/>
      <c r="DOB43" s="34"/>
      <c r="DOC43" s="34"/>
      <c r="DOD43" s="34"/>
      <c r="DOE43" s="34"/>
      <c r="DOF43" s="34"/>
      <c r="DOG43" s="34"/>
      <c r="DOH43" s="34"/>
      <c r="DOI43" s="34"/>
      <c r="DOJ43" s="34"/>
      <c r="DOK43" s="34"/>
      <c r="DOL43" s="34"/>
      <c r="DOM43" s="34"/>
      <c r="DON43" s="34"/>
      <c r="DOO43" s="34"/>
      <c r="DOP43" s="34"/>
      <c r="DOQ43" s="34"/>
      <c r="DOR43" s="34"/>
      <c r="DOS43" s="34"/>
      <c r="DOT43" s="34"/>
      <c r="DOU43" s="34"/>
      <c r="DOV43" s="34"/>
      <c r="DOW43" s="34"/>
      <c r="DOX43" s="34"/>
      <c r="DOY43" s="34"/>
      <c r="DOZ43" s="34"/>
      <c r="DPA43" s="34"/>
      <c r="DPB43" s="34"/>
      <c r="DPC43" s="34"/>
      <c r="DPD43" s="34"/>
      <c r="DPE43" s="34"/>
      <c r="DPF43" s="34"/>
      <c r="DPG43" s="34"/>
      <c r="DPH43" s="34"/>
      <c r="DPI43" s="34"/>
      <c r="DPJ43" s="34"/>
      <c r="DPK43" s="34"/>
      <c r="DPL43" s="34"/>
      <c r="DPM43" s="34"/>
      <c r="DPN43" s="34"/>
      <c r="DPO43" s="34"/>
      <c r="DPP43" s="34"/>
      <c r="DPQ43" s="34"/>
      <c r="DPR43" s="34"/>
      <c r="DPS43" s="34"/>
      <c r="DPT43" s="34"/>
      <c r="DPU43" s="34"/>
      <c r="DPV43" s="34"/>
      <c r="DPW43" s="34"/>
      <c r="DPX43" s="34"/>
      <c r="DPY43" s="34"/>
      <c r="DPZ43" s="34"/>
      <c r="DQA43" s="34"/>
      <c r="DQB43" s="34"/>
      <c r="DQC43" s="34"/>
      <c r="DQD43" s="34"/>
      <c r="DQE43" s="34"/>
      <c r="DQF43" s="34"/>
      <c r="DQG43" s="34"/>
      <c r="DQH43" s="34"/>
      <c r="DQI43" s="34"/>
      <c r="DQJ43" s="34"/>
      <c r="DQK43" s="34"/>
      <c r="DQL43" s="34"/>
      <c r="DQM43" s="34"/>
      <c r="DQN43" s="34"/>
      <c r="DQO43" s="34"/>
      <c r="DQP43" s="34"/>
      <c r="DQQ43" s="34"/>
      <c r="DQR43" s="34"/>
      <c r="DQS43" s="34"/>
      <c r="DQT43" s="34"/>
      <c r="DQU43" s="34"/>
      <c r="DQV43" s="34"/>
      <c r="DQW43" s="34"/>
      <c r="DQX43" s="34"/>
      <c r="DQY43" s="34"/>
      <c r="DQZ43" s="34"/>
      <c r="DRA43" s="34"/>
      <c r="DRB43" s="34"/>
      <c r="DRC43" s="34"/>
      <c r="DRD43" s="34"/>
      <c r="DRE43" s="34"/>
      <c r="DRF43" s="34"/>
      <c r="DRG43" s="34"/>
      <c r="DRH43" s="34"/>
      <c r="DRI43" s="34"/>
      <c r="DRJ43" s="34"/>
      <c r="DRK43" s="34"/>
      <c r="DRL43" s="34"/>
      <c r="DRM43" s="34"/>
      <c r="DRN43" s="34"/>
      <c r="DRO43" s="34"/>
      <c r="DRP43" s="34"/>
      <c r="DRQ43" s="34"/>
      <c r="DRR43" s="34"/>
      <c r="DRS43" s="34"/>
      <c r="DRT43" s="34"/>
      <c r="DRU43" s="34"/>
      <c r="DRV43" s="34"/>
      <c r="DRW43" s="34"/>
      <c r="DRX43" s="34"/>
      <c r="DRY43" s="34"/>
      <c r="DRZ43" s="34"/>
      <c r="DSA43" s="34"/>
      <c r="DSB43" s="34"/>
      <c r="DSC43" s="34"/>
      <c r="DSD43" s="34"/>
      <c r="DSE43" s="34"/>
      <c r="DSF43" s="34"/>
      <c r="DSG43" s="34"/>
      <c r="DSH43" s="34"/>
      <c r="DSI43" s="34"/>
      <c r="DSJ43" s="34"/>
      <c r="DSK43" s="34"/>
      <c r="DSL43" s="34"/>
      <c r="DSM43" s="34"/>
      <c r="DSN43" s="34"/>
      <c r="DSO43" s="34"/>
      <c r="DSP43" s="34"/>
      <c r="DSQ43" s="34"/>
      <c r="DSR43" s="34"/>
      <c r="DSS43" s="34"/>
      <c r="DST43" s="34"/>
      <c r="DSU43" s="34"/>
      <c r="DSV43" s="34"/>
      <c r="DSW43" s="34"/>
      <c r="DSX43" s="34"/>
      <c r="DSY43" s="34"/>
      <c r="DSZ43" s="34"/>
      <c r="DTA43" s="34"/>
      <c r="DTB43" s="34"/>
      <c r="DTC43" s="34"/>
      <c r="DTD43" s="34"/>
      <c r="DTE43" s="34"/>
      <c r="DTF43" s="34"/>
      <c r="DTG43" s="34"/>
      <c r="DTH43" s="34"/>
      <c r="DTI43" s="34"/>
      <c r="DTJ43" s="34"/>
      <c r="DTK43" s="34"/>
      <c r="DTL43" s="34"/>
      <c r="DTM43" s="34"/>
      <c r="DTN43" s="34"/>
      <c r="DTO43" s="34"/>
      <c r="DTP43" s="34"/>
      <c r="DTQ43" s="34"/>
      <c r="DTR43" s="34"/>
      <c r="DTS43" s="34"/>
      <c r="DTT43" s="34"/>
      <c r="DTU43" s="34"/>
      <c r="DTV43" s="34"/>
      <c r="DTW43" s="34"/>
      <c r="DTX43" s="34"/>
      <c r="DTY43" s="34"/>
      <c r="DTZ43" s="34"/>
      <c r="DUA43" s="34"/>
      <c r="DUB43" s="34"/>
      <c r="DUC43" s="34"/>
      <c r="DUD43" s="34"/>
      <c r="DUE43" s="34"/>
      <c r="DUF43" s="34"/>
      <c r="DUG43" s="34"/>
      <c r="DUH43" s="34"/>
      <c r="DUI43" s="34"/>
      <c r="DUJ43" s="34"/>
      <c r="DUK43" s="34"/>
      <c r="DUL43" s="34"/>
      <c r="DUM43" s="34"/>
      <c r="DUN43" s="34"/>
      <c r="DUO43" s="34"/>
      <c r="DUP43" s="34"/>
      <c r="DUQ43" s="34"/>
      <c r="DUR43" s="34"/>
      <c r="DUS43" s="34"/>
      <c r="DUT43" s="34"/>
      <c r="DUU43" s="34"/>
      <c r="DUV43" s="34"/>
      <c r="DUW43" s="34"/>
      <c r="DUX43" s="34"/>
      <c r="DUY43" s="34"/>
      <c r="DUZ43" s="34"/>
      <c r="DVA43" s="34"/>
      <c r="DVB43" s="34"/>
      <c r="DVC43" s="34"/>
      <c r="DVD43" s="34"/>
      <c r="DVE43" s="34"/>
      <c r="DVF43" s="34"/>
      <c r="DVG43" s="34"/>
      <c r="DVH43" s="34"/>
      <c r="DVI43" s="34"/>
      <c r="DVJ43" s="34"/>
      <c r="DVK43" s="34"/>
      <c r="DVL43" s="34"/>
      <c r="DVM43" s="34"/>
      <c r="DVN43" s="34"/>
      <c r="DVO43" s="34"/>
      <c r="DVP43" s="34"/>
      <c r="DVQ43" s="34"/>
      <c r="DVR43" s="34"/>
      <c r="DVS43" s="34"/>
      <c r="DVT43" s="34"/>
      <c r="DVU43" s="34"/>
      <c r="DVV43" s="34"/>
      <c r="DVW43" s="34"/>
      <c r="DVX43" s="34"/>
      <c r="DVY43" s="34"/>
      <c r="DVZ43" s="34"/>
      <c r="DWA43" s="34"/>
      <c r="DWB43" s="34"/>
      <c r="DWC43" s="34"/>
      <c r="DWD43" s="34"/>
      <c r="DWE43" s="34"/>
      <c r="DWF43" s="34"/>
      <c r="DWG43" s="34"/>
      <c r="DWH43" s="34"/>
      <c r="DWI43" s="34"/>
      <c r="DWJ43" s="34"/>
      <c r="DWK43" s="34"/>
      <c r="DWL43" s="34"/>
      <c r="DWM43" s="34"/>
      <c r="DWN43" s="34"/>
      <c r="DWO43" s="34"/>
      <c r="DWP43" s="34"/>
      <c r="DWQ43" s="34"/>
      <c r="DWR43" s="34"/>
      <c r="DWS43" s="34"/>
      <c r="DWT43" s="34"/>
      <c r="DWU43" s="34"/>
      <c r="DWV43" s="34"/>
      <c r="DWW43" s="34"/>
      <c r="DWX43" s="34"/>
      <c r="DWY43" s="34"/>
      <c r="DWZ43" s="34"/>
      <c r="DXA43" s="34"/>
      <c r="DXB43" s="34"/>
      <c r="DXC43" s="34"/>
      <c r="DXD43" s="34"/>
      <c r="DXE43" s="34"/>
      <c r="DXF43" s="34"/>
      <c r="DXG43" s="34"/>
      <c r="DXH43" s="34"/>
      <c r="DXI43" s="34"/>
      <c r="DXJ43" s="34"/>
      <c r="DXK43" s="34"/>
      <c r="DXL43" s="34"/>
      <c r="DXM43" s="34"/>
      <c r="DXN43" s="34"/>
      <c r="DXO43" s="34"/>
      <c r="DXP43" s="34"/>
      <c r="DXQ43" s="34"/>
      <c r="DXR43" s="34"/>
      <c r="DXS43" s="34"/>
      <c r="DXT43" s="34"/>
      <c r="DXU43" s="34"/>
      <c r="DXV43" s="34"/>
      <c r="DXW43" s="34"/>
      <c r="DXX43" s="34"/>
      <c r="DXY43" s="34"/>
      <c r="DXZ43" s="34"/>
      <c r="DYA43" s="34"/>
      <c r="DYB43" s="34"/>
      <c r="DYC43" s="34"/>
      <c r="DYD43" s="34"/>
      <c r="DYE43" s="34"/>
      <c r="DYF43" s="34"/>
      <c r="DYG43" s="34"/>
      <c r="DYH43" s="34"/>
      <c r="DYI43" s="34"/>
      <c r="DYJ43" s="34"/>
      <c r="DYK43" s="34"/>
      <c r="DYL43" s="34"/>
      <c r="DYM43" s="34"/>
      <c r="DYN43" s="34"/>
      <c r="DYO43" s="34"/>
      <c r="DYP43" s="34"/>
      <c r="DYQ43" s="34"/>
      <c r="DYR43" s="34"/>
      <c r="DYS43" s="34"/>
      <c r="DYT43" s="34"/>
      <c r="DYU43" s="34"/>
      <c r="DYV43" s="34"/>
      <c r="DYW43" s="34"/>
      <c r="DYX43" s="34"/>
      <c r="DYY43" s="34"/>
      <c r="DYZ43" s="34"/>
      <c r="DZA43" s="34"/>
      <c r="DZB43" s="34"/>
      <c r="DZC43" s="34"/>
      <c r="DZD43" s="34"/>
      <c r="DZE43" s="34"/>
      <c r="DZF43" s="34"/>
      <c r="DZG43" s="34"/>
      <c r="DZH43" s="34"/>
      <c r="DZI43" s="34"/>
      <c r="DZJ43" s="34"/>
      <c r="DZK43" s="34"/>
      <c r="DZL43" s="34"/>
      <c r="DZM43" s="34"/>
      <c r="DZN43" s="34"/>
      <c r="DZO43" s="34"/>
      <c r="DZP43" s="34"/>
      <c r="DZQ43" s="34"/>
      <c r="DZR43" s="34"/>
      <c r="DZS43" s="34"/>
      <c r="DZT43" s="34"/>
      <c r="DZU43" s="34"/>
      <c r="DZV43" s="34"/>
      <c r="DZW43" s="34"/>
      <c r="DZX43" s="34"/>
      <c r="DZY43" s="34"/>
      <c r="DZZ43" s="34"/>
      <c r="EAA43" s="34"/>
      <c r="EAB43" s="34"/>
      <c r="EAC43" s="34"/>
      <c r="EAD43" s="34"/>
      <c r="EAE43" s="34"/>
      <c r="EAF43" s="34"/>
      <c r="EAG43" s="34"/>
      <c r="EAH43" s="34"/>
      <c r="EAI43" s="34"/>
      <c r="EAJ43" s="34"/>
      <c r="EAK43" s="34"/>
      <c r="EAL43" s="34"/>
      <c r="EAM43" s="34"/>
      <c r="EAN43" s="34"/>
      <c r="EAO43" s="34"/>
      <c r="EAP43" s="34"/>
      <c r="EAQ43" s="34"/>
      <c r="EAR43" s="34"/>
      <c r="EAS43" s="34"/>
      <c r="EAT43" s="34"/>
      <c r="EAU43" s="34"/>
      <c r="EAV43" s="34"/>
      <c r="EAW43" s="34"/>
      <c r="EAX43" s="34"/>
      <c r="EAY43" s="34"/>
      <c r="EAZ43" s="34"/>
      <c r="EBA43" s="34"/>
      <c r="EBB43" s="34"/>
      <c r="EBC43" s="34"/>
      <c r="EBD43" s="34"/>
      <c r="EBE43" s="34"/>
      <c r="EBF43" s="34"/>
      <c r="EBG43" s="34"/>
      <c r="EBH43" s="34"/>
      <c r="EBI43" s="34"/>
      <c r="EBJ43" s="34"/>
      <c r="EBK43" s="34"/>
      <c r="EBL43" s="34"/>
      <c r="EBM43" s="34"/>
      <c r="EBN43" s="34"/>
      <c r="EBO43" s="34"/>
      <c r="EBP43" s="34"/>
      <c r="EBQ43" s="34"/>
      <c r="EBR43" s="34"/>
      <c r="EBS43" s="34"/>
      <c r="EBT43" s="34"/>
      <c r="EBU43" s="34"/>
      <c r="EBV43" s="34"/>
      <c r="EBW43" s="34"/>
      <c r="EBX43" s="34"/>
      <c r="EBY43" s="34"/>
      <c r="EBZ43" s="34"/>
      <c r="ECA43" s="34"/>
      <c r="ECB43" s="34"/>
      <c r="ECC43" s="34"/>
      <c r="ECD43" s="34"/>
      <c r="ECE43" s="34"/>
      <c r="ECF43" s="34"/>
      <c r="ECG43" s="34"/>
      <c r="ECH43" s="34"/>
      <c r="ECI43" s="34"/>
      <c r="ECJ43" s="34"/>
      <c r="ECK43" s="34"/>
      <c r="ECL43" s="34"/>
      <c r="ECM43" s="34"/>
      <c r="ECN43" s="34"/>
      <c r="ECO43" s="34"/>
      <c r="ECP43" s="34"/>
      <c r="ECQ43" s="34"/>
      <c r="ECR43" s="34"/>
      <c r="ECS43" s="34"/>
      <c r="ECT43" s="34"/>
      <c r="ECU43" s="34"/>
      <c r="ECV43" s="34"/>
      <c r="ECW43" s="34"/>
      <c r="ECX43" s="34"/>
      <c r="ECY43" s="34"/>
      <c r="ECZ43" s="34"/>
      <c r="EDA43" s="34"/>
      <c r="EDB43" s="34"/>
      <c r="EDC43" s="34"/>
      <c r="EDD43" s="34"/>
      <c r="EDE43" s="34"/>
      <c r="EDF43" s="34"/>
      <c r="EDG43" s="34"/>
      <c r="EDH43" s="34"/>
      <c r="EDI43" s="34"/>
      <c r="EDJ43" s="34"/>
      <c r="EDK43" s="34"/>
      <c r="EDL43" s="34"/>
      <c r="EDM43" s="34"/>
      <c r="EDN43" s="34"/>
      <c r="EDO43" s="34"/>
      <c r="EDP43" s="34"/>
      <c r="EDQ43" s="34"/>
      <c r="EDR43" s="34"/>
      <c r="EDS43" s="34"/>
      <c r="EDT43" s="34"/>
      <c r="EDU43" s="34"/>
      <c r="EDV43" s="34"/>
      <c r="EDW43" s="34"/>
      <c r="EDX43" s="34"/>
      <c r="EDY43" s="34"/>
      <c r="EDZ43" s="34"/>
      <c r="EEA43" s="34"/>
      <c r="EEB43" s="34"/>
      <c r="EEC43" s="34"/>
      <c r="EED43" s="34"/>
      <c r="EEE43" s="34"/>
      <c r="EEF43" s="34"/>
      <c r="EEG43" s="34"/>
      <c r="EEH43" s="34"/>
      <c r="EEI43" s="34"/>
      <c r="EEJ43" s="34"/>
      <c r="EEK43" s="34"/>
      <c r="EEL43" s="34"/>
      <c r="EEM43" s="34"/>
      <c r="EEN43" s="34"/>
      <c r="EEO43" s="34"/>
      <c r="EEP43" s="34"/>
      <c r="EEQ43" s="34"/>
      <c r="EER43" s="34"/>
      <c r="EES43" s="34"/>
      <c r="EET43" s="34"/>
      <c r="EEU43" s="34"/>
      <c r="EEV43" s="34"/>
      <c r="EEW43" s="34"/>
      <c r="EEX43" s="34"/>
      <c r="EEY43" s="34"/>
      <c r="EEZ43" s="34"/>
      <c r="EFA43" s="34"/>
      <c r="EFB43" s="34"/>
      <c r="EFC43" s="34"/>
      <c r="EFD43" s="34"/>
      <c r="EFE43" s="34"/>
      <c r="EFF43" s="34"/>
      <c r="EFG43" s="34"/>
      <c r="EFH43" s="34"/>
      <c r="EFI43" s="34"/>
      <c r="EFJ43" s="34"/>
      <c r="EFK43" s="34"/>
      <c r="EFL43" s="34"/>
      <c r="EFM43" s="34"/>
      <c r="EFN43" s="34"/>
      <c r="EFO43" s="34"/>
      <c r="EFP43" s="34"/>
      <c r="EFQ43" s="34"/>
      <c r="EFR43" s="34"/>
      <c r="EFS43" s="34"/>
      <c r="EFT43" s="34"/>
      <c r="EFU43" s="34"/>
      <c r="EFV43" s="34"/>
      <c r="EFW43" s="34"/>
      <c r="EFX43" s="34"/>
      <c r="EFY43" s="34"/>
      <c r="EFZ43" s="34"/>
      <c r="EGA43" s="34"/>
      <c r="EGB43" s="34"/>
      <c r="EGC43" s="34"/>
      <c r="EGD43" s="34"/>
      <c r="EGE43" s="34"/>
      <c r="EGF43" s="34"/>
      <c r="EGG43" s="34"/>
      <c r="EGH43" s="34"/>
      <c r="EGI43" s="34"/>
      <c r="EGJ43" s="34"/>
      <c r="EGK43" s="34"/>
      <c r="EGL43" s="34"/>
      <c r="EGM43" s="34"/>
      <c r="EGN43" s="34"/>
      <c r="EGO43" s="34"/>
      <c r="EGP43" s="34"/>
      <c r="EGQ43" s="34"/>
      <c r="EGR43" s="34"/>
      <c r="EGS43" s="34"/>
      <c r="EGT43" s="34"/>
      <c r="EGU43" s="34"/>
      <c r="EGV43" s="34"/>
      <c r="EGW43" s="34"/>
      <c r="EGX43" s="34"/>
      <c r="EGY43" s="34"/>
      <c r="EGZ43" s="34"/>
      <c r="EHA43" s="34"/>
      <c r="EHB43" s="34"/>
      <c r="EHC43" s="34"/>
      <c r="EHD43" s="34"/>
      <c r="EHE43" s="34"/>
      <c r="EHF43" s="34"/>
      <c r="EHG43" s="34"/>
      <c r="EHH43" s="34"/>
      <c r="EHI43" s="34"/>
      <c r="EHJ43" s="34"/>
      <c r="EHK43" s="34"/>
      <c r="EHL43" s="34"/>
      <c r="EHM43" s="34"/>
      <c r="EHN43" s="34"/>
      <c r="EHO43" s="34"/>
      <c r="EHP43" s="34"/>
      <c r="EHQ43" s="34"/>
      <c r="EHR43" s="34"/>
      <c r="EHS43" s="34"/>
      <c r="EHT43" s="34"/>
      <c r="EHU43" s="34"/>
      <c r="EHV43" s="34"/>
      <c r="EHW43" s="34"/>
      <c r="EHX43" s="34"/>
      <c r="EHY43" s="34"/>
      <c r="EHZ43" s="34"/>
      <c r="EIA43" s="34"/>
      <c r="EIB43" s="34"/>
      <c r="EIC43" s="34"/>
      <c r="EID43" s="34"/>
      <c r="EIE43" s="34"/>
      <c r="EIF43" s="34"/>
      <c r="EIG43" s="34"/>
      <c r="EIH43" s="34"/>
      <c r="EII43" s="34"/>
      <c r="EIJ43" s="34"/>
      <c r="EIK43" s="34"/>
      <c r="EIL43" s="34"/>
      <c r="EIM43" s="34"/>
      <c r="EIN43" s="34"/>
      <c r="EIO43" s="34"/>
      <c r="EIP43" s="34"/>
      <c r="EIQ43" s="34"/>
      <c r="EIR43" s="34"/>
      <c r="EIS43" s="34"/>
      <c r="EIT43" s="34"/>
      <c r="EIU43" s="34"/>
      <c r="EIV43" s="34"/>
      <c r="EIW43" s="34"/>
      <c r="EIX43" s="34"/>
      <c r="EIY43" s="34"/>
      <c r="EIZ43" s="34"/>
      <c r="EJA43" s="34"/>
      <c r="EJB43" s="34"/>
      <c r="EJC43" s="34"/>
      <c r="EJD43" s="34"/>
      <c r="EJE43" s="34"/>
      <c r="EJF43" s="34"/>
      <c r="EJG43" s="34"/>
      <c r="EJH43" s="34"/>
      <c r="EJI43" s="34"/>
      <c r="EJJ43" s="34"/>
      <c r="EJK43" s="34"/>
      <c r="EJL43" s="34"/>
      <c r="EJM43" s="34"/>
      <c r="EJN43" s="34"/>
      <c r="EJO43" s="34"/>
      <c r="EJP43" s="34"/>
      <c r="EJQ43" s="34"/>
      <c r="EJR43" s="34"/>
      <c r="EJS43" s="34"/>
      <c r="EJT43" s="34"/>
      <c r="EJU43" s="34"/>
      <c r="EJV43" s="34"/>
      <c r="EJW43" s="34"/>
      <c r="EJX43" s="34"/>
      <c r="EJY43" s="34"/>
      <c r="EJZ43" s="34"/>
      <c r="EKA43" s="34"/>
      <c r="EKB43" s="34"/>
      <c r="EKC43" s="34"/>
      <c r="EKD43" s="34"/>
      <c r="EKE43" s="34"/>
      <c r="EKF43" s="34"/>
      <c r="EKG43" s="34"/>
      <c r="EKH43" s="34"/>
      <c r="EKI43" s="34"/>
      <c r="EKJ43" s="34"/>
      <c r="EKK43" s="34"/>
      <c r="EKL43" s="34"/>
      <c r="EKM43" s="34"/>
      <c r="EKN43" s="34"/>
      <c r="EKO43" s="34"/>
      <c r="EKP43" s="34"/>
      <c r="EKQ43" s="34"/>
      <c r="EKR43" s="34"/>
      <c r="EKS43" s="34"/>
      <c r="EKT43" s="34"/>
      <c r="EKU43" s="34"/>
      <c r="EKV43" s="34"/>
      <c r="EKW43" s="34"/>
      <c r="EKX43" s="34"/>
      <c r="EKY43" s="34"/>
      <c r="EKZ43" s="34"/>
      <c r="ELA43" s="34"/>
      <c r="ELB43" s="34"/>
      <c r="ELC43" s="34"/>
      <c r="ELD43" s="34"/>
      <c r="ELE43" s="34"/>
      <c r="ELF43" s="34"/>
      <c r="ELG43" s="34"/>
      <c r="ELH43" s="34"/>
      <c r="ELI43" s="34"/>
      <c r="ELJ43" s="34"/>
      <c r="ELK43" s="34"/>
      <c r="ELL43" s="34"/>
      <c r="ELM43" s="34"/>
      <c r="ELN43" s="34"/>
      <c r="ELO43" s="34"/>
      <c r="ELP43" s="34"/>
      <c r="ELQ43" s="34"/>
      <c r="ELR43" s="34"/>
      <c r="ELS43" s="34"/>
      <c r="ELT43" s="34"/>
      <c r="ELU43" s="34"/>
      <c r="ELV43" s="34"/>
      <c r="ELW43" s="34"/>
      <c r="ELX43" s="34"/>
      <c r="ELY43" s="34"/>
      <c r="ELZ43" s="34"/>
      <c r="EMA43" s="34"/>
      <c r="EMB43" s="34"/>
      <c r="EMC43" s="34"/>
      <c r="EMD43" s="34"/>
      <c r="EME43" s="34"/>
      <c r="EMF43" s="34"/>
      <c r="EMG43" s="34"/>
      <c r="EMH43" s="34"/>
      <c r="EMI43" s="34"/>
      <c r="EMJ43" s="34"/>
      <c r="EMK43" s="34"/>
      <c r="EML43" s="34"/>
      <c r="EMM43" s="34"/>
      <c r="EMN43" s="34"/>
      <c r="EMO43" s="34"/>
      <c r="EMP43" s="34"/>
      <c r="EMQ43" s="34"/>
      <c r="EMR43" s="34"/>
      <c r="EMS43" s="34"/>
      <c r="EMT43" s="34"/>
      <c r="EMU43" s="34"/>
      <c r="EMV43" s="34"/>
      <c r="EMW43" s="34"/>
      <c r="EMX43" s="34"/>
      <c r="EMY43" s="34"/>
      <c r="EMZ43" s="34"/>
      <c r="ENA43" s="34"/>
      <c r="ENB43" s="34"/>
      <c r="ENC43" s="34"/>
      <c r="END43" s="34"/>
      <c r="ENE43" s="34"/>
      <c r="ENF43" s="34"/>
      <c r="ENG43" s="34"/>
      <c r="ENH43" s="34"/>
      <c r="ENI43" s="34"/>
      <c r="ENJ43" s="34"/>
      <c r="ENK43" s="34"/>
      <c r="ENL43" s="34"/>
      <c r="ENM43" s="34"/>
      <c r="ENN43" s="34"/>
      <c r="ENO43" s="34"/>
      <c r="ENP43" s="34"/>
      <c r="ENQ43" s="34"/>
      <c r="ENR43" s="34"/>
      <c r="ENS43" s="34"/>
      <c r="ENT43" s="34"/>
      <c r="ENU43" s="34"/>
      <c r="ENV43" s="34"/>
      <c r="ENW43" s="34"/>
      <c r="ENX43" s="34"/>
      <c r="ENY43" s="34"/>
      <c r="ENZ43" s="34"/>
      <c r="EOA43" s="34"/>
      <c r="EOB43" s="34"/>
      <c r="EOC43" s="34"/>
      <c r="EOD43" s="34"/>
      <c r="EOE43" s="34"/>
      <c r="EOF43" s="34"/>
      <c r="EOG43" s="34"/>
      <c r="EOH43" s="34"/>
      <c r="EOI43" s="34"/>
      <c r="EOJ43" s="34"/>
      <c r="EOK43" s="34"/>
      <c r="EOL43" s="34"/>
      <c r="EOM43" s="34"/>
      <c r="EON43" s="34"/>
      <c r="EOO43" s="34"/>
      <c r="EOP43" s="34"/>
      <c r="EOQ43" s="34"/>
      <c r="EOR43" s="34"/>
      <c r="EOS43" s="34"/>
      <c r="EOT43" s="34"/>
      <c r="EOU43" s="34"/>
      <c r="EOV43" s="34"/>
      <c r="EOW43" s="34"/>
      <c r="EOX43" s="34"/>
      <c r="EOY43" s="34"/>
      <c r="EOZ43" s="34"/>
      <c r="EPA43" s="34"/>
      <c r="EPB43" s="34"/>
      <c r="EPC43" s="34"/>
      <c r="EPD43" s="34"/>
      <c r="EPE43" s="34"/>
      <c r="EPF43" s="34"/>
      <c r="EPG43" s="34"/>
      <c r="EPH43" s="34"/>
      <c r="EPI43" s="34"/>
      <c r="EPJ43" s="34"/>
      <c r="EPK43" s="34"/>
      <c r="EPL43" s="34"/>
      <c r="EPM43" s="34"/>
      <c r="EPN43" s="34"/>
      <c r="EPO43" s="34"/>
      <c r="EPP43" s="34"/>
      <c r="EPQ43" s="34"/>
      <c r="EPR43" s="34"/>
      <c r="EPS43" s="34"/>
      <c r="EPT43" s="34"/>
      <c r="EPU43" s="34"/>
      <c r="EPV43" s="34"/>
      <c r="EPW43" s="34"/>
      <c r="EPX43" s="34"/>
      <c r="EPY43" s="34"/>
      <c r="EPZ43" s="34"/>
      <c r="EQA43" s="34"/>
      <c r="EQB43" s="34"/>
      <c r="EQC43" s="34"/>
      <c r="EQD43" s="34"/>
      <c r="EQE43" s="34"/>
      <c r="EQF43" s="34"/>
      <c r="EQG43" s="34"/>
      <c r="EQH43" s="34"/>
      <c r="EQI43" s="34"/>
      <c r="EQJ43" s="34"/>
      <c r="EQK43" s="34"/>
      <c r="EQL43" s="34"/>
      <c r="EQM43" s="34"/>
      <c r="EQN43" s="34"/>
      <c r="EQO43" s="34"/>
      <c r="EQP43" s="34"/>
      <c r="EQQ43" s="34"/>
      <c r="EQR43" s="34"/>
      <c r="EQS43" s="34"/>
      <c r="EQT43" s="34"/>
      <c r="EQU43" s="34"/>
      <c r="EQV43" s="34"/>
      <c r="EQW43" s="34"/>
      <c r="EQX43" s="34"/>
      <c r="EQY43" s="34"/>
      <c r="EQZ43" s="34"/>
      <c r="ERA43" s="34"/>
      <c r="ERB43" s="34"/>
      <c r="ERC43" s="34"/>
      <c r="ERD43" s="34"/>
      <c r="ERE43" s="34"/>
      <c r="ERF43" s="34"/>
      <c r="ERG43" s="34"/>
      <c r="ERH43" s="34"/>
      <c r="ERI43" s="34"/>
      <c r="ERJ43" s="34"/>
      <c r="ERK43" s="34"/>
      <c r="ERL43" s="34"/>
      <c r="ERM43" s="34"/>
      <c r="ERN43" s="34"/>
      <c r="ERO43" s="34"/>
      <c r="ERP43" s="34"/>
      <c r="ERQ43" s="34"/>
      <c r="ERR43" s="34"/>
      <c r="ERS43" s="34"/>
      <c r="ERT43" s="34"/>
      <c r="ERU43" s="34"/>
      <c r="ERV43" s="34"/>
      <c r="ERW43" s="34"/>
      <c r="ERX43" s="34"/>
      <c r="ERY43" s="34"/>
      <c r="ERZ43" s="34"/>
      <c r="ESA43" s="34"/>
      <c r="ESB43" s="34"/>
      <c r="ESC43" s="34"/>
      <c r="ESD43" s="34"/>
      <c r="ESE43" s="34"/>
      <c r="ESF43" s="34"/>
      <c r="ESG43" s="34"/>
      <c r="ESH43" s="34"/>
      <c r="ESI43" s="34"/>
      <c r="ESJ43" s="34"/>
      <c r="ESK43" s="34"/>
      <c r="ESL43" s="34"/>
      <c r="ESM43" s="34"/>
      <c r="ESN43" s="34"/>
      <c r="ESO43" s="34"/>
      <c r="ESP43" s="34"/>
      <c r="ESQ43" s="34"/>
      <c r="ESR43" s="34"/>
      <c r="ESS43" s="34"/>
      <c r="EST43" s="34"/>
      <c r="ESU43" s="34"/>
      <c r="ESV43" s="34"/>
      <c r="ESW43" s="34"/>
      <c r="ESX43" s="34"/>
      <c r="ESY43" s="34"/>
      <c r="ESZ43" s="34"/>
      <c r="ETA43" s="34"/>
      <c r="ETB43" s="34"/>
      <c r="ETC43" s="34"/>
      <c r="ETD43" s="34"/>
      <c r="ETE43" s="34"/>
      <c r="ETF43" s="34"/>
      <c r="ETG43" s="34"/>
      <c r="ETH43" s="34"/>
      <c r="ETI43" s="34"/>
      <c r="ETJ43" s="34"/>
      <c r="ETK43" s="34"/>
      <c r="ETL43" s="34"/>
      <c r="ETM43" s="34"/>
      <c r="ETN43" s="34"/>
      <c r="ETO43" s="34"/>
      <c r="ETP43" s="34"/>
      <c r="ETQ43" s="34"/>
      <c r="ETR43" s="34"/>
      <c r="ETS43" s="34"/>
      <c r="ETT43" s="34"/>
      <c r="ETU43" s="34"/>
      <c r="ETV43" s="34"/>
      <c r="ETW43" s="34"/>
      <c r="ETX43" s="34"/>
      <c r="ETY43" s="34"/>
      <c r="ETZ43" s="34"/>
      <c r="EUA43" s="34"/>
      <c r="EUB43" s="34"/>
      <c r="EUC43" s="34"/>
      <c r="EUD43" s="34"/>
      <c r="EUE43" s="34"/>
      <c r="EUF43" s="34"/>
      <c r="EUG43" s="34"/>
      <c r="EUH43" s="34"/>
      <c r="EUI43" s="34"/>
      <c r="EUJ43" s="34"/>
      <c r="EUK43" s="34"/>
      <c r="EUL43" s="34"/>
      <c r="EUM43" s="34"/>
      <c r="EUN43" s="34"/>
      <c r="EUO43" s="34"/>
      <c r="EUP43" s="34"/>
      <c r="EUQ43" s="34"/>
      <c r="EUR43" s="34"/>
      <c r="EUS43" s="34"/>
      <c r="EUT43" s="34"/>
      <c r="EUU43" s="34"/>
      <c r="EUV43" s="34"/>
      <c r="EUW43" s="34"/>
      <c r="EUX43" s="34"/>
      <c r="EUY43" s="34"/>
      <c r="EUZ43" s="34"/>
      <c r="EVA43" s="34"/>
      <c r="EVB43" s="34"/>
      <c r="EVC43" s="34"/>
      <c r="EVD43" s="34"/>
      <c r="EVE43" s="34"/>
      <c r="EVF43" s="34"/>
      <c r="EVG43" s="34"/>
      <c r="EVH43" s="34"/>
      <c r="EVI43" s="34"/>
      <c r="EVJ43" s="34"/>
      <c r="EVK43" s="34"/>
      <c r="EVL43" s="34"/>
      <c r="EVM43" s="34"/>
      <c r="EVN43" s="34"/>
      <c r="EVO43" s="34"/>
      <c r="EVP43" s="34"/>
      <c r="EVQ43" s="34"/>
      <c r="EVR43" s="34"/>
      <c r="EVS43" s="34"/>
      <c r="EVT43" s="34"/>
      <c r="EVU43" s="34"/>
      <c r="EVV43" s="34"/>
      <c r="EVW43" s="34"/>
      <c r="EVX43" s="34"/>
      <c r="EVY43" s="34"/>
      <c r="EVZ43" s="34"/>
      <c r="EWA43" s="34"/>
      <c r="EWB43" s="34"/>
      <c r="EWC43" s="34"/>
      <c r="EWD43" s="34"/>
      <c r="EWE43" s="34"/>
      <c r="EWF43" s="34"/>
      <c r="EWG43" s="34"/>
      <c r="EWH43" s="34"/>
      <c r="EWI43" s="34"/>
      <c r="EWJ43" s="34"/>
      <c r="EWK43" s="34"/>
      <c r="EWL43" s="34"/>
      <c r="EWM43" s="34"/>
      <c r="EWN43" s="34"/>
      <c r="EWO43" s="34"/>
      <c r="EWP43" s="34"/>
      <c r="EWQ43" s="34"/>
      <c r="EWR43" s="34"/>
      <c r="EWS43" s="34"/>
      <c r="EWT43" s="34"/>
      <c r="EWU43" s="34"/>
      <c r="EWV43" s="34"/>
      <c r="EWW43" s="34"/>
      <c r="EWX43" s="34"/>
      <c r="EWY43" s="34"/>
      <c r="EWZ43" s="34"/>
      <c r="EXA43" s="34"/>
      <c r="EXB43" s="34"/>
      <c r="EXC43" s="34"/>
      <c r="EXD43" s="34"/>
      <c r="EXE43" s="34"/>
      <c r="EXF43" s="34"/>
      <c r="EXG43" s="34"/>
      <c r="EXH43" s="34"/>
      <c r="EXI43" s="34"/>
      <c r="EXJ43" s="34"/>
      <c r="EXK43" s="34"/>
      <c r="EXL43" s="34"/>
      <c r="EXM43" s="34"/>
      <c r="EXN43" s="34"/>
      <c r="EXO43" s="34"/>
      <c r="EXP43" s="34"/>
      <c r="EXQ43" s="34"/>
      <c r="EXR43" s="34"/>
      <c r="EXS43" s="34"/>
      <c r="EXT43" s="34"/>
      <c r="EXU43" s="34"/>
      <c r="EXV43" s="34"/>
      <c r="EXW43" s="34"/>
      <c r="EXX43" s="34"/>
      <c r="EXY43" s="34"/>
      <c r="EXZ43" s="34"/>
      <c r="EYA43" s="34"/>
      <c r="EYB43" s="34"/>
      <c r="EYC43" s="34"/>
      <c r="EYD43" s="34"/>
      <c r="EYE43" s="34"/>
      <c r="EYF43" s="34"/>
      <c r="EYG43" s="34"/>
      <c r="EYH43" s="34"/>
      <c r="EYI43" s="34"/>
      <c r="EYJ43" s="34"/>
      <c r="EYK43" s="34"/>
      <c r="EYL43" s="34"/>
      <c r="EYM43" s="34"/>
      <c r="EYN43" s="34"/>
      <c r="EYO43" s="34"/>
      <c r="EYP43" s="34"/>
      <c r="EYQ43" s="34"/>
      <c r="EYR43" s="34"/>
      <c r="EYS43" s="34"/>
      <c r="EYT43" s="34"/>
      <c r="EYU43" s="34"/>
      <c r="EYV43" s="34"/>
      <c r="EYW43" s="34"/>
      <c r="EYX43" s="34"/>
      <c r="EYY43" s="34"/>
      <c r="EYZ43" s="34"/>
      <c r="EZA43" s="34"/>
      <c r="EZB43" s="34"/>
      <c r="EZC43" s="34"/>
      <c r="EZD43" s="34"/>
      <c r="EZE43" s="34"/>
      <c r="EZF43" s="34"/>
      <c r="EZG43" s="34"/>
      <c r="EZH43" s="34"/>
      <c r="EZI43" s="34"/>
      <c r="EZJ43" s="34"/>
      <c r="EZK43" s="34"/>
      <c r="EZL43" s="34"/>
      <c r="EZM43" s="34"/>
      <c r="EZN43" s="34"/>
      <c r="EZO43" s="34"/>
      <c r="EZP43" s="34"/>
      <c r="EZQ43" s="34"/>
      <c r="EZR43" s="34"/>
      <c r="EZS43" s="34"/>
      <c r="EZT43" s="34"/>
      <c r="EZU43" s="34"/>
      <c r="EZV43" s="34"/>
      <c r="EZW43" s="34"/>
      <c r="EZX43" s="34"/>
      <c r="EZY43" s="34"/>
      <c r="EZZ43" s="34"/>
      <c r="FAA43" s="34"/>
      <c r="FAB43" s="34"/>
      <c r="FAC43" s="34"/>
      <c r="FAD43" s="34"/>
      <c r="FAE43" s="34"/>
      <c r="FAF43" s="34"/>
      <c r="FAG43" s="34"/>
      <c r="FAH43" s="34"/>
      <c r="FAI43" s="34"/>
      <c r="FAJ43" s="34"/>
      <c r="FAK43" s="34"/>
      <c r="FAL43" s="34"/>
      <c r="FAM43" s="34"/>
      <c r="FAN43" s="34"/>
      <c r="FAO43" s="34"/>
      <c r="FAP43" s="34"/>
      <c r="FAQ43" s="34"/>
      <c r="FAR43" s="34"/>
      <c r="FAS43" s="34"/>
      <c r="FAT43" s="34"/>
      <c r="FAU43" s="34"/>
      <c r="FAV43" s="34"/>
      <c r="FAW43" s="34"/>
      <c r="FAX43" s="34"/>
      <c r="FAY43" s="34"/>
      <c r="FAZ43" s="34"/>
      <c r="FBA43" s="34"/>
      <c r="FBB43" s="34"/>
      <c r="FBC43" s="34"/>
      <c r="FBD43" s="34"/>
      <c r="FBE43" s="34"/>
      <c r="FBF43" s="34"/>
      <c r="FBG43" s="34"/>
      <c r="FBH43" s="34"/>
      <c r="FBI43" s="34"/>
      <c r="FBJ43" s="34"/>
      <c r="FBK43" s="34"/>
      <c r="FBL43" s="34"/>
      <c r="FBM43" s="34"/>
      <c r="FBN43" s="34"/>
      <c r="FBO43" s="34"/>
      <c r="FBP43" s="34"/>
      <c r="FBQ43" s="34"/>
      <c r="FBR43" s="34"/>
      <c r="FBS43" s="34"/>
      <c r="FBT43" s="34"/>
      <c r="FBU43" s="34"/>
      <c r="FBV43" s="34"/>
      <c r="FBW43" s="34"/>
      <c r="FBX43" s="34"/>
      <c r="FBY43" s="34"/>
      <c r="FBZ43" s="34"/>
      <c r="FCA43" s="34"/>
      <c r="FCB43" s="34"/>
      <c r="FCC43" s="34"/>
      <c r="FCD43" s="34"/>
      <c r="FCE43" s="34"/>
      <c r="FCF43" s="34"/>
      <c r="FCG43" s="34"/>
      <c r="FCH43" s="34"/>
      <c r="FCI43" s="34"/>
      <c r="FCJ43" s="34"/>
      <c r="FCK43" s="34"/>
      <c r="FCL43" s="34"/>
      <c r="FCM43" s="34"/>
      <c r="FCN43" s="34"/>
      <c r="FCO43" s="34"/>
      <c r="FCP43" s="34"/>
      <c r="FCQ43" s="34"/>
      <c r="FCR43" s="34"/>
      <c r="FCS43" s="34"/>
      <c r="FCT43" s="34"/>
      <c r="FCU43" s="34"/>
      <c r="FCV43" s="34"/>
      <c r="FCW43" s="34"/>
      <c r="FCX43" s="34"/>
      <c r="FCY43" s="34"/>
      <c r="FCZ43" s="34"/>
      <c r="FDA43" s="34"/>
      <c r="FDB43" s="34"/>
      <c r="FDC43" s="34"/>
      <c r="FDD43" s="34"/>
      <c r="FDE43" s="34"/>
      <c r="FDF43" s="34"/>
      <c r="FDG43" s="34"/>
      <c r="FDH43" s="34"/>
      <c r="FDI43" s="34"/>
      <c r="FDJ43" s="34"/>
      <c r="FDK43" s="34"/>
      <c r="FDL43" s="34"/>
      <c r="FDM43" s="34"/>
      <c r="FDN43" s="34"/>
      <c r="FDO43" s="34"/>
      <c r="FDP43" s="34"/>
      <c r="FDQ43" s="34"/>
      <c r="FDR43" s="34"/>
      <c r="FDS43" s="34"/>
      <c r="FDT43" s="34"/>
      <c r="FDU43" s="34"/>
      <c r="FDV43" s="34"/>
      <c r="FDW43" s="34"/>
      <c r="FDX43" s="34"/>
      <c r="FDY43" s="34"/>
      <c r="FDZ43" s="34"/>
      <c r="FEA43" s="34"/>
      <c r="FEB43" s="34"/>
      <c r="FEC43" s="34"/>
      <c r="FED43" s="34"/>
      <c r="FEE43" s="34"/>
      <c r="FEF43" s="34"/>
      <c r="FEG43" s="34"/>
      <c r="FEH43" s="34"/>
      <c r="FEI43" s="34"/>
      <c r="FEJ43" s="34"/>
      <c r="FEK43" s="34"/>
      <c r="FEL43" s="34"/>
      <c r="FEM43" s="34"/>
      <c r="FEN43" s="34"/>
      <c r="FEO43" s="34"/>
      <c r="FEP43" s="34"/>
      <c r="FEQ43" s="34"/>
      <c r="FER43" s="34"/>
      <c r="FES43" s="34"/>
      <c r="FET43" s="34"/>
      <c r="FEU43" s="34"/>
      <c r="FEV43" s="34"/>
      <c r="FEW43" s="34"/>
      <c r="FEX43" s="34"/>
      <c r="FEY43" s="34"/>
      <c r="FEZ43" s="34"/>
      <c r="FFA43" s="34"/>
      <c r="FFB43" s="34"/>
      <c r="FFC43" s="34"/>
      <c r="FFD43" s="34"/>
      <c r="FFE43" s="34"/>
      <c r="FFF43" s="34"/>
      <c r="FFG43" s="34"/>
      <c r="FFH43" s="34"/>
      <c r="FFI43" s="34"/>
      <c r="FFJ43" s="34"/>
      <c r="FFK43" s="34"/>
      <c r="FFL43" s="34"/>
      <c r="FFM43" s="34"/>
      <c r="FFN43" s="34"/>
      <c r="FFO43" s="34"/>
      <c r="FFP43" s="34"/>
      <c r="FFQ43" s="34"/>
      <c r="FFR43" s="34"/>
      <c r="FFS43" s="34"/>
      <c r="FFT43" s="34"/>
      <c r="FFU43" s="34"/>
      <c r="FFV43" s="34"/>
      <c r="FFW43" s="34"/>
      <c r="FFX43" s="34"/>
      <c r="FFY43" s="34"/>
      <c r="FFZ43" s="34"/>
      <c r="FGA43" s="34"/>
      <c r="FGB43" s="34"/>
      <c r="FGC43" s="34"/>
      <c r="FGD43" s="34"/>
      <c r="FGE43" s="34"/>
      <c r="FGF43" s="34"/>
      <c r="FGG43" s="34"/>
      <c r="FGH43" s="34"/>
      <c r="FGI43" s="34"/>
      <c r="FGJ43" s="34"/>
      <c r="FGK43" s="34"/>
      <c r="FGL43" s="34"/>
      <c r="FGM43" s="34"/>
      <c r="FGN43" s="34"/>
      <c r="FGO43" s="34"/>
      <c r="FGP43" s="34"/>
      <c r="FGQ43" s="34"/>
      <c r="FGR43" s="34"/>
      <c r="FGS43" s="34"/>
      <c r="FGT43" s="34"/>
      <c r="FGU43" s="34"/>
      <c r="FGV43" s="34"/>
      <c r="FGW43" s="34"/>
      <c r="FGX43" s="34"/>
      <c r="FGY43" s="34"/>
      <c r="FGZ43" s="34"/>
      <c r="FHA43" s="34"/>
      <c r="FHB43" s="34"/>
      <c r="FHC43" s="34"/>
      <c r="FHD43" s="34"/>
      <c r="FHE43" s="34"/>
      <c r="FHF43" s="34"/>
      <c r="FHG43" s="34"/>
      <c r="FHH43" s="34"/>
      <c r="FHI43" s="34"/>
      <c r="FHJ43" s="34"/>
      <c r="FHK43" s="34"/>
      <c r="FHL43" s="34"/>
      <c r="FHM43" s="34"/>
      <c r="FHN43" s="34"/>
      <c r="FHO43" s="34"/>
      <c r="FHP43" s="34"/>
      <c r="FHQ43" s="34"/>
      <c r="FHR43" s="34"/>
      <c r="FHS43" s="34"/>
      <c r="FHT43" s="34"/>
      <c r="FHU43" s="34"/>
      <c r="FHV43" s="34"/>
      <c r="FHW43" s="34"/>
      <c r="FHX43" s="34"/>
      <c r="FHY43" s="34"/>
      <c r="FHZ43" s="34"/>
      <c r="FIA43" s="34"/>
      <c r="FIB43" s="34"/>
      <c r="FIC43" s="34"/>
      <c r="FID43" s="34"/>
      <c r="FIE43" s="34"/>
      <c r="FIF43" s="34"/>
      <c r="FIG43" s="34"/>
      <c r="FIH43" s="34"/>
      <c r="FII43" s="34"/>
      <c r="FIJ43" s="34"/>
      <c r="FIK43" s="34"/>
      <c r="FIL43" s="34"/>
      <c r="FIM43" s="34"/>
      <c r="FIN43" s="34"/>
      <c r="FIO43" s="34"/>
      <c r="FIP43" s="34"/>
      <c r="FIQ43" s="34"/>
      <c r="FIR43" s="34"/>
      <c r="FIS43" s="34"/>
      <c r="FIT43" s="34"/>
      <c r="FIU43" s="34"/>
      <c r="FIV43" s="34"/>
      <c r="FIW43" s="34"/>
      <c r="FIX43" s="34"/>
      <c r="FIY43" s="34"/>
      <c r="FIZ43" s="34"/>
      <c r="FJA43" s="34"/>
      <c r="FJB43" s="34"/>
      <c r="FJC43" s="34"/>
      <c r="FJD43" s="34"/>
      <c r="FJE43" s="34"/>
      <c r="FJF43" s="34"/>
      <c r="FJG43" s="34"/>
      <c r="FJH43" s="34"/>
      <c r="FJI43" s="34"/>
      <c r="FJJ43" s="34"/>
      <c r="FJK43" s="34"/>
      <c r="FJL43" s="34"/>
      <c r="FJM43" s="34"/>
      <c r="FJN43" s="34"/>
      <c r="FJO43" s="34"/>
      <c r="FJP43" s="34"/>
      <c r="FJQ43" s="34"/>
      <c r="FJR43" s="34"/>
      <c r="FJS43" s="34"/>
      <c r="FJT43" s="34"/>
      <c r="FJU43" s="34"/>
      <c r="FJV43" s="34"/>
      <c r="FJW43" s="34"/>
      <c r="FJX43" s="34"/>
      <c r="FJY43" s="34"/>
      <c r="FJZ43" s="34"/>
      <c r="FKA43" s="34"/>
      <c r="FKB43" s="34"/>
      <c r="FKC43" s="34"/>
      <c r="FKD43" s="34"/>
      <c r="FKE43" s="34"/>
      <c r="FKF43" s="34"/>
      <c r="FKG43" s="34"/>
      <c r="FKH43" s="34"/>
      <c r="FKI43" s="34"/>
      <c r="FKJ43" s="34"/>
      <c r="FKK43" s="34"/>
      <c r="FKL43" s="34"/>
      <c r="FKM43" s="34"/>
      <c r="FKN43" s="34"/>
      <c r="FKO43" s="34"/>
      <c r="FKP43" s="34"/>
      <c r="FKQ43" s="34"/>
      <c r="FKR43" s="34"/>
      <c r="FKS43" s="34"/>
      <c r="FKT43" s="34"/>
      <c r="FKU43" s="34"/>
      <c r="FKV43" s="34"/>
      <c r="FKW43" s="34"/>
      <c r="FKX43" s="34"/>
      <c r="FKY43" s="34"/>
      <c r="FKZ43" s="34"/>
      <c r="FLA43" s="34"/>
      <c r="FLB43" s="34"/>
      <c r="FLC43" s="34"/>
      <c r="FLD43" s="34"/>
      <c r="FLE43" s="34"/>
      <c r="FLF43" s="34"/>
      <c r="FLG43" s="34"/>
      <c r="FLH43" s="34"/>
      <c r="FLI43" s="34"/>
      <c r="FLJ43" s="34"/>
      <c r="FLK43" s="34"/>
      <c r="FLL43" s="34"/>
      <c r="FLM43" s="34"/>
      <c r="FLN43" s="34"/>
      <c r="FLO43" s="34"/>
      <c r="FLP43" s="34"/>
      <c r="FLQ43" s="34"/>
      <c r="FLR43" s="34"/>
      <c r="FLS43" s="34"/>
      <c r="FLT43" s="34"/>
      <c r="FLU43" s="34"/>
      <c r="FLV43" s="34"/>
      <c r="FLW43" s="34"/>
      <c r="FLX43" s="34"/>
      <c r="FLY43" s="34"/>
      <c r="FLZ43" s="34"/>
      <c r="FMA43" s="34"/>
      <c r="FMB43" s="34"/>
      <c r="FMC43" s="34"/>
      <c r="FMD43" s="34"/>
      <c r="FME43" s="34"/>
      <c r="FMF43" s="34"/>
      <c r="FMG43" s="34"/>
      <c r="FMH43" s="34"/>
      <c r="FMI43" s="34"/>
      <c r="FMJ43" s="34"/>
      <c r="FMK43" s="34"/>
      <c r="FML43" s="34"/>
      <c r="FMM43" s="34"/>
      <c r="FMN43" s="34"/>
      <c r="FMO43" s="34"/>
      <c r="FMP43" s="34"/>
      <c r="FMQ43" s="34"/>
      <c r="FMR43" s="34"/>
      <c r="FMS43" s="34"/>
      <c r="FMT43" s="34"/>
      <c r="FMU43" s="34"/>
      <c r="FMV43" s="34"/>
      <c r="FMW43" s="34"/>
      <c r="FMX43" s="34"/>
      <c r="FMY43" s="34"/>
      <c r="FMZ43" s="34"/>
      <c r="FNA43" s="34"/>
      <c r="FNB43" s="34"/>
      <c r="FNC43" s="34"/>
      <c r="FND43" s="34"/>
      <c r="FNE43" s="34"/>
      <c r="FNF43" s="34"/>
      <c r="FNG43" s="34"/>
      <c r="FNH43" s="34"/>
      <c r="FNI43" s="34"/>
      <c r="FNJ43" s="34"/>
      <c r="FNK43" s="34"/>
      <c r="FNL43" s="34"/>
      <c r="FNM43" s="34"/>
      <c r="FNN43" s="34"/>
      <c r="FNO43" s="34"/>
      <c r="FNP43" s="34"/>
      <c r="FNQ43" s="34"/>
      <c r="FNR43" s="34"/>
      <c r="FNS43" s="34"/>
      <c r="FNT43" s="34"/>
      <c r="FNU43" s="34"/>
      <c r="FNV43" s="34"/>
      <c r="FNW43" s="34"/>
      <c r="FNX43" s="34"/>
      <c r="FNY43" s="34"/>
      <c r="FNZ43" s="34"/>
      <c r="FOA43" s="34"/>
      <c r="FOB43" s="34"/>
      <c r="FOC43" s="34"/>
      <c r="FOD43" s="34"/>
      <c r="FOE43" s="34"/>
      <c r="FOF43" s="34"/>
      <c r="FOG43" s="34"/>
      <c r="FOH43" s="34"/>
      <c r="FOI43" s="34"/>
      <c r="FOJ43" s="34"/>
      <c r="FOK43" s="34"/>
      <c r="FOL43" s="34"/>
      <c r="FOM43" s="34"/>
      <c r="FON43" s="34"/>
      <c r="FOO43" s="34"/>
      <c r="FOP43" s="34"/>
      <c r="FOQ43" s="34"/>
      <c r="FOR43" s="34"/>
      <c r="FOS43" s="34"/>
      <c r="FOT43" s="34"/>
      <c r="FOU43" s="34"/>
      <c r="FOV43" s="34"/>
      <c r="FOW43" s="34"/>
      <c r="FOX43" s="34"/>
      <c r="FOY43" s="34"/>
      <c r="FOZ43" s="34"/>
      <c r="FPA43" s="34"/>
      <c r="FPB43" s="34"/>
      <c r="FPC43" s="34"/>
      <c r="FPD43" s="34"/>
      <c r="FPE43" s="34"/>
      <c r="FPF43" s="34"/>
      <c r="FPG43" s="34"/>
      <c r="FPH43" s="34"/>
      <c r="FPI43" s="34"/>
      <c r="FPJ43" s="34"/>
      <c r="FPK43" s="34"/>
      <c r="FPL43" s="34"/>
      <c r="FPM43" s="34"/>
      <c r="FPN43" s="34"/>
      <c r="FPO43" s="34"/>
      <c r="FPP43" s="34"/>
      <c r="FPQ43" s="34"/>
      <c r="FPR43" s="34"/>
      <c r="FPS43" s="34"/>
      <c r="FPT43" s="34"/>
      <c r="FPU43" s="34"/>
      <c r="FPV43" s="34"/>
      <c r="FPW43" s="34"/>
      <c r="FPX43" s="34"/>
      <c r="FPY43" s="34"/>
      <c r="FPZ43" s="34"/>
      <c r="FQA43" s="34"/>
      <c r="FQB43" s="34"/>
      <c r="FQC43" s="34"/>
      <c r="FQD43" s="34"/>
      <c r="FQE43" s="34"/>
      <c r="FQF43" s="34"/>
      <c r="FQG43" s="34"/>
      <c r="FQH43" s="34"/>
      <c r="FQI43" s="34"/>
      <c r="FQJ43" s="34"/>
      <c r="FQK43" s="34"/>
      <c r="FQL43" s="34"/>
      <c r="FQM43" s="34"/>
      <c r="FQN43" s="34"/>
      <c r="FQO43" s="34"/>
      <c r="FQP43" s="34"/>
      <c r="FQQ43" s="34"/>
      <c r="FQR43" s="34"/>
      <c r="FQS43" s="34"/>
      <c r="FQT43" s="34"/>
      <c r="FQU43" s="34"/>
      <c r="FQV43" s="34"/>
      <c r="FQW43" s="34"/>
      <c r="FQX43" s="34"/>
      <c r="FQY43" s="34"/>
      <c r="FQZ43" s="34"/>
      <c r="FRA43" s="34"/>
      <c r="FRB43" s="34"/>
      <c r="FRC43" s="34"/>
      <c r="FRD43" s="34"/>
      <c r="FRE43" s="34"/>
      <c r="FRF43" s="34"/>
      <c r="FRG43" s="34"/>
      <c r="FRH43" s="34"/>
      <c r="FRI43" s="34"/>
      <c r="FRJ43" s="34"/>
      <c r="FRK43" s="34"/>
      <c r="FRL43" s="34"/>
      <c r="FRM43" s="34"/>
      <c r="FRN43" s="34"/>
      <c r="FRO43" s="34"/>
      <c r="FRP43" s="34"/>
      <c r="FRQ43" s="34"/>
      <c r="FRR43" s="34"/>
      <c r="FRS43" s="34"/>
      <c r="FRT43" s="34"/>
      <c r="FRU43" s="34"/>
      <c r="FRV43" s="34"/>
      <c r="FRW43" s="34"/>
      <c r="FRX43" s="34"/>
      <c r="FRY43" s="34"/>
      <c r="FRZ43" s="34"/>
      <c r="FSA43" s="34"/>
      <c r="FSB43" s="34"/>
      <c r="FSC43" s="34"/>
      <c r="FSD43" s="34"/>
      <c r="FSE43" s="34"/>
      <c r="FSF43" s="34"/>
      <c r="FSG43" s="34"/>
      <c r="FSH43" s="34"/>
      <c r="FSI43" s="34"/>
      <c r="FSJ43" s="34"/>
      <c r="FSK43" s="34"/>
      <c r="FSL43" s="34"/>
      <c r="FSM43" s="34"/>
      <c r="FSN43" s="34"/>
      <c r="FSO43" s="34"/>
      <c r="FSP43" s="34"/>
      <c r="FSQ43" s="34"/>
      <c r="FSR43" s="34"/>
      <c r="FSS43" s="34"/>
      <c r="FST43" s="34"/>
      <c r="FSU43" s="34"/>
      <c r="FSV43" s="34"/>
      <c r="FSW43" s="34"/>
      <c r="FSX43" s="34"/>
      <c r="FSY43" s="34"/>
      <c r="FSZ43" s="34"/>
      <c r="FTA43" s="34"/>
      <c r="FTB43" s="34"/>
      <c r="FTC43" s="34"/>
      <c r="FTD43" s="34"/>
      <c r="FTE43" s="34"/>
      <c r="FTF43" s="34"/>
      <c r="FTG43" s="34"/>
      <c r="FTH43" s="34"/>
      <c r="FTI43" s="34"/>
      <c r="FTJ43" s="34"/>
      <c r="FTK43" s="34"/>
      <c r="FTL43" s="34"/>
      <c r="FTM43" s="34"/>
      <c r="FTN43" s="34"/>
      <c r="FTO43" s="34"/>
      <c r="FTP43" s="34"/>
      <c r="FTQ43" s="34"/>
      <c r="FTR43" s="34"/>
      <c r="FTS43" s="34"/>
      <c r="FTT43" s="34"/>
      <c r="FTU43" s="34"/>
      <c r="FTV43" s="34"/>
      <c r="FTW43" s="34"/>
      <c r="FTX43" s="34"/>
      <c r="FTY43" s="34"/>
      <c r="FTZ43" s="34"/>
      <c r="FUA43" s="34"/>
      <c r="FUB43" s="34"/>
      <c r="FUC43" s="34"/>
      <c r="FUD43" s="34"/>
      <c r="FUE43" s="34"/>
      <c r="FUF43" s="34"/>
      <c r="FUG43" s="34"/>
      <c r="FUH43" s="34"/>
      <c r="FUI43" s="34"/>
      <c r="FUJ43" s="34"/>
      <c r="FUK43" s="34"/>
      <c r="FUL43" s="34"/>
      <c r="FUM43" s="34"/>
      <c r="FUN43" s="34"/>
      <c r="FUO43" s="34"/>
      <c r="FUP43" s="34"/>
      <c r="FUQ43" s="34"/>
      <c r="FUR43" s="34"/>
      <c r="FUS43" s="34"/>
      <c r="FUT43" s="34"/>
      <c r="FUU43" s="34"/>
      <c r="FUV43" s="34"/>
      <c r="FUW43" s="34"/>
      <c r="FUX43" s="34"/>
      <c r="FUY43" s="34"/>
      <c r="FUZ43" s="34"/>
      <c r="FVA43" s="34"/>
      <c r="FVB43" s="34"/>
      <c r="FVC43" s="34"/>
      <c r="FVD43" s="34"/>
      <c r="FVE43" s="34"/>
      <c r="FVF43" s="34"/>
      <c r="FVG43" s="34"/>
      <c r="FVH43" s="34"/>
      <c r="FVI43" s="34"/>
      <c r="FVJ43" s="34"/>
      <c r="FVK43" s="34"/>
      <c r="FVL43" s="34"/>
      <c r="FVM43" s="34"/>
      <c r="FVN43" s="34"/>
      <c r="FVO43" s="34"/>
      <c r="FVP43" s="34"/>
      <c r="FVQ43" s="34"/>
      <c r="FVR43" s="34"/>
      <c r="FVS43" s="34"/>
      <c r="FVT43" s="34"/>
      <c r="FVU43" s="34"/>
      <c r="FVV43" s="34"/>
      <c r="FVW43" s="34"/>
      <c r="FVX43" s="34"/>
      <c r="FVY43" s="34"/>
      <c r="FVZ43" s="34"/>
      <c r="FWA43" s="34"/>
      <c r="FWB43" s="34"/>
      <c r="FWC43" s="34"/>
      <c r="FWD43" s="34"/>
      <c r="FWE43" s="34"/>
      <c r="FWF43" s="34"/>
      <c r="FWG43" s="34"/>
      <c r="FWH43" s="34"/>
      <c r="FWI43" s="34"/>
      <c r="FWJ43" s="34"/>
      <c r="FWK43" s="34"/>
      <c r="FWL43" s="34"/>
      <c r="FWM43" s="34"/>
      <c r="FWN43" s="34"/>
      <c r="FWO43" s="34"/>
      <c r="FWP43" s="34"/>
      <c r="FWQ43" s="34"/>
      <c r="FWR43" s="34"/>
      <c r="FWS43" s="34"/>
      <c r="FWT43" s="34"/>
      <c r="FWU43" s="34"/>
      <c r="FWV43" s="34"/>
      <c r="FWW43" s="34"/>
      <c r="FWX43" s="34"/>
      <c r="FWY43" s="34"/>
      <c r="FWZ43" s="34"/>
      <c r="FXA43" s="34"/>
      <c r="FXB43" s="34"/>
      <c r="FXC43" s="34"/>
      <c r="FXD43" s="34"/>
      <c r="FXE43" s="34"/>
      <c r="FXF43" s="34"/>
      <c r="FXG43" s="34"/>
      <c r="FXH43" s="34"/>
      <c r="FXI43" s="34"/>
      <c r="FXJ43" s="34"/>
      <c r="FXK43" s="34"/>
      <c r="FXL43" s="34"/>
      <c r="FXM43" s="34"/>
      <c r="FXN43" s="34"/>
      <c r="FXO43" s="34"/>
      <c r="FXP43" s="34"/>
      <c r="FXQ43" s="34"/>
      <c r="FXR43" s="34"/>
      <c r="FXS43" s="34"/>
      <c r="FXT43" s="34"/>
      <c r="FXU43" s="34"/>
      <c r="FXV43" s="34"/>
      <c r="FXW43" s="34"/>
      <c r="FXX43" s="34"/>
      <c r="FXY43" s="34"/>
      <c r="FXZ43" s="34"/>
      <c r="FYA43" s="34"/>
      <c r="FYB43" s="34"/>
      <c r="FYC43" s="34"/>
      <c r="FYD43" s="34"/>
      <c r="FYE43" s="34"/>
      <c r="FYF43" s="34"/>
      <c r="FYG43" s="34"/>
      <c r="FYH43" s="34"/>
      <c r="FYI43" s="34"/>
      <c r="FYJ43" s="34"/>
      <c r="FYK43" s="34"/>
      <c r="FYL43" s="34"/>
      <c r="FYM43" s="34"/>
      <c r="FYN43" s="34"/>
      <c r="FYO43" s="34"/>
      <c r="FYP43" s="34"/>
      <c r="FYQ43" s="34"/>
      <c r="FYR43" s="34"/>
      <c r="FYS43" s="34"/>
      <c r="FYT43" s="34"/>
      <c r="FYU43" s="34"/>
      <c r="FYV43" s="34"/>
      <c r="FYW43" s="34"/>
      <c r="FYX43" s="34"/>
      <c r="FYY43" s="34"/>
      <c r="FYZ43" s="34"/>
      <c r="FZA43" s="34"/>
      <c r="FZB43" s="34"/>
      <c r="FZC43" s="34"/>
      <c r="FZD43" s="34"/>
      <c r="FZE43" s="34"/>
      <c r="FZF43" s="34"/>
      <c r="FZG43" s="34"/>
      <c r="FZH43" s="34"/>
      <c r="FZI43" s="34"/>
      <c r="FZJ43" s="34"/>
      <c r="FZK43" s="34"/>
      <c r="FZL43" s="34"/>
      <c r="FZM43" s="34"/>
      <c r="FZN43" s="34"/>
      <c r="FZO43" s="34"/>
      <c r="FZP43" s="34"/>
      <c r="FZQ43" s="34"/>
      <c r="FZR43" s="34"/>
      <c r="FZS43" s="34"/>
      <c r="FZT43" s="34"/>
      <c r="FZU43" s="34"/>
      <c r="FZV43" s="34"/>
      <c r="FZW43" s="34"/>
      <c r="FZX43" s="34"/>
      <c r="FZY43" s="34"/>
      <c r="FZZ43" s="34"/>
      <c r="GAA43" s="34"/>
      <c r="GAB43" s="34"/>
      <c r="GAC43" s="34"/>
      <c r="GAD43" s="34"/>
      <c r="GAE43" s="34"/>
      <c r="GAF43" s="34"/>
      <c r="GAG43" s="34"/>
      <c r="GAH43" s="34"/>
      <c r="GAI43" s="34"/>
      <c r="GAJ43" s="34"/>
      <c r="GAK43" s="34"/>
      <c r="GAL43" s="34"/>
      <c r="GAM43" s="34"/>
      <c r="GAN43" s="34"/>
      <c r="GAO43" s="34"/>
      <c r="GAP43" s="34"/>
      <c r="GAQ43" s="34"/>
      <c r="GAR43" s="34"/>
      <c r="GAS43" s="34"/>
      <c r="GAT43" s="34"/>
      <c r="GAU43" s="34"/>
      <c r="GAV43" s="34"/>
      <c r="GAW43" s="34"/>
      <c r="GAX43" s="34"/>
      <c r="GAY43" s="34"/>
      <c r="GAZ43" s="34"/>
      <c r="GBA43" s="34"/>
      <c r="GBB43" s="34"/>
      <c r="GBC43" s="34"/>
      <c r="GBD43" s="34"/>
      <c r="GBE43" s="34"/>
      <c r="GBF43" s="34"/>
      <c r="GBG43" s="34"/>
      <c r="GBH43" s="34"/>
      <c r="GBI43" s="34"/>
      <c r="GBJ43" s="34"/>
      <c r="GBK43" s="34"/>
      <c r="GBL43" s="34"/>
      <c r="GBM43" s="34"/>
      <c r="GBN43" s="34"/>
      <c r="GBO43" s="34"/>
      <c r="GBP43" s="34"/>
      <c r="GBQ43" s="34"/>
      <c r="GBR43" s="34"/>
      <c r="GBS43" s="34"/>
      <c r="GBT43" s="34"/>
      <c r="GBU43" s="34"/>
      <c r="GBV43" s="34"/>
      <c r="GBW43" s="34"/>
      <c r="GBX43" s="34"/>
      <c r="GBY43" s="34"/>
      <c r="GBZ43" s="34"/>
      <c r="GCA43" s="34"/>
      <c r="GCB43" s="34"/>
      <c r="GCC43" s="34"/>
      <c r="GCD43" s="34"/>
      <c r="GCE43" s="34"/>
      <c r="GCF43" s="34"/>
      <c r="GCG43" s="34"/>
      <c r="GCH43" s="34"/>
      <c r="GCI43" s="34"/>
      <c r="GCJ43" s="34"/>
      <c r="GCK43" s="34"/>
      <c r="GCL43" s="34"/>
      <c r="GCM43" s="34"/>
      <c r="GCN43" s="34"/>
      <c r="GCO43" s="34"/>
      <c r="GCP43" s="34"/>
      <c r="GCQ43" s="34"/>
      <c r="GCR43" s="34"/>
      <c r="GCS43" s="34"/>
      <c r="GCT43" s="34"/>
      <c r="GCU43" s="34"/>
      <c r="GCV43" s="34"/>
      <c r="GCW43" s="34"/>
      <c r="GCX43" s="34"/>
      <c r="GCY43" s="34"/>
      <c r="GCZ43" s="34"/>
      <c r="GDA43" s="34"/>
      <c r="GDB43" s="34"/>
      <c r="GDC43" s="34"/>
      <c r="GDD43" s="34"/>
      <c r="GDE43" s="34"/>
      <c r="GDF43" s="34"/>
      <c r="GDG43" s="34"/>
      <c r="GDH43" s="34"/>
      <c r="GDI43" s="34"/>
      <c r="GDJ43" s="34"/>
      <c r="GDK43" s="34"/>
      <c r="GDL43" s="34"/>
      <c r="GDM43" s="34"/>
      <c r="GDN43" s="34"/>
      <c r="GDO43" s="34"/>
      <c r="GDP43" s="34"/>
      <c r="GDQ43" s="34"/>
      <c r="GDR43" s="34"/>
      <c r="GDS43" s="34"/>
      <c r="GDT43" s="34"/>
      <c r="GDU43" s="34"/>
      <c r="GDV43" s="34"/>
      <c r="GDW43" s="34"/>
      <c r="GDX43" s="34"/>
      <c r="GDY43" s="34"/>
      <c r="GDZ43" s="34"/>
      <c r="GEA43" s="34"/>
      <c r="GEB43" s="34"/>
      <c r="GEC43" s="34"/>
      <c r="GED43" s="34"/>
      <c r="GEE43" s="34"/>
      <c r="GEF43" s="34"/>
      <c r="GEG43" s="34"/>
      <c r="GEH43" s="34"/>
      <c r="GEI43" s="34"/>
      <c r="GEJ43" s="34"/>
      <c r="GEK43" s="34"/>
      <c r="GEL43" s="34"/>
      <c r="GEM43" s="34"/>
      <c r="GEN43" s="34"/>
      <c r="GEO43" s="34"/>
      <c r="GEP43" s="34"/>
      <c r="GEQ43" s="34"/>
      <c r="GER43" s="34"/>
      <c r="GES43" s="34"/>
      <c r="GET43" s="34"/>
      <c r="GEU43" s="34"/>
      <c r="GEV43" s="34"/>
      <c r="GEW43" s="34"/>
      <c r="GEX43" s="34"/>
      <c r="GEY43" s="34"/>
      <c r="GEZ43" s="34"/>
      <c r="GFA43" s="34"/>
      <c r="GFB43" s="34"/>
      <c r="GFC43" s="34"/>
      <c r="GFD43" s="34"/>
      <c r="GFE43" s="34"/>
      <c r="GFF43" s="34"/>
      <c r="GFG43" s="34"/>
      <c r="GFH43" s="34"/>
      <c r="GFI43" s="34"/>
      <c r="GFJ43" s="34"/>
      <c r="GFK43" s="34"/>
      <c r="GFL43" s="34"/>
      <c r="GFM43" s="34"/>
      <c r="GFN43" s="34"/>
      <c r="GFO43" s="34"/>
      <c r="GFP43" s="34"/>
      <c r="GFQ43" s="34"/>
      <c r="GFR43" s="34"/>
      <c r="GFS43" s="34"/>
      <c r="GFT43" s="34"/>
      <c r="GFU43" s="34"/>
      <c r="GFV43" s="34"/>
      <c r="GFW43" s="34"/>
      <c r="GFX43" s="34"/>
      <c r="GFY43" s="34"/>
      <c r="GFZ43" s="34"/>
      <c r="GGA43" s="34"/>
      <c r="GGB43" s="34"/>
      <c r="GGC43" s="34"/>
      <c r="GGD43" s="34"/>
      <c r="GGE43" s="34"/>
      <c r="GGF43" s="34"/>
      <c r="GGG43" s="34"/>
      <c r="GGH43" s="34"/>
      <c r="GGI43" s="34"/>
      <c r="GGJ43" s="34"/>
      <c r="GGK43" s="34"/>
      <c r="GGL43" s="34"/>
      <c r="GGM43" s="34"/>
      <c r="GGN43" s="34"/>
      <c r="GGO43" s="34"/>
      <c r="GGP43" s="34"/>
      <c r="GGQ43" s="34"/>
      <c r="GGR43" s="34"/>
      <c r="GGS43" s="34"/>
      <c r="GGT43" s="34"/>
      <c r="GGU43" s="34"/>
      <c r="GGV43" s="34"/>
      <c r="GGW43" s="34"/>
      <c r="GGX43" s="34"/>
      <c r="GGY43" s="34"/>
      <c r="GGZ43" s="34"/>
      <c r="GHA43" s="34"/>
      <c r="GHB43" s="34"/>
      <c r="GHC43" s="34"/>
      <c r="GHD43" s="34"/>
      <c r="GHE43" s="34"/>
      <c r="GHF43" s="34"/>
      <c r="GHG43" s="34"/>
      <c r="GHH43" s="34"/>
      <c r="GHI43" s="34"/>
      <c r="GHJ43" s="34"/>
      <c r="GHK43" s="34"/>
      <c r="GHL43" s="34"/>
      <c r="GHM43" s="34"/>
      <c r="GHN43" s="34"/>
      <c r="GHO43" s="34"/>
      <c r="GHP43" s="34"/>
      <c r="GHQ43" s="34"/>
      <c r="GHR43" s="34"/>
      <c r="GHS43" s="34"/>
      <c r="GHT43" s="34"/>
      <c r="GHU43" s="34"/>
      <c r="GHV43" s="34"/>
      <c r="GHW43" s="34"/>
      <c r="GHX43" s="34"/>
      <c r="GHY43" s="34"/>
      <c r="GHZ43" s="34"/>
      <c r="GIA43" s="34"/>
      <c r="GIB43" s="34"/>
      <c r="GIC43" s="34"/>
      <c r="GID43" s="34"/>
      <c r="GIE43" s="34"/>
      <c r="GIF43" s="34"/>
      <c r="GIG43" s="34"/>
      <c r="GIH43" s="34"/>
      <c r="GII43" s="34"/>
      <c r="GIJ43" s="34"/>
      <c r="GIK43" s="34"/>
      <c r="GIL43" s="34"/>
      <c r="GIM43" s="34"/>
      <c r="GIN43" s="34"/>
      <c r="GIO43" s="34"/>
      <c r="GIP43" s="34"/>
      <c r="GIQ43" s="34"/>
      <c r="GIR43" s="34"/>
      <c r="GIS43" s="34"/>
      <c r="GIT43" s="34"/>
      <c r="GIU43" s="34"/>
      <c r="GIV43" s="34"/>
      <c r="GIW43" s="34"/>
      <c r="GIX43" s="34"/>
      <c r="GIY43" s="34"/>
      <c r="GIZ43" s="34"/>
      <c r="GJA43" s="34"/>
      <c r="GJB43" s="34"/>
      <c r="GJC43" s="34"/>
      <c r="GJD43" s="34"/>
      <c r="GJE43" s="34"/>
      <c r="GJF43" s="34"/>
      <c r="GJG43" s="34"/>
      <c r="GJH43" s="34"/>
      <c r="GJI43" s="34"/>
      <c r="GJJ43" s="34"/>
      <c r="GJK43" s="34"/>
      <c r="GJL43" s="34"/>
      <c r="GJM43" s="34"/>
      <c r="GJN43" s="34"/>
      <c r="GJO43" s="34"/>
      <c r="GJP43" s="34"/>
      <c r="GJQ43" s="34"/>
      <c r="GJR43" s="34"/>
      <c r="GJS43" s="34"/>
      <c r="GJT43" s="34"/>
      <c r="GJU43" s="34"/>
      <c r="GJV43" s="34"/>
      <c r="GJW43" s="34"/>
      <c r="GJX43" s="34"/>
      <c r="GJY43" s="34"/>
      <c r="GJZ43" s="34"/>
      <c r="GKA43" s="34"/>
      <c r="GKB43" s="34"/>
      <c r="GKC43" s="34"/>
      <c r="GKD43" s="34"/>
      <c r="GKE43" s="34"/>
      <c r="GKF43" s="34"/>
      <c r="GKG43" s="34"/>
      <c r="GKH43" s="34"/>
      <c r="GKI43" s="34"/>
      <c r="GKJ43" s="34"/>
      <c r="GKK43" s="34"/>
      <c r="GKL43" s="34"/>
      <c r="GKM43" s="34"/>
      <c r="GKN43" s="34"/>
      <c r="GKO43" s="34"/>
      <c r="GKP43" s="34"/>
      <c r="GKQ43" s="34"/>
      <c r="GKR43" s="34"/>
      <c r="GKS43" s="34"/>
      <c r="GKT43" s="34"/>
      <c r="GKU43" s="34"/>
      <c r="GKV43" s="34"/>
      <c r="GKW43" s="34"/>
      <c r="GKX43" s="34"/>
      <c r="GKY43" s="34"/>
      <c r="GKZ43" s="34"/>
      <c r="GLA43" s="34"/>
      <c r="GLB43" s="34"/>
      <c r="GLC43" s="34"/>
      <c r="GLD43" s="34"/>
      <c r="GLE43" s="34"/>
      <c r="GLF43" s="34"/>
      <c r="GLG43" s="34"/>
      <c r="GLH43" s="34"/>
      <c r="GLI43" s="34"/>
      <c r="GLJ43" s="34"/>
      <c r="GLK43" s="34"/>
      <c r="GLL43" s="34"/>
      <c r="GLM43" s="34"/>
      <c r="GLN43" s="34"/>
      <c r="GLO43" s="34"/>
      <c r="GLP43" s="34"/>
      <c r="GLQ43" s="34"/>
      <c r="GLR43" s="34"/>
      <c r="GLS43" s="34"/>
      <c r="GLT43" s="34"/>
      <c r="GLU43" s="34"/>
      <c r="GLV43" s="34"/>
      <c r="GLW43" s="34"/>
      <c r="GLX43" s="34"/>
      <c r="GLY43" s="34"/>
      <c r="GLZ43" s="34"/>
      <c r="GMA43" s="34"/>
      <c r="GMB43" s="34"/>
      <c r="GMC43" s="34"/>
      <c r="GMD43" s="34"/>
      <c r="GME43" s="34"/>
      <c r="GMF43" s="34"/>
      <c r="GMG43" s="34"/>
      <c r="GMH43" s="34"/>
      <c r="GMI43" s="34"/>
      <c r="GMJ43" s="34"/>
      <c r="GMK43" s="34"/>
      <c r="GML43" s="34"/>
      <c r="GMM43" s="34"/>
      <c r="GMN43" s="34"/>
      <c r="GMO43" s="34"/>
      <c r="GMP43" s="34"/>
      <c r="GMQ43" s="34"/>
      <c r="GMR43" s="34"/>
      <c r="GMS43" s="34"/>
      <c r="GMT43" s="34"/>
      <c r="GMU43" s="34"/>
      <c r="GMV43" s="34"/>
      <c r="GMW43" s="34"/>
      <c r="GMX43" s="34"/>
      <c r="GMY43" s="34"/>
      <c r="GMZ43" s="34"/>
      <c r="GNA43" s="34"/>
      <c r="GNB43" s="34"/>
      <c r="GNC43" s="34"/>
      <c r="GND43" s="34"/>
      <c r="GNE43" s="34"/>
      <c r="GNF43" s="34"/>
      <c r="GNG43" s="34"/>
      <c r="GNH43" s="34"/>
      <c r="GNI43" s="34"/>
      <c r="GNJ43" s="34"/>
      <c r="GNK43" s="34"/>
      <c r="GNL43" s="34"/>
      <c r="GNM43" s="34"/>
      <c r="GNN43" s="34"/>
      <c r="GNO43" s="34"/>
      <c r="GNP43" s="34"/>
      <c r="GNQ43" s="34"/>
      <c r="GNR43" s="34"/>
      <c r="GNS43" s="34"/>
      <c r="GNT43" s="34"/>
      <c r="GNU43" s="34"/>
      <c r="GNV43" s="34"/>
      <c r="GNW43" s="34"/>
      <c r="GNX43" s="34"/>
      <c r="GNY43" s="34"/>
      <c r="GNZ43" s="34"/>
      <c r="GOA43" s="34"/>
      <c r="GOB43" s="34"/>
      <c r="GOC43" s="34"/>
      <c r="GOD43" s="34"/>
      <c r="GOE43" s="34"/>
      <c r="GOF43" s="34"/>
      <c r="GOG43" s="34"/>
      <c r="GOH43" s="34"/>
      <c r="GOI43" s="34"/>
      <c r="GOJ43" s="34"/>
      <c r="GOK43" s="34"/>
      <c r="GOL43" s="34"/>
      <c r="GOM43" s="34"/>
      <c r="GON43" s="34"/>
      <c r="GOO43" s="34"/>
      <c r="GOP43" s="34"/>
      <c r="GOQ43" s="34"/>
      <c r="GOR43" s="34"/>
      <c r="GOS43" s="34"/>
      <c r="GOT43" s="34"/>
      <c r="GOU43" s="34"/>
      <c r="GOV43" s="34"/>
      <c r="GOW43" s="34"/>
      <c r="GOX43" s="34"/>
      <c r="GOY43" s="34"/>
      <c r="GOZ43" s="34"/>
      <c r="GPA43" s="34"/>
      <c r="GPB43" s="34"/>
      <c r="GPC43" s="34"/>
      <c r="GPD43" s="34"/>
      <c r="GPE43" s="34"/>
      <c r="GPF43" s="34"/>
      <c r="GPG43" s="34"/>
      <c r="GPH43" s="34"/>
      <c r="GPI43" s="34"/>
      <c r="GPJ43" s="34"/>
      <c r="GPK43" s="34"/>
      <c r="GPL43" s="34"/>
      <c r="GPM43" s="34"/>
      <c r="GPN43" s="34"/>
      <c r="GPO43" s="34"/>
      <c r="GPP43" s="34"/>
      <c r="GPQ43" s="34"/>
      <c r="GPR43" s="34"/>
      <c r="GPS43" s="34"/>
      <c r="GPT43" s="34"/>
      <c r="GPU43" s="34"/>
      <c r="GPV43" s="34"/>
      <c r="GPW43" s="34"/>
      <c r="GPX43" s="34"/>
      <c r="GPY43" s="34"/>
      <c r="GPZ43" s="34"/>
      <c r="GQA43" s="34"/>
      <c r="GQB43" s="34"/>
      <c r="GQC43" s="34"/>
      <c r="GQD43" s="34"/>
      <c r="GQE43" s="34"/>
      <c r="GQF43" s="34"/>
      <c r="GQG43" s="34"/>
      <c r="GQH43" s="34"/>
      <c r="GQI43" s="34"/>
      <c r="GQJ43" s="34"/>
      <c r="GQK43" s="34"/>
      <c r="GQL43" s="34"/>
      <c r="GQM43" s="34"/>
      <c r="GQN43" s="34"/>
      <c r="GQO43" s="34"/>
      <c r="GQP43" s="34"/>
      <c r="GQQ43" s="34"/>
      <c r="GQR43" s="34"/>
      <c r="GQS43" s="34"/>
      <c r="GQT43" s="34"/>
      <c r="GQU43" s="34"/>
      <c r="GQV43" s="34"/>
      <c r="GQW43" s="34"/>
      <c r="GQX43" s="34"/>
      <c r="GQY43" s="34"/>
      <c r="GQZ43" s="34"/>
      <c r="GRA43" s="34"/>
      <c r="GRB43" s="34"/>
      <c r="GRC43" s="34"/>
      <c r="GRD43" s="34"/>
      <c r="GRE43" s="34"/>
      <c r="GRF43" s="34"/>
      <c r="GRG43" s="34"/>
      <c r="GRH43" s="34"/>
      <c r="GRI43" s="34"/>
      <c r="GRJ43" s="34"/>
      <c r="GRK43" s="34"/>
      <c r="GRL43" s="34"/>
      <c r="GRM43" s="34"/>
      <c r="GRN43" s="34"/>
      <c r="GRO43" s="34"/>
      <c r="GRP43" s="34"/>
      <c r="GRQ43" s="34"/>
      <c r="GRR43" s="34"/>
      <c r="GRS43" s="34"/>
      <c r="GRT43" s="34"/>
      <c r="GRU43" s="34"/>
      <c r="GRV43" s="34"/>
      <c r="GRW43" s="34"/>
      <c r="GRX43" s="34"/>
      <c r="GRY43" s="34"/>
      <c r="GRZ43" s="34"/>
      <c r="GSA43" s="34"/>
      <c r="GSB43" s="34"/>
      <c r="GSC43" s="34"/>
      <c r="GSD43" s="34"/>
      <c r="GSE43" s="34"/>
      <c r="GSF43" s="34"/>
      <c r="GSG43" s="34"/>
      <c r="GSH43" s="34"/>
      <c r="GSI43" s="34"/>
      <c r="GSJ43" s="34"/>
      <c r="GSK43" s="34"/>
      <c r="GSL43" s="34"/>
      <c r="GSM43" s="34"/>
      <c r="GSN43" s="34"/>
      <c r="GSO43" s="34"/>
      <c r="GSP43" s="34"/>
      <c r="GSQ43" s="34"/>
      <c r="GSR43" s="34"/>
      <c r="GSS43" s="34"/>
      <c r="GST43" s="34"/>
      <c r="GSU43" s="34"/>
      <c r="GSV43" s="34"/>
      <c r="GSW43" s="34"/>
      <c r="GSX43" s="34"/>
      <c r="GSY43" s="34"/>
      <c r="GSZ43" s="34"/>
      <c r="GTA43" s="34"/>
      <c r="GTB43" s="34"/>
      <c r="GTC43" s="34"/>
      <c r="GTD43" s="34"/>
      <c r="GTE43" s="34"/>
      <c r="GTF43" s="34"/>
      <c r="GTG43" s="34"/>
      <c r="GTH43" s="34"/>
      <c r="GTI43" s="34"/>
      <c r="GTJ43" s="34"/>
      <c r="GTK43" s="34"/>
      <c r="GTL43" s="34"/>
      <c r="GTM43" s="34"/>
      <c r="GTN43" s="34"/>
      <c r="GTO43" s="34"/>
      <c r="GTP43" s="34"/>
      <c r="GTQ43" s="34"/>
      <c r="GTR43" s="34"/>
      <c r="GTS43" s="34"/>
      <c r="GTT43" s="34"/>
      <c r="GTU43" s="34"/>
      <c r="GTV43" s="34"/>
      <c r="GTW43" s="34"/>
      <c r="GTX43" s="34"/>
      <c r="GTY43" s="34"/>
      <c r="GTZ43" s="34"/>
      <c r="GUA43" s="34"/>
      <c r="GUB43" s="34"/>
      <c r="GUC43" s="34"/>
      <c r="GUD43" s="34"/>
      <c r="GUE43" s="34"/>
      <c r="GUF43" s="34"/>
      <c r="GUG43" s="34"/>
      <c r="GUH43" s="34"/>
      <c r="GUI43" s="34"/>
      <c r="GUJ43" s="34"/>
      <c r="GUK43" s="34"/>
      <c r="GUL43" s="34"/>
      <c r="GUM43" s="34"/>
      <c r="GUN43" s="34"/>
      <c r="GUO43" s="34"/>
      <c r="GUP43" s="34"/>
      <c r="GUQ43" s="34"/>
      <c r="GUR43" s="34"/>
      <c r="GUS43" s="34"/>
      <c r="GUT43" s="34"/>
      <c r="GUU43" s="34"/>
      <c r="GUV43" s="34"/>
      <c r="GUW43" s="34"/>
      <c r="GUX43" s="34"/>
      <c r="GUY43" s="34"/>
      <c r="GUZ43" s="34"/>
      <c r="GVA43" s="34"/>
      <c r="GVB43" s="34"/>
      <c r="GVC43" s="34"/>
      <c r="GVD43" s="34"/>
      <c r="GVE43" s="34"/>
      <c r="GVF43" s="34"/>
      <c r="GVG43" s="34"/>
      <c r="GVH43" s="34"/>
      <c r="GVI43" s="34"/>
      <c r="GVJ43" s="34"/>
      <c r="GVK43" s="34"/>
      <c r="GVL43" s="34"/>
      <c r="GVM43" s="34"/>
      <c r="GVN43" s="34"/>
      <c r="GVO43" s="34"/>
      <c r="GVP43" s="34"/>
      <c r="GVQ43" s="34"/>
      <c r="GVR43" s="34"/>
      <c r="GVS43" s="34"/>
      <c r="GVT43" s="34"/>
      <c r="GVU43" s="34"/>
      <c r="GVV43" s="34"/>
      <c r="GVW43" s="34"/>
      <c r="GVX43" s="34"/>
      <c r="GVY43" s="34"/>
      <c r="GVZ43" s="34"/>
      <c r="GWA43" s="34"/>
      <c r="GWB43" s="34"/>
      <c r="GWC43" s="34"/>
      <c r="GWD43" s="34"/>
      <c r="GWE43" s="34"/>
      <c r="GWF43" s="34"/>
      <c r="GWG43" s="34"/>
      <c r="GWH43" s="34"/>
      <c r="GWI43" s="34"/>
      <c r="GWJ43" s="34"/>
      <c r="GWK43" s="34"/>
      <c r="GWL43" s="34"/>
      <c r="GWM43" s="34"/>
      <c r="GWN43" s="34"/>
      <c r="GWO43" s="34"/>
      <c r="GWP43" s="34"/>
      <c r="GWQ43" s="34"/>
      <c r="GWR43" s="34"/>
      <c r="GWS43" s="34"/>
      <c r="GWT43" s="34"/>
      <c r="GWU43" s="34"/>
      <c r="GWV43" s="34"/>
      <c r="GWW43" s="34"/>
      <c r="GWX43" s="34"/>
      <c r="GWY43" s="34"/>
      <c r="GWZ43" s="34"/>
      <c r="GXA43" s="34"/>
      <c r="GXB43" s="34"/>
      <c r="GXC43" s="34"/>
      <c r="GXD43" s="34"/>
      <c r="GXE43" s="34"/>
      <c r="GXF43" s="34"/>
      <c r="GXG43" s="34"/>
      <c r="GXH43" s="34"/>
      <c r="GXI43" s="34"/>
      <c r="GXJ43" s="34"/>
      <c r="GXK43" s="34"/>
      <c r="GXL43" s="34"/>
      <c r="GXM43" s="34"/>
      <c r="GXN43" s="34"/>
      <c r="GXO43" s="34"/>
      <c r="GXP43" s="34"/>
      <c r="GXQ43" s="34"/>
      <c r="GXR43" s="34"/>
      <c r="GXS43" s="34"/>
      <c r="GXT43" s="34"/>
      <c r="GXU43" s="34"/>
      <c r="GXV43" s="34"/>
      <c r="GXW43" s="34"/>
      <c r="GXX43" s="34"/>
      <c r="GXY43" s="34"/>
      <c r="GXZ43" s="34"/>
      <c r="GYA43" s="34"/>
      <c r="GYB43" s="34"/>
      <c r="GYC43" s="34"/>
      <c r="GYD43" s="34"/>
      <c r="GYE43" s="34"/>
      <c r="GYF43" s="34"/>
      <c r="GYG43" s="34"/>
      <c r="GYH43" s="34"/>
      <c r="GYI43" s="34"/>
      <c r="GYJ43" s="34"/>
      <c r="GYK43" s="34"/>
      <c r="GYL43" s="34"/>
      <c r="GYM43" s="34"/>
      <c r="GYN43" s="34"/>
      <c r="GYO43" s="34"/>
      <c r="GYP43" s="34"/>
      <c r="GYQ43" s="34"/>
      <c r="GYR43" s="34"/>
      <c r="GYS43" s="34"/>
      <c r="GYT43" s="34"/>
      <c r="GYU43" s="34"/>
      <c r="GYV43" s="34"/>
      <c r="GYW43" s="34"/>
      <c r="GYX43" s="34"/>
      <c r="GYY43" s="34"/>
      <c r="GYZ43" s="34"/>
      <c r="GZA43" s="34"/>
      <c r="GZB43" s="34"/>
      <c r="GZC43" s="34"/>
      <c r="GZD43" s="34"/>
      <c r="GZE43" s="34"/>
      <c r="GZF43" s="34"/>
      <c r="GZG43" s="34"/>
      <c r="GZH43" s="34"/>
      <c r="GZI43" s="34"/>
      <c r="GZJ43" s="34"/>
      <c r="GZK43" s="34"/>
      <c r="GZL43" s="34"/>
      <c r="GZM43" s="34"/>
      <c r="GZN43" s="34"/>
      <c r="GZO43" s="34"/>
      <c r="GZP43" s="34"/>
      <c r="GZQ43" s="34"/>
      <c r="GZR43" s="34"/>
      <c r="GZS43" s="34"/>
      <c r="GZT43" s="34"/>
      <c r="GZU43" s="34"/>
      <c r="GZV43" s="34"/>
      <c r="GZW43" s="34"/>
      <c r="GZX43" s="34"/>
      <c r="GZY43" s="34"/>
      <c r="GZZ43" s="34"/>
      <c r="HAA43" s="34"/>
      <c r="HAB43" s="34"/>
      <c r="HAC43" s="34"/>
      <c r="HAD43" s="34"/>
      <c r="HAE43" s="34"/>
      <c r="HAF43" s="34"/>
      <c r="HAG43" s="34"/>
      <c r="HAH43" s="34"/>
      <c r="HAI43" s="34"/>
      <c r="HAJ43" s="34"/>
      <c r="HAK43" s="34"/>
      <c r="HAL43" s="34"/>
      <c r="HAM43" s="34"/>
      <c r="HAN43" s="34"/>
      <c r="HAO43" s="34"/>
      <c r="HAP43" s="34"/>
      <c r="HAQ43" s="34"/>
      <c r="HAR43" s="34"/>
      <c r="HAS43" s="34"/>
      <c r="HAT43" s="34"/>
      <c r="HAU43" s="34"/>
      <c r="HAV43" s="34"/>
      <c r="HAW43" s="34"/>
      <c r="HAX43" s="34"/>
      <c r="HAY43" s="34"/>
      <c r="HAZ43" s="34"/>
      <c r="HBA43" s="34"/>
      <c r="HBB43" s="34"/>
      <c r="HBC43" s="34"/>
      <c r="HBD43" s="34"/>
      <c r="HBE43" s="34"/>
      <c r="HBF43" s="34"/>
      <c r="HBG43" s="34"/>
      <c r="HBH43" s="34"/>
      <c r="HBI43" s="34"/>
      <c r="HBJ43" s="34"/>
      <c r="HBK43" s="34"/>
      <c r="HBL43" s="34"/>
      <c r="HBM43" s="34"/>
      <c r="HBN43" s="34"/>
      <c r="HBO43" s="34"/>
      <c r="HBP43" s="34"/>
      <c r="HBQ43" s="34"/>
      <c r="HBR43" s="34"/>
      <c r="HBS43" s="34"/>
      <c r="HBT43" s="34"/>
      <c r="HBU43" s="34"/>
      <c r="HBV43" s="34"/>
      <c r="HBW43" s="34"/>
      <c r="HBX43" s="34"/>
      <c r="HBY43" s="34"/>
      <c r="HBZ43" s="34"/>
      <c r="HCA43" s="34"/>
      <c r="HCB43" s="34"/>
      <c r="HCC43" s="34"/>
      <c r="HCD43" s="34"/>
      <c r="HCE43" s="34"/>
      <c r="HCF43" s="34"/>
      <c r="HCG43" s="34"/>
      <c r="HCH43" s="34"/>
      <c r="HCI43" s="34"/>
      <c r="HCJ43" s="34"/>
      <c r="HCK43" s="34"/>
      <c r="HCL43" s="34"/>
      <c r="HCM43" s="34"/>
      <c r="HCN43" s="34"/>
      <c r="HCO43" s="34"/>
      <c r="HCP43" s="34"/>
      <c r="HCQ43" s="34"/>
      <c r="HCR43" s="34"/>
      <c r="HCS43" s="34"/>
      <c r="HCT43" s="34"/>
      <c r="HCU43" s="34"/>
      <c r="HCV43" s="34"/>
      <c r="HCW43" s="34"/>
      <c r="HCX43" s="34"/>
      <c r="HCY43" s="34"/>
      <c r="HCZ43" s="34"/>
      <c r="HDA43" s="34"/>
      <c r="HDB43" s="34"/>
      <c r="HDC43" s="34"/>
      <c r="HDD43" s="34"/>
      <c r="HDE43" s="34"/>
      <c r="HDF43" s="34"/>
      <c r="HDG43" s="34"/>
      <c r="HDH43" s="34"/>
      <c r="HDI43" s="34"/>
      <c r="HDJ43" s="34"/>
      <c r="HDK43" s="34"/>
      <c r="HDL43" s="34"/>
      <c r="HDM43" s="34"/>
      <c r="HDN43" s="34"/>
      <c r="HDO43" s="34"/>
      <c r="HDP43" s="34"/>
      <c r="HDQ43" s="34"/>
      <c r="HDR43" s="34"/>
      <c r="HDS43" s="34"/>
      <c r="HDT43" s="34"/>
      <c r="HDU43" s="34"/>
      <c r="HDV43" s="34"/>
      <c r="HDW43" s="34"/>
      <c r="HDX43" s="34"/>
      <c r="HDY43" s="34"/>
      <c r="HDZ43" s="34"/>
      <c r="HEA43" s="34"/>
      <c r="HEB43" s="34"/>
      <c r="HEC43" s="34"/>
      <c r="HED43" s="34"/>
      <c r="HEE43" s="34"/>
      <c r="HEF43" s="34"/>
      <c r="HEG43" s="34"/>
      <c r="HEH43" s="34"/>
      <c r="HEI43" s="34"/>
      <c r="HEJ43" s="34"/>
      <c r="HEK43" s="34"/>
      <c r="HEL43" s="34"/>
      <c r="HEM43" s="34"/>
      <c r="HEN43" s="34"/>
      <c r="HEO43" s="34"/>
      <c r="HEP43" s="34"/>
      <c r="HEQ43" s="34"/>
      <c r="HER43" s="34"/>
      <c r="HES43" s="34"/>
      <c r="HET43" s="34"/>
      <c r="HEU43" s="34"/>
      <c r="HEV43" s="34"/>
      <c r="HEW43" s="34"/>
      <c r="HEX43" s="34"/>
      <c r="HEY43" s="34"/>
      <c r="HEZ43" s="34"/>
      <c r="HFA43" s="34"/>
      <c r="HFB43" s="34"/>
      <c r="HFC43" s="34"/>
      <c r="HFD43" s="34"/>
      <c r="HFE43" s="34"/>
      <c r="HFF43" s="34"/>
      <c r="HFG43" s="34"/>
      <c r="HFH43" s="34"/>
      <c r="HFI43" s="34"/>
      <c r="HFJ43" s="34"/>
      <c r="HFK43" s="34"/>
      <c r="HFL43" s="34"/>
      <c r="HFM43" s="34"/>
      <c r="HFN43" s="34"/>
      <c r="HFO43" s="34"/>
      <c r="HFP43" s="34"/>
      <c r="HFQ43" s="34"/>
      <c r="HFR43" s="34"/>
      <c r="HFS43" s="34"/>
      <c r="HFT43" s="34"/>
      <c r="HFU43" s="34"/>
      <c r="HFV43" s="34"/>
      <c r="HFW43" s="34"/>
      <c r="HFX43" s="34"/>
      <c r="HFY43" s="34"/>
      <c r="HFZ43" s="34"/>
      <c r="HGA43" s="34"/>
      <c r="HGB43" s="34"/>
      <c r="HGC43" s="34"/>
      <c r="HGD43" s="34"/>
      <c r="HGE43" s="34"/>
      <c r="HGF43" s="34"/>
      <c r="HGG43" s="34"/>
      <c r="HGH43" s="34"/>
      <c r="HGI43" s="34"/>
      <c r="HGJ43" s="34"/>
      <c r="HGK43" s="34"/>
      <c r="HGL43" s="34"/>
      <c r="HGM43" s="34"/>
      <c r="HGN43" s="34"/>
      <c r="HGO43" s="34"/>
      <c r="HGP43" s="34"/>
      <c r="HGQ43" s="34"/>
      <c r="HGR43" s="34"/>
      <c r="HGS43" s="34"/>
      <c r="HGT43" s="34"/>
      <c r="HGU43" s="34"/>
      <c r="HGV43" s="34"/>
      <c r="HGW43" s="34"/>
      <c r="HGX43" s="34"/>
      <c r="HGY43" s="34"/>
      <c r="HGZ43" s="34"/>
      <c r="HHA43" s="34"/>
      <c r="HHB43" s="34"/>
      <c r="HHC43" s="34"/>
      <c r="HHD43" s="34"/>
      <c r="HHE43" s="34"/>
      <c r="HHF43" s="34"/>
      <c r="HHG43" s="34"/>
      <c r="HHH43" s="34"/>
      <c r="HHI43" s="34"/>
      <c r="HHJ43" s="34"/>
      <c r="HHK43" s="34"/>
      <c r="HHL43" s="34"/>
      <c r="HHM43" s="34"/>
      <c r="HHN43" s="34"/>
      <c r="HHO43" s="34"/>
      <c r="HHP43" s="34"/>
      <c r="HHQ43" s="34"/>
      <c r="HHR43" s="34"/>
      <c r="HHS43" s="34"/>
      <c r="HHT43" s="34"/>
      <c r="HHU43" s="34"/>
      <c r="HHV43" s="34"/>
      <c r="HHW43" s="34"/>
      <c r="HHX43" s="34"/>
      <c r="HHY43" s="34"/>
      <c r="HHZ43" s="34"/>
      <c r="HIA43" s="34"/>
      <c r="HIB43" s="34"/>
      <c r="HIC43" s="34"/>
      <c r="HID43" s="34"/>
      <c r="HIE43" s="34"/>
      <c r="HIF43" s="34"/>
      <c r="HIG43" s="34"/>
      <c r="HIH43" s="34"/>
      <c r="HII43" s="34"/>
      <c r="HIJ43" s="34"/>
      <c r="HIK43" s="34"/>
      <c r="HIL43" s="34"/>
      <c r="HIM43" s="34"/>
      <c r="HIN43" s="34"/>
      <c r="HIO43" s="34"/>
      <c r="HIP43" s="34"/>
      <c r="HIQ43" s="34"/>
      <c r="HIR43" s="34"/>
      <c r="HIS43" s="34"/>
      <c r="HIT43" s="34"/>
      <c r="HIU43" s="34"/>
      <c r="HIV43" s="34"/>
      <c r="HIW43" s="34"/>
      <c r="HIX43" s="34"/>
      <c r="HIY43" s="34"/>
      <c r="HIZ43" s="34"/>
      <c r="HJA43" s="34"/>
      <c r="HJB43" s="34"/>
      <c r="HJC43" s="34"/>
      <c r="HJD43" s="34"/>
      <c r="HJE43" s="34"/>
      <c r="HJF43" s="34"/>
      <c r="HJG43" s="34"/>
      <c r="HJH43" s="34"/>
      <c r="HJI43" s="34"/>
      <c r="HJJ43" s="34"/>
      <c r="HJK43" s="34"/>
      <c r="HJL43" s="34"/>
      <c r="HJM43" s="34"/>
      <c r="HJN43" s="34"/>
      <c r="HJO43" s="34"/>
      <c r="HJP43" s="34"/>
      <c r="HJQ43" s="34"/>
      <c r="HJR43" s="34"/>
      <c r="HJS43" s="34"/>
      <c r="HJT43" s="34"/>
      <c r="HJU43" s="34"/>
      <c r="HJV43" s="34"/>
      <c r="HJW43" s="34"/>
      <c r="HJX43" s="34"/>
      <c r="HJY43" s="34"/>
      <c r="HJZ43" s="34"/>
      <c r="HKA43" s="34"/>
      <c r="HKB43" s="34"/>
      <c r="HKC43" s="34"/>
      <c r="HKD43" s="34"/>
      <c r="HKE43" s="34"/>
      <c r="HKF43" s="34"/>
      <c r="HKG43" s="34"/>
      <c r="HKH43" s="34"/>
      <c r="HKI43" s="34"/>
      <c r="HKJ43" s="34"/>
      <c r="HKK43" s="34"/>
      <c r="HKL43" s="34"/>
      <c r="HKM43" s="34"/>
      <c r="HKN43" s="34"/>
      <c r="HKO43" s="34"/>
      <c r="HKP43" s="34"/>
      <c r="HKQ43" s="34"/>
      <c r="HKR43" s="34"/>
      <c r="HKS43" s="34"/>
      <c r="HKT43" s="34"/>
      <c r="HKU43" s="34"/>
      <c r="HKV43" s="34"/>
      <c r="HKW43" s="34"/>
      <c r="HKX43" s="34"/>
      <c r="HKY43" s="34"/>
      <c r="HKZ43" s="34"/>
      <c r="HLA43" s="34"/>
      <c r="HLB43" s="34"/>
      <c r="HLC43" s="34"/>
      <c r="HLD43" s="34"/>
      <c r="HLE43" s="34"/>
      <c r="HLF43" s="34"/>
      <c r="HLG43" s="34"/>
      <c r="HLH43" s="34"/>
      <c r="HLI43" s="34"/>
      <c r="HLJ43" s="34"/>
      <c r="HLK43" s="34"/>
      <c r="HLL43" s="34"/>
      <c r="HLM43" s="34"/>
      <c r="HLN43" s="34"/>
      <c r="HLO43" s="34"/>
      <c r="HLP43" s="34"/>
      <c r="HLQ43" s="34"/>
      <c r="HLR43" s="34"/>
      <c r="HLS43" s="34"/>
      <c r="HLT43" s="34"/>
      <c r="HLU43" s="34"/>
      <c r="HLV43" s="34"/>
      <c r="HLW43" s="34"/>
      <c r="HLX43" s="34"/>
      <c r="HLY43" s="34"/>
      <c r="HLZ43" s="34"/>
      <c r="HMA43" s="34"/>
      <c r="HMB43" s="34"/>
      <c r="HMC43" s="34"/>
      <c r="HMD43" s="34"/>
      <c r="HME43" s="34"/>
      <c r="HMF43" s="34"/>
      <c r="HMG43" s="34"/>
      <c r="HMH43" s="34"/>
      <c r="HMI43" s="34"/>
      <c r="HMJ43" s="34"/>
      <c r="HMK43" s="34"/>
      <c r="HML43" s="34"/>
      <c r="HMM43" s="34"/>
      <c r="HMN43" s="34"/>
      <c r="HMO43" s="34"/>
      <c r="HMP43" s="34"/>
      <c r="HMQ43" s="34"/>
      <c r="HMR43" s="34"/>
      <c r="HMS43" s="34"/>
      <c r="HMT43" s="34"/>
      <c r="HMU43" s="34"/>
      <c r="HMV43" s="34"/>
      <c r="HMW43" s="34"/>
      <c r="HMX43" s="34"/>
      <c r="HMY43" s="34"/>
      <c r="HMZ43" s="34"/>
      <c r="HNA43" s="34"/>
      <c r="HNB43" s="34"/>
      <c r="HNC43" s="34"/>
      <c r="HND43" s="34"/>
      <c r="HNE43" s="34"/>
      <c r="HNF43" s="34"/>
      <c r="HNG43" s="34"/>
      <c r="HNH43" s="34"/>
      <c r="HNI43" s="34"/>
      <c r="HNJ43" s="34"/>
      <c r="HNK43" s="34"/>
      <c r="HNL43" s="34"/>
      <c r="HNM43" s="34"/>
      <c r="HNN43" s="34"/>
      <c r="HNO43" s="34"/>
      <c r="HNP43" s="34"/>
      <c r="HNQ43" s="34"/>
      <c r="HNR43" s="34"/>
      <c r="HNS43" s="34"/>
      <c r="HNT43" s="34"/>
      <c r="HNU43" s="34"/>
      <c r="HNV43" s="34"/>
      <c r="HNW43" s="34"/>
      <c r="HNX43" s="34"/>
      <c r="HNY43" s="34"/>
      <c r="HNZ43" s="34"/>
      <c r="HOA43" s="34"/>
      <c r="HOB43" s="34"/>
      <c r="HOC43" s="34"/>
      <c r="HOD43" s="34"/>
      <c r="HOE43" s="34"/>
      <c r="HOF43" s="34"/>
      <c r="HOG43" s="34"/>
      <c r="HOH43" s="34"/>
      <c r="HOI43" s="34"/>
      <c r="HOJ43" s="34"/>
      <c r="HOK43" s="34"/>
      <c r="HOL43" s="34"/>
      <c r="HOM43" s="34"/>
      <c r="HON43" s="34"/>
      <c r="HOO43" s="34"/>
      <c r="HOP43" s="34"/>
      <c r="HOQ43" s="34"/>
      <c r="HOR43" s="34"/>
      <c r="HOS43" s="34"/>
      <c r="HOT43" s="34"/>
      <c r="HOU43" s="34"/>
      <c r="HOV43" s="34"/>
      <c r="HOW43" s="34"/>
      <c r="HOX43" s="34"/>
      <c r="HOY43" s="34"/>
      <c r="HOZ43" s="34"/>
      <c r="HPA43" s="34"/>
      <c r="HPB43" s="34"/>
      <c r="HPC43" s="34"/>
      <c r="HPD43" s="34"/>
      <c r="HPE43" s="34"/>
      <c r="HPF43" s="34"/>
      <c r="HPG43" s="34"/>
      <c r="HPH43" s="34"/>
      <c r="HPI43" s="34"/>
      <c r="HPJ43" s="34"/>
      <c r="HPK43" s="34"/>
      <c r="HPL43" s="34"/>
      <c r="HPM43" s="34"/>
      <c r="HPN43" s="34"/>
      <c r="HPO43" s="34"/>
      <c r="HPP43" s="34"/>
      <c r="HPQ43" s="34"/>
      <c r="HPR43" s="34"/>
      <c r="HPS43" s="34"/>
      <c r="HPT43" s="34"/>
      <c r="HPU43" s="34"/>
      <c r="HPV43" s="34"/>
      <c r="HPW43" s="34"/>
      <c r="HPX43" s="34"/>
      <c r="HPY43" s="34"/>
      <c r="HPZ43" s="34"/>
      <c r="HQA43" s="34"/>
      <c r="HQB43" s="34"/>
      <c r="HQC43" s="34"/>
      <c r="HQD43" s="34"/>
      <c r="HQE43" s="34"/>
      <c r="HQF43" s="34"/>
      <c r="HQG43" s="34"/>
      <c r="HQH43" s="34"/>
      <c r="HQI43" s="34"/>
      <c r="HQJ43" s="34"/>
      <c r="HQK43" s="34"/>
      <c r="HQL43" s="34"/>
      <c r="HQM43" s="34"/>
      <c r="HQN43" s="34"/>
      <c r="HQO43" s="34"/>
      <c r="HQP43" s="34"/>
      <c r="HQQ43" s="34"/>
      <c r="HQR43" s="34"/>
      <c r="HQS43" s="34"/>
      <c r="HQT43" s="34"/>
      <c r="HQU43" s="34"/>
      <c r="HQV43" s="34"/>
      <c r="HQW43" s="34"/>
      <c r="HQX43" s="34"/>
      <c r="HQY43" s="34"/>
      <c r="HQZ43" s="34"/>
      <c r="HRA43" s="34"/>
      <c r="HRB43" s="34"/>
      <c r="HRC43" s="34"/>
      <c r="HRD43" s="34"/>
      <c r="HRE43" s="34"/>
      <c r="HRF43" s="34"/>
      <c r="HRG43" s="34"/>
      <c r="HRH43" s="34"/>
      <c r="HRI43" s="34"/>
      <c r="HRJ43" s="34"/>
      <c r="HRK43" s="34"/>
      <c r="HRL43" s="34"/>
      <c r="HRM43" s="34"/>
      <c r="HRN43" s="34"/>
      <c r="HRO43" s="34"/>
      <c r="HRP43" s="34"/>
      <c r="HRQ43" s="34"/>
      <c r="HRR43" s="34"/>
      <c r="HRS43" s="34"/>
      <c r="HRT43" s="34"/>
      <c r="HRU43" s="34"/>
      <c r="HRV43" s="34"/>
      <c r="HRW43" s="34"/>
      <c r="HRX43" s="34"/>
      <c r="HRY43" s="34"/>
      <c r="HRZ43" s="34"/>
      <c r="HSA43" s="34"/>
      <c r="HSB43" s="34"/>
      <c r="HSC43" s="34"/>
      <c r="HSD43" s="34"/>
      <c r="HSE43" s="34"/>
      <c r="HSF43" s="34"/>
      <c r="HSG43" s="34"/>
      <c r="HSH43" s="34"/>
      <c r="HSI43" s="34"/>
      <c r="HSJ43" s="34"/>
      <c r="HSK43" s="34"/>
      <c r="HSL43" s="34"/>
      <c r="HSM43" s="34"/>
      <c r="HSN43" s="34"/>
      <c r="HSO43" s="34"/>
      <c r="HSP43" s="34"/>
      <c r="HSQ43" s="34"/>
      <c r="HSR43" s="34"/>
      <c r="HSS43" s="34"/>
      <c r="HST43" s="34"/>
      <c r="HSU43" s="34"/>
      <c r="HSV43" s="34"/>
      <c r="HSW43" s="34"/>
      <c r="HSX43" s="34"/>
      <c r="HSY43" s="34"/>
      <c r="HSZ43" s="34"/>
      <c r="HTA43" s="34"/>
      <c r="HTB43" s="34"/>
      <c r="HTC43" s="34"/>
      <c r="HTD43" s="34"/>
      <c r="HTE43" s="34"/>
      <c r="HTF43" s="34"/>
      <c r="HTG43" s="34"/>
      <c r="HTH43" s="34"/>
      <c r="HTI43" s="34"/>
      <c r="HTJ43" s="34"/>
      <c r="HTK43" s="34"/>
      <c r="HTL43" s="34"/>
      <c r="HTM43" s="34"/>
      <c r="HTN43" s="34"/>
      <c r="HTO43" s="34"/>
      <c r="HTP43" s="34"/>
      <c r="HTQ43" s="34"/>
      <c r="HTR43" s="34"/>
      <c r="HTS43" s="34"/>
      <c r="HTT43" s="34"/>
      <c r="HTU43" s="34"/>
      <c r="HTV43" s="34"/>
      <c r="HTW43" s="34"/>
      <c r="HTX43" s="34"/>
      <c r="HTY43" s="34"/>
      <c r="HTZ43" s="34"/>
      <c r="HUA43" s="34"/>
      <c r="HUB43" s="34"/>
      <c r="HUC43" s="34"/>
      <c r="HUD43" s="34"/>
      <c r="HUE43" s="34"/>
      <c r="HUF43" s="34"/>
      <c r="HUG43" s="34"/>
      <c r="HUH43" s="34"/>
      <c r="HUI43" s="34"/>
      <c r="HUJ43" s="34"/>
      <c r="HUK43" s="34"/>
      <c r="HUL43" s="34"/>
      <c r="HUM43" s="34"/>
      <c r="HUN43" s="34"/>
      <c r="HUO43" s="34"/>
      <c r="HUP43" s="34"/>
      <c r="HUQ43" s="34"/>
      <c r="HUR43" s="34"/>
      <c r="HUS43" s="34"/>
      <c r="HUT43" s="34"/>
      <c r="HUU43" s="34"/>
      <c r="HUV43" s="34"/>
      <c r="HUW43" s="34"/>
      <c r="HUX43" s="34"/>
      <c r="HUY43" s="34"/>
      <c r="HUZ43" s="34"/>
      <c r="HVA43" s="34"/>
      <c r="HVB43" s="34"/>
      <c r="HVC43" s="34"/>
      <c r="HVD43" s="34"/>
      <c r="HVE43" s="34"/>
      <c r="HVF43" s="34"/>
      <c r="HVG43" s="34"/>
      <c r="HVH43" s="34"/>
      <c r="HVI43" s="34"/>
      <c r="HVJ43" s="34"/>
      <c r="HVK43" s="34"/>
      <c r="HVL43" s="34"/>
      <c r="HVM43" s="34"/>
      <c r="HVN43" s="34"/>
      <c r="HVO43" s="34"/>
      <c r="HVP43" s="34"/>
      <c r="HVQ43" s="34"/>
      <c r="HVR43" s="34"/>
      <c r="HVS43" s="34"/>
      <c r="HVT43" s="34"/>
      <c r="HVU43" s="34"/>
      <c r="HVV43" s="34"/>
      <c r="HVW43" s="34"/>
      <c r="HVX43" s="34"/>
      <c r="HVY43" s="34"/>
      <c r="HVZ43" s="34"/>
      <c r="HWA43" s="34"/>
      <c r="HWB43" s="34"/>
      <c r="HWC43" s="34"/>
      <c r="HWD43" s="34"/>
      <c r="HWE43" s="34"/>
      <c r="HWF43" s="34"/>
      <c r="HWG43" s="34"/>
      <c r="HWH43" s="34"/>
      <c r="HWI43" s="34"/>
      <c r="HWJ43" s="34"/>
      <c r="HWK43" s="34"/>
      <c r="HWL43" s="34"/>
      <c r="HWM43" s="34"/>
      <c r="HWN43" s="34"/>
      <c r="HWO43" s="34"/>
      <c r="HWP43" s="34"/>
      <c r="HWQ43" s="34"/>
      <c r="HWR43" s="34"/>
      <c r="HWS43" s="34"/>
      <c r="HWT43" s="34"/>
      <c r="HWU43" s="34"/>
      <c r="HWV43" s="34"/>
      <c r="HWW43" s="34"/>
      <c r="HWX43" s="34"/>
      <c r="HWY43" s="34"/>
      <c r="HWZ43" s="34"/>
      <c r="HXA43" s="34"/>
      <c r="HXB43" s="34"/>
      <c r="HXC43" s="34"/>
      <c r="HXD43" s="34"/>
      <c r="HXE43" s="34"/>
      <c r="HXF43" s="34"/>
      <c r="HXG43" s="34"/>
      <c r="HXH43" s="34"/>
      <c r="HXI43" s="34"/>
      <c r="HXJ43" s="34"/>
      <c r="HXK43" s="34"/>
      <c r="HXL43" s="34"/>
      <c r="HXM43" s="34"/>
      <c r="HXN43" s="34"/>
      <c r="HXO43" s="34"/>
      <c r="HXP43" s="34"/>
      <c r="HXQ43" s="34"/>
      <c r="HXR43" s="34"/>
      <c r="HXS43" s="34"/>
      <c r="HXT43" s="34"/>
      <c r="HXU43" s="34"/>
      <c r="HXV43" s="34"/>
      <c r="HXW43" s="34"/>
      <c r="HXX43" s="34"/>
      <c r="HXY43" s="34"/>
      <c r="HXZ43" s="34"/>
      <c r="HYA43" s="34"/>
      <c r="HYB43" s="34"/>
      <c r="HYC43" s="34"/>
      <c r="HYD43" s="34"/>
      <c r="HYE43" s="34"/>
      <c r="HYF43" s="34"/>
      <c r="HYG43" s="34"/>
      <c r="HYH43" s="34"/>
      <c r="HYI43" s="34"/>
      <c r="HYJ43" s="34"/>
      <c r="HYK43" s="34"/>
      <c r="HYL43" s="34"/>
      <c r="HYM43" s="34"/>
      <c r="HYN43" s="34"/>
      <c r="HYO43" s="34"/>
      <c r="HYP43" s="34"/>
      <c r="HYQ43" s="34"/>
      <c r="HYR43" s="34"/>
      <c r="HYS43" s="34"/>
      <c r="HYT43" s="34"/>
      <c r="HYU43" s="34"/>
      <c r="HYV43" s="34"/>
      <c r="HYW43" s="34"/>
      <c r="HYX43" s="34"/>
      <c r="HYY43" s="34"/>
      <c r="HYZ43" s="34"/>
      <c r="HZA43" s="34"/>
      <c r="HZB43" s="34"/>
      <c r="HZC43" s="34"/>
      <c r="HZD43" s="34"/>
      <c r="HZE43" s="34"/>
      <c r="HZF43" s="34"/>
      <c r="HZG43" s="34"/>
      <c r="HZH43" s="34"/>
      <c r="HZI43" s="34"/>
      <c r="HZJ43" s="34"/>
      <c r="HZK43" s="34"/>
      <c r="HZL43" s="34"/>
      <c r="HZM43" s="34"/>
      <c r="HZN43" s="34"/>
      <c r="HZO43" s="34"/>
      <c r="HZP43" s="34"/>
      <c r="HZQ43" s="34"/>
      <c r="HZR43" s="34"/>
      <c r="HZS43" s="34"/>
      <c r="HZT43" s="34"/>
      <c r="HZU43" s="34"/>
      <c r="HZV43" s="34"/>
      <c r="HZW43" s="34"/>
      <c r="HZX43" s="34"/>
      <c r="HZY43" s="34"/>
      <c r="HZZ43" s="34"/>
      <c r="IAA43" s="34"/>
      <c r="IAB43" s="34"/>
      <c r="IAC43" s="34"/>
      <c r="IAD43" s="34"/>
      <c r="IAE43" s="34"/>
      <c r="IAF43" s="34"/>
      <c r="IAG43" s="34"/>
      <c r="IAH43" s="34"/>
      <c r="IAI43" s="34"/>
      <c r="IAJ43" s="34"/>
      <c r="IAK43" s="34"/>
      <c r="IAL43" s="34"/>
      <c r="IAM43" s="34"/>
      <c r="IAN43" s="34"/>
      <c r="IAO43" s="34"/>
      <c r="IAP43" s="34"/>
      <c r="IAQ43" s="34"/>
      <c r="IAR43" s="34"/>
      <c r="IAS43" s="34"/>
      <c r="IAT43" s="34"/>
      <c r="IAU43" s="34"/>
      <c r="IAV43" s="34"/>
      <c r="IAW43" s="34"/>
      <c r="IAX43" s="34"/>
      <c r="IAY43" s="34"/>
      <c r="IAZ43" s="34"/>
      <c r="IBA43" s="34"/>
      <c r="IBB43" s="34"/>
      <c r="IBC43" s="34"/>
      <c r="IBD43" s="34"/>
      <c r="IBE43" s="34"/>
      <c r="IBF43" s="34"/>
      <c r="IBG43" s="34"/>
      <c r="IBH43" s="34"/>
      <c r="IBI43" s="34"/>
      <c r="IBJ43" s="34"/>
      <c r="IBK43" s="34"/>
      <c r="IBL43" s="34"/>
      <c r="IBM43" s="34"/>
      <c r="IBN43" s="34"/>
      <c r="IBO43" s="34"/>
      <c r="IBP43" s="34"/>
      <c r="IBQ43" s="34"/>
      <c r="IBR43" s="34"/>
      <c r="IBS43" s="34"/>
      <c r="IBT43" s="34"/>
      <c r="IBU43" s="34"/>
      <c r="IBV43" s="34"/>
      <c r="IBW43" s="34"/>
      <c r="IBX43" s="34"/>
      <c r="IBY43" s="34"/>
      <c r="IBZ43" s="34"/>
      <c r="ICA43" s="34"/>
      <c r="ICB43" s="34"/>
      <c r="ICC43" s="34"/>
      <c r="ICD43" s="34"/>
      <c r="ICE43" s="34"/>
      <c r="ICF43" s="34"/>
      <c r="ICG43" s="34"/>
      <c r="ICH43" s="34"/>
      <c r="ICI43" s="34"/>
      <c r="ICJ43" s="34"/>
      <c r="ICK43" s="34"/>
      <c r="ICL43" s="34"/>
      <c r="ICM43" s="34"/>
      <c r="ICN43" s="34"/>
      <c r="ICO43" s="34"/>
      <c r="ICP43" s="34"/>
      <c r="ICQ43" s="34"/>
      <c r="ICR43" s="34"/>
      <c r="ICS43" s="34"/>
      <c r="ICT43" s="34"/>
      <c r="ICU43" s="34"/>
      <c r="ICV43" s="34"/>
      <c r="ICW43" s="34"/>
      <c r="ICX43" s="34"/>
      <c r="ICY43" s="34"/>
      <c r="ICZ43" s="34"/>
      <c r="IDA43" s="34"/>
      <c r="IDB43" s="34"/>
      <c r="IDC43" s="34"/>
      <c r="IDD43" s="34"/>
      <c r="IDE43" s="34"/>
      <c r="IDF43" s="34"/>
      <c r="IDG43" s="34"/>
      <c r="IDH43" s="34"/>
      <c r="IDI43" s="34"/>
      <c r="IDJ43" s="34"/>
      <c r="IDK43" s="34"/>
      <c r="IDL43" s="34"/>
      <c r="IDM43" s="34"/>
      <c r="IDN43" s="34"/>
      <c r="IDO43" s="34"/>
      <c r="IDP43" s="34"/>
      <c r="IDQ43" s="34"/>
      <c r="IDR43" s="34"/>
      <c r="IDS43" s="34"/>
      <c r="IDT43" s="34"/>
      <c r="IDU43" s="34"/>
      <c r="IDV43" s="34"/>
      <c r="IDW43" s="34"/>
      <c r="IDX43" s="34"/>
      <c r="IDY43" s="34"/>
      <c r="IDZ43" s="34"/>
      <c r="IEA43" s="34"/>
      <c r="IEB43" s="34"/>
      <c r="IEC43" s="34"/>
      <c r="IED43" s="34"/>
      <c r="IEE43" s="34"/>
      <c r="IEF43" s="34"/>
      <c r="IEG43" s="34"/>
      <c r="IEH43" s="34"/>
      <c r="IEI43" s="34"/>
      <c r="IEJ43" s="34"/>
      <c r="IEK43" s="34"/>
      <c r="IEL43" s="34"/>
      <c r="IEM43" s="34"/>
      <c r="IEN43" s="34"/>
      <c r="IEO43" s="34"/>
      <c r="IEP43" s="34"/>
      <c r="IEQ43" s="34"/>
      <c r="IER43" s="34"/>
      <c r="IES43" s="34"/>
      <c r="IET43" s="34"/>
      <c r="IEU43" s="34"/>
      <c r="IEV43" s="34"/>
      <c r="IEW43" s="34"/>
      <c r="IEX43" s="34"/>
      <c r="IEY43" s="34"/>
      <c r="IEZ43" s="34"/>
      <c r="IFA43" s="34"/>
      <c r="IFB43" s="34"/>
      <c r="IFC43" s="34"/>
      <c r="IFD43" s="34"/>
      <c r="IFE43" s="34"/>
      <c r="IFF43" s="34"/>
      <c r="IFG43" s="34"/>
      <c r="IFH43" s="34"/>
      <c r="IFI43" s="34"/>
      <c r="IFJ43" s="34"/>
      <c r="IFK43" s="34"/>
      <c r="IFL43" s="34"/>
      <c r="IFM43" s="34"/>
      <c r="IFN43" s="34"/>
      <c r="IFO43" s="34"/>
      <c r="IFP43" s="34"/>
      <c r="IFQ43" s="34"/>
      <c r="IFR43" s="34"/>
      <c r="IFS43" s="34"/>
      <c r="IFT43" s="34"/>
      <c r="IFU43" s="34"/>
      <c r="IFV43" s="34"/>
      <c r="IFW43" s="34"/>
      <c r="IFX43" s="34"/>
      <c r="IFY43" s="34"/>
      <c r="IFZ43" s="34"/>
      <c r="IGA43" s="34"/>
      <c r="IGB43" s="34"/>
      <c r="IGC43" s="34"/>
      <c r="IGD43" s="34"/>
      <c r="IGE43" s="34"/>
      <c r="IGF43" s="34"/>
      <c r="IGG43" s="34"/>
      <c r="IGH43" s="34"/>
      <c r="IGI43" s="34"/>
      <c r="IGJ43" s="34"/>
      <c r="IGK43" s="34"/>
      <c r="IGL43" s="34"/>
      <c r="IGM43" s="34"/>
      <c r="IGN43" s="34"/>
      <c r="IGO43" s="34"/>
      <c r="IGP43" s="34"/>
      <c r="IGQ43" s="34"/>
      <c r="IGR43" s="34"/>
      <c r="IGS43" s="34"/>
      <c r="IGT43" s="34"/>
      <c r="IGU43" s="34"/>
      <c r="IGV43" s="34"/>
      <c r="IGW43" s="34"/>
      <c r="IGX43" s="34"/>
      <c r="IGY43" s="34"/>
      <c r="IGZ43" s="34"/>
      <c r="IHA43" s="34"/>
      <c r="IHB43" s="34"/>
      <c r="IHC43" s="34"/>
      <c r="IHD43" s="34"/>
      <c r="IHE43" s="34"/>
      <c r="IHF43" s="34"/>
      <c r="IHG43" s="34"/>
      <c r="IHH43" s="34"/>
      <c r="IHI43" s="34"/>
      <c r="IHJ43" s="34"/>
      <c r="IHK43" s="34"/>
      <c r="IHL43" s="34"/>
      <c r="IHM43" s="34"/>
      <c r="IHN43" s="34"/>
      <c r="IHO43" s="34"/>
      <c r="IHP43" s="34"/>
      <c r="IHQ43" s="34"/>
      <c r="IHR43" s="34"/>
      <c r="IHS43" s="34"/>
      <c r="IHT43" s="34"/>
      <c r="IHU43" s="34"/>
      <c r="IHV43" s="34"/>
      <c r="IHW43" s="34"/>
      <c r="IHX43" s="34"/>
      <c r="IHY43" s="34"/>
      <c r="IHZ43" s="34"/>
      <c r="IIA43" s="34"/>
      <c r="IIB43" s="34"/>
      <c r="IIC43" s="34"/>
      <c r="IID43" s="34"/>
      <c r="IIE43" s="34"/>
      <c r="IIF43" s="34"/>
      <c r="IIG43" s="34"/>
      <c r="IIH43" s="34"/>
      <c r="III43" s="34"/>
      <c r="IIJ43" s="34"/>
      <c r="IIK43" s="34"/>
      <c r="IIL43" s="34"/>
      <c r="IIM43" s="34"/>
      <c r="IIN43" s="34"/>
      <c r="IIO43" s="34"/>
      <c r="IIP43" s="34"/>
      <c r="IIQ43" s="34"/>
      <c r="IIR43" s="34"/>
      <c r="IIS43" s="34"/>
      <c r="IIT43" s="34"/>
      <c r="IIU43" s="34"/>
      <c r="IIV43" s="34"/>
      <c r="IIW43" s="34"/>
      <c r="IIX43" s="34"/>
      <c r="IIY43" s="34"/>
      <c r="IIZ43" s="34"/>
      <c r="IJA43" s="34"/>
      <c r="IJB43" s="34"/>
      <c r="IJC43" s="34"/>
      <c r="IJD43" s="34"/>
      <c r="IJE43" s="34"/>
      <c r="IJF43" s="34"/>
      <c r="IJG43" s="34"/>
      <c r="IJH43" s="34"/>
      <c r="IJI43" s="34"/>
      <c r="IJJ43" s="34"/>
      <c r="IJK43" s="34"/>
      <c r="IJL43" s="34"/>
      <c r="IJM43" s="34"/>
      <c r="IJN43" s="34"/>
      <c r="IJO43" s="34"/>
      <c r="IJP43" s="34"/>
      <c r="IJQ43" s="34"/>
      <c r="IJR43" s="34"/>
      <c r="IJS43" s="34"/>
      <c r="IJT43" s="34"/>
      <c r="IJU43" s="34"/>
      <c r="IJV43" s="34"/>
      <c r="IJW43" s="34"/>
      <c r="IJX43" s="34"/>
      <c r="IJY43" s="34"/>
      <c r="IJZ43" s="34"/>
      <c r="IKA43" s="34"/>
      <c r="IKB43" s="34"/>
      <c r="IKC43" s="34"/>
      <c r="IKD43" s="34"/>
      <c r="IKE43" s="34"/>
      <c r="IKF43" s="34"/>
      <c r="IKG43" s="34"/>
      <c r="IKH43" s="34"/>
      <c r="IKI43" s="34"/>
      <c r="IKJ43" s="34"/>
      <c r="IKK43" s="34"/>
      <c r="IKL43" s="34"/>
      <c r="IKM43" s="34"/>
      <c r="IKN43" s="34"/>
      <c r="IKO43" s="34"/>
      <c r="IKP43" s="34"/>
      <c r="IKQ43" s="34"/>
      <c r="IKR43" s="34"/>
      <c r="IKS43" s="34"/>
      <c r="IKT43" s="34"/>
      <c r="IKU43" s="34"/>
      <c r="IKV43" s="34"/>
      <c r="IKW43" s="34"/>
      <c r="IKX43" s="34"/>
      <c r="IKY43" s="34"/>
      <c r="IKZ43" s="34"/>
      <c r="ILA43" s="34"/>
      <c r="ILB43" s="34"/>
      <c r="ILC43" s="34"/>
      <c r="ILD43" s="34"/>
      <c r="ILE43" s="34"/>
      <c r="ILF43" s="34"/>
      <c r="ILG43" s="34"/>
      <c r="ILH43" s="34"/>
      <c r="ILI43" s="34"/>
      <c r="ILJ43" s="34"/>
      <c r="ILK43" s="34"/>
      <c r="ILL43" s="34"/>
      <c r="ILM43" s="34"/>
      <c r="ILN43" s="34"/>
      <c r="ILO43" s="34"/>
      <c r="ILP43" s="34"/>
      <c r="ILQ43" s="34"/>
      <c r="ILR43" s="34"/>
      <c r="ILS43" s="34"/>
      <c r="ILT43" s="34"/>
      <c r="ILU43" s="34"/>
      <c r="ILV43" s="34"/>
      <c r="ILW43" s="34"/>
      <c r="ILX43" s="34"/>
      <c r="ILY43" s="34"/>
      <c r="ILZ43" s="34"/>
      <c r="IMA43" s="34"/>
      <c r="IMB43" s="34"/>
      <c r="IMC43" s="34"/>
      <c r="IMD43" s="34"/>
      <c r="IME43" s="34"/>
      <c r="IMF43" s="34"/>
      <c r="IMG43" s="34"/>
      <c r="IMH43" s="34"/>
      <c r="IMI43" s="34"/>
      <c r="IMJ43" s="34"/>
      <c r="IMK43" s="34"/>
      <c r="IML43" s="34"/>
      <c r="IMM43" s="34"/>
      <c r="IMN43" s="34"/>
      <c r="IMO43" s="34"/>
      <c r="IMP43" s="34"/>
      <c r="IMQ43" s="34"/>
      <c r="IMR43" s="34"/>
      <c r="IMS43" s="34"/>
      <c r="IMT43" s="34"/>
      <c r="IMU43" s="34"/>
      <c r="IMV43" s="34"/>
      <c r="IMW43" s="34"/>
      <c r="IMX43" s="34"/>
      <c r="IMY43" s="34"/>
      <c r="IMZ43" s="34"/>
      <c r="INA43" s="34"/>
      <c r="INB43" s="34"/>
      <c r="INC43" s="34"/>
      <c r="IND43" s="34"/>
      <c r="INE43" s="34"/>
      <c r="INF43" s="34"/>
      <c r="ING43" s="34"/>
      <c r="INH43" s="34"/>
      <c r="INI43" s="34"/>
      <c r="INJ43" s="34"/>
      <c r="INK43" s="34"/>
      <c r="INL43" s="34"/>
      <c r="INM43" s="34"/>
      <c r="INN43" s="34"/>
      <c r="INO43" s="34"/>
      <c r="INP43" s="34"/>
      <c r="INQ43" s="34"/>
      <c r="INR43" s="34"/>
      <c r="INS43" s="34"/>
      <c r="INT43" s="34"/>
      <c r="INU43" s="34"/>
      <c r="INV43" s="34"/>
      <c r="INW43" s="34"/>
      <c r="INX43" s="34"/>
      <c r="INY43" s="34"/>
      <c r="INZ43" s="34"/>
      <c r="IOA43" s="34"/>
      <c r="IOB43" s="34"/>
      <c r="IOC43" s="34"/>
      <c r="IOD43" s="34"/>
      <c r="IOE43" s="34"/>
      <c r="IOF43" s="34"/>
      <c r="IOG43" s="34"/>
      <c r="IOH43" s="34"/>
      <c r="IOI43" s="34"/>
      <c r="IOJ43" s="34"/>
      <c r="IOK43" s="34"/>
      <c r="IOL43" s="34"/>
      <c r="IOM43" s="34"/>
      <c r="ION43" s="34"/>
      <c r="IOO43" s="34"/>
      <c r="IOP43" s="34"/>
      <c r="IOQ43" s="34"/>
      <c r="IOR43" s="34"/>
      <c r="IOS43" s="34"/>
      <c r="IOT43" s="34"/>
      <c r="IOU43" s="34"/>
      <c r="IOV43" s="34"/>
      <c r="IOW43" s="34"/>
      <c r="IOX43" s="34"/>
      <c r="IOY43" s="34"/>
      <c r="IOZ43" s="34"/>
      <c r="IPA43" s="34"/>
      <c r="IPB43" s="34"/>
      <c r="IPC43" s="34"/>
      <c r="IPD43" s="34"/>
      <c r="IPE43" s="34"/>
      <c r="IPF43" s="34"/>
      <c r="IPG43" s="34"/>
      <c r="IPH43" s="34"/>
      <c r="IPI43" s="34"/>
      <c r="IPJ43" s="34"/>
      <c r="IPK43" s="34"/>
      <c r="IPL43" s="34"/>
      <c r="IPM43" s="34"/>
      <c r="IPN43" s="34"/>
      <c r="IPO43" s="34"/>
      <c r="IPP43" s="34"/>
      <c r="IPQ43" s="34"/>
      <c r="IPR43" s="34"/>
      <c r="IPS43" s="34"/>
      <c r="IPT43" s="34"/>
      <c r="IPU43" s="34"/>
      <c r="IPV43" s="34"/>
      <c r="IPW43" s="34"/>
      <c r="IPX43" s="34"/>
      <c r="IPY43" s="34"/>
      <c r="IPZ43" s="34"/>
      <c r="IQA43" s="34"/>
      <c r="IQB43" s="34"/>
      <c r="IQC43" s="34"/>
      <c r="IQD43" s="34"/>
      <c r="IQE43" s="34"/>
      <c r="IQF43" s="34"/>
      <c r="IQG43" s="34"/>
      <c r="IQH43" s="34"/>
      <c r="IQI43" s="34"/>
      <c r="IQJ43" s="34"/>
      <c r="IQK43" s="34"/>
      <c r="IQL43" s="34"/>
      <c r="IQM43" s="34"/>
      <c r="IQN43" s="34"/>
      <c r="IQO43" s="34"/>
      <c r="IQP43" s="34"/>
      <c r="IQQ43" s="34"/>
      <c r="IQR43" s="34"/>
      <c r="IQS43" s="34"/>
      <c r="IQT43" s="34"/>
      <c r="IQU43" s="34"/>
      <c r="IQV43" s="34"/>
      <c r="IQW43" s="34"/>
      <c r="IQX43" s="34"/>
      <c r="IQY43" s="34"/>
      <c r="IQZ43" s="34"/>
      <c r="IRA43" s="34"/>
      <c r="IRB43" s="34"/>
      <c r="IRC43" s="34"/>
      <c r="IRD43" s="34"/>
      <c r="IRE43" s="34"/>
      <c r="IRF43" s="34"/>
      <c r="IRG43" s="34"/>
      <c r="IRH43" s="34"/>
      <c r="IRI43" s="34"/>
      <c r="IRJ43" s="34"/>
      <c r="IRK43" s="34"/>
      <c r="IRL43" s="34"/>
      <c r="IRM43" s="34"/>
      <c r="IRN43" s="34"/>
      <c r="IRO43" s="34"/>
      <c r="IRP43" s="34"/>
      <c r="IRQ43" s="34"/>
      <c r="IRR43" s="34"/>
      <c r="IRS43" s="34"/>
      <c r="IRT43" s="34"/>
      <c r="IRU43" s="34"/>
      <c r="IRV43" s="34"/>
      <c r="IRW43" s="34"/>
      <c r="IRX43" s="34"/>
      <c r="IRY43" s="34"/>
      <c r="IRZ43" s="34"/>
      <c r="ISA43" s="34"/>
      <c r="ISB43" s="34"/>
      <c r="ISC43" s="34"/>
      <c r="ISD43" s="34"/>
      <c r="ISE43" s="34"/>
      <c r="ISF43" s="34"/>
      <c r="ISG43" s="34"/>
      <c r="ISH43" s="34"/>
      <c r="ISI43" s="34"/>
      <c r="ISJ43" s="34"/>
      <c r="ISK43" s="34"/>
      <c r="ISL43" s="34"/>
      <c r="ISM43" s="34"/>
      <c r="ISN43" s="34"/>
      <c r="ISO43" s="34"/>
      <c r="ISP43" s="34"/>
      <c r="ISQ43" s="34"/>
      <c r="ISR43" s="34"/>
      <c r="ISS43" s="34"/>
      <c r="IST43" s="34"/>
      <c r="ISU43" s="34"/>
      <c r="ISV43" s="34"/>
      <c r="ISW43" s="34"/>
      <c r="ISX43" s="34"/>
      <c r="ISY43" s="34"/>
      <c r="ISZ43" s="34"/>
      <c r="ITA43" s="34"/>
      <c r="ITB43" s="34"/>
      <c r="ITC43" s="34"/>
      <c r="ITD43" s="34"/>
      <c r="ITE43" s="34"/>
      <c r="ITF43" s="34"/>
      <c r="ITG43" s="34"/>
      <c r="ITH43" s="34"/>
      <c r="ITI43" s="34"/>
      <c r="ITJ43" s="34"/>
      <c r="ITK43" s="34"/>
      <c r="ITL43" s="34"/>
      <c r="ITM43" s="34"/>
      <c r="ITN43" s="34"/>
      <c r="ITO43" s="34"/>
      <c r="ITP43" s="34"/>
      <c r="ITQ43" s="34"/>
      <c r="ITR43" s="34"/>
      <c r="ITS43" s="34"/>
      <c r="ITT43" s="34"/>
      <c r="ITU43" s="34"/>
      <c r="ITV43" s="34"/>
      <c r="ITW43" s="34"/>
      <c r="ITX43" s="34"/>
      <c r="ITY43" s="34"/>
      <c r="ITZ43" s="34"/>
      <c r="IUA43" s="34"/>
      <c r="IUB43" s="34"/>
      <c r="IUC43" s="34"/>
      <c r="IUD43" s="34"/>
      <c r="IUE43" s="34"/>
      <c r="IUF43" s="34"/>
      <c r="IUG43" s="34"/>
      <c r="IUH43" s="34"/>
      <c r="IUI43" s="34"/>
      <c r="IUJ43" s="34"/>
      <c r="IUK43" s="34"/>
      <c r="IUL43" s="34"/>
      <c r="IUM43" s="34"/>
      <c r="IUN43" s="34"/>
      <c r="IUO43" s="34"/>
      <c r="IUP43" s="34"/>
      <c r="IUQ43" s="34"/>
      <c r="IUR43" s="34"/>
      <c r="IUS43" s="34"/>
      <c r="IUT43" s="34"/>
      <c r="IUU43" s="34"/>
      <c r="IUV43" s="34"/>
      <c r="IUW43" s="34"/>
      <c r="IUX43" s="34"/>
      <c r="IUY43" s="34"/>
      <c r="IUZ43" s="34"/>
      <c r="IVA43" s="34"/>
      <c r="IVB43" s="34"/>
      <c r="IVC43" s="34"/>
      <c r="IVD43" s="34"/>
      <c r="IVE43" s="34"/>
      <c r="IVF43" s="34"/>
      <c r="IVG43" s="34"/>
      <c r="IVH43" s="34"/>
      <c r="IVI43" s="34"/>
      <c r="IVJ43" s="34"/>
      <c r="IVK43" s="34"/>
      <c r="IVL43" s="34"/>
      <c r="IVM43" s="34"/>
      <c r="IVN43" s="34"/>
      <c r="IVO43" s="34"/>
      <c r="IVP43" s="34"/>
      <c r="IVQ43" s="34"/>
      <c r="IVR43" s="34"/>
      <c r="IVS43" s="34"/>
      <c r="IVT43" s="34"/>
      <c r="IVU43" s="34"/>
      <c r="IVV43" s="34"/>
      <c r="IVW43" s="34"/>
      <c r="IVX43" s="34"/>
      <c r="IVY43" s="34"/>
      <c r="IVZ43" s="34"/>
      <c r="IWA43" s="34"/>
      <c r="IWB43" s="34"/>
      <c r="IWC43" s="34"/>
      <c r="IWD43" s="34"/>
      <c r="IWE43" s="34"/>
      <c r="IWF43" s="34"/>
      <c r="IWG43" s="34"/>
      <c r="IWH43" s="34"/>
      <c r="IWI43" s="34"/>
      <c r="IWJ43" s="34"/>
      <c r="IWK43" s="34"/>
      <c r="IWL43" s="34"/>
      <c r="IWM43" s="34"/>
      <c r="IWN43" s="34"/>
      <c r="IWO43" s="34"/>
      <c r="IWP43" s="34"/>
      <c r="IWQ43" s="34"/>
      <c r="IWR43" s="34"/>
      <c r="IWS43" s="34"/>
      <c r="IWT43" s="34"/>
      <c r="IWU43" s="34"/>
      <c r="IWV43" s="34"/>
      <c r="IWW43" s="34"/>
      <c r="IWX43" s="34"/>
      <c r="IWY43" s="34"/>
      <c r="IWZ43" s="34"/>
      <c r="IXA43" s="34"/>
      <c r="IXB43" s="34"/>
      <c r="IXC43" s="34"/>
      <c r="IXD43" s="34"/>
      <c r="IXE43" s="34"/>
      <c r="IXF43" s="34"/>
      <c r="IXG43" s="34"/>
      <c r="IXH43" s="34"/>
      <c r="IXI43" s="34"/>
      <c r="IXJ43" s="34"/>
      <c r="IXK43" s="34"/>
      <c r="IXL43" s="34"/>
      <c r="IXM43" s="34"/>
      <c r="IXN43" s="34"/>
      <c r="IXO43" s="34"/>
      <c r="IXP43" s="34"/>
      <c r="IXQ43" s="34"/>
      <c r="IXR43" s="34"/>
      <c r="IXS43" s="34"/>
      <c r="IXT43" s="34"/>
      <c r="IXU43" s="34"/>
      <c r="IXV43" s="34"/>
      <c r="IXW43" s="34"/>
      <c r="IXX43" s="34"/>
      <c r="IXY43" s="34"/>
      <c r="IXZ43" s="34"/>
      <c r="IYA43" s="34"/>
      <c r="IYB43" s="34"/>
      <c r="IYC43" s="34"/>
      <c r="IYD43" s="34"/>
      <c r="IYE43" s="34"/>
      <c r="IYF43" s="34"/>
      <c r="IYG43" s="34"/>
      <c r="IYH43" s="34"/>
      <c r="IYI43" s="34"/>
      <c r="IYJ43" s="34"/>
      <c r="IYK43" s="34"/>
      <c r="IYL43" s="34"/>
      <c r="IYM43" s="34"/>
      <c r="IYN43" s="34"/>
      <c r="IYO43" s="34"/>
      <c r="IYP43" s="34"/>
      <c r="IYQ43" s="34"/>
      <c r="IYR43" s="34"/>
      <c r="IYS43" s="34"/>
      <c r="IYT43" s="34"/>
      <c r="IYU43" s="34"/>
      <c r="IYV43" s="34"/>
      <c r="IYW43" s="34"/>
      <c r="IYX43" s="34"/>
      <c r="IYY43" s="34"/>
      <c r="IYZ43" s="34"/>
      <c r="IZA43" s="34"/>
      <c r="IZB43" s="34"/>
      <c r="IZC43" s="34"/>
      <c r="IZD43" s="34"/>
      <c r="IZE43" s="34"/>
      <c r="IZF43" s="34"/>
      <c r="IZG43" s="34"/>
      <c r="IZH43" s="34"/>
      <c r="IZI43" s="34"/>
      <c r="IZJ43" s="34"/>
      <c r="IZK43" s="34"/>
      <c r="IZL43" s="34"/>
      <c r="IZM43" s="34"/>
      <c r="IZN43" s="34"/>
      <c r="IZO43" s="34"/>
      <c r="IZP43" s="34"/>
      <c r="IZQ43" s="34"/>
      <c r="IZR43" s="34"/>
      <c r="IZS43" s="34"/>
      <c r="IZT43" s="34"/>
      <c r="IZU43" s="34"/>
      <c r="IZV43" s="34"/>
      <c r="IZW43" s="34"/>
      <c r="IZX43" s="34"/>
      <c r="IZY43" s="34"/>
      <c r="IZZ43" s="34"/>
      <c r="JAA43" s="34"/>
      <c r="JAB43" s="34"/>
      <c r="JAC43" s="34"/>
      <c r="JAD43" s="34"/>
      <c r="JAE43" s="34"/>
      <c r="JAF43" s="34"/>
      <c r="JAG43" s="34"/>
      <c r="JAH43" s="34"/>
      <c r="JAI43" s="34"/>
      <c r="JAJ43" s="34"/>
      <c r="JAK43" s="34"/>
      <c r="JAL43" s="34"/>
      <c r="JAM43" s="34"/>
      <c r="JAN43" s="34"/>
      <c r="JAO43" s="34"/>
      <c r="JAP43" s="34"/>
      <c r="JAQ43" s="34"/>
      <c r="JAR43" s="34"/>
      <c r="JAS43" s="34"/>
      <c r="JAT43" s="34"/>
      <c r="JAU43" s="34"/>
      <c r="JAV43" s="34"/>
      <c r="JAW43" s="34"/>
      <c r="JAX43" s="34"/>
      <c r="JAY43" s="34"/>
      <c r="JAZ43" s="34"/>
      <c r="JBA43" s="34"/>
      <c r="JBB43" s="34"/>
      <c r="JBC43" s="34"/>
      <c r="JBD43" s="34"/>
      <c r="JBE43" s="34"/>
      <c r="JBF43" s="34"/>
      <c r="JBG43" s="34"/>
      <c r="JBH43" s="34"/>
      <c r="JBI43" s="34"/>
      <c r="JBJ43" s="34"/>
      <c r="JBK43" s="34"/>
      <c r="JBL43" s="34"/>
      <c r="JBM43" s="34"/>
      <c r="JBN43" s="34"/>
      <c r="JBO43" s="34"/>
      <c r="JBP43" s="34"/>
      <c r="JBQ43" s="34"/>
      <c r="JBR43" s="34"/>
      <c r="JBS43" s="34"/>
      <c r="JBT43" s="34"/>
      <c r="JBU43" s="34"/>
      <c r="JBV43" s="34"/>
      <c r="JBW43" s="34"/>
      <c r="JBX43" s="34"/>
      <c r="JBY43" s="34"/>
      <c r="JBZ43" s="34"/>
      <c r="JCA43" s="34"/>
      <c r="JCB43" s="34"/>
      <c r="JCC43" s="34"/>
      <c r="JCD43" s="34"/>
      <c r="JCE43" s="34"/>
      <c r="JCF43" s="34"/>
      <c r="JCG43" s="34"/>
      <c r="JCH43" s="34"/>
      <c r="JCI43" s="34"/>
      <c r="JCJ43" s="34"/>
      <c r="JCK43" s="34"/>
      <c r="JCL43" s="34"/>
      <c r="JCM43" s="34"/>
      <c r="JCN43" s="34"/>
      <c r="JCO43" s="34"/>
      <c r="JCP43" s="34"/>
      <c r="JCQ43" s="34"/>
      <c r="JCR43" s="34"/>
      <c r="JCS43" s="34"/>
      <c r="JCT43" s="34"/>
      <c r="JCU43" s="34"/>
      <c r="JCV43" s="34"/>
      <c r="JCW43" s="34"/>
      <c r="JCX43" s="34"/>
      <c r="JCY43" s="34"/>
      <c r="JCZ43" s="34"/>
      <c r="JDA43" s="34"/>
      <c r="JDB43" s="34"/>
      <c r="JDC43" s="34"/>
      <c r="JDD43" s="34"/>
      <c r="JDE43" s="34"/>
      <c r="JDF43" s="34"/>
      <c r="JDG43" s="34"/>
      <c r="JDH43" s="34"/>
      <c r="JDI43" s="34"/>
      <c r="JDJ43" s="34"/>
      <c r="JDK43" s="34"/>
      <c r="JDL43" s="34"/>
      <c r="JDM43" s="34"/>
      <c r="JDN43" s="34"/>
      <c r="JDO43" s="34"/>
      <c r="JDP43" s="34"/>
      <c r="JDQ43" s="34"/>
      <c r="JDR43" s="34"/>
      <c r="JDS43" s="34"/>
      <c r="JDT43" s="34"/>
      <c r="JDU43" s="34"/>
      <c r="JDV43" s="34"/>
      <c r="JDW43" s="34"/>
      <c r="JDX43" s="34"/>
      <c r="JDY43" s="34"/>
      <c r="JDZ43" s="34"/>
      <c r="JEA43" s="34"/>
      <c r="JEB43" s="34"/>
      <c r="JEC43" s="34"/>
      <c r="JED43" s="34"/>
      <c r="JEE43" s="34"/>
      <c r="JEF43" s="34"/>
      <c r="JEG43" s="34"/>
      <c r="JEH43" s="34"/>
      <c r="JEI43" s="34"/>
      <c r="JEJ43" s="34"/>
      <c r="JEK43" s="34"/>
      <c r="JEL43" s="34"/>
      <c r="JEM43" s="34"/>
      <c r="JEN43" s="34"/>
      <c r="JEO43" s="34"/>
      <c r="JEP43" s="34"/>
      <c r="JEQ43" s="34"/>
      <c r="JER43" s="34"/>
      <c r="JES43" s="34"/>
      <c r="JET43" s="34"/>
      <c r="JEU43" s="34"/>
      <c r="JEV43" s="34"/>
      <c r="JEW43" s="34"/>
      <c r="JEX43" s="34"/>
      <c r="JEY43" s="34"/>
      <c r="JEZ43" s="34"/>
      <c r="JFA43" s="34"/>
      <c r="JFB43" s="34"/>
      <c r="JFC43" s="34"/>
      <c r="JFD43" s="34"/>
      <c r="JFE43" s="34"/>
      <c r="JFF43" s="34"/>
      <c r="JFG43" s="34"/>
      <c r="JFH43" s="34"/>
      <c r="JFI43" s="34"/>
      <c r="JFJ43" s="34"/>
      <c r="JFK43" s="34"/>
      <c r="JFL43" s="34"/>
      <c r="JFM43" s="34"/>
      <c r="JFN43" s="34"/>
      <c r="JFO43" s="34"/>
      <c r="JFP43" s="34"/>
      <c r="JFQ43" s="34"/>
      <c r="JFR43" s="34"/>
      <c r="JFS43" s="34"/>
      <c r="JFT43" s="34"/>
      <c r="JFU43" s="34"/>
      <c r="JFV43" s="34"/>
      <c r="JFW43" s="34"/>
      <c r="JFX43" s="34"/>
      <c r="JFY43" s="34"/>
      <c r="JFZ43" s="34"/>
      <c r="JGA43" s="34"/>
      <c r="JGB43" s="34"/>
      <c r="JGC43" s="34"/>
      <c r="JGD43" s="34"/>
      <c r="JGE43" s="34"/>
      <c r="JGF43" s="34"/>
      <c r="JGG43" s="34"/>
      <c r="JGH43" s="34"/>
      <c r="JGI43" s="34"/>
      <c r="JGJ43" s="34"/>
      <c r="JGK43" s="34"/>
      <c r="JGL43" s="34"/>
      <c r="JGM43" s="34"/>
      <c r="JGN43" s="34"/>
      <c r="JGO43" s="34"/>
      <c r="JGP43" s="34"/>
      <c r="JGQ43" s="34"/>
      <c r="JGR43" s="34"/>
      <c r="JGS43" s="34"/>
      <c r="JGT43" s="34"/>
      <c r="JGU43" s="34"/>
      <c r="JGV43" s="34"/>
      <c r="JGW43" s="34"/>
      <c r="JGX43" s="34"/>
      <c r="JGY43" s="34"/>
      <c r="JGZ43" s="34"/>
      <c r="JHA43" s="34"/>
      <c r="JHB43" s="34"/>
      <c r="JHC43" s="34"/>
      <c r="JHD43" s="34"/>
      <c r="JHE43" s="34"/>
      <c r="JHF43" s="34"/>
      <c r="JHG43" s="34"/>
      <c r="JHH43" s="34"/>
      <c r="JHI43" s="34"/>
      <c r="JHJ43" s="34"/>
      <c r="JHK43" s="34"/>
      <c r="JHL43" s="34"/>
      <c r="JHM43" s="34"/>
      <c r="JHN43" s="34"/>
      <c r="JHO43" s="34"/>
      <c r="JHP43" s="34"/>
      <c r="JHQ43" s="34"/>
      <c r="JHR43" s="34"/>
      <c r="JHS43" s="34"/>
      <c r="JHT43" s="34"/>
      <c r="JHU43" s="34"/>
      <c r="JHV43" s="34"/>
      <c r="JHW43" s="34"/>
      <c r="JHX43" s="34"/>
      <c r="JHY43" s="34"/>
      <c r="JHZ43" s="34"/>
      <c r="JIA43" s="34"/>
      <c r="JIB43" s="34"/>
      <c r="JIC43" s="34"/>
      <c r="JID43" s="34"/>
      <c r="JIE43" s="34"/>
      <c r="JIF43" s="34"/>
      <c r="JIG43" s="34"/>
      <c r="JIH43" s="34"/>
      <c r="JII43" s="34"/>
      <c r="JIJ43" s="34"/>
      <c r="JIK43" s="34"/>
      <c r="JIL43" s="34"/>
      <c r="JIM43" s="34"/>
      <c r="JIN43" s="34"/>
      <c r="JIO43" s="34"/>
      <c r="JIP43" s="34"/>
      <c r="JIQ43" s="34"/>
      <c r="JIR43" s="34"/>
      <c r="JIS43" s="34"/>
      <c r="JIT43" s="34"/>
      <c r="JIU43" s="34"/>
      <c r="JIV43" s="34"/>
      <c r="JIW43" s="34"/>
      <c r="JIX43" s="34"/>
      <c r="JIY43" s="34"/>
      <c r="JIZ43" s="34"/>
      <c r="JJA43" s="34"/>
      <c r="JJB43" s="34"/>
      <c r="JJC43" s="34"/>
      <c r="JJD43" s="34"/>
      <c r="JJE43" s="34"/>
      <c r="JJF43" s="34"/>
      <c r="JJG43" s="34"/>
      <c r="JJH43" s="34"/>
      <c r="JJI43" s="34"/>
      <c r="JJJ43" s="34"/>
      <c r="JJK43" s="34"/>
      <c r="JJL43" s="34"/>
      <c r="JJM43" s="34"/>
      <c r="JJN43" s="34"/>
      <c r="JJO43" s="34"/>
      <c r="JJP43" s="34"/>
      <c r="JJQ43" s="34"/>
      <c r="JJR43" s="34"/>
      <c r="JJS43" s="34"/>
      <c r="JJT43" s="34"/>
      <c r="JJU43" s="34"/>
      <c r="JJV43" s="34"/>
      <c r="JJW43" s="34"/>
      <c r="JJX43" s="34"/>
      <c r="JJY43" s="34"/>
      <c r="JJZ43" s="34"/>
      <c r="JKA43" s="34"/>
      <c r="JKB43" s="34"/>
      <c r="JKC43" s="34"/>
      <c r="JKD43" s="34"/>
      <c r="JKE43" s="34"/>
      <c r="JKF43" s="34"/>
      <c r="JKG43" s="34"/>
      <c r="JKH43" s="34"/>
      <c r="JKI43" s="34"/>
      <c r="JKJ43" s="34"/>
      <c r="JKK43" s="34"/>
      <c r="JKL43" s="34"/>
      <c r="JKM43" s="34"/>
      <c r="JKN43" s="34"/>
      <c r="JKO43" s="34"/>
      <c r="JKP43" s="34"/>
      <c r="JKQ43" s="34"/>
      <c r="JKR43" s="34"/>
      <c r="JKS43" s="34"/>
      <c r="JKT43" s="34"/>
      <c r="JKU43" s="34"/>
      <c r="JKV43" s="34"/>
      <c r="JKW43" s="34"/>
      <c r="JKX43" s="34"/>
      <c r="JKY43" s="34"/>
      <c r="JKZ43" s="34"/>
      <c r="JLA43" s="34"/>
      <c r="JLB43" s="34"/>
      <c r="JLC43" s="34"/>
      <c r="JLD43" s="34"/>
      <c r="JLE43" s="34"/>
      <c r="JLF43" s="34"/>
      <c r="JLG43" s="34"/>
      <c r="JLH43" s="34"/>
      <c r="JLI43" s="34"/>
      <c r="JLJ43" s="34"/>
      <c r="JLK43" s="34"/>
      <c r="JLL43" s="34"/>
      <c r="JLM43" s="34"/>
      <c r="JLN43" s="34"/>
      <c r="JLO43" s="34"/>
      <c r="JLP43" s="34"/>
      <c r="JLQ43" s="34"/>
      <c r="JLR43" s="34"/>
      <c r="JLS43" s="34"/>
      <c r="JLT43" s="34"/>
      <c r="JLU43" s="34"/>
      <c r="JLV43" s="34"/>
      <c r="JLW43" s="34"/>
      <c r="JLX43" s="34"/>
      <c r="JLY43" s="34"/>
      <c r="JLZ43" s="34"/>
      <c r="JMA43" s="34"/>
      <c r="JMB43" s="34"/>
      <c r="JMC43" s="34"/>
      <c r="JMD43" s="34"/>
      <c r="JME43" s="34"/>
      <c r="JMF43" s="34"/>
      <c r="JMG43" s="34"/>
      <c r="JMH43" s="34"/>
      <c r="JMI43" s="34"/>
      <c r="JMJ43" s="34"/>
      <c r="JMK43" s="34"/>
      <c r="JML43" s="34"/>
      <c r="JMM43" s="34"/>
      <c r="JMN43" s="34"/>
      <c r="JMO43" s="34"/>
      <c r="JMP43" s="34"/>
      <c r="JMQ43" s="34"/>
      <c r="JMR43" s="34"/>
      <c r="JMS43" s="34"/>
      <c r="JMT43" s="34"/>
      <c r="JMU43" s="34"/>
      <c r="JMV43" s="34"/>
      <c r="JMW43" s="34"/>
      <c r="JMX43" s="34"/>
      <c r="JMY43" s="34"/>
      <c r="JMZ43" s="34"/>
      <c r="JNA43" s="34"/>
      <c r="JNB43" s="34"/>
      <c r="JNC43" s="34"/>
      <c r="JND43" s="34"/>
      <c r="JNE43" s="34"/>
      <c r="JNF43" s="34"/>
      <c r="JNG43" s="34"/>
      <c r="JNH43" s="34"/>
      <c r="JNI43" s="34"/>
      <c r="JNJ43" s="34"/>
      <c r="JNK43" s="34"/>
      <c r="JNL43" s="34"/>
      <c r="JNM43" s="34"/>
      <c r="JNN43" s="34"/>
      <c r="JNO43" s="34"/>
      <c r="JNP43" s="34"/>
      <c r="JNQ43" s="34"/>
      <c r="JNR43" s="34"/>
      <c r="JNS43" s="34"/>
      <c r="JNT43" s="34"/>
      <c r="JNU43" s="34"/>
      <c r="JNV43" s="34"/>
      <c r="JNW43" s="34"/>
      <c r="JNX43" s="34"/>
      <c r="JNY43" s="34"/>
      <c r="JNZ43" s="34"/>
      <c r="JOA43" s="34"/>
      <c r="JOB43" s="34"/>
      <c r="JOC43" s="34"/>
      <c r="JOD43" s="34"/>
      <c r="JOE43" s="34"/>
      <c r="JOF43" s="34"/>
      <c r="JOG43" s="34"/>
      <c r="JOH43" s="34"/>
      <c r="JOI43" s="34"/>
      <c r="JOJ43" s="34"/>
      <c r="JOK43" s="34"/>
      <c r="JOL43" s="34"/>
      <c r="JOM43" s="34"/>
      <c r="JON43" s="34"/>
      <c r="JOO43" s="34"/>
      <c r="JOP43" s="34"/>
      <c r="JOQ43" s="34"/>
      <c r="JOR43" s="34"/>
      <c r="JOS43" s="34"/>
      <c r="JOT43" s="34"/>
      <c r="JOU43" s="34"/>
      <c r="JOV43" s="34"/>
      <c r="JOW43" s="34"/>
      <c r="JOX43" s="34"/>
      <c r="JOY43" s="34"/>
      <c r="JOZ43" s="34"/>
      <c r="JPA43" s="34"/>
      <c r="JPB43" s="34"/>
      <c r="JPC43" s="34"/>
      <c r="JPD43" s="34"/>
      <c r="JPE43" s="34"/>
      <c r="JPF43" s="34"/>
      <c r="JPG43" s="34"/>
      <c r="JPH43" s="34"/>
      <c r="JPI43" s="34"/>
      <c r="JPJ43" s="34"/>
      <c r="JPK43" s="34"/>
      <c r="JPL43" s="34"/>
      <c r="JPM43" s="34"/>
      <c r="JPN43" s="34"/>
      <c r="JPO43" s="34"/>
      <c r="JPP43" s="34"/>
      <c r="JPQ43" s="34"/>
      <c r="JPR43" s="34"/>
      <c r="JPS43" s="34"/>
      <c r="JPT43" s="34"/>
      <c r="JPU43" s="34"/>
      <c r="JPV43" s="34"/>
      <c r="JPW43" s="34"/>
      <c r="JPX43" s="34"/>
      <c r="JPY43" s="34"/>
      <c r="JPZ43" s="34"/>
      <c r="JQA43" s="34"/>
      <c r="JQB43" s="34"/>
      <c r="JQC43" s="34"/>
      <c r="JQD43" s="34"/>
      <c r="JQE43" s="34"/>
      <c r="JQF43" s="34"/>
      <c r="JQG43" s="34"/>
      <c r="JQH43" s="34"/>
      <c r="JQI43" s="34"/>
      <c r="JQJ43" s="34"/>
      <c r="JQK43" s="34"/>
      <c r="JQL43" s="34"/>
      <c r="JQM43" s="34"/>
      <c r="JQN43" s="34"/>
      <c r="JQO43" s="34"/>
      <c r="JQP43" s="34"/>
      <c r="JQQ43" s="34"/>
      <c r="JQR43" s="34"/>
      <c r="JQS43" s="34"/>
      <c r="JQT43" s="34"/>
      <c r="JQU43" s="34"/>
      <c r="JQV43" s="34"/>
      <c r="JQW43" s="34"/>
      <c r="JQX43" s="34"/>
      <c r="JQY43" s="34"/>
      <c r="JQZ43" s="34"/>
      <c r="JRA43" s="34"/>
      <c r="JRB43" s="34"/>
      <c r="JRC43" s="34"/>
      <c r="JRD43" s="34"/>
      <c r="JRE43" s="34"/>
      <c r="JRF43" s="34"/>
      <c r="JRG43" s="34"/>
      <c r="JRH43" s="34"/>
      <c r="JRI43" s="34"/>
      <c r="JRJ43" s="34"/>
      <c r="JRK43" s="34"/>
      <c r="JRL43" s="34"/>
      <c r="JRM43" s="34"/>
      <c r="JRN43" s="34"/>
      <c r="JRO43" s="34"/>
      <c r="JRP43" s="34"/>
      <c r="JRQ43" s="34"/>
      <c r="JRR43" s="34"/>
      <c r="JRS43" s="34"/>
      <c r="JRT43" s="34"/>
      <c r="JRU43" s="34"/>
      <c r="JRV43" s="34"/>
      <c r="JRW43" s="34"/>
      <c r="JRX43" s="34"/>
      <c r="JRY43" s="34"/>
      <c r="JRZ43" s="34"/>
      <c r="JSA43" s="34"/>
      <c r="JSB43" s="34"/>
      <c r="JSC43" s="34"/>
      <c r="JSD43" s="34"/>
      <c r="JSE43" s="34"/>
      <c r="JSF43" s="34"/>
      <c r="JSG43" s="34"/>
      <c r="JSH43" s="34"/>
      <c r="JSI43" s="34"/>
      <c r="JSJ43" s="34"/>
      <c r="JSK43" s="34"/>
      <c r="JSL43" s="34"/>
      <c r="JSM43" s="34"/>
      <c r="JSN43" s="34"/>
      <c r="JSO43" s="34"/>
      <c r="JSP43" s="34"/>
      <c r="JSQ43" s="34"/>
      <c r="JSR43" s="34"/>
      <c r="JSS43" s="34"/>
      <c r="JST43" s="34"/>
      <c r="JSU43" s="34"/>
      <c r="JSV43" s="34"/>
      <c r="JSW43" s="34"/>
      <c r="JSX43" s="34"/>
      <c r="JSY43" s="34"/>
      <c r="JSZ43" s="34"/>
      <c r="JTA43" s="34"/>
      <c r="JTB43" s="34"/>
      <c r="JTC43" s="34"/>
      <c r="JTD43" s="34"/>
      <c r="JTE43" s="34"/>
      <c r="JTF43" s="34"/>
      <c r="JTG43" s="34"/>
      <c r="JTH43" s="34"/>
      <c r="JTI43" s="34"/>
      <c r="JTJ43" s="34"/>
      <c r="JTK43" s="34"/>
      <c r="JTL43" s="34"/>
      <c r="JTM43" s="34"/>
      <c r="JTN43" s="34"/>
      <c r="JTO43" s="34"/>
      <c r="JTP43" s="34"/>
      <c r="JTQ43" s="34"/>
      <c r="JTR43" s="34"/>
      <c r="JTS43" s="34"/>
      <c r="JTT43" s="34"/>
      <c r="JTU43" s="34"/>
      <c r="JTV43" s="34"/>
      <c r="JTW43" s="34"/>
      <c r="JTX43" s="34"/>
      <c r="JTY43" s="34"/>
      <c r="JTZ43" s="34"/>
      <c r="JUA43" s="34"/>
      <c r="JUB43" s="34"/>
      <c r="JUC43" s="34"/>
      <c r="JUD43" s="34"/>
      <c r="JUE43" s="34"/>
      <c r="JUF43" s="34"/>
      <c r="JUG43" s="34"/>
      <c r="JUH43" s="34"/>
      <c r="JUI43" s="34"/>
      <c r="JUJ43" s="34"/>
      <c r="JUK43" s="34"/>
      <c r="JUL43" s="34"/>
      <c r="JUM43" s="34"/>
      <c r="JUN43" s="34"/>
      <c r="JUO43" s="34"/>
      <c r="JUP43" s="34"/>
      <c r="JUQ43" s="34"/>
      <c r="JUR43" s="34"/>
      <c r="JUS43" s="34"/>
      <c r="JUT43" s="34"/>
      <c r="JUU43" s="34"/>
      <c r="JUV43" s="34"/>
      <c r="JUW43" s="34"/>
      <c r="JUX43" s="34"/>
      <c r="JUY43" s="34"/>
      <c r="JUZ43" s="34"/>
      <c r="JVA43" s="34"/>
      <c r="JVB43" s="34"/>
      <c r="JVC43" s="34"/>
      <c r="JVD43" s="34"/>
      <c r="JVE43" s="34"/>
      <c r="JVF43" s="34"/>
      <c r="JVG43" s="34"/>
      <c r="JVH43" s="34"/>
      <c r="JVI43" s="34"/>
      <c r="JVJ43" s="34"/>
      <c r="JVK43" s="34"/>
      <c r="JVL43" s="34"/>
      <c r="JVM43" s="34"/>
      <c r="JVN43" s="34"/>
      <c r="JVO43" s="34"/>
      <c r="JVP43" s="34"/>
      <c r="JVQ43" s="34"/>
      <c r="JVR43" s="34"/>
      <c r="JVS43" s="34"/>
      <c r="JVT43" s="34"/>
      <c r="JVU43" s="34"/>
      <c r="JVV43" s="34"/>
      <c r="JVW43" s="34"/>
      <c r="JVX43" s="34"/>
      <c r="JVY43" s="34"/>
      <c r="JVZ43" s="34"/>
      <c r="JWA43" s="34"/>
      <c r="JWB43" s="34"/>
      <c r="JWC43" s="34"/>
      <c r="JWD43" s="34"/>
      <c r="JWE43" s="34"/>
      <c r="JWF43" s="34"/>
      <c r="JWG43" s="34"/>
      <c r="JWH43" s="34"/>
      <c r="JWI43" s="34"/>
      <c r="JWJ43" s="34"/>
      <c r="JWK43" s="34"/>
      <c r="JWL43" s="34"/>
      <c r="JWM43" s="34"/>
      <c r="JWN43" s="34"/>
      <c r="JWO43" s="34"/>
      <c r="JWP43" s="34"/>
      <c r="JWQ43" s="34"/>
      <c r="JWR43" s="34"/>
      <c r="JWS43" s="34"/>
      <c r="JWT43" s="34"/>
      <c r="JWU43" s="34"/>
      <c r="JWV43" s="34"/>
      <c r="JWW43" s="34"/>
      <c r="JWX43" s="34"/>
      <c r="JWY43" s="34"/>
      <c r="JWZ43" s="34"/>
      <c r="JXA43" s="34"/>
      <c r="JXB43" s="34"/>
      <c r="JXC43" s="34"/>
      <c r="JXD43" s="34"/>
      <c r="JXE43" s="34"/>
      <c r="JXF43" s="34"/>
      <c r="JXG43" s="34"/>
      <c r="JXH43" s="34"/>
      <c r="JXI43" s="34"/>
      <c r="JXJ43" s="34"/>
      <c r="JXK43" s="34"/>
      <c r="JXL43" s="34"/>
      <c r="JXM43" s="34"/>
      <c r="JXN43" s="34"/>
      <c r="JXO43" s="34"/>
      <c r="JXP43" s="34"/>
      <c r="JXQ43" s="34"/>
      <c r="JXR43" s="34"/>
      <c r="JXS43" s="34"/>
      <c r="JXT43" s="34"/>
      <c r="JXU43" s="34"/>
      <c r="JXV43" s="34"/>
      <c r="JXW43" s="34"/>
      <c r="JXX43" s="34"/>
      <c r="JXY43" s="34"/>
      <c r="JXZ43" s="34"/>
      <c r="JYA43" s="34"/>
      <c r="JYB43" s="34"/>
      <c r="JYC43" s="34"/>
      <c r="JYD43" s="34"/>
      <c r="JYE43" s="34"/>
      <c r="JYF43" s="34"/>
      <c r="JYG43" s="34"/>
      <c r="JYH43" s="34"/>
      <c r="JYI43" s="34"/>
      <c r="JYJ43" s="34"/>
      <c r="JYK43" s="34"/>
      <c r="JYL43" s="34"/>
      <c r="JYM43" s="34"/>
      <c r="JYN43" s="34"/>
      <c r="JYO43" s="34"/>
      <c r="JYP43" s="34"/>
      <c r="JYQ43" s="34"/>
      <c r="JYR43" s="34"/>
      <c r="JYS43" s="34"/>
      <c r="JYT43" s="34"/>
      <c r="JYU43" s="34"/>
      <c r="JYV43" s="34"/>
      <c r="JYW43" s="34"/>
      <c r="JYX43" s="34"/>
      <c r="JYY43" s="34"/>
      <c r="JYZ43" s="34"/>
      <c r="JZA43" s="34"/>
      <c r="JZB43" s="34"/>
      <c r="JZC43" s="34"/>
      <c r="JZD43" s="34"/>
      <c r="JZE43" s="34"/>
      <c r="JZF43" s="34"/>
      <c r="JZG43" s="34"/>
      <c r="JZH43" s="34"/>
      <c r="JZI43" s="34"/>
      <c r="JZJ43" s="34"/>
      <c r="JZK43" s="34"/>
      <c r="JZL43" s="34"/>
      <c r="JZM43" s="34"/>
      <c r="JZN43" s="34"/>
      <c r="JZO43" s="34"/>
      <c r="JZP43" s="34"/>
      <c r="JZQ43" s="34"/>
      <c r="JZR43" s="34"/>
      <c r="JZS43" s="34"/>
      <c r="JZT43" s="34"/>
      <c r="JZU43" s="34"/>
      <c r="JZV43" s="34"/>
      <c r="JZW43" s="34"/>
      <c r="JZX43" s="34"/>
      <c r="JZY43" s="34"/>
      <c r="JZZ43" s="34"/>
      <c r="KAA43" s="34"/>
      <c r="KAB43" s="34"/>
      <c r="KAC43" s="34"/>
      <c r="KAD43" s="34"/>
      <c r="KAE43" s="34"/>
      <c r="KAF43" s="34"/>
      <c r="KAG43" s="34"/>
      <c r="KAH43" s="34"/>
      <c r="KAI43" s="34"/>
      <c r="KAJ43" s="34"/>
      <c r="KAK43" s="34"/>
      <c r="KAL43" s="34"/>
      <c r="KAM43" s="34"/>
      <c r="KAN43" s="34"/>
      <c r="KAO43" s="34"/>
      <c r="KAP43" s="34"/>
      <c r="KAQ43" s="34"/>
      <c r="KAR43" s="34"/>
      <c r="KAS43" s="34"/>
      <c r="KAT43" s="34"/>
      <c r="KAU43" s="34"/>
      <c r="KAV43" s="34"/>
      <c r="KAW43" s="34"/>
      <c r="KAX43" s="34"/>
      <c r="KAY43" s="34"/>
      <c r="KAZ43" s="34"/>
      <c r="KBA43" s="34"/>
      <c r="KBB43" s="34"/>
      <c r="KBC43" s="34"/>
      <c r="KBD43" s="34"/>
      <c r="KBE43" s="34"/>
      <c r="KBF43" s="34"/>
      <c r="KBG43" s="34"/>
      <c r="KBH43" s="34"/>
      <c r="KBI43" s="34"/>
      <c r="KBJ43" s="34"/>
      <c r="KBK43" s="34"/>
      <c r="KBL43" s="34"/>
      <c r="KBM43" s="34"/>
      <c r="KBN43" s="34"/>
      <c r="KBO43" s="34"/>
      <c r="KBP43" s="34"/>
      <c r="KBQ43" s="34"/>
      <c r="KBR43" s="34"/>
      <c r="KBS43" s="34"/>
      <c r="KBT43" s="34"/>
      <c r="KBU43" s="34"/>
      <c r="KBV43" s="34"/>
      <c r="KBW43" s="34"/>
      <c r="KBX43" s="34"/>
      <c r="KBY43" s="34"/>
      <c r="KBZ43" s="34"/>
      <c r="KCA43" s="34"/>
      <c r="KCB43" s="34"/>
      <c r="KCC43" s="34"/>
      <c r="KCD43" s="34"/>
      <c r="KCE43" s="34"/>
      <c r="KCF43" s="34"/>
      <c r="KCG43" s="34"/>
      <c r="KCH43" s="34"/>
      <c r="KCI43" s="34"/>
      <c r="KCJ43" s="34"/>
      <c r="KCK43" s="34"/>
      <c r="KCL43" s="34"/>
      <c r="KCM43" s="34"/>
      <c r="KCN43" s="34"/>
      <c r="KCO43" s="34"/>
      <c r="KCP43" s="34"/>
      <c r="KCQ43" s="34"/>
      <c r="KCR43" s="34"/>
      <c r="KCS43" s="34"/>
      <c r="KCT43" s="34"/>
      <c r="KCU43" s="34"/>
      <c r="KCV43" s="34"/>
      <c r="KCW43" s="34"/>
      <c r="KCX43" s="34"/>
      <c r="KCY43" s="34"/>
      <c r="KCZ43" s="34"/>
      <c r="KDA43" s="34"/>
      <c r="KDB43" s="34"/>
      <c r="KDC43" s="34"/>
      <c r="KDD43" s="34"/>
      <c r="KDE43" s="34"/>
      <c r="KDF43" s="34"/>
      <c r="KDG43" s="34"/>
      <c r="KDH43" s="34"/>
      <c r="KDI43" s="34"/>
      <c r="KDJ43" s="34"/>
      <c r="KDK43" s="34"/>
      <c r="KDL43" s="34"/>
      <c r="KDM43" s="34"/>
      <c r="KDN43" s="34"/>
      <c r="KDO43" s="34"/>
      <c r="KDP43" s="34"/>
      <c r="KDQ43" s="34"/>
      <c r="KDR43" s="34"/>
      <c r="KDS43" s="34"/>
      <c r="KDT43" s="34"/>
      <c r="KDU43" s="34"/>
      <c r="KDV43" s="34"/>
      <c r="KDW43" s="34"/>
      <c r="KDX43" s="34"/>
      <c r="KDY43" s="34"/>
      <c r="KDZ43" s="34"/>
      <c r="KEA43" s="34"/>
      <c r="KEB43" s="34"/>
      <c r="KEC43" s="34"/>
      <c r="KED43" s="34"/>
      <c r="KEE43" s="34"/>
      <c r="KEF43" s="34"/>
      <c r="KEG43" s="34"/>
      <c r="KEH43" s="34"/>
      <c r="KEI43" s="34"/>
      <c r="KEJ43" s="34"/>
      <c r="KEK43" s="34"/>
      <c r="KEL43" s="34"/>
      <c r="KEM43" s="34"/>
      <c r="KEN43" s="34"/>
      <c r="KEO43" s="34"/>
      <c r="KEP43" s="34"/>
      <c r="KEQ43" s="34"/>
      <c r="KER43" s="34"/>
      <c r="KES43" s="34"/>
      <c r="KET43" s="34"/>
      <c r="KEU43" s="34"/>
      <c r="KEV43" s="34"/>
      <c r="KEW43" s="34"/>
      <c r="KEX43" s="34"/>
      <c r="KEY43" s="34"/>
      <c r="KEZ43" s="34"/>
      <c r="KFA43" s="34"/>
      <c r="KFB43" s="34"/>
      <c r="KFC43" s="34"/>
      <c r="KFD43" s="34"/>
      <c r="KFE43" s="34"/>
      <c r="KFF43" s="34"/>
      <c r="KFG43" s="34"/>
      <c r="KFH43" s="34"/>
      <c r="KFI43" s="34"/>
      <c r="KFJ43" s="34"/>
      <c r="KFK43" s="34"/>
      <c r="KFL43" s="34"/>
      <c r="KFM43" s="34"/>
      <c r="KFN43" s="34"/>
      <c r="KFO43" s="34"/>
      <c r="KFP43" s="34"/>
      <c r="KFQ43" s="34"/>
      <c r="KFR43" s="34"/>
      <c r="KFS43" s="34"/>
      <c r="KFT43" s="34"/>
      <c r="KFU43" s="34"/>
      <c r="KFV43" s="34"/>
      <c r="KFW43" s="34"/>
      <c r="KFX43" s="34"/>
      <c r="KFY43" s="34"/>
      <c r="KFZ43" s="34"/>
      <c r="KGA43" s="34"/>
      <c r="KGB43" s="34"/>
      <c r="KGC43" s="34"/>
      <c r="KGD43" s="34"/>
      <c r="KGE43" s="34"/>
      <c r="KGF43" s="34"/>
      <c r="KGG43" s="34"/>
      <c r="KGH43" s="34"/>
      <c r="KGI43" s="34"/>
      <c r="KGJ43" s="34"/>
      <c r="KGK43" s="34"/>
      <c r="KGL43" s="34"/>
      <c r="KGM43" s="34"/>
      <c r="KGN43" s="34"/>
      <c r="KGO43" s="34"/>
      <c r="KGP43" s="34"/>
      <c r="KGQ43" s="34"/>
      <c r="KGR43" s="34"/>
      <c r="KGS43" s="34"/>
      <c r="KGT43" s="34"/>
      <c r="KGU43" s="34"/>
      <c r="KGV43" s="34"/>
      <c r="KGW43" s="34"/>
      <c r="KGX43" s="34"/>
      <c r="KGY43" s="34"/>
      <c r="KGZ43" s="34"/>
      <c r="KHA43" s="34"/>
      <c r="KHB43" s="34"/>
      <c r="KHC43" s="34"/>
      <c r="KHD43" s="34"/>
      <c r="KHE43" s="34"/>
      <c r="KHF43" s="34"/>
      <c r="KHG43" s="34"/>
      <c r="KHH43" s="34"/>
      <c r="KHI43" s="34"/>
      <c r="KHJ43" s="34"/>
      <c r="KHK43" s="34"/>
      <c r="KHL43" s="34"/>
      <c r="KHM43" s="34"/>
      <c r="KHN43" s="34"/>
      <c r="KHO43" s="34"/>
      <c r="KHP43" s="34"/>
      <c r="KHQ43" s="34"/>
      <c r="KHR43" s="34"/>
      <c r="KHS43" s="34"/>
      <c r="KHT43" s="34"/>
      <c r="KHU43" s="34"/>
      <c r="KHV43" s="34"/>
      <c r="KHW43" s="34"/>
      <c r="KHX43" s="34"/>
      <c r="KHY43" s="34"/>
      <c r="KHZ43" s="34"/>
      <c r="KIA43" s="34"/>
      <c r="KIB43" s="34"/>
      <c r="KIC43" s="34"/>
      <c r="KID43" s="34"/>
      <c r="KIE43" s="34"/>
      <c r="KIF43" s="34"/>
      <c r="KIG43" s="34"/>
      <c r="KIH43" s="34"/>
      <c r="KII43" s="34"/>
      <c r="KIJ43" s="34"/>
      <c r="KIK43" s="34"/>
      <c r="KIL43" s="34"/>
      <c r="KIM43" s="34"/>
      <c r="KIN43" s="34"/>
      <c r="KIO43" s="34"/>
      <c r="KIP43" s="34"/>
      <c r="KIQ43" s="34"/>
      <c r="KIR43" s="34"/>
      <c r="KIS43" s="34"/>
      <c r="KIT43" s="34"/>
      <c r="KIU43" s="34"/>
      <c r="KIV43" s="34"/>
      <c r="KIW43" s="34"/>
      <c r="KIX43" s="34"/>
      <c r="KIY43" s="34"/>
      <c r="KIZ43" s="34"/>
      <c r="KJA43" s="34"/>
      <c r="KJB43" s="34"/>
      <c r="KJC43" s="34"/>
      <c r="KJD43" s="34"/>
      <c r="KJE43" s="34"/>
      <c r="KJF43" s="34"/>
      <c r="KJG43" s="34"/>
      <c r="KJH43" s="34"/>
      <c r="KJI43" s="34"/>
      <c r="KJJ43" s="34"/>
      <c r="KJK43" s="34"/>
      <c r="KJL43" s="34"/>
      <c r="KJM43" s="34"/>
      <c r="KJN43" s="34"/>
      <c r="KJO43" s="34"/>
      <c r="KJP43" s="34"/>
      <c r="KJQ43" s="34"/>
      <c r="KJR43" s="34"/>
      <c r="KJS43" s="34"/>
      <c r="KJT43" s="34"/>
      <c r="KJU43" s="34"/>
      <c r="KJV43" s="34"/>
      <c r="KJW43" s="34"/>
      <c r="KJX43" s="34"/>
      <c r="KJY43" s="34"/>
      <c r="KJZ43" s="34"/>
      <c r="KKA43" s="34"/>
      <c r="KKB43" s="34"/>
      <c r="KKC43" s="34"/>
      <c r="KKD43" s="34"/>
      <c r="KKE43" s="34"/>
      <c r="KKF43" s="34"/>
      <c r="KKG43" s="34"/>
      <c r="KKH43" s="34"/>
      <c r="KKI43" s="34"/>
      <c r="KKJ43" s="34"/>
      <c r="KKK43" s="34"/>
      <c r="KKL43" s="34"/>
      <c r="KKM43" s="34"/>
      <c r="KKN43" s="34"/>
      <c r="KKO43" s="34"/>
      <c r="KKP43" s="34"/>
      <c r="KKQ43" s="34"/>
      <c r="KKR43" s="34"/>
      <c r="KKS43" s="34"/>
      <c r="KKT43" s="34"/>
      <c r="KKU43" s="34"/>
      <c r="KKV43" s="34"/>
      <c r="KKW43" s="34"/>
      <c r="KKX43" s="34"/>
      <c r="KKY43" s="34"/>
      <c r="KKZ43" s="34"/>
      <c r="KLA43" s="34"/>
      <c r="KLB43" s="34"/>
      <c r="KLC43" s="34"/>
      <c r="KLD43" s="34"/>
      <c r="KLE43" s="34"/>
      <c r="KLF43" s="34"/>
      <c r="KLG43" s="34"/>
      <c r="KLH43" s="34"/>
      <c r="KLI43" s="34"/>
      <c r="KLJ43" s="34"/>
      <c r="KLK43" s="34"/>
      <c r="KLL43" s="34"/>
      <c r="KLM43" s="34"/>
      <c r="KLN43" s="34"/>
      <c r="KLO43" s="34"/>
      <c r="KLP43" s="34"/>
      <c r="KLQ43" s="34"/>
      <c r="KLR43" s="34"/>
      <c r="KLS43" s="34"/>
      <c r="KLT43" s="34"/>
      <c r="KLU43" s="34"/>
      <c r="KLV43" s="34"/>
      <c r="KLW43" s="34"/>
      <c r="KLX43" s="34"/>
      <c r="KLY43" s="34"/>
      <c r="KLZ43" s="34"/>
      <c r="KMA43" s="34"/>
      <c r="KMB43" s="34"/>
      <c r="KMC43" s="34"/>
      <c r="KMD43" s="34"/>
      <c r="KME43" s="34"/>
      <c r="KMF43" s="34"/>
      <c r="KMG43" s="34"/>
      <c r="KMH43" s="34"/>
      <c r="KMI43" s="34"/>
      <c r="KMJ43" s="34"/>
      <c r="KMK43" s="34"/>
      <c r="KML43" s="34"/>
      <c r="KMM43" s="34"/>
      <c r="KMN43" s="34"/>
      <c r="KMO43" s="34"/>
      <c r="KMP43" s="34"/>
      <c r="KMQ43" s="34"/>
      <c r="KMR43" s="34"/>
      <c r="KMS43" s="34"/>
      <c r="KMT43" s="34"/>
      <c r="KMU43" s="34"/>
      <c r="KMV43" s="34"/>
      <c r="KMW43" s="34"/>
      <c r="KMX43" s="34"/>
      <c r="KMY43" s="34"/>
      <c r="KMZ43" s="34"/>
      <c r="KNA43" s="34"/>
      <c r="KNB43" s="34"/>
      <c r="KNC43" s="34"/>
      <c r="KND43" s="34"/>
      <c r="KNE43" s="34"/>
      <c r="KNF43" s="34"/>
      <c r="KNG43" s="34"/>
      <c r="KNH43" s="34"/>
      <c r="KNI43" s="34"/>
      <c r="KNJ43" s="34"/>
      <c r="KNK43" s="34"/>
      <c r="KNL43" s="34"/>
      <c r="KNM43" s="34"/>
      <c r="KNN43" s="34"/>
      <c r="KNO43" s="34"/>
      <c r="KNP43" s="34"/>
      <c r="KNQ43" s="34"/>
      <c r="KNR43" s="34"/>
      <c r="KNS43" s="34"/>
      <c r="KNT43" s="34"/>
      <c r="KNU43" s="34"/>
      <c r="KNV43" s="34"/>
      <c r="KNW43" s="34"/>
      <c r="KNX43" s="34"/>
      <c r="KNY43" s="34"/>
      <c r="KNZ43" s="34"/>
      <c r="KOA43" s="34"/>
      <c r="KOB43" s="34"/>
      <c r="KOC43" s="34"/>
      <c r="KOD43" s="34"/>
      <c r="KOE43" s="34"/>
      <c r="KOF43" s="34"/>
      <c r="KOG43" s="34"/>
      <c r="KOH43" s="34"/>
      <c r="KOI43" s="34"/>
      <c r="KOJ43" s="34"/>
      <c r="KOK43" s="34"/>
      <c r="KOL43" s="34"/>
      <c r="KOM43" s="34"/>
      <c r="KON43" s="34"/>
      <c r="KOO43" s="34"/>
      <c r="KOP43" s="34"/>
      <c r="KOQ43" s="34"/>
      <c r="KOR43" s="34"/>
      <c r="KOS43" s="34"/>
      <c r="KOT43" s="34"/>
      <c r="KOU43" s="34"/>
      <c r="KOV43" s="34"/>
      <c r="KOW43" s="34"/>
      <c r="KOX43" s="34"/>
      <c r="KOY43" s="34"/>
      <c r="KOZ43" s="34"/>
      <c r="KPA43" s="34"/>
      <c r="KPB43" s="34"/>
      <c r="KPC43" s="34"/>
      <c r="KPD43" s="34"/>
      <c r="KPE43" s="34"/>
      <c r="KPF43" s="34"/>
      <c r="KPG43" s="34"/>
      <c r="KPH43" s="34"/>
      <c r="KPI43" s="34"/>
      <c r="KPJ43" s="34"/>
      <c r="KPK43" s="34"/>
      <c r="KPL43" s="34"/>
      <c r="KPM43" s="34"/>
      <c r="KPN43" s="34"/>
      <c r="KPO43" s="34"/>
      <c r="KPP43" s="34"/>
      <c r="KPQ43" s="34"/>
      <c r="KPR43" s="34"/>
      <c r="KPS43" s="34"/>
      <c r="KPT43" s="34"/>
      <c r="KPU43" s="34"/>
      <c r="KPV43" s="34"/>
      <c r="KPW43" s="34"/>
      <c r="KPX43" s="34"/>
      <c r="KPY43" s="34"/>
      <c r="KPZ43" s="34"/>
      <c r="KQA43" s="34"/>
      <c r="KQB43" s="34"/>
      <c r="KQC43" s="34"/>
      <c r="KQD43" s="34"/>
      <c r="KQE43" s="34"/>
      <c r="KQF43" s="34"/>
      <c r="KQG43" s="34"/>
      <c r="KQH43" s="34"/>
      <c r="KQI43" s="34"/>
      <c r="KQJ43" s="34"/>
      <c r="KQK43" s="34"/>
      <c r="KQL43" s="34"/>
      <c r="KQM43" s="34"/>
      <c r="KQN43" s="34"/>
      <c r="KQO43" s="34"/>
      <c r="KQP43" s="34"/>
      <c r="KQQ43" s="34"/>
      <c r="KQR43" s="34"/>
      <c r="KQS43" s="34"/>
      <c r="KQT43" s="34"/>
      <c r="KQU43" s="34"/>
      <c r="KQV43" s="34"/>
      <c r="KQW43" s="34"/>
      <c r="KQX43" s="34"/>
      <c r="KQY43" s="34"/>
      <c r="KQZ43" s="34"/>
      <c r="KRA43" s="34"/>
      <c r="KRB43" s="34"/>
      <c r="KRC43" s="34"/>
      <c r="KRD43" s="34"/>
      <c r="KRE43" s="34"/>
      <c r="KRF43" s="34"/>
      <c r="KRG43" s="34"/>
      <c r="KRH43" s="34"/>
      <c r="KRI43" s="34"/>
      <c r="KRJ43" s="34"/>
      <c r="KRK43" s="34"/>
      <c r="KRL43" s="34"/>
      <c r="KRM43" s="34"/>
      <c r="KRN43" s="34"/>
      <c r="KRO43" s="34"/>
      <c r="KRP43" s="34"/>
      <c r="KRQ43" s="34"/>
      <c r="KRR43" s="34"/>
      <c r="KRS43" s="34"/>
      <c r="KRT43" s="34"/>
      <c r="KRU43" s="34"/>
      <c r="KRV43" s="34"/>
      <c r="KRW43" s="34"/>
      <c r="KRX43" s="34"/>
      <c r="KRY43" s="34"/>
      <c r="KRZ43" s="34"/>
      <c r="KSA43" s="34"/>
      <c r="KSB43" s="34"/>
      <c r="KSC43" s="34"/>
      <c r="KSD43" s="34"/>
      <c r="KSE43" s="34"/>
      <c r="KSF43" s="34"/>
      <c r="KSG43" s="34"/>
      <c r="KSH43" s="34"/>
      <c r="KSI43" s="34"/>
      <c r="KSJ43" s="34"/>
      <c r="KSK43" s="34"/>
      <c r="KSL43" s="34"/>
      <c r="KSM43" s="34"/>
      <c r="KSN43" s="34"/>
      <c r="KSO43" s="34"/>
      <c r="KSP43" s="34"/>
      <c r="KSQ43" s="34"/>
      <c r="KSR43" s="34"/>
      <c r="KSS43" s="34"/>
      <c r="KST43" s="34"/>
      <c r="KSU43" s="34"/>
      <c r="KSV43" s="34"/>
      <c r="KSW43" s="34"/>
      <c r="KSX43" s="34"/>
      <c r="KSY43" s="34"/>
      <c r="KSZ43" s="34"/>
      <c r="KTA43" s="34"/>
      <c r="KTB43" s="34"/>
      <c r="KTC43" s="34"/>
      <c r="KTD43" s="34"/>
      <c r="KTE43" s="34"/>
      <c r="KTF43" s="34"/>
      <c r="KTG43" s="34"/>
      <c r="KTH43" s="34"/>
      <c r="KTI43" s="34"/>
      <c r="KTJ43" s="34"/>
      <c r="KTK43" s="34"/>
      <c r="KTL43" s="34"/>
      <c r="KTM43" s="34"/>
      <c r="KTN43" s="34"/>
      <c r="KTO43" s="34"/>
      <c r="KTP43" s="34"/>
      <c r="KTQ43" s="34"/>
      <c r="KTR43" s="34"/>
      <c r="KTS43" s="34"/>
      <c r="KTT43" s="34"/>
      <c r="KTU43" s="34"/>
      <c r="KTV43" s="34"/>
      <c r="KTW43" s="34"/>
      <c r="KTX43" s="34"/>
      <c r="KTY43" s="34"/>
      <c r="KTZ43" s="34"/>
      <c r="KUA43" s="34"/>
      <c r="KUB43" s="34"/>
      <c r="KUC43" s="34"/>
      <c r="KUD43" s="34"/>
      <c r="KUE43" s="34"/>
      <c r="KUF43" s="34"/>
      <c r="KUG43" s="34"/>
      <c r="KUH43" s="34"/>
      <c r="KUI43" s="34"/>
      <c r="KUJ43" s="34"/>
      <c r="KUK43" s="34"/>
      <c r="KUL43" s="34"/>
      <c r="KUM43" s="34"/>
      <c r="KUN43" s="34"/>
      <c r="KUO43" s="34"/>
      <c r="KUP43" s="34"/>
      <c r="KUQ43" s="34"/>
      <c r="KUR43" s="34"/>
      <c r="KUS43" s="34"/>
      <c r="KUT43" s="34"/>
      <c r="KUU43" s="34"/>
      <c r="KUV43" s="34"/>
      <c r="KUW43" s="34"/>
      <c r="KUX43" s="34"/>
      <c r="KUY43" s="34"/>
      <c r="KUZ43" s="34"/>
      <c r="KVA43" s="34"/>
      <c r="KVB43" s="34"/>
      <c r="KVC43" s="34"/>
      <c r="KVD43" s="34"/>
      <c r="KVE43" s="34"/>
      <c r="KVF43" s="34"/>
      <c r="KVG43" s="34"/>
      <c r="KVH43" s="34"/>
      <c r="KVI43" s="34"/>
      <c r="KVJ43" s="34"/>
      <c r="KVK43" s="34"/>
      <c r="KVL43" s="34"/>
      <c r="KVM43" s="34"/>
      <c r="KVN43" s="34"/>
      <c r="KVO43" s="34"/>
      <c r="KVP43" s="34"/>
      <c r="KVQ43" s="34"/>
      <c r="KVR43" s="34"/>
      <c r="KVS43" s="34"/>
      <c r="KVT43" s="34"/>
      <c r="KVU43" s="34"/>
      <c r="KVV43" s="34"/>
      <c r="KVW43" s="34"/>
      <c r="KVX43" s="34"/>
      <c r="KVY43" s="34"/>
      <c r="KVZ43" s="34"/>
      <c r="KWA43" s="34"/>
      <c r="KWB43" s="34"/>
      <c r="KWC43" s="34"/>
      <c r="KWD43" s="34"/>
      <c r="KWE43" s="34"/>
      <c r="KWF43" s="34"/>
      <c r="KWG43" s="34"/>
      <c r="KWH43" s="34"/>
      <c r="KWI43" s="34"/>
      <c r="KWJ43" s="34"/>
      <c r="KWK43" s="34"/>
      <c r="KWL43" s="34"/>
      <c r="KWM43" s="34"/>
      <c r="KWN43" s="34"/>
      <c r="KWO43" s="34"/>
      <c r="KWP43" s="34"/>
      <c r="KWQ43" s="34"/>
      <c r="KWR43" s="34"/>
      <c r="KWS43" s="34"/>
      <c r="KWT43" s="34"/>
      <c r="KWU43" s="34"/>
      <c r="KWV43" s="34"/>
      <c r="KWW43" s="34"/>
      <c r="KWX43" s="34"/>
      <c r="KWY43" s="34"/>
      <c r="KWZ43" s="34"/>
      <c r="KXA43" s="34"/>
      <c r="KXB43" s="34"/>
      <c r="KXC43" s="34"/>
      <c r="KXD43" s="34"/>
      <c r="KXE43" s="34"/>
      <c r="KXF43" s="34"/>
      <c r="KXG43" s="34"/>
      <c r="KXH43" s="34"/>
      <c r="KXI43" s="34"/>
      <c r="KXJ43" s="34"/>
      <c r="KXK43" s="34"/>
      <c r="KXL43" s="34"/>
      <c r="KXM43" s="34"/>
      <c r="KXN43" s="34"/>
      <c r="KXO43" s="34"/>
      <c r="KXP43" s="34"/>
      <c r="KXQ43" s="34"/>
      <c r="KXR43" s="34"/>
      <c r="KXS43" s="34"/>
      <c r="KXT43" s="34"/>
      <c r="KXU43" s="34"/>
      <c r="KXV43" s="34"/>
      <c r="KXW43" s="34"/>
      <c r="KXX43" s="34"/>
      <c r="KXY43" s="34"/>
      <c r="KXZ43" s="34"/>
      <c r="KYA43" s="34"/>
      <c r="KYB43" s="34"/>
      <c r="KYC43" s="34"/>
      <c r="KYD43" s="34"/>
      <c r="KYE43" s="34"/>
      <c r="KYF43" s="34"/>
      <c r="KYG43" s="34"/>
      <c r="KYH43" s="34"/>
      <c r="KYI43" s="34"/>
      <c r="KYJ43" s="34"/>
      <c r="KYK43" s="34"/>
      <c r="KYL43" s="34"/>
      <c r="KYM43" s="34"/>
      <c r="KYN43" s="34"/>
      <c r="KYO43" s="34"/>
      <c r="KYP43" s="34"/>
      <c r="KYQ43" s="34"/>
      <c r="KYR43" s="34"/>
      <c r="KYS43" s="34"/>
      <c r="KYT43" s="34"/>
      <c r="KYU43" s="34"/>
      <c r="KYV43" s="34"/>
      <c r="KYW43" s="34"/>
      <c r="KYX43" s="34"/>
      <c r="KYY43" s="34"/>
      <c r="KYZ43" s="34"/>
      <c r="KZA43" s="34"/>
      <c r="KZB43" s="34"/>
      <c r="KZC43" s="34"/>
      <c r="KZD43" s="34"/>
      <c r="KZE43" s="34"/>
      <c r="KZF43" s="34"/>
      <c r="KZG43" s="34"/>
      <c r="KZH43" s="34"/>
      <c r="KZI43" s="34"/>
      <c r="KZJ43" s="34"/>
      <c r="KZK43" s="34"/>
      <c r="KZL43" s="34"/>
      <c r="KZM43" s="34"/>
      <c r="KZN43" s="34"/>
      <c r="KZO43" s="34"/>
      <c r="KZP43" s="34"/>
      <c r="KZQ43" s="34"/>
      <c r="KZR43" s="34"/>
      <c r="KZS43" s="34"/>
      <c r="KZT43" s="34"/>
      <c r="KZU43" s="34"/>
      <c r="KZV43" s="34"/>
      <c r="KZW43" s="34"/>
      <c r="KZX43" s="34"/>
      <c r="KZY43" s="34"/>
      <c r="KZZ43" s="34"/>
      <c r="LAA43" s="34"/>
      <c r="LAB43" s="34"/>
      <c r="LAC43" s="34"/>
      <c r="LAD43" s="34"/>
      <c r="LAE43" s="34"/>
      <c r="LAF43" s="34"/>
      <c r="LAG43" s="34"/>
      <c r="LAH43" s="34"/>
      <c r="LAI43" s="34"/>
      <c r="LAJ43" s="34"/>
      <c r="LAK43" s="34"/>
      <c r="LAL43" s="34"/>
      <c r="LAM43" s="34"/>
      <c r="LAN43" s="34"/>
      <c r="LAO43" s="34"/>
      <c r="LAP43" s="34"/>
      <c r="LAQ43" s="34"/>
      <c r="LAR43" s="34"/>
      <c r="LAS43" s="34"/>
      <c r="LAT43" s="34"/>
      <c r="LAU43" s="34"/>
      <c r="LAV43" s="34"/>
      <c r="LAW43" s="34"/>
      <c r="LAX43" s="34"/>
      <c r="LAY43" s="34"/>
      <c r="LAZ43" s="34"/>
      <c r="LBA43" s="34"/>
      <c r="LBB43" s="34"/>
      <c r="LBC43" s="34"/>
      <c r="LBD43" s="34"/>
      <c r="LBE43" s="34"/>
      <c r="LBF43" s="34"/>
      <c r="LBG43" s="34"/>
      <c r="LBH43" s="34"/>
      <c r="LBI43" s="34"/>
      <c r="LBJ43" s="34"/>
      <c r="LBK43" s="34"/>
      <c r="LBL43" s="34"/>
      <c r="LBM43" s="34"/>
      <c r="LBN43" s="34"/>
      <c r="LBO43" s="34"/>
      <c r="LBP43" s="34"/>
      <c r="LBQ43" s="34"/>
      <c r="LBR43" s="34"/>
      <c r="LBS43" s="34"/>
      <c r="LBT43" s="34"/>
      <c r="LBU43" s="34"/>
      <c r="LBV43" s="34"/>
      <c r="LBW43" s="34"/>
      <c r="LBX43" s="34"/>
      <c r="LBY43" s="34"/>
      <c r="LBZ43" s="34"/>
      <c r="LCA43" s="34"/>
      <c r="LCB43" s="34"/>
      <c r="LCC43" s="34"/>
      <c r="LCD43" s="34"/>
      <c r="LCE43" s="34"/>
      <c r="LCF43" s="34"/>
      <c r="LCG43" s="34"/>
      <c r="LCH43" s="34"/>
      <c r="LCI43" s="34"/>
      <c r="LCJ43" s="34"/>
      <c r="LCK43" s="34"/>
      <c r="LCL43" s="34"/>
      <c r="LCM43" s="34"/>
      <c r="LCN43" s="34"/>
      <c r="LCO43" s="34"/>
      <c r="LCP43" s="34"/>
      <c r="LCQ43" s="34"/>
      <c r="LCR43" s="34"/>
      <c r="LCS43" s="34"/>
      <c r="LCT43" s="34"/>
      <c r="LCU43" s="34"/>
      <c r="LCV43" s="34"/>
      <c r="LCW43" s="34"/>
      <c r="LCX43" s="34"/>
      <c r="LCY43" s="34"/>
      <c r="LCZ43" s="34"/>
      <c r="LDA43" s="34"/>
      <c r="LDB43" s="34"/>
      <c r="LDC43" s="34"/>
      <c r="LDD43" s="34"/>
      <c r="LDE43" s="34"/>
      <c r="LDF43" s="34"/>
      <c r="LDG43" s="34"/>
      <c r="LDH43" s="34"/>
      <c r="LDI43" s="34"/>
      <c r="LDJ43" s="34"/>
      <c r="LDK43" s="34"/>
      <c r="LDL43" s="34"/>
      <c r="LDM43" s="34"/>
      <c r="LDN43" s="34"/>
      <c r="LDO43" s="34"/>
      <c r="LDP43" s="34"/>
      <c r="LDQ43" s="34"/>
      <c r="LDR43" s="34"/>
      <c r="LDS43" s="34"/>
      <c r="LDT43" s="34"/>
      <c r="LDU43" s="34"/>
      <c r="LDV43" s="34"/>
      <c r="LDW43" s="34"/>
      <c r="LDX43" s="34"/>
      <c r="LDY43" s="34"/>
      <c r="LDZ43" s="34"/>
      <c r="LEA43" s="34"/>
      <c r="LEB43" s="34"/>
      <c r="LEC43" s="34"/>
      <c r="LED43" s="34"/>
      <c r="LEE43" s="34"/>
      <c r="LEF43" s="34"/>
      <c r="LEG43" s="34"/>
      <c r="LEH43" s="34"/>
      <c r="LEI43" s="34"/>
      <c r="LEJ43" s="34"/>
      <c r="LEK43" s="34"/>
      <c r="LEL43" s="34"/>
      <c r="LEM43" s="34"/>
      <c r="LEN43" s="34"/>
      <c r="LEO43" s="34"/>
      <c r="LEP43" s="34"/>
      <c r="LEQ43" s="34"/>
      <c r="LER43" s="34"/>
      <c r="LES43" s="34"/>
      <c r="LET43" s="34"/>
      <c r="LEU43" s="34"/>
      <c r="LEV43" s="34"/>
      <c r="LEW43" s="34"/>
      <c r="LEX43" s="34"/>
      <c r="LEY43" s="34"/>
      <c r="LEZ43" s="34"/>
      <c r="LFA43" s="34"/>
      <c r="LFB43" s="34"/>
      <c r="LFC43" s="34"/>
      <c r="LFD43" s="34"/>
      <c r="LFE43" s="34"/>
      <c r="LFF43" s="34"/>
      <c r="LFG43" s="34"/>
      <c r="LFH43" s="34"/>
      <c r="LFI43" s="34"/>
      <c r="LFJ43" s="34"/>
      <c r="LFK43" s="34"/>
      <c r="LFL43" s="34"/>
      <c r="LFM43" s="34"/>
      <c r="LFN43" s="34"/>
      <c r="LFO43" s="34"/>
      <c r="LFP43" s="34"/>
      <c r="LFQ43" s="34"/>
      <c r="LFR43" s="34"/>
      <c r="LFS43" s="34"/>
      <c r="LFT43" s="34"/>
      <c r="LFU43" s="34"/>
      <c r="LFV43" s="34"/>
      <c r="LFW43" s="34"/>
      <c r="LFX43" s="34"/>
      <c r="LFY43" s="34"/>
      <c r="LFZ43" s="34"/>
      <c r="LGA43" s="34"/>
      <c r="LGB43" s="34"/>
      <c r="LGC43" s="34"/>
      <c r="LGD43" s="34"/>
      <c r="LGE43" s="34"/>
      <c r="LGF43" s="34"/>
      <c r="LGG43" s="34"/>
      <c r="LGH43" s="34"/>
      <c r="LGI43" s="34"/>
      <c r="LGJ43" s="34"/>
      <c r="LGK43" s="34"/>
      <c r="LGL43" s="34"/>
      <c r="LGM43" s="34"/>
      <c r="LGN43" s="34"/>
      <c r="LGO43" s="34"/>
      <c r="LGP43" s="34"/>
      <c r="LGQ43" s="34"/>
      <c r="LGR43" s="34"/>
      <c r="LGS43" s="34"/>
      <c r="LGT43" s="34"/>
      <c r="LGU43" s="34"/>
      <c r="LGV43" s="34"/>
      <c r="LGW43" s="34"/>
      <c r="LGX43" s="34"/>
      <c r="LGY43" s="34"/>
      <c r="LGZ43" s="34"/>
      <c r="LHA43" s="34"/>
      <c r="LHB43" s="34"/>
      <c r="LHC43" s="34"/>
      <c r="LHD43" s="34"/>
      <c r="LHE43" s="34"/>
      <c r="LHF43" s="34"/>
      <c r="LHG43" s="34"/>
      <c r="LHH43" s="34"/>
      <c r="LHI43" s="34"/>
      <c r="LHJ43" s="34"/>
      <c r="LHK43" s="34"/>
      <c r="LHL43" s="34"/>
      <c r="LHM43" s="34"/>
      <c r="LHN43" s="34"/>
      <c r="LHO43" s="34"/>
      <c r="LHP43" s="34"/>
      <c r="LHQ43" s="34"/>
      <c r="LHR43" s="34"/>
      <c r="LHS43" s="34"/>
      <c r="LHT43" s="34"/>
      <c r="LHU43" s="34"/>
      <c r="LHV43" s="34"/>
      <c r="LHW43" s="34"/>
      <c r="LHX43" s="34"/>
      <c r="LHY43" s="34"/>
      <c r="LHZ43" s="34"/>
      <c r="LIA43" s="34"/>
      <c r="LIB43" s="34"/>
      <c r="LIC43" s="34"/>
      <c r="LID43" s="34"/>
      <c r="LIE43" s="34"/>
      <c r="LIF43" s="34"/>
      <c r="LIG43" s="34"/>
      <c r="LIH43" s="34"/>
      <c r="LII43" s="34"/>
      <c r="LIJ43" s="34"/>
      <c r="LIK43" s="34"/>
      <c r="LIL43" s="34"/>
      <c r="LIM43" s="34"/>
      <c r="LIN43" s="34"/>
      <c r="LIO43" s="34"/>
      <c r="LIP43" s="34"/>
      <c r="LIQ43" s="34"/>
      <c r="LIR43" s="34"/>
      <c r="LIS43" s="34"/>
      <c r="LIT43" s="34"/>
      <c r="LIU43" s="34"/>
      <c r="LIV43" s="34"/>
      <c r="LIW43" s="34"/>
      <c r="LIX43" s="34"/>
      <c r="LIY43" s="34"/>
      <c r="LIZ43" s="34"/>
      <c r="LJA43" s="34"/>
      <c r="LJB43" s="34"/>
      <c r="LJC43" s="34"/>
      <c r="LJD43" s="34"/>
      <c r="LJE43" s="34"/>
      <c r="LJF43" s="34"/>
      <c r="LJG43" s="34"/>
      <c r="LJH43" s="34"/>
      <c r="LJI43" s="34"/>
      <c r="LJJ43" s="34"/>
      <c r="LJK43" s="34"/>
      <c r="LJL43" s="34"/>
      <c r="LJM43" s="34"/>
      <c r="LJN43" s="34"/>
      <c r="LJO43" s="34"/>
      <c r="LJP43" s="34"/>
      <c r="LJQ43" s="34"/>
      <c r="LJR43" s="34"/>
      <c r="LJS43" s="34"/>
      <c r="LJT43" s="34"/>
      <c r="LJU43" s="34"/>
      <c r="LJV43" s="34"/>
      <c r="LJW43" s="34"/>
      <c r="LJX43" s="34"/>
      <c r="LJY43" s="34"/>
      <c r="LJZ43" s="34"/>
      <c r="LKA43" s="34"/>
      <c r="LKB43" s="34"/>
      <c r="LKC43" s="34"/>
      <c r="LKD43" s="34"/>
      <c r="LKE43" s="34"/>
      <c r="LKF43" s="34"/>
      <c r="LKG43" s="34"/>
      <c r="LKH43" s="34"/>
      <c r="LKI43" s="34"/>
      <c r="LKJ43" s="34"/>
      <c r="LKK43" s="34"/>
      <c r="LKL43" s="34"/>
      <c r="LKM43" s="34"/>
      <c r="LKN43" s="34"/>
      <c r="LKO43" s="34"/>
      <c r="LKP43" s="34"/>
      <c r="LKQ43" s="34"/>
      <c r="LKR43" s="34"/>
      <c r="LKS43" s="34"/>
      <c r="LKT43" s="34"/>
      <c r="LKU43" s="34"/>
      <c r="LKV43" s="34"/>
      <c r="LKW43" s="34"/>
      <c r="LKX43" s="34"/>
      <c r="LKY43" s="34"/>
      <c r="LKZ43" s="34"/>
      <c r="LLA43" s="34"/>
      <c r="LLB43" s="34"/>
      <c r="LLC43" s="34"/>
      <c r="LLD43" s="34"/>
      <c r="LLE43" s="34"/>
      <c r="LLF43" s="34"/>
      <c r="LLG43" s="34"/>
      <c r="LLH43" s="34"/>
      <c r="LLI43" s="34"/>
      <c r="LLJ43" s="34"/>
      <c r="LLK43" s="34"/>
      <c r="LLL43" s="34"/>
      <c r="LLM43" s="34"/>
      <c r="LLN43" s="34"/>
      <c r="LLO43" s="34"/>
      <c r="LLP43" s="34"/>
      <c r="LLQ43" s="34"/>
      <c r="LLR43" s="34"/>
      <c r="LLS43" s="34"/>
      <c r="LLT43" s="34"/>
      <c r="LLU43" s="34"/>
      <c r="LLV43" s="34"/>
      <c r="LLW43" s="34"/>
      <c r="LLX43" s="34"/>
      <c r="LLY43" s="34"/>
      <c r="LLZ43" s="34"/>
      <c r="LMA43" s="34"/>
      <c r="LMB43" s="34"/>
      <c r="LMC43" s="34"/>
      <c r="LMD43" s="34"/>
      <c r="LME43" s="34"/>
      <c r="LMF43" s="34"/>
      <c r="LMG43" s="34"/>
      <c r="LMH43" s="34"/>
      <c r="LMI43" s="34"/>
      <c r="LMJ43" s="34"/>
      <c r="LMK43" s="34"/>
      <c r="LML43" s="34"/>
      <c r="LMM43" s="34"/>
      <c r="LMN43" s="34"/>
      <c r="LMO43" s="34"/>
      <c r="LMP43" s="34"/>
      <c r="LMQ43" s="34"/>
      <c r="LMR43" s="34"/>
      <c r="LMS43" s="34"/>
      <c r="LMT43" s="34"/>
      <c r="LMU43" s="34"/>
      <c r="LMV43" s="34"/>
      <c r="LMW43" s="34"/>
      <c r="LMX43" s="34"/>
      <c r="LMY43" s="34"/>
      <c r="LMZ43" s="34"/>
      <c r="LNA43" s="34"/>
      <c r="LNB43" s="34"/>
      <c r="LNC43" s="34"/>
      <c r="LND43" s="34"/>
      <c r="LNE43" s="34"/>
      <c r="LNF43" s="34"/>
      <c r="LNG43" s="34"/>
      <c r="LNH43" s="34"/>
      <c r="LNI43" s="34"/>
      <c r="LNJ43" s="34"/>
      <c r="LNK43" s="34"/>
      <c r="LNL43" s="34"/>
      <c r="LNM43" s="34"/>
      <c r="LNN43" s="34"/>
      <c r="LNO43" s="34"/>
      <c r="LNP43" s="34"/>
      <c r="LNQ43" s="34"/>
      <c r="LNR43" s="34"/>
      <c r="LNS43" s="34"/>
      <c r="LNT43" s="34"/>
      <c r="LNU43" s="34"/>
      <c r="LNV43" s="34"/>
      <c r="LNW43" s="34"/>
      <c r="LNX43" s="34"/>
      <c r="LNY43" s="34"/>
      <c r="LNZ43" s="34"/>
      <c r="LOA43" s="34"/>
      <c r="LOB43" s="34"/>
      <c r="LOC43" s="34"/>
      <c r="LOD43" s="34"/>
      <c r="LOE43" s="34"/>
      <c r="LOF43" s="34"/>
      <c r="LOG43" s="34"/>
      <c r="LOH43" s="34"/>
      <c r="LOI43" s="34"/>
      <c r="LOJ43" s="34"/>
      <c r="LOK43" s="34"/>
      <c r="LOL43" s="34"/>
      <c r="LOM43" s="34"/>
      <c r="LON43" s="34"/>
      <c r="LOO43" s="34"/>
      <c r="LOP43" s="34"/>
      <c r="LOQ43" s="34"/>
      <c r="LOR43" s="34"/>
      <c r="LOS43" s="34"/>
      <c r="LOT43" s="34"/>
      <c r="LOU43" s="34"/>
      <c r="LOV43" s="34"/>
      <c r="LOW43" s="34"/>
      <c r="LOX43" s="34"/>
      <c r="LOY43" s="34"/>
      <c r="LOZ43" s="34"/>
      <c r="LPA43" s="34"/>
      <c r="LPB43" s="34"/>
      <c r="LPC43" s="34"/>
      <c r="LPD43" s="34"/>
      <c r="LPE43" s="34"/>
      <c r="LPF43" s="34"/>
      <c r="LPG43" s="34"/>
      <c r="LPH43" s="34"/>
      <c r="LPI43" s="34"/>
      <c r="LPJ43" s="34"/>
      <c r="LPK43" s="34"/>
      <c r="LPL43" s="34"/>
      <c r="LPM43" s="34"/>
      <c r="LPN43" s="34"/>
      <c r="LPO43" s="34"/>
      <c r="LPP43" s="34"/>
      <c r="LPQ43" s="34"/>
      <c r="LPR43" s="34"/>
      <c r="LPS43" s="34"/>
      <c r="LPT43" s="34"/>
      <c r="LPU43" s="34"/>
      <c r="LPV43" s="34"/>
      <c r="LPW43" s="34"/>
      <c r="LPX43" s="34"/>
      <c r="LPY43" s="34"/>
      <c r="LPZ43" s="34"/>
      <c r="LQA43" s="34"/>
      <c r="LQB43" s="34"/>
      <c r="LQC43" s="34"/>
      <c r="LQD43" s="34"/>
      <c r="LQE43" s="34"/>
      <c r="LQF43" s="34"/>
      <c r="LQG43" s="34"/>
      <c r="LQH43" s="34"/>
      <c r="LQI43" s="34"/>
      <c r="LQJ43" s="34"/>
      <c r="LQK43" s="34"/>
      <c r="LQL43" s="34"/>
      <c r="LQM43" s="34"/>
      <c r="LQN43" s="34"/>
      <c r="LQO43" s="34"/>
      <c r="LQP43" s="34"/>
      <c r="LQQ43" s="34"/>
      <c r="LQR43" s="34"/>
      <c r="LQS43" s="34"/>
      <c r="LQT43" s="34"/>
      <c r="LQU43" s="34"/>
      <c r="LQV43" s="34"/>
      <c r="LQW43" s="34"/>
      <c r="LQX43" s="34"/>
      <c r="LQY43" s="34"/>
      <c r="LQZ43" s="34"/>
      <c r="LRA43" s="34"/>
      <c r="LRB43" s="34"/>
      <c r="LRC43" s="34"/>
      <c r="LRD43" s="34"/>
      <c r="LRE43" s="34"/>
      <c r="LRF43" s="34"/>
      <c r="LRG43" s="34"/>
      <c r="LRH43" s="34"/>
      <c r="LRI43" s="34"/>
      <c r="LRJ43" s="34"/>
      <c r="LRK43" s="34"/>
      <c r="LRL43" s="34"/>
      <c r="LRM43" s="34"/>
      <c r="LRN43" s="34"/>
      <c r="LRO43" s="34"/>
      <c r="LRP43" s="34"/>
      <c r="LRQ43" s="34"/>
      <c r="LRR43" s="34"/>
      <c r="LRS43" s="34"/>
      <c r="LRT43" s="34"/>
      <c r="LRU43" s="34"/>
      <c r="LRV43" s="34"/>
      <c r="LRW43" s="34"/>
      <c r="LRX43" s="34"/>
      <c r="LRY43" s="34"/>
      <c r="LRZ43" s="34"/>
      <c r="LSA43" s="34"/>
      <c r="LSB43" s="34"/>
      <c r="LSC43" s="34"/>
      <c r="LSD43" s="34"/>
      <c r="LSE43" s="34"/>
      <c r="LSF43" s="34"/>
      <c r="LSG43" s="34"/>
      <c r="LSH43" s="34"/>
      <c r="LSI43" s="34"/>
      <c r="LSJ43" s="34"/>
      <c r="LSK43" s="34"/>
      <c r="LSL43" s="34"/>
      <c r="LSM43" s="34"/>
      <c r="LSN43" s="34"/>
      <c r="LSO43" s="34"/>
      <c r="LSP43" s="34"/>
      <c r="LSQ43" s="34"/>
      <c r="LSR43" s="34"/>
      <c r="LSS43" s="34"/>
      <c r="LST43" s="34"/>
      <c r="LSU43" s="34"/>
      <c r="LSV43" s="34"/>
      <c r="LSW43" s="34"/>
      <c r="LSX43" s="34"/>
      <c r="LSY43" s="34"/>
      <c r="LSZ43" s="34"/>
      <c r="LTA43" s="34"/>
      <c r="LTB43" s="34"/>
      <c r="LTC43" s="34"/>
      <c r="LTD43" s="34"/>
      <c r="LTE43" s="34"/>
      <c r="LTF43" s="34"/>
      <c r="LTG43" s="34"/>
      <c r="LTH43" s="34"/>
      <c r="LTI43" s="34"/>
      <c r="LTJ43" s="34"/>
      <c r="LTK43" s="34"/>
      <c r="LTL43" s="34"/>
      <c r="LTM43" s="34"/>
      <c r="LTN43" s="34"/>
      <c r="LTO43" s="34"/>
      <c r="LTP43" s="34"/>
      <c r="LTQ43" s="34"/>
      <c r="LTR43" s="34"/>
      <c r="LTS43" s="34"/>
      <c r="LTT43" s="34"/>
      <c r="LTU43" s="34"/>
      <c r="LTV43" s="34"/>
      <c r="LTW43" s="34"/>
      <c r="LTX43" s="34"/>
      <c r="LTY43" s="34"/>
      <c r="LTZ43" s="34"/>
      <c r="LUA43" s="34"/>
      <c r="LUB43" s="34"/>
      <c r="LUC43" s="34"/>
      <c r="LUD43" s="34"/>
      <c r="LUE43" s="34"/>
      <c r="LUF43" s="34"/>
      <c r="LUG43" s="34"/>
      <c r="LUH43" s="34"/>
      <c r="LUI43" s="34"/>
      <c r="LUJ43" s="34"/>
      <c r="LUK43" s="34"/>
      <c r="LUL43" s="34"/>
      <c r="LUM43" s="34"/>
      <c r="LUN43" s="34"/>
      <c r="LUO43" s="34"/>
      <c r="LUP43" s="34"/>
      <c r="LUQ43" s="34"/>
      <c r="LUR43" s="34"/>
      <c r="LUS43" s="34"/>
      <c r="LUT43" s="34"/>
      <c r="LUU43" s="34"/>
      <c r="LUV43" s="34"/>
      <c r="LUW43" s="34"/>
      <c r="LUX43" s="34"/>
      <c r="LUY43" s="34"/>
      <c r="LUZ43" s="34"/>
      <c r="LVA43" s="34"/>
      <c r="LVB43" s="34"/>
      <c r="LVC43" s="34"/>
      <c r="LVD43" s="34"/>
      <c r="LVE43" s="34"/>
      <c r="LVF43" s="34"/>
      <c r="LVG43" s="34"/>
      <c r="LVH43" s="34"/>
      <c r="LVI43" s="34"/>
      <c r="LVJ43" s="34"/>
      <c r="LVK43" s="34"/>
      <c r="LVL43" s="34"/>
      <c r="LVM43" s="34"/>
      <c r="LVN43" s="34"/>
      <c r="LVO43" s="34"/>
      <c r="LVP43" s="34"/>
      <c r="LVQ43" s="34"/>
      <c r="LVR43" s="34"/>
      <c r="LVS43" s="34"/>
      <c r="LVT43" s="34"/>
      <c r="LVU43" s="34"/>
      <c r="LVV43" s="34"/>
      <c r="LVW43" s="34"/>
      <c r="LVX43" s="34"/>
      <c r="LVY43" s="34"/>
      <c r="LVZ43" s="34"/>
      <c r="LWA43" s="34"/>
      <c r="LWB43" s="34"/>
      <c r="LWC43" s="34"/>
      <c r="LWD43" s="34"/>
      <c r="LWE43" s="34"/>
      <c r="LWF43" s="34"/>
      <c r="LWG43" s="34"/>
      <c r="LWH43" s="34"/>
      <c r="LWI43" s="34"/>
      <c r="LWJ43" s="34"/>
      <c r="LWK43" s="34"/>
      <c r="LWL43" s="34"/>
      <c r="LWM43" s="34"/>
      <c r="LWN43" s="34"/>
      <c r="LWO43" s="34"/>
      <c r="LWP43" s="34"/>
      <c r="LWQ43" s="34"/>
      <c r="LWR43" s="34"/>
      <c r="LWS43" s="34"/>
      <c r="LWT43" s="34"/>
      <c r="LWU43" s="34"/>
      <c r="LWV43" s="34"/>
      <c r="LWW43" s="34"/>
      <c r="LWX43" s="34"/>
      <c r="LWY43" s="34"/>
      <c r="LWZ43" s="34"/>
      <c r="LXA43" s="34"/>
      <c r="LXB43" s="34"/>
      <c r="LXC43" s="34"/>
      <c r="LXD43" s="34"/>
      <c r="LXE43" s="34"/>
      <c r="LXF43" s="34"/>
      <c r="LXG43" s="34"/>
      <c r="LXH43" s="34"/>
      <c r="LXI43" s="34"/>
      <c r="LXJ43" s="34"/>
      <c r="LXK43" s="34"/>
      <c r="LXL43" s="34"/>
      <c r="LXM43" s="34"/>
      <c r="LXN43" s="34"/>
      <c r="LXO43" s="34"/>
      <c r="LXP43" s="34"/>
      <c r="LXQ43" s="34"/>
      <c r="LXR43" s="34"/>
      <c r="LXS43" s="34"/>
      <c r="LXT43" s="34"/>
      <c r="LXU43" s="34"/>
      <c r="LXV43" s="34"/>
      <c r="LXW43" s="34"/>
      <c r="LXX43" s="34"/>
      <c r="LXY43" s="34"/>
      <c r="LXZ43" s="34"/>
      <c r="LYA43" s="34"/>
      <c r="LYB43" s="34"/>
      <c r="LYC43" s="34"/>
      <c r="LYD43" s="34"/>
      <c r="LYE43" s="34"/>
      <c r="LYF43" s="34"/>
      <c r="LYG43" s="34"/>
      <c r="LYH43" s="34"/>
      <c r="LYI43" s="34"/>
      <c r="LYJ43" s="34"/>
      <c r="LYK43" s="34"/>
      <c r="LYL43" s="34"/>
      <c r="LYM43" s="34"/>
      <c r="LYN43" s="34"/>
      <c r="LYO43" s="34"/>
      <c r="LYP43" s="34"/>
      <c r="LYQ43" s="34"/>
      <c r="LYR43" s="34"/>
      <c r="LYS43" s="34"/>
      <c r="LYT43" s="34"/>
      <c r="LYU43" s="34"/>
      <c r="LYV43" s="34"/>
      <c r="LYW43" s="34"/>
      <c r="LYX43" s="34"/>
      <c r="LYY43" s="34"/>
      <c r="LYZ43" s="34"/>
      <c r="LZA43" s="34"/>
      <c r="LZB43" s="34"/>
      <c r="LZC43" s="34"/>
      <c r="LZD43" s="34"/>
      <c r="LZE43" s="34"/>
      <c r="LZF43" s="34"/>
      <c r="LZG43" s="34"/>
      <c r="LZH43" s="34"/>
      <c r="LZI43" s="34"/>
      <c r="LZJ43" s="34"/>
      <c r="LZK43" s="34"/>
      <c r="LZL43" s="34"/>
      <c r="LZM43" s="34"/>
      <c r="LZN43" s="34"/>
      <c r="LZO43" s="34"/>
      <c r="LZP43" s="34"/>
      <c r="LZQ43" s="34"/>
      <c r="LZR43" s="34"/>
      <c r="LZS43" s="34"/>
      <c r="LZT43" s="34"/>
      <c r="LZU43" s="34"/>
      <c r="LZV43" s="34"/>
      <c r="LZW43" s="34"/>
      <c r="LZX43" s="34"/>
      <c r="LZY43" s="34"/>
      <c r="LZZ43" s="34"/>
      <c r="MAA43" s="34"/>
      <c r="MAB43" s="34"/>
      <c r="MAC43" s="34"/>
      <c r="MAD43" s="34"/>
      <c r="MAE43" s="34"/>
      <c r="MAF43" s="34"/>
      <c r="MAG43" s="34"/>
      <c r="MAH43" s="34"/>
      <c r="MAI43" s="34"/>
      <c r="MAJ43" s="34"/>
      <c r="MAK43" s="34"/>
      <c r="MAL43" s="34"/>
      <c r="MAM43" s="34"/>
      <c r="MAN43" s="34"/>
      <c r="MAO43" s="34"/>
      <c r="MAP43" s="34"/>
      <c r="MAQ43" s="34"/>
      <c r="MAR43" s="34"/>
      <c r="MAS43" s="34"/>
      <c r="MAT43" s="34"/>
      <c r="MAU43" s="34"/>
      <c r="MAV43" s="34"/>
      <c r="MAW43" s="34"/>
      <c r="MAX43" s="34"/>
      <c r="MAY43" s="34"/>
      <c r="MAZ43" s="34"/>
      <c r="MBA43" s="34"/>
      <c r="MBB43" s="34"/>
      <c r="MBC43" s="34"/>
      <c r="MBD43" s="34"/>
      <c r="MBE43" s="34"/>
      <c r="MBF43" s="34"/>
      <c r="MBG43" s="34"/>
      <c r="MBH43" s="34"/>
      <c r="MBI43" s="34"/>
      <c r="MBJ43" s="34"/>
      <c r="MBK43" s="34"/>
      <c r="MBL43" s="34"/>
      <c r="MBM43" s="34"/>
      <c r="MBN43" s="34"/>
      <c r="MBO43" s="34"/>
      <c r="MBP43" s="34"/>
      <c r="MBQ43" s="34"/>
      <c r="MBR43" s="34"/>
      <c r="MBS43" s="34"/>
      <c r="MBT43" s="34"/>
      <c r="MBU43" s="34"/>
      <c r="MBV43" s="34"/>
      <c r="MBW43" s="34"/>
      <c r="MBX43" s="34"/>
      <c r="MBY43" s="34"/>
      <c r="MBZ43" s="34"/>
      <c r="MCA43" s="34"/>
      <c r="MCB43" s="34"/>
      <c r="MCC43" s="34"/>
      <c r="MCD43" s="34"/>
      <c r="MCE43" s="34"/>
      <c r="MCF43" s="34"/>
      <c r="MCG43" s="34"/>
      <c r="MCH43" s="34"/>
      <c r="MCI43" s="34"/>
      <c r="MCJ43" s="34"/>
      <c r="MCK43" s="34"/>
      <c r="MCL43" s="34"/>
      <c r="MCM43" s="34"/>
      <c r="MCN43" s="34"/>
      <c r="MCO43" s="34"/>
      <c r="MCP43" s="34"/>
      <c r="MCQ43" s="34"/>
      <c r="MCR43" s="34"/>
      <c r="MCS43" s="34"/>
      <c r="MCT43" s="34"/>
      <c r="MCU43" s="34"/>
      <c r="MCV43" s="34"/>
      <c r="MCW43" s="34"/>
      <c r="MCX43" s="34"/>
      <c r="MCY43" s="34"/>
      <c r="MCZ43" s="34"/>
      <c r="MDA43" s="34"/>
      <c r="MDB43" s="34"/>
      <c r="MDC43" s="34"/>
      <c r="MDD43" s="34"/>
      <c r="MDE43" s="34"/>
      <c r="MDF43" s="34"/>
      <c r="MDG43" s="34"/>
      <c r="MDH43" s="34"/>
      <c r="MDI43" s="34"/>
      <c r="MDJ43" s="34"/>
      <c r="MDK43" s="34"/>
      <c r="MDL43" s="34"/>
      <c r="MDM43" s="34"/>
      <c r="MDN43" s="34"/>
      <c r="MDO43" s="34"/>
      <c r="MDP43" s="34"/>
      <c r="MDQ43" s="34"/>
      <c r="MDR43" s="34"/>
      <c r="MDS43" s="34"/>
      <c r="MDT43" s="34"/>
      <c r="MDU43" s="34"/>
      <c r="MDV43" s="34"/>
      <c r="MDW43" s="34"/>
      <c r="MDX43" s="34"/>
      <c r="MDY43" s="34"/>
      <c r="MDZ43" s="34"/>
      <c r="MEA43" s="34"/>
      <c r="MEB43" s="34"/>
      <c r="MEC43" s="34"/>
      <c r="MED43" s="34"/>
      <c r="MEE43" s="34"/>
      <c r="MEF43" s="34"/>
      <c r="MEG43" s="34"/>
      <c r="MEH43" s="34"/>
      <c r="MEI43" s="34"/>
      <c r="MEJ43" s="34"/>
      <c r="MEK43" s="34"/>
      <c r="MEL43" s="34"/>
      <c r="MEM43" s="34"/>
      <c r="MEN43" s="34"/>
      <c r="MEO43" s="34"/>
      <c r="MEP43" s="34"/>
      <c r="MEQ43" s="34"/>
      <c r="MER43" s="34"/>
      <c r="MES43" s="34"/>
      <c r="MET43" s="34"/>
      <c r="MEU43" s="34"/>
      <c r="MEV43" s="34"/>
      <c r="MEW43" s="34"/>
      <c r="MEX43" s="34"/>
      <c r="MEY43" s="34"/>
      <c r="MEZ43" s="34"/>
      <c r="MFA43" s="34"/>
      <c r="MFB43" s="34"/>
      <c r="MFC43" s="34"/>
      <c r="MFD43" s="34"/>
      <c r="MFE43" s="34"/>
      <c r="MFF43" s="34"/>
      <c r="MFG43" s="34"/>
      <c r="MFH43" s="34"/>
      <c r="MFI43" s="34"/>
      <c r="MFJ43" s="34"/>
      <c r="MFK43" s="34"/>
      <c r="MFL43" s="34"/>
      <c r="MFM43" s="34"/>
      <c r="MFN43" s="34"/>
      <c r="MFO43" s="34"/>
      <c r="MFP43" s="34"/>
      <c r="MFQ43" s="34"/>
      <c r="MFR43" s="34"/>
      <c r="MFS43" s="34"/>
      <c r="MFT43" s="34"/>
      <c r="MFU43" s="34"/>
      <c r="MFV43" s="34"/>
      <c r="MFW43" s="34"/>
      <c r="MFX43" s="34"/>
      <c r="MFY43" s="34"/>
      <c r="MFZ43" s="34"/>
      <c r="MGA43" s="34"/>
      <c r="MGB43" s="34"/>
      <c r="MGC43" s="34"/>
      <c r="MGD43" s="34"/>
      <c r="MGE43" s="34"/>
      <c r="MGF43" s="34"/>
      <c r="MGG43" s="34"/>
      <c r="MGH43" s="34"/>
      <c r="MGI43" s="34"/>
      <c r="MGJ43" s="34"/>
      <c r="MGK43" s="34"/>
      <c r="MGL43" s="34"/>
      <c r="MGM43" s="34"/>
      <c r="MGN43" s="34"/>
      <c r="MGO43" s="34"/>
      <c r="MGP43" s="34"/>
      <c r="MGQ43" s="34"/>
      <c r="MGR43" s="34"/>
      <c r="MGS43" s="34"/>
      <c r="MGT43" s="34"/>
      <c r="MGU43" s="34"/>
      <c r="MGV43" s="34"/>
      <c r="MGW43" s="34"/>
      <c r="MGX43" s="34"/>
      <c r="MGY43" s="34"/>
      <c r="MGZ43" s="34"/>
      <c r="MHA43" s="34"/>
      <c r="MHB43" s="34"/>
      <c r="MHC43" s="34"/>
      <c r="MHD43" s="34"/>
      <c r="MHE43" s="34"/>
      <c r="MHF43" s="34"/>
      <c r="MHG43" s="34"/>
      <c r="MHH43" s="34"/>
      <c r="MHI43" s="34"/>
      <c r="MHJ43" s="34"/>
      <c r="MHK43" s="34"/>
      <c r="MHL43" s="34"/>
      <c r="MHM43" s="34"/>
      <c r="MHN43" s="34"/>
      <c r="MHO43" s="34"/>
      <c r="MHP43" s="34"/>
      <c r="MHQ43" s="34"/>
      <c r="MHR43" s="34"/>
      <c r="MHS43" s="34"/>
      <c r="MHT43" s="34"/>
      <c r="MHU43" s="34"/>
      <c r="MHV43" s="34"/>
      <c r="MHW43" s="34"/>
      <c r="MHX43" s="34"/>
      <c r="MHY43" s="34"/>
      <c r="MHZ43" s="34"/>
      <c r="MIA43" s="34"/>
      <c r="MIB43" s="34"/>
      <c r="MIC43" s="34"/>
      <c r="MID43" s="34"/>
      <c r="MIE43" s="34"/>
      <c r="MIF43" s="34"/>
      <c r="MIG43" s="34"/>
      <c r="MIH43" s="34"/>
      <c r="MII43" s="34"/>
      <c r="MIJ43" s="34"/>
      <c r="MIK43" s="34"/>
      <c r="MIL43" s="34"/>
      <c r="MIM43" s="34"/>
      <c r="MIN43" s="34"/>
      <c r="MIO43" s="34"/>
      <c r="MIP43" s="34"/>
      <c r="MIQ43" s="34"/>
      <c r="MIR43" s="34"/>
      <c r="MIS43" s="34"/>
      <c r="MIT43" s="34"/>
      <c r="MIU43" s="34"/>
      <c r="MIV43" s="34"/>
      <c r="MIW43" s="34"/>
      <c r="MIX43" s="34"/>
      <c r="MIY43" s="34"/>
      <c r="MIZ43" s="34"/>
      <c r="MJA43" s="34"/>
      <c r="MJB43" s="34"/>
      <c r="MJC43" s="34"/>
      <c r="MJD43" s="34"/>
      <c r="MJE43" s="34"/>
      <c r="MJF43" s="34"/>
      <c r="MJG43" s="34"/>
      <c r="MJH43" s="34"/>
      <c r="MJI43" s="34"/>
      <c r="MJJ43" s="34"/>
      <c r="MJK43" s="34"/>
      <c r="MJL43" s="34"/>
      <c r="MJM43" s="34"/>
      <c r="MJN43" s="34"/>
      <c r="MJO43" s="34"/>
      <c r="MJP43" s="34"/>
      <c r="MJQ43" s="34"/>
      <c r="MJR43" s="34"/>
      <c r="MJS43" s="34"/>
      <c r="MJT43" s="34"/>
      <c r="MJU43" s="34"/>
      <c r="MJV43" s="34"/>
      <c r="MJW43" s="34"/>
      <c r="MJX43" s="34"/>
      <c r="MJY43" s="34"/>
      <c r="MJZ43" s="34"/>
      <c r="MKA43" s="34"/>
      <c r="MKB43" s="34"/>
      <c r="MKC43" s="34"/>
      <c r="MKD43" s="34"/>
      <c r="MKE43" s="34"/>
      <c r="MKF43" s="34"/>
      <c r="MKG43" s="34"/>
      <c r="MKH43" s="34"/>
      <c r="MKI43" s="34"/>
      <c r="MKJ43" s="34"/>
      <c r="MKK43" s="34"/>
      <c r="MKL43" s="34"/>
      <c r="MKM43" s="34"/>
      <c r="MKN43" s="34"/>
      <c r="MKO43" s="34"/>
      <c r="MKP43" s="34"/>
      <c r="MKQ43" s="34"/>
      <c r="MKR43" s="34"/>
      <c r="MKS43" s="34"/>
      <c r="MKT43" s="34"/>
      <c r="MKU43" s="34"/>
      <c r="MKV43" s="34"/>
      <c r="MKW43" s="34"/>
      <c r="MKX43" s="34"/>
      <c r="MKY43" s="34"/>
      <c r="MKZ43" s="34"/>
      <c r="MLA43" s="34"/>
      <c r="MLB43" s="34"/>
      <c r="MLC43" s="34"/>
      <c r="MLD43" s="34"/>
      <c r="MLE43" s="34"/>
      <c r="MLF43" s="34"/>
      <c r="MLG43" s="34"/>
      <c r="MLH43" s="34"/>
      <c r="MLI43" s="34"/>
      <c r="MLJ43" s="34"/>
      <c r="MLK43" s="34"/>
      <c r="MLL43" s="34"/>
      <c r="MLM43" s="34"/>
      <c r="MLN43" s="34"/>
      <c r="MLO43" s="34"/>
      <c r="MLP43" s="34"/>
      <c r="MLQ43" s="34"/>
      <c r="MLR43" s="34"/>
      <c r="MLS43" s="34"/>
      <c r="MLT43" s="34"/>
      <c r="MLU43" s="34"/>
      <c r="MLV43" s="34"/>
      <c r="MLW43" s="34"/>
      <c r="MLX43" s="34"/>
      <c r="MLY43" s="34"/>
      <c r="MLZ43" s="34"/>
      <c r="MMA43" s="34"/>
      <c r="MMB43" s="34"/>
      <c r="MMC43" s="34"/>
      <c r="MMD43" s="34"/>
      <c r="MME43" s="34"/>
      <c r="MMF43" s="34"/>
      <c r="MMG43" s="34"/>
      <c r="MMH43" s="34"/>
      <c r="MMI43" s="34"/>
      <c r="MMJ43" s="34"/>
      <c r="MMK43" s="34"/>
      <c r="MML43" s="34"/>
      <c r="MMM43" s="34"/>
      <c r="MMN43" s="34"/>
      <c r="MMO43" s="34"/>
      <c r="MMP43" s="34"/>
      <c r="MMQ43" s="34"/>
      <c r="MMR43" s="34"/>
      <c r="MMS43" s="34"/>
      <c r="MMT43" s="34"/>
      <c r="MMU43" s="34"/>
      <c r="MMV43" s="34"/>
      <c r="MMW43" s="34"/>
      <c r="MMX43" s="34"/>
      <c r="MMY43" s="34"/>
      <c r="MMZ43" s="34"/>
      <c r="MNA43" s="34"/>
      <c r="MNB43" s="34"/>
      <c r="MNC43" s="34"/>
      <c r="MND43" s="34"/>
      <c r="MNE43" s="34"/>
      <c r="MNF43" s="34"/>
      <c r="MNG43" s="34"/>
      <c r="MNH43" s="34"/>
      <c r="MNI43" s="34"/>
      <c r="MNJ43" s="34"/>
      <c r="MNK43" s="34"/>
      <c r="MNL43" s="34"/>
      <c r="MNM43" s="34"/>
      <c r="MNN43" s="34"/>
      <c r="MNO43" s="34"/>
      <c r="MNP43" s="34"/>
      <c r="MNQ43" s="34"/>
      <c r="MNR43" s="34"/>
      <c r="MNS43" s="34"/>
      <c r="MNT43" s="34"/>
      <c r="MNU43" s="34"/>
      <c r="MNV43" s="34"/>
      <c r="MNW43" s="34"/>
      <c r="MNX43" s="34"/>
      <c r="MNY43" s="34"/>
      <c r="MNZ43" s="34"/>
      <c r="MOA43" s="34"/>
      <c r="MOB43" s="34"/>
      <c r="MOC43" s="34"/>
      <c r="MOD43" s="34"/>
      <c r="MOE43" s="34"/>
      <c r="MOF43" s="34"/>
      <c r="MOG43" s="34"/>
      <c r="MOH43" s="34"/>
      <c r="MOI43" s="34"/>
      <c r="MOJ43" s="34"/>
      <c r="MOK43" s="34"/>
      <c r="MOL43" s="34"/>
      <c r="MOM43" s="34"/>
      <c r="MON43" s="34"/>
      <c r="MOO43" s="34"/>
      <c r="MOP43" s="34"/>
      <c r="MOQ43" s="34"/>
      <c r="MOR43" s="34"/>
      <c r="MOS43" s="34"/>
      <c r="MOT43" s="34"/>
      <c r="MOU43" s="34"/>
      <c r="MOV43" s="34"/>
      <c r="MOW43" s="34"/>
      <c r="MOX43" s="34"/>
      <c r="MOY43" s="34"/>
      <c r="MOZ43" s="34"/>
      <c r="MPA43" s="34"/>
      <c r="MPB43" s="34"/>
      <c r="MPC43" s="34"/>
      <c r="MPD43" s="34"/>
      <c r="MPE43" s="34"/>
      <c r="MPF43" s="34"/>
      <c r="MPG43" s="34"/>
      <c r="MPH43" s="34"/>
      <c r="MPI43" s="34"/>
      <c r="MPJ43" s="34"/>
      <c r="MPK43" s="34"/>
      <c r="MPL43" s="34"/>
      <c r="MPM43" s="34"/>
      <c r="MPN43" s="34"/>
      <c r="MPO43" s="34"/>
      <c r="MPP43" s="34"/>
      <c r="MPQ43" s="34"/>
      <c r="MPR43" s="34"/>
      <c r="MPS43" s="34"/>
      <c r="MPT43" s="34"/>
      <c r="MPU43" s="34"/>
      <c r="MPV43" s="34"/>
      <c r="MPW43" s="34"/>
      <c r="MPX43" s="34"/>
      <c r="MPY43" s="34"/>
      <c r="MPZ43" s="34"/>
      <c r="MQA43" s="34"/>
      <c r="MQB43" s="34"/>
      <c r="MQC43" s="34"/>
      <c r="MQD43" s="34"/>
      <c r="MQE43" s="34"/>
      <c r="MQF43" s="34"/>
      <c r="MQG43" s="34"/>
      <c r="MQH43" s="34"/>
      <c r="MQI43" s="34"/>
      <c r="MQJ43" s="34"/>
      <c r="MQK43" s="34"/>
      <c r="MQL43" s="34"/>
      <c r="MQM43" s="34"/>
      <c r="MQN43" s="34"/>
      <c r="MQO43" s="34"/>
      <c r="MQP43" s="34"/>
      <c r="MQQ43" s="34"/>
      <c r="MQR43" s="34"/>
      <c r="MQS43" s="34"/>
      <c r="MQT43" s="34"/>
      <c r="MQU43" s="34"/>
      <c r="MQV43" s="34"/>
      <c r="MQW43" s="34"/>
      <c r="MQX43" s="34"/>
      <c r="MQY43" s="34"/>
      <c r="MQZ43" s="34"/>
      <c r="MRA43" s="34"/>
      <c r="MRB43" s="34"/>
      <c r="MRC43" s="34"/>
      <c r="MRD43" s="34"/>
      <c r="MRE43" s="34"/>
      <c r="MRF43" s="34"/>
      <c r="MRG43" s="34"/>
      <c r="MRH43" s="34"/>
      <c r="MRI43" s="34"/>
      <c r="MRJ43" s="34"/>
      <c r="MRK43" s="34"/>
      <c r="MRL43" s="34"/>
      <c r="MRM43" s="34"/>
      <c r="MRN43" s="34"/>
      <c r="MRO43" s="34"/>
      <c r="MRP43" s="34"/>
      <c r="MRQ43" s="34"/>
      <c r="MRR43" s="34"/>
      <c r="MRS43" s="34"/>
      <c r="MRT43" s="34"/>
      <c r="MRU43" s="34"/>
      <c r="MRV43" s="34"/>
      <c r="MRW43" s="34"/>
      <c r="MRX43" s="34"/>
      <c r="MRY43" s="34"/>
      <c r="MRZ43" s="34"/>
      <c r="MSA43" s="34"/>
      <c r="MSB43" s="34"/>
      <c r="MSC43" s="34"/>
      <c r="MSD43" s="34"/>
      <c r="MSE43" s="34"/>
      <c r="MSF43" s="34"/>
      <c r="MSG43" s="34"/>
      <c r="MSH43" s="34"/>
      <c r="MSI43" s="34"/>
      <c r="MSJ43" s="34"/>
      <c r="MSK43" s="34"/>
      <c r="MSL43" s="34"/>
      <c r="MSM43" s="34"/>
      <c r="MSN43" s="34"/>
      <c r="MSO43" s="34"/>
      <c r="MSP43" s="34"/>
      <c r="MSQ43" s="34"/>
      <c r="MSR43" s="34"/>
      <c r="MSS43" s="34"/>
      <c r="MST43" s="34"/>
      <c r="MSU43" s="34"/>
      <c r="MSV43" s="34"/>
      <c r="MSW43" s="34"/>
      <c r="MSX43" s="34"/>
      <c r="MSY43" s="34"/>
      <c r="MSZ43" s="34"/>
      <c r="MTA43" s="34"/>
      <c r="MTB43" s="34"/>
      <c r="MTC43" s="34"/>
      <c r="MTD43" s="34"/>
      <c r="MTE43" s="34"/>
      <c r="MTF43" s="34"/>
      <c r="MTG43" s="34"/>
      <c r="MTH43" s="34"/>
      <c r="MTI43" s="34"/>
      <c r="MTJ43" s="34"/>
      <c r="MTK43" s="34"/>
      <c r="MTL43" s="34"/>
      <c r="MTM43" s="34"/>
      <c r="MTN43" s="34"/>
      <c r="MTO43" s="34"/>
      <c r="MTP43" s="34"/>
      <c r="MTQ43" s="34"/>
      <c r="MTR43" s="34"/>
      <c r="MTS43" s="34"/>
      <c r="MTT43" s="34"/>
      <c r="MTU43" s="34"/>
      <c r="MTV43" s="34"/>
      <c r="MTW43" s="34"/>
      <c r="MTX43" s="34"/>
      <c r="MTY43" s="34"/>
      <c r="MTZ43" s="34"/>
      <c r="MUA43" s="34"/>
      <c r="MUB43" s="34"/>
      <c r="MUC43" s="34"/>
      <c r="MUD43" s="34"/>
      <c r="MUE43" s="34"/>
      <c r="MUF43" s="34"/>
      <c r="MUG43" s="34"/>
      <c r="MUH43" s="34"/>
      <c r="MUI43" s="34"/>
      <c r="MUJ43" s="34"/>
      <c r="MUK43" s="34"/>
      <c r="MUL43" s="34"/>
      <c r="MUM43" s="34"/>
      <c r="MUN43" s="34"/>
      <c r="MUO43" s="34"/>
      <c r="MUP43" s="34"/>
      <c r="MUQ43" s="34"/>
      <c r="MUR43" s="34"/>
      <c r="MUS43" s="34"/>
      <c r="MUT43" s="34"/>
      <c r="MUU43" s="34"/>
      <c r="MUV43" s="34"/>
      <c r="MUW43" s="34"/>
      <c r="MUX43" s="34"/>
      <c r="MUY43" s="34"/>
      <c r="MUZ43" s="34"/>
      <c r="MVA43" s="34"/>
      <c r="MVB43" s="34"/>
      <c r="MVC43" s="34"/>
      <c r="MVD43" s="34"/>
      <c r="MVE43" s="34"/>
      <c r="MVF43" s="34"/>
      <c r="MVG43" s="34"/>
      <c r="MVH43" s="34"/>
      <c r="MVI43" s="34"/>
      <c r="MVJ43" s="34"/>
      <c r="MVK43" s="34"/>
      <c r="MVL43" s="34"/>
      <c r="MVM43" s="34"/>
      <c r="MVN43" s="34"/>
      <c r="MVO43" s="34"/>
      <c r="MVP43" s="34"/>
      <c r="MVQ43" s="34"/>
      <c r="MVR43" s="34"/>
      <c r="MVS43" s="34"/>
      <c r="MVT43" s="34"/>
      <c r="MVU43" s="34"/>
      <c r="MVV43" s="34"/>
      <c r="MVW43" s="34"/>
      <c r="MVX43" s="34"/>
      <c r="MVY43" s="34"/>
      <c r="MVZ43" s="34"/>
      <c r="MWA43" s="34"/>
      <c r="MWB43" s="34"/>
      <c r="MWC43" s="34"/>
      <c r="MWD43" s="34"/>
      <c r="MWE43" s="34"/>
      <c r="MWF43" s="34"/>
      <c r="MWG43" s="34"/>
      <c r="MWH43" s="34"/>
      <c r="MWI43" s="34"/>
      <c r="MWJ43" s="34"/>
      <c r="MWK43" s="34"/>
      <c r="MWL43" s="34"/>
      <c r="MWM43" s="34"/>
      <c r="MWN43" s="34"/>
      <c r="MWO43" s="34"/>
      <c r="MWP43" s="34"/>
      <c r="MWQ43" s="34"/>
      <c r="MWR43" s="34"/>
      <c r="MWS43" s="34"/>
      <c r="MWT43" s="34"/>
      <c r="MWU43" s="34"/>
      <c r="MWV43" s="34"/>
      <c r="MWW43" s="34"/>
      <c r="MWX43" s="34"/>
      <c r="MWY43" s="34"/>
      <c r="MWZ43" s="34"/>
      <c r="MXA43" s="34"/>
      <c r="MXB43" s="34"/>
      <c r="MXC43" s="34"/>
      <c r="MXD43" s="34"/>
      <c r="MXE43" s="34"/>
      <c r="MXF43" s="34"/>
      <c r="MXG43" s="34"/>
      <c r="MXH43" s="34"/>
      <c r="MXI43" s="34"/>
      <c r="MXJ43" s="34"/>
      <c r="MXK43" s="34"/>
      <c r="MXL43" s="34"/>
      <c r="MXM43" s="34"/>
      <c r="MXN43" s="34"/>
      <c r="MXO43" s="34"/>
      <c r="MXP43" s="34"/>
      <c r="MXQ43" s="34"/>
      <c r="MXR43" s="34"/>
      <c r="MXS43" s="34"/>
      <c r="MXT43" s="34"/>
      <c r="MXU43" s="34"/>
      <c r="MXV43" s="34"/>
      <c r="MXW43" s="34"/>
      <c r="MXX43" s="34"/>
      <c r="MXY43" s="34"/>
      <c r="MXZ43" s="34"/>
      <c r="MYA43" s="34"/>
      <c r="MYB43" s="34"/>
      <c r="MYC43" s="34"/>
      <c r="MYD43" s="34"/>
      <c r="MYE43" s="34"/>
      <c r="MYF43" s="34"/>
      <c r="MYG43" s="34"/>
      <c r="MYH43" s="34"/>
      <c r="MYI43" s="34"/>
      <c r="MYJ43" s="34"/>
      <c r="MYK43" s="34"/>
      <c r="MYL43" s="34"/>
      <c r="MYM43" s="34"/>
      <c r="MYN43" s="34"/>
      <c r="MYO43" s="34"/>
      <c r="MYP43" s="34"/>
      <c r="MYQ43" s="34"/>
      <c r="MYR43" s="34"/>
      <c r="MYS43" s="34"/>
      <c r="MYT43" s="34"/>
      <c r="MYU43" s="34"/>
      <c r="MYV43" s="34"/>
      <c r="MYW43" s="34"/>
      <c r="MYX43" s="34"/>
      <c r="MYY43" s="34"/>
      <c r="MYZ43" s="34"/>
      <c r="MZA43" s="34"/>
      <c r="MZB43" s="34"/>
      <c r="MZC43" s="34"/>
      <c r="MZD43" s="34"/>
      <c r="MZE43" s="34"/>
      <c r="MZF43" s="34"/>
      <c r="MZG43" s="34"/>
      <c r="MZH43" s="34"/>
      <c r="MZI43" s="34"/>
      <c r="MZJ43" s="34"/>
      <c r="MZK43" s="34"/>
      <c r="MZL43" s="34"/>
      <c r="MZM43" s="34"/>
      <c r="MZN43" s="34"/>
      <c r="MZO43" s="34"/>
      <c r="MZP43" s="34"/>
      <c r="MZQ43" s="34"/>
      <c r="MZR43" s="34"/>
      <c r="MZS43" s="34"/>
      <c r="MZT43" s="34"/>
      <c r="MZU43" s="34"/>
      <c r="MZV43" s="34"/>
      <c r="MZW43" s="34"/>
      <c r="MZX43" s="34"/>
      <c r="MZY43" s="34"/>
      <c r="MZZ43" s="34"/>
      <c r="NAA43" s="34"/>
      <c r="NAB43" s="34"/>
      <c r="NAC43" s="34"/>
      <c r="NAD43" s="34"/>
      <c r="NAE43" s="34"/>
      <c r="NAF43" s="34"/>
      <c r="NAG43" s="34"/>
      <c r="NAH43" s="34"/>
      <c r="NAI43" s="34"/>
      <c r="NAJ43" s="34"/>
      <c r="NAK43" s="34"/>
      <c r="NAL43" s="34"/>
      <c r="NAM43" s="34"/>
      <c r="NAN43" s="34"/>
      <c r="NAO43" s="34"/>
      <c r="NAP43" s="34"/>
      <c r="NAQ43" s="34"/>
      <c r="NAR43" s="34"/>
      <c r="NAS43" s="34"/>
      <c r="NAT43" s="34"/>
      <c r="NAU43" s="34"/>
      <c r="NAV43" s="34"/>
      <c r="NAW43" s="34"/>
      <c r="NAX43" s="34"/>
      <c r="NAY43" s="34"/>
      <c r="NAZ43" s="34"/>
      <c r="NBA43" s="34"/>
      <c r="NBB43" s="34"/>
      <c r="NBC43" s="34"/>
      <c r="NBD43" s="34"/>
      <c r="NBE43" s="34"/>
      <c r="NBF43" s="34"/>
      <c r="NBG43" s="34"/>
      <c r="NBH43" s="34"/>
      <c r="NBI43" s="34"/>
      <c r="NBJ43" s="34"/>
      <c r="NBK43" s="34"/>
      <c r="NBL43" s="34"/>
      <c r="NBM43" s="34"/>
      <c r="NBN43" s="34"/>
      <c r="NBO43" s="34"/>
      <c r="NBP43" s="34"/>
      <c r="NBQ43" s="34"/>
      <c r="NBR43" s="34"/>
      <c r="NBS43" s="34"/>
      <c r="NBT43" s="34"/>
      <c r="NBU43" s="34"/>
      <c r="NBV43" s="34"/>
      <c r="NBW43" s="34"/>
      <c r="NBX43" s="34"/>
      <c r="NBY43" s="34"/>
      <c r="NBZ43" s="34"/>
      <c r="NCA43" s="34"/>
      <c r="NCB43" s="34"/>
      <c r="NCC43" s="34"/>
      <c r="NCD43" s="34"/>
      <c r="NCE43" s="34"/>
      <c r="NCF43" s="34"/>
      <c r="NCG43" s="34"/>
      <c r="NCH43" s="34"/>
      <c r="NCI43" s="34"/>
      <c r="NCJ43" s="34"/>
      <c r="NCK43" s="34"/>
      <c r="NCL43" s="34"/>
      <c r="NCM43" s="34"/>
      <c r="NCN43" s="34"/>
      <c r="NCO43" s="34"/>
      <c r="NCP43" s="34"/>
      <c r="NCQ43" s="34"/>
      <c r="NCR43" s="34"/>
      <c r="NCS43" s="34"/>
      <c r="NCT43" s="34"/>
      <c r="NCU43" s="34"/>
      <c r="NCV43" s="34"/>
      <c r="NCW43" s="34"/>
      <c r="NCX43" s="34"/>
      <c r="NCY43" s="34"/>
      <c r="NCZ43" s="34"/>
      <c r="NDA43" s="34"/>
      <c r="NDB43" s="34"/>
      <c r="NDC43" s="34"/>
      <c r="NDD43" s="34"/>
      <c r="NDE43" s="34"/>
      <c r="NDF43" s="34"/>
      <c r="NDG43" s="34"/>
      <c r="NDH43" s="34"/>
      <c r="NDI43" s="34"/>
      <c r="NDJ43" s="34"/>
      <c r="NDK43" s="34"/>
      <c r="NDL43" s="34"/>
      <c r="NDM43" s="34"/>
      <c r="NDN43" s="34"/>
      <c r="NDO43" s="34"/>
      <c r="NDP43" s="34"/>
      <c r="NDQ43" s="34"/>
      <c r="NDR43" s="34"/>
      <c r="NDS43" s="34"/>
      <c r="NDT43" s="34"/>
      <c r="NDU43" s="34"/>
      <c r="NDV43" s="34"/>
      <c r="NDW43" s="34"/>
      <c r="NDX43" s="34"/>
      <c r="NDY43" s="34"/>
      <c r="NDZ43" s="34"/>
      <c r="NEA43" s="34"/>
      <c r="NEB43" s="34"/>
      <c r="NEC43" s="34"/>
      <c r="NED43" s="34"/>
      <c r="NEE43" s="34"/>
      <c r="NEF43" s="34"/>
      <c r="NEG43" s="34"/>
      <c r="NEH43" s="34"/>
      <c r="NEI43" s="34"/>
      <c r="NEJ43" s="34"/>
      <c r="NEK43" s="34"/>
      <c r="NEL43" s="34"/>
      <c r="NEM43" s="34"/>
      <c r="NEN43" s="34"/>
      <c r="NEO43" s="34"/>
      <c r="NEP43" s="34"/>
      <c r="NEQ43" s="34"/>
      <c r="NER43" s="34"/>
      <c r="NES43" s="34"/>
      <c r="NET43" s="34"/>
      <c r="NEU43" s="34"/>
      <c r="NEV43" s="34"/>
      <c r="NEW43" s="34"/>
      <c r="NEX43" s="34"/>
      <c r="NEY43" s="34"/>
      <c r="NEZ43" s="34"/>
      <c r="NFA43" s="34"/>
      <c r="NFB43" s="34"/>
      <c r="NFC43" s="34"/>
      <c r="NFD43" s="34"/>
      <c r="NFE43" s="34"/>
      <c r="NFF43" s="34"/>
      <c r="NFG43" s="34"/>
      <c r="NFH43" s="34"/>
      <c r="NFI43" s="34"/>
      <c r="NFJ43" s="34"/>
      <c r="NFK43" s="34"/>
      <c r="NFL43" s="34"/>
      <c r="NFM43" s="34"/>
      <c r="NFN43" s="34"/>
      <c r="NFO43" s="34"/>
      <c r="NFP43" s="34"/>
      <c r="NFQ43" s="34"/>
      <c r="NFR43" s="34"/>
      <c r="NFS43" s="34"/>
      <c r="NFT43" s="34"/>
      <c r="NFU43" s="34"/>
      <c r="NFV43" s="34"/>
      <c r="NFW43" s="34"/>
      <c r="NFX43" s="34"/>
      <c r="NFY43" s="34"/>
      <c r="NFZ43" s="34"/>
      <c r="NGA43" s="34"/>
      <c r="NGB43" s="34"/>
      <c r="NGC43" s="34"/>
      <c r="NGD43" s="34"/>
      <c r="NGE43" s="34"/>
      <c r="NGF43" s="34"/>
      <c r="NGG43" s="34"/>
      <c r="NGH43" s="34"/>
      <c r="NGI43" s="34"/>
      <c r="NGJ43" s="34"/>
      <c r="NGK43" s="34"/>
      <c r="NGL43" s="34"/>
      <c r="NGM43" s="34"/>
      <c r="NGN43" s="34"/>
      <c r="NGO43" s="34"/>
      <c r="NGP43" s="34"/>
      <c r="NGQ43" s="34"/>
      <c r="NGR43" s="34"/>
      <c r="NGS43" s="34"/>
      <c r="NGT43" s="34"/>
      <c r="NGU43" s="34"/>
      <c r="NGV43" s="34"/>
      <c r="NGW43" s="34"/>
      <c r="NGX43" s="34"/>
      <c r="NGY43" s="34"/>
      <c r="NGZ43" s="34"/>
      <c r="NHA43" s="34"/>
      <c r="NHB43" s="34"/>
      <c r="NHC43" s="34"/>
      <c r="NHD43" s="34"/>
      <c r="NHE43" s="34"/>
      <c r="NHF43" s="34"/>
      <c r="NHG43" s="34"/>
      <c r="NHH43" s="34"/>
      <c r="NHI43" s="34"/>
      <c r="NHJ43" s="34"/>
      <c r="NHK43" s="34"/>
      <c r="NHL43" s="34"/>
      <c r="NHM43" s="34"/>
      <c r="NHN43" s="34"/>
      <c r="NHO43" s="34"/>
      <c r="NHP43" s="34"/>
      <c r="NHQ43" s="34"/>
      <c r="NHR43" s="34"/>
      <c r="NHS43" s="34"/>
      <c r="NHT43" s="34"/>
      <c r="NHU43" s="34"/>
      <c r="NHV43" s="34"/>
      <c r="NHW43" s="34"/>
      <c r="NHX43" s="34"/>
      <c r="NHY43" s="34"/>
      <c r="NHZ43" s="34"/>
      <c r="NIA43" s="34"/>
      <c r="NIB43" s="34"/>
      <c r="NIC43" s="34"/>
      <c r="NID43" s="34"/>
      <c r="NIE43" s="34"/>
      <c r="NIF43" s="34"/>
      <c r="NIG43" s="34"/>
      <c r="NIH43" s="34"/>
      <c r="NII43" s="34"/>
      <c r="NIJ43" s="34"/>
      <c r="NIK43" s="34"/>
      <c r="NIL43" s="34"/>
      <c r="NIM43" s="34"/>
      <c r="NIN43" s="34"/>
      <c r="NIO43" s="34"/>
      <c r="NIP43" s="34"/>
      <c r="NIQ43" s="34"/>
      <c r="NIR43" s="34"/>
      <c r="NIS43" s="34"/>
      <c r="NIT43" s="34"/>
      <c r="NIU43" s="34"/>
      <c r="NIV43" s="34"/>
      <c r="NIW43" s="34"/>
      <c r="NIX43" s="34"/>
      <c r="NIY43" s="34"/>
      <c r="NIZ43" s="34"/>
      <c r="NJA43" s="34"/>
      <c r="NJB43" s="34"/>
      <c r="NJC43" s="34"/>
      <c r="NJD43" s="34"/>
      <c r="NJE43" s="34"/>
      <c r="NJF43" s="34"/>
      <c r="NJG43" s="34"/>
      <c r="NJH43" s="34"/>
      <c r="NJI43" s="34"/>
      <c r="NJJ43" s="34"/>
      <c r="NJK43" s="34"/>
      <c r="NJL43" s="34"/>
      <c r="NJM43" s="34"/>
      <c r="NJN43" s="34"/>
      <c r="NJO43" s="34"/>
      <c r="NJP43" s="34"/>
      <c r="NJQ43" s="34"/>
      <c r="NJR43" s="34"/>
      <c r="NJS43" s="34"/>
      <c r="NJT43" s="34"/>
      <c r="NJU43" s="34"/>
      <c r="NJV43" s="34"/>
      <c r="NJW43" s="34"/>
      <c r="NJX43" s="34"/>
      <c r="NJY43" s="34"/>
      <c r="NJZ43" s="34"/>
      <c r="NKA43" s="34"/>
      <c r="NKB43" s="34"/>
      <c r="NKC43" s="34"/>
      <c r="NKD43" s="34"/>
      <c r="NKE43" s="34"/>
      <c r="NKF43" s="34"/>
      <c r="NKG43" s="34"/>
      <c r="NKH43" s="34"/>
      <c r="NKI43" s="34"/>
      <c r="NKJ43" s="34"/>
      <c r="NKK43" s="34"/>
      <c r="NKL43" s="34"/>
      <c r="NKM43" s="34"/>
      <c r="NKN43" s="34"/>
      <c r="NKO43" s="34"/>
      <c r="NKP43" s="34"/>
      <c r="NKQ43" s="34"/>
      <c r="NKR43" s="34"/>
      <c r="NKS43" s="34"/>
      <c r="NKT43" s="34"/>
      <c r="NKU43" s="34"/>
      <c r="NKV43" s="34"/>
      <c r="NKW43" s="34"/>
      <c r="NKX43" s="34"/>
      <c r="NKY43" s="34"/>
      <c r="NKZ43" s="34"/>
      <c r="NLA43" s="34"/>
      <c r="NLB43" s="34"/>
      <c r="NLC43" s="34"/>
      <c r="NLD43" s="34"/>
      <c r="NLE43" s="34"/>
      <c r="NLF43" s="34"/>
      <c r="NLG43" s="34"/>
      <c r="NLH43" s="34"/>
      <c r="NLI43" s="34"/>
      <c r="NLJ43" s="34"/>
      <c r="NLK43" s="34"/>
      <c r="NLL43" s="34"/>
      <c r="NLM43" s="34"/>
      <c r="NLN43" s="34"/>
      <c r="NLO43" s="34"/>
      <c r="NLP43" s="34"/>
      <c r="NLQ43" s="34"/>
      <c r="NLR43" s="34"/>
      <c r="NLS43" s="34"/>
      <c r="NLT43" s="34"/>
      <c r="NLU43" s="34"/>
      <c r="NLV43" s="34"/>
      <c r="NLW43" s="34"/>
      <c r="NLX43" s="34"/>
      <c r="NLY43" s="34"/>
      <c r="NLZ43" s="34"/>
      <c r="NMA43" s="34"/>
      <c r="NMB43" s="34"/>
      <c r="NMC43" s="34"/>
      <c r="NMD43" s="34"/>
      <c r="NME43" s="34"/>
      <c r="NMF43" s="34"/>
      <c r="NMG43" s="34"/>
      <c r="NMH43" s="34"/>
      <c r="NMI43" s="34"/>
      <c r="NMJ43" s="34"/>
      <c r="NMK43" s="34"/>
      <c r="NML43" s="34"/>
      <c r="NMM43" s="34"/>
      <c r="NMN43" s="34"/>
      <c r="NMO43" s="34"/>
      <c r="NMP43" s="34"/>
      <c r="NMQ43" s="34"/>
      <c r="NMR43" s="34"/>
      <c r="NMS43" s="34"/>
      <c r="NMT43" s="34"/>
      <c r="NMU43" s="34"/>
      <c r="NMV43" s="34"/>
      <c r="NMW43" s="34"/>
      <c r="NMX43" s="34"/>
      <c r="NMY43" s="34"/>
      <c r="NMZ43" s="34"/>
      <c r="NNA43" s="34"/>
      <c r="NNB43" s="34"/>
      <c r="NNC43" s="34"/>
      <c r="NND43" s="34"/>
      <c r="NNE43" s="34"/>
      <c r="NNF43" s="34"/>
      <c r="NNG43" s="34"/>
      <c r="NNH43" s="34"/>
      <c r="NNI43" s="34"/>
      <c r="NNJ43" s="34"/>
      <c r="NNK43" s="34"/>
      <c r="NNL43" s="34"/>
      <c r="NNM43" s="34"/>
      <c r="NNN43" s="34"/>
      <c r="NNO43" s="34"/>
      <c r="NNP43" s="34"/>
      <c r="NNQ43" s="34"/>
      <c r="NNR43" s="34"/>
      <c r="NNS43" s="34"/>
      <c r="NNT43" s="34"/>
      <c r="NNU43" s="34"/>
      <c r="NNV43" s="34"/>
      <c r="NNW43" s="34"/>
      <c r="NNX43" s="34"/>
      <c r="NNY43" s="34"/>
      <c r="NNZ43" s="34"/>
      <c r="NOA43" s="34"/>
      <c r="NOB43" s="34"/>
      <c r="NOC43" s="34"/>
      <c r="NOD43" s="34"/>
      <c r="NOE43" s="34"/>
      <c r="NOF43" s="34"/>
      <c r="NOG43" s="34"/>
      <c r="NOH43" s="34"/>
      <c r="NOI43" s="34"/>
      <c r="NOJ43" s="34"/>
      <c r="NOK43" s="34"/>
      <c r="NOL43" s="34"/>
      <c r="NOM43" s="34"/>
      <c r="NON43" s="34"/>
      <c r="NOO43" s="34"/>
      <c r="NOP43" s="34"/>
      <c r="NOQ43" s="34"/>
      <c r="NOR43" s="34"/>
      <c r="NOS43" s="34"/>
      <c r="NOT43" s="34"/>
      <c r="NOU43" s="34"/>
      <c r="NOV43" s="34"/>
      <c r="NOW43" s="34"/>
      <c r="NOX43" s="34"/>
      <c r="NOY43" s="34"/>
      <c r="NOZ43" s="34"/>
      <c r="NPA43" s="34"/>
      <c r="NPB43" s="34"/>
      <c r="NPC43" s="34"/>
      <c r="NPD43" s="34"/>
      <c r="NPE43" s="34"/>
      <c r="NPF43" s="34"/>
      <c r="NPG43" s="34"/>
      <c r="NPH43" s="34"/>
      <c r="NPI43" s="34"/>
      <c r="NPJ43" s="34"/>
      <c r="NPK43" s="34"/>
      <c r="NPL43" s="34"/>
      <c r="NPM43" s="34"/>
      <c r="NPN43" s="34"/>
      <c r="NPO43" s="34"/>
      <c r="NPP43" s="34"/>
      <c r="NPQ43" s="34"/>
      <c r="NPR43" s="34"/>
      <c r="NPS43" s="34"/>
      <c r="NPT43" s="34"/>
      <c r="NPU43" s="34"/>
      <c r="NPV43" s="34"/>
      <c r="NPW43" s="34"/>
      <c r="NPX43" s="34"/>
      <c r="NPY43" s="34"/>
      <c r="NPZ43" s="34"/>
      <c r="NQA43" s="34"/>
      <c r="NQB43" s="34"/>
      <c r="NQC43" s="34"/>
      <c r="NQD43" s="34"/>
      <c r="NQE43" s="34"/>
      <c r="NQF43" s="34"/>
      <c r="NQG43" s="34"/>
      <c r="NQH43" s="34"/>
      <c r="NQI43" s="34"/>
      <c r="NQJ43" s="34"/>
      <c r="NQK43" s="34"/>
      <c r="NQL43" s="34"/>
      <c r="NQM43" s="34"/>
      <c r="NQN43" s="34"/>
      <c r="NQO43" s="34"/>
      <c r="NQP43" s="34"/>
      <c r="NQQ43" s="34"/>
      <c r="NQR43" s="34"/>
      <c r="NQS43" s="34"/>
      <c r="NQT43" s="34"/>
      <c r="NQU43" s="34"/>
      <c r="NQV43" s="34"/>
      <c r="NQW43" s="34"/>
      <c r="NQX43" s="34"/>
      <c r="NQY43" s="34"/>
      <c r="NQZ43" s="34"/>
      <c r="NRA43" s="34"/>
      <c r="NRB43" s="34"/>
      <c r="NRC43" s="34"/>
      <c r="NRD43" s="34"/>
      <c r="NRE43" s="34"/>
      <c r="NRF43" s="34"/>
      <c r="NRG43" s="34"/>
      <c r="NRH43" s="34"/>
      <c r="NRI43" s="34"/>
      <c r="NRJ43" s="34"/>
      <c r="NRK43" s="34"/>
      <c r="NRL43" s="34"/>
      <c r="NRM43" s="34"/>
      <c r="NRN43" s="34"/>
      <c r="NRO43" s="34"/>
      <c r="NRP43" s="34"/>
      <c r="NRQ43" s="34"/>
      <c r="NRR43" s="34"/>
      <c r="NRS43" s="34"/>
      <c r="NRT43" s="34"/>
      <c r="NRU43" s="34"/>
      <c r="NRV43" s="34"/>
      <c r="NRW43" s="34"/>
      <c r="NRX43" s="34"/>
      <c r="NRY43" s="34"/>
      <c r="NRZ43" s="34"/>
      <c r="NSA43" s="34"/>
      <c r="NSB43" s="34"/>
      <c r="NSC43" s="34"/>
      <c r="NSD43" s="34"/>
      <c r="NSE43" s="34"/>
      <c r="NSF43" s="34"/>
      <c r="NSG43" s="34"/>
      <c r="NSH43" s="34"/>
      <c r="NSI43" s="34"/>
      <c r="NSJ43" s="34"/>
      <c r="NSK43" s="34"/>
      <c r="NSL43" s="34"/>
      <c r="NSM43" s="34"/>
      <c r="NSN43" s="34"/>
      <c r="NSO43" s="34"/>
      <c r="NSP43" s="34"/>
      <c r="NSQ43" s="34"/>
      <c r="NSR43" s="34"/>
      <c r="NSS43" s="34"/>
      <c r="NST43" s="34"/>
      <c r="NSU43" s="34"/>
      <c r="NSV43" s="34"/>
      <c r="NSW43" s="34"/>
      <c r="NSX43" s="34"/>
      <c r="NSY43" s="34"/>
      <c r="NSZ43" s="34"/>
      <c r="NTA43" s="34"/>
      <c r="NTB43" s="34"/>
      <c r="NTC43" s="34"/>
      <c r="NTD43" s="34"/>
      <c r="NTE43" s="34"/>
      <c r="NTF43" s="34"/>
      <c r="NTG43" s="34"/>
      <c r="NTH43" s="34"/>
      <c r="NTI43" s="34"/>
      <c r="NTJ43" s="34"/>
      <c r="NTK43" s="34"/>
      <c r="NTL43" s="34"/>
      <c r="NTM43" s="34"/>
      <c r="NTN43" s="34"/>
      <c r="NTO43" s="34"/>
      <c r="NTP43" s="34"/>
      <c r="NTQ43" s="34"/>
      <c r="NTR43" s="34"/>
      <c r="NTS43" s="34"/>
      <c r="NTT43" s="34"/>
      <c r="NTU43" s="34"/>
      <c r="NTV43" s="34"/>
      <c r="NTW43" s="34"/>
      <c r="NTX43" s="34"/>
      <c r="NTY43" s="34"/>
      <c r="NTZ43" s="34"/>
      <c r="NUA43" s="34"/>
      <c r="NUB43" s="34"/>
      <c r="NUC43" s="34"/>
      <c r="NUD43" s="34"/>
      <c r="NUE43" s="34"/>
      <c r="NUF43" s="34"/>
      <c r="NUG43" s="34"/>
      <c r="NUH43" s="34"/>
      <c r="NUI43" s="34"/>
      <c r="NUJ43" s="34"/>
      <c r="NUK43" s="34"/>
      <c r="NUL43" s="34"/>
      <c r="NUM43" s="34"/>
      <c r="NUN43" s="34"/>
      <c r="NUO43" s="34"/>
      <c r="NUP43" s="34"/>
      <c r="NUQ43" s="34"/>
      <c r="NUR43" s="34"/>
      <c r="NUS43" s="34"/>
      <c r="NUT43" s="34"/>
      <c r="NUU43" s="34"/>
      <c r="NUV43" s="34"/>
      <c r="NUW43" s="34"/>
      <c r="NUX43" s="34"/>
      <c r="NUY43" s="34"/>
      <c r="NUZ43" s="34"/>
      <c r="NVA43" s="34"/>
      <c r="NVB43" s="34"/>
      <c r="NVC43" s="34"/>
      <c r="NVD43" s="34"/>
      <c r="NVE43" s="34"/>
      <c r="NVF43" s="34"/>
      <c r="NVG43" s="34"/>
      <c r="NVH43" s="34"/>
      <c r="NVI43" s="34"/>
      <c r="NVJ43" s="34"/>
      <c r="NVK43" s="34"/>
      <c r="NVL43" s="34"/>
      <c r="NVM43" s="34"/>
      <c r="NVN43" s="34"/>
      <c r="NVO43" s="34"/>
      <c r="NVP43" s="34"/>
      <c r="NVQ43" s="34"/>
      <c r="NVR43" s="34"/>
      <c r="NVS43" s="34"/>
      <c r="NVT43" s="34"/>
      <c r="NVU43" s="34"/>
      <c r="NVV43" s="34"/>
      <c r="NVW43" s="34"/>
      <c r="NVX43" s="34"/>
      <c r="NVY43" s="34"/>
      <c r="NVZ43" s="34"/>
      <c r="NWA43" s="34"/>
      <c r="NWB43" s="34"/>
      <c r="NWC43" s="34"/>
      <c r="NWD43" s="34"/>
      <c r="NWE43" s="34"/>
      <c r="NWF43" s="34"/>
      <c r="NWG43" s="34"/>
      <c r="NWH43" s="34"/>
      <c r="NWI43" s="34"/>
      <c r="NWJ43" s="34"/>
      <c r="NWK43" s="34"/>
      <c r="NWL43" s="34"/>
      <c r="NWM43" s="34"/>
      <c r="NWN43" s="34"/>
      <c r="NWO43" s="34"/>
      <c r="NWP43" s="34"/>
      <c r="NWQ43" s="34"/>
      <c r="NWR43" s="34"/>
      <c r="NWS43" s="34"/>
      <c r="NWT43" s="34"/>
      <c r="NWU43" s="34"/>
      <c r="NWV43" s="34"/>
      <c r="NWW43" s="34"/>
      <c r="NWX43" s="34"/>
      <c r="NWY43" s="34"/>
      <c r="NWZ43" s="34"/>
      <c r="NXA43" s="34"/>
      <c r="NXB43" s="34"/>
      <c r="NXC43" s="34"/>
      <c r="NXD43" s="34"/>
      <c r="NXE43" s="34"/>
      <c r="NXF43" s="34"/>
      <c r="NXG43" s="34"/>
      <c r="NXH43" s="34"/>
      <c r="NXI43" s="34"/>
      <c r="NXJ43" s="34"/>
      <c r="NXK43" s="34"/>
      <c r="NXL43" s="34"/>
      <c r="NXM43" s="34"/>
      <c r="NXN43" s="34"/>
      <c r="NXO43" s="34"/>
      <c r="NXP43" s="34"/>
      <c r="NXQ43" s="34"/>
      <c r="NXR43" s="34"/>
      <c r="NXS43" s="34"/>
      <c r="NXT43" s="34"/>
      <c r="NXU43" s="34"/>
      <c r="NXV43" s="34"/>
      <c r="NXW43" s="34"/>
      <c r="NXX43" s="34"/>
      <c r="NXY43" s="34"/>
      <c r="NXZ43" s="34"/>
      <c r="NYA43" s="34"/>
      <c r="NYB43" s="34"/>
      <c r="NYC43" s="34"/>
      <c r="NYD43" s="34"/>
      <c r="NYE43" s="34"/>
      <c r="NYF43" s="34"/>
      <c r="NYG43" s="34"/>
      <c r="NYH43" s="34"/>
      <c r="NYI43" s="34"/>
      <c r="NYJ43" s="34"/>
      <c r="NYK43" s="34"/>
      <c r="NYL43" s="34"/>
      <c r="NYM43" s="34"/>
      <c r="NYN43" s="34"/>
      <c r="NYO43" s="34"/>
      <c r="NYP43" s="34"/>
      <c r="NYQ43" s="34"/>
      <c r="NYR43" s="34"/>
      <c r="NYS43" s="34"/>
      <c r="NYT43" s="34"/>
      <c r="NYU43" s="34"/>
      <c r="NYV43" s="34"/>
      <c r="NYW43" s="34"/>
      <c r="NYX43" s="34"/>
      <c r="NYY43" s="34"/>
      <c r="NYZ43" s="34"/>
      <c r="NZA43" s="34"/>
      <c r="NZB43" s="34"/>
      <c r="NZC43" s="34"/>
      <c r="NZD43" s="34"/>
      <c r="NZE43" s="34"/>
      <c r="NZF43" s="34"/>
      <c r="NZG43" s="34"/>
      <c r="NZH43" s="34"/>
      <c r="NZI43" s="34"/>
      <c r="NZJ43" s="34"/>
      <c r="NZK43" s="34"/>
      <c r="NZL43" s="34"/>
      <c r="NZM43" s="34"/>
      <c r="NZN43" s="34"/>
      <c r="NZO43" s="34"/>
      <c r="NZP43" s="34"/>
      <c r="NZQ43" s="34"/>
      <c r="NZR43" s="34"/>
      <c r="NZS43" s="34"/>
      <c r="NZT43" s="34"/>
      <c r="NZU43" s="34"/>
      <c r="NZV43" s="34"/>
      <c r="NZW43" s="34"/>
      <c r="NZX43" s="34"/>
      <c r="NZY43" s="34"/>
      <c r="NZZ43" s="34"/>
      <c r="OAA43" s="34"/>
      <c r="OAB43" s="34"/>
      <c r="OAC43" s="34"/>
      <c r="OAD43" s="34"/>
      <c r="OAE43" s="34"/>
      <c r="OAF43" s="34"/>
      <c r="OAG43" s="34"/>
      <c r="OAH43" s="34"/>
      <c r="OAI43" s="34"/>
      <c r="OAJ43" s="34"/>
      <c r="OAK43" s="34"/>
      <c r="OAL43" s="34"/>
      <c r="OAM43" s="34"/>
      <c r="OAN43" s="34"/>
      <c r="OAO43" s="34"/>
      <c r="OAP43" s="34"/>
      <c r="OAQ43" s="34"/>
      <c r="OAR43" s="34"/>
      <c r="OAS43" s="34"/>
      <c r="OAT43" s="34"/>
      <c r="OAU43" s="34"/>
      <c r="OAV43" s="34"/>
      <c r="OAW43" s="34"/>
      <c r="OAX43" s="34"/>
      <c r="OAY43" s="34"/>
      <c r="OAZ43" s="34"/>
      <c r="OBA43" s="34"/>
      <c r="OBB43" s="34"/>
      <c r="OBC43" s="34"/>
      <c r="OBD43" s="34"/>
      <c r="OBE43" s="34"/>
      <c r="OBF43" s="34"/>
      <c r="OBG43" s="34"/>
      <c r="OBH43" s="34"/>
      <c r="OBI43" s="34"/>
      <c r="OBJ43" s="34"/>
      <c r="OBK43" s="34"/>
      <c r="OBL43" s="34"/>
      <c r="OBM43" s="34"/>
      <c r="OBN43" s="34"/>
      <c r="OBO43" s="34"/>
      <c r="OBP43" s="34"/>
      <c r="OBQ43" s="34"/>
      <c r="OBR43" s="34"/>
      <c r="OBS43" s="34"/>
      <c r="OBT43" s="34"/>
      <c r="OBU43" s="34"/>
      <c r="OBV43" s="34"/>
      <c r="OBW43" s="34"/>
      <c r="OBX43" s="34"/>
      <c r="OBY43" s="34"/>
      <c r="OBZ43" s="34"/>
      <c r="OCA43" s="34"/>
      <c r="OCB43" s="34"/>
      <c r="OCC43" s="34"/>
      <c r="OCD43" s="34"/>
      <c r="OCE43" s="34"/>
      <c r="OCF43" s="34"/>
      <c r="OCG43" s="34"/>
      <c r="OCH43" s="34"/>
      <c r="OCI43" s="34"/>
      <c r="OCJ43" s="34"/>
      <c r="OCK43" s="34"/>
      <c r="OCL43" s="34"/>
      <c r="OCM43" s="34"/>
      <c r="OCN43" s="34"/>
      <c r="OCO43" s="34"/>
      <c r="OCP43" s="34"/>
      <c r="OCQ43" s="34"/>
      <c r="OCR43" s="34"/>
      <c r="OCS43" s="34"/>
      <c r="OCT43" s="34"/>
      <c r="OCU43" s="34"/>
      <c r="OCV43" s="34"/>
      <c r="OCW43" s="34"/>
      <c r="OCX43" s="34"/>
      <c r="OCY43" s="34"/>
      <c r="OCZ43" s="34"/>
      <c r="ODA43" s="34"/>
      <c r="ODB43" s="34"/>
      <c r="ODC43" s="34"/>
      <c r="ODD43" s="34"/>
      <c r="ODE43" s="34"/>
      <c r="ODF43" s="34"/>
      <c r="ODG43" s="34"/>
      <c r="ODH43" s="34"/>
      <c r="ODI43" s="34"/>
      <c r="ODJ43" s="34"/>
      <c r="ODK43" s="34"/>
      <c r="ODL43" s="34"/>
      <c r="ODM43" s="34"/>
      <c r="ODN43" s="34"/>
      <c r="ODO43" s="34"/>
      <c r="ODP43" s="34"/>
      <c r="ODQ43" s="34"/>
      <c r="ODR43" s="34"/>
      <c r="ODS43" s="34"/>
      <c r="ODT43" s="34"/>
      <c r="ODU43" s="34"/>
      <c r="ODV43" s="34"/>
      <c r="ODW43" s="34"/>
      <c r="ODX43" s="34"/>
      <c r="ODY43" s="34"/>
      <c r="ODZ43" s="34"/>
      <c r="OEA43" s="34"/>
      <c r="OEB43" s="34"/>
      <c r="OEC43" s="34"/>
      <c r="OED43" s="34"/>
      <c r="OEE43" s="34"/>
      <c r="OEF43" s="34"/>
      <c r="OEG43" s="34"/>
      <c r="OEH43" s="34"/>
      <c r="OEI43" s="34"/>
      <c r="OEJ43" s="34"/>
      <c r="OEK43" s="34"/>
      <c r="OEL43" s="34"/>
      <c r="OEM43" s="34"/>
      <c r="OEN43" s="34"/>
      <c r="OEO43" s="34"/>
      <c r="OEP43" s="34"/>
      <c r="OEQ43" s="34"/>
      <c r="OER43" s="34"/>
      <c r="OES43" s="34"/>
      <c r="OET43" s="34"/>
      <c r="OEU43" s="34"/>
      <c r="OEV43" s="34"/>
      <c r="OEW43" s="34"/>
      <c r="OEX43" s="34"/>
      <c r="OEY43" s="34"/>
      <c r="OEZ43" s="34"/>
      <c r="OFA43" s="34"/>
      <c r="OFB43" s="34"/>
      <c r="OFC43" s="34"/>
      <c r="OFD43" s="34"/>
      <c r="OFE43" s="34"/>
      <c r="OFF43" s="34"/>
      <c r="OFG43" s="34"/>
      <c r="OFH43" s="34"/>
      <c r="OFI43" s="34"/>
      <c r="OFJ43" s="34"/>
      <c r="OFK43" s="34"/>
      <c r="OFL43" s="34"/>
      <c r="OFM43" s="34"/>
      <c r="OFN43" s="34"/>
      <c r="OFO43" s="34"/>
      <c r="OFP43" s="34"/>
      <c r="OFQ43" s="34"/>
      <c r="OFR43" s="34"/>
      <c r="OFS43" s="34"/>
      <c r="OFT43" s="34"/>
      <c r="OFU43" s="34"/>
      <c r="OFV43" s="34"/>
      <c r="OFW43" s="34"/>
      <c r="OFX43" s="34"/>
      <c r="OFY43" s="34"/>
      <c r="OFZ43" s="34"/>
      <c r="OGA43" s="34"/>
      <c r="OGB43" s="34"/>
      <c r="OGC43" s="34"/>
      <c r="OGD43" s="34"/>
      <c r="OGE43" s="34"/>
      <c r="OGF43" s="34"/>
      <c r="OGG43" s="34"/>
      <c r="OGH43" s="34"/>
      <c r="OGI43" s="34"/>
      <c r="OGJ43" s="34"/>
      <c r="OGK43" s="34"/>
      <c r="OGL43" s="34"/>
      <c r="OGM43" s="34"/>
      <c r="OGN43" s="34"/>
      <c r="OGO43" s="34"/>
      <c r="OGP43" s="34"/>
      <c r="OGQ43" s="34"/>
      <c r="OGR43" s="34"/>
      <c r="OGS43" s="34"/>
      <c r="OGT43" s="34"/>
      <c r="OGU43" s="34"/>
      <c r="OGV43" s="34"/>
      <c r="OGW43" s="34"/>
      <c r="OGX43" s="34"/>
      <c r="OGY43" s="34"/>
      <c r="OGZ43" s="34"/>
      <c r="OHA43" s="34"/>
      <c r="OHB43" s="34"/>
      <c r="OHC43" s="34"/>
      <c r="OHD43" s="34"/>
      <c r="OHE43" s="34"/>
      <c r="OHF43" s="34"/>
      <c r="OHG43" s="34"/>
      <c r="OHH43" s="34"/>
      <c r="OHI43" s="34"/>
      <c r="OHJ43" s="34"/>
      <c r="OHK43" s="34"/>
      <c r="OHL43" s="34"/>
      <c r="OHM43" s="34"/>
      <c r="OHN43" s="34"/>
      <c r="OHO43" s="34"/>
      <c r="OHP43" s="34"/>
      <c r="OHQ43" s="34"/>
      <c r="OHR43" s="34"/>
      <c r="OHS43" s="34"/>
      <c r="OHT43" s="34"/>
      <c r="OHU43" s="34"/>
      <c r="OHV43" s="34"/>
      <c r="OHW43" s="34"/>
      <c r="OHX43" s="34"/>
      <c r="OHY43" s="34"/>
      <c r="OHZ43" s="34"/>
      <c r="OIA43" s="34"/>
      <c r="OIB43" s="34"/>
      <c r="OIC43" s="34"/>
      <c r="OID43" s="34"/>
      <c r="OIE43" s="34"/>
      <c r="OIF43" s="34"/>
      <c r="OIG43" s="34"/>
      <c r="OIH43" s="34"/>
      <c r="OII43" s="34"/>
      <c r="OIJ43" s="34"/>
      <c r="OIK43" s="34"/>
      <c r="OIL43" s="34"/>
      <c r="OIM43" s="34"/>
      <c r="OIN43" s="34"/>
      <c r="OIO43" s="34"/>
      <c r="OIP43" s="34"/>
      <c r="OIQ43" s="34"/>
      <c r="OIR43" s="34"/>
      <c r="OIS43" s="34"/>
      <c r="OIT43" s="34"/>
      <c r="OIU43" s="34"/>
      <c r="OIV43" s="34"/>
      <c r="OIW43" s="34"/>
      <c r="OIX43" s="34"/>
      <c r="OIY43" s="34"/>
      <c r="OIZ43" s="34"/>
      <c r="OJA43" s="34"/>
      <c r="OJB43" s="34"/>
      <c r="OJC43" s="34"/>
      <c r="OJD43" s="34"/>
      <c r="OJE43" s="34"/>
      <c r="OJF43" s="34"/>
      <c r="OJG43" s="34"/>
      <c r="OJH43" s="34"/>
      <c r="OJI43" s="34"/>
      <c r="OJJ43" s="34"/>
      <c r="OJK43" s="34"/>
      <c r="OJL43" s="34"/>
      <c r="OJM43" s="34"/>
      <c r="OJN43" s="34"/>
      <c r="OJO43" s="34"/>
      <c r="OJP43" s="34"/>
      <c r="OJQ43" s="34"/>
      <c r="OJR43" s="34"/>
      <c r="OJS43" s="34"/>
      <c r="OJT43" s="34"/>
      <c r="OJU43" s="34"/>
      <c r="OJV43" s="34"/>
      <c r="OJW43" s="34"/>
      <c r="OJX43" s="34"/>
      <c r="OJY43" s="34"/>
      <c r="OJZ43" s="34"/>
      <c r="OKA43" s="34"/>
      <c r="OKB43" s="34"/>
      <c r="OKC43" s="34"/>
      <c r="OKD43" s="34"/>
      <c r="OKE43" s="34"/>
      <c r="OKF43" s="34"/>
      <c r="OKG43" s="34"/>
      <c r="OKH43" s="34"/>
      <c r="OKI43" s="34"/>
      <c r="OKJ43" s="34"/>
      <c r="OKK43" s="34"/>
      <c r="OKL43" s="34"/>
      <c r="OKM43" s="34"/>
      <c r="OKN43" s="34"/>
      <c r="OKO43" s="34"/>
      <c r="OKP43" s="34"/>
      <c r="OKQ43" s="34"/>
      <c r="OKR43" s="34"/>
      <c r="OKS43" s="34"/>
      <c r="OKT43" s="34"/>
      <c r="OKU43" s="34"/>
      <c r="OKV43" s="34"/>
      <c r="OKW43" s="34"/>
      <c r="OKX43" s="34"/>
      <c r="OKY43" s="34"/>
      <c r="OKZ43" s="34"/>
      <c r="OLA43" s="34"/>
      <c r="OLB43" s="34"/>
      <c r="OLC43" s="34"/>
      <c r="OLD43" s="34"/>
      <c r="OLE43" s="34"/>
      <c r="OLF43" s="34"/>
      <c r="OLG43" s="34"/>
      <c r="OLH43" s="34"/>
      <c r="OLI43" s="34"/>
      <c r="OLJ43" s="34"/>
      <c r="OLK43" s="34"/>
      <c r="OLL43" s="34"/>
      <c r="OLM43" s="34"/>
      <c r="OLN43" s="34"/>
      <c r="OLO43" s="34"/>
      <c r="OLP43" s="34"/>
      <c r="OLQ43" s="34"/>
      <c r="OLR43" s="34"/>
      <c r="OLS43" s="34"/>
      <c r="OLT43" s="34"/>
      <c r="OLU43" s="34"/>
      <c r="OLV43" s="34"/>
      <c r="OLW43" s="34"/>
      <c r="OLX43" s="34"/>
      <c r="OLY43" s="34"/>
      <c r="OLZ43" s="34"/>
      <c r="OMA43" s="34"/>
      <c r="OMB43" s="34"/>
      <c r="OMC43" s="34"/>
      <c r="OMD43" s="34"/>
      <c r="OME43" s="34"/>
      <c r="OMF43" s="34"/>
      <c r="OMG43" s="34"/>
      <c r="OMH43" s="34"/>
      <c r="OMI43" s="34"/>
      <c r="OMJ43" s="34"/>
      <c r="OMK43" s="34"/>
      <c r="OML43" s="34"/>
      <c r="OMM43" s="34"/>
      <c r="OMN43" s="34"/>
      <c r="OMO43" s="34"/>
      <c r="OMP43" s="34"/>
      <c r="OMQ43" s="34"/>
      <c r="OMR43" s="34"/>
      <c r="OMS43" s="34"/>
      <c r="OMT43" s="34"/>
      <c r="OMU43" s="34"/>
      <c r="OMV43" s="34"/>
      <c r="OMW43" s="34"/>
      <c r="OMX43" s="34"/>
      <c r="OMY43" s="34"/>
      <c r="OMZ43" s="34"/>
      <c r="ONA43" s="34"/>
      <c r="ONB43" s="34"/>
      <c r="ONC43" s="34"/>
      <c r="OND43" s="34"/>
      <c r="ONE43" s="34"/>
      <c r="ONF43" s="34"/>
      <c r="ONG43" s="34"/>
      <c r="ONH43" s="34"/>
      <c r="ONI43" s="34"/>
      <c r="ONJ43" s="34"/>
      <c r="ONK43" s="34"/>
      <c r="ONL43" s="34"/>
      <c r="ONM43" s="34"/>
      <c r="ONN43" s="34"/>
      <c r="ONO43" s="34"/>
      <c r="ONP43" s="34"/>
      <c r="ONQ43" s="34"/>
      <c r="ONR43" s="34"/>
      <c r="ONS43" s="34"/>
      <c r="ONT43" s="34"/>
      <c r="ONU43" s="34"/>
      <c r="ONV43" s="34"/>
      <c r="ONW43" s="34"/>
      <c r="ONX43" s="34"/>
      <c r="ONY43" s="34"/>
      <c r="ONZ43" s="34"/>
      <c r="OOA43" s="34"/>
      <c r="OOB43" s="34"/>
      <c r="OOC43" s="34"/>
      <c r="OOD43" s="34"/>
      <c r="OOE43" s="34"/>
      <c r="OOF43" s="34"/>
      <c r="OOG43" s="34"/>
      <c r="OOH43" s="34"/>
      <c r="OOI43" s="34"/>
      <c r="OOJ43" s="34"/>
      <c r="OOK43" s="34"/>
      <c r="OOL43" s="34"/>
      <c r="OOM43" s="34"/>
      <c r="OON43" s="34"/>
      <c r="OOO43" s="34"/>
      <c r="OOP43" s="34"/>
      <c r="OOQ43" s="34"/>
      <c r="OOR43" s="34"/>
      <c r="OOS43" s="34"/>
      <c r="OOT43" s="34"/>
      <c r="OOU43" s="34"/>
      <c r="OOV43" s="34"/>
      <c r="OOW43" s="34"/>
      <c r="OOX43" s="34"/>
      <c r="OOY43" s="34"/>
      <c r="OOZ43" s="34"/>
      <c r="OPA43" s="34"/>
      <c r="OPB43" s="34"/>
      <c r="OPC43" s="34"/>
      <c r="OPD43" s="34"/>
      <c r="OPE43" s="34"/>
      <c r="OPF43" s="34"/>
      <c r="OPG43" s="34"/>
      <c r="OPH43" s="34"/>
      <c r="OPI43" s="34"/>
      <c r="OPJ43" s="34"/>
      <c r="OPK43" s="34"/>
      <c r="OPL43" s="34"/>
      <c r="OPM43" s="34"/>
      <c r="OPN43" s="34"/>
      <c r="OPO43" s="34"/>
      <c r="OPP43" s="34"/>
      <c r="OPQ43" s="34"/>
      <c r="OPR43" s="34"/>
      <c r="OPS43" s="34"/>
      <c r="OPT43" s="34"/>
      <c r="OPU43" s="34"/>
      <c r="OPV43" s="34"/>
      <c r="OPW43" s="34"/>
      <c r="OPX43" s="34"/>
      <c r="OPY43" s="34"/>
      <c r="OPZ43" s="34"/>
      <c r="OQA43" s="34"/>
      <c r="OQB43" s="34"/>
      <c r="OQC43" s="34"/>
      <c r="OQD43" s="34"/>
      <c r="OQE43" s="34"/>
      <c r="OQF43" s="34"/>
      <c r="OQG43" s="34"/>
      <c r="OQH43" s="34"/>
      <c r="OQI43" s="34"/>
      <c r="OQJ43" s="34"/>
      <c r="OQK43" s="34"/>
      <c r="OQL43" s="34"/>
      <c r="OQM43" s="34"/>
      <c r="OQN43" s="34"/>
      <c r="OQO43" s="34"/>
      <c r="OQP43" s="34"/>
      <c r="OQQ43" s="34"/>
      <c r="OQR43" s="34"/>
      <c r="OQS43" s="34"/>
      <c r="OQT43" s="34"/>
      <c r="OQU43" s="34"/>
      <c r="OQV43" s="34"/>
      <c r="OQW43" s="34"/>
      <c r="OQX43" s="34"/>
      <c r="OQY43" s="34"/>
      <c r="OQZ43" s="34"/>
      <c r="ORA43" s="34"/>
      <c r="ORB43" s="34"/>
      <c r="ORC43" s="34"/>
      <c r="ORD43" s="34"/>
      <c r="ORE43" s="34"/>
      <c r="ORF43" s="34"/>
      <c r="ORG43" s="34"/>
      <c r="ORH43" s="34"/>
      <c r="ORI43" s="34"/>
      <c r="ORJ43" s="34"/>
      <c r="ORK43" s="34"/>
      <c r="ORL43" s="34"/>
      <c r="ORM43" s="34"/>
      <c r="ORN43" s="34"/>
      <c r="ORO43" s="34"/>
      <c r="ORP43" s="34"/>
      <c r="ORQ43" s="34"/>
      <c r="ORR43" s="34"/>
      <c r="ORS43" s="34"/>
      <c r="ORT43" s="34"/>
      <c r="ORU43" s="34"/>
      <c r="ORV43" s="34"/>
      <c r="ORW43" s="34"/>
      <c r="ORX43" s="34"/>
      <c r="ORY43" s="34"/>
      <c r="ORZ43" s="34"/>
      <c r="OSA43" s="34"/>
      <c r="OSB43" s="34"/>
      <c r="OSC43" s="34"/>
      <c r="OSD43" s="34"/>
      <c r="OSE43" s="34"/>
      <c r="OSF43" s="34"/>
      <c r="OSG43" s="34"/>
      <c r="OSH43" s="34"/>
      <c r="OSI43" s="34"/>
      <c r="OSJ43" s="34"/>
      <c r="OSK43" s="34"/>
      <c r="OSL43" s="34"/>
      <c r="OSM43" s="34"/>
      <c r="OSN43" s="34"/>
      <c r="OSO43" s="34"/>
      <c r="OSP43" s="34"/>
      <c r="OSQ43" s="34"/>
      <c r="OSR43" s="34"/>
      <c r="OSS43" s="34"/>
      <c r="OST43" s="34"/>
      <c r="OSU43" s="34"/>
      <c r="OSV43" s="34"/>
      <c r="OSW43" s="34"/>
      <c r="OSX43" s="34"/>
      <c r="OSY43" s="34"/>
      <c r="OSZ43" s="34"/>
      <c r="OTA43" s="34"/>
      <c r="OTB43" s="34"/>
      <c r="OTC43" s="34"/>
      <c r="OTD43" s="34"/>
      <c r="OTE43" s="34"/>
      <c r="OTF43" s="34"/>
      <c r="OTG43" s="34"/>
      <c r="OTH43" s="34"/>
      <c r="OTI43" s="34"/>
      <c r="OTJ43" s="34"/>
      <c r="OTK43" s="34"/>
      <c r="OTL43" s="34"/>
      <c r="OTM43" s="34"/>
      <c r="OTN43" s="34"/>
      <c r="OTO43" s="34"/>
      <c r="OTP43" s="34"/>
      <c r="OTQ43" s="34"/>
      <c r="OTR43" s="34"/>
      <c r="OTS43" s="34"/>
      <c r="OTT43" s="34"/>
      <c r="OTU43" s="34"/>
      <c r="OTV43" s="34"/>
      <c r="OTW43" s="34"/>
      <c r="OTX43" s="34"/>
      <c r="OTY43" s="34"/>
      <c r="OTZ43" s="34"/>
      <c r="OUA43" s="34"/>
      <c r="OUB43" s="34"/>
      <c r="OUC43" s="34"/>
      <c r="OUD43" s="34"/>
      <c r="OUE43" s="34"/>
      <c r="OUF43" s="34"/>
      <c r="OUG43" s="34"/>
      <c r="OUH43" s="34"/>
      <c r="OUI43" s="34"/>
      <c r="OUJ43" s="34"/>
      <c r="OUK43" s="34"/>
      <c r="OUL43" s="34"/>
      <c r="OUM43" s="34"/>
      <c r="OUN43" s="34"/>
      <c r="OUO43" s="34"/>
      <c r="OUP43" s="34"/>
      <c r="OUQ43" s="34"/>
      <c r="OUR43" s="34"/>
      <c r="OUS43" s="34"/>
      <c r="OUT43" s="34"/>
      <c r="OUU43" s="34"/>
      <c r="OUV43" s="34"/>
      <c r="OUW43" s="34"/>
      <c r="OUX43" s="34"/>
      <c r="OUY43" s="34"/>
      <c r="OUZ43" s="34"/>
      <c r="OVA43" s="34"/>
      <c r="OVB43" s="34"/>
      <c r="OVC43" s="34"/>
      <c r="OVD43" s="34"/>
      <c r="OVE43" s="34"/>
      <c r="OVF43" s="34"/>
      <c r="OVG43" s="34"/>
      <c r="OVH43" s="34"/>
      <c r="OVI43" s="34"/>
      <c r="OVJ43" s="34"/>
      <c r="OVK43" s="34"/>
      <c r="OVL43" s="34"/>
      <c r="OVM43" s="34"/>
      <c r="OVN43" s="34"/>
      <c r="OVO43" s="34"/>
      <c r="OVP43" s="34"/>
      <c r="OVQ43" s="34"/>
      <c r="OVR43" s="34"/>
      <c r="OVS43" s="34"/>
      <c r="OVT43" s="34"/>
      <c r="OVU43" s="34"/>
      <c r="OVV43" s="34"/>
      <c r="OVW43" s="34"/>
      <c r="OVX43" s="34"/>
      <c r="OVY43" s="34"/>
      <c r="OVZ43" s="34"/>
      <c r="OWA43" s="34"/>
      <c r="OWB43" s="34"/>
      <c r="OWC43" s="34"/>
      <c r="OWD43" s="34"/>
      <c r="OWE43" s="34"/>
      <c r="OWF43" s="34"/>
      <c r="OWG43" s="34"/>
      <c r="OWH43" s="34"/>
      <c r="OWI43" s="34"/>
      <c r="OWJ43" s="34"/>
      <c r="OWK43" s="34"/>
      <c r="OWL43" s="34"/>
      <c r="OWM43" s="34"/>
      <c r="OWN43" s="34"/>
      <c r="OWO43" s="34"/>
      <c r="OWP43" s="34"/>
      <c r="OWQ43" s="34"/>
      <c r="OWR43" s="34"/>
      <c r="OWS43" s="34"/>
      <c r="OWT43" s="34"/>
      <c r="OWU43" s="34"/>
      <c r="OWV43" s="34"/>
      <c r="OWW43" s="34"/>
      <c r="OWX43" s="34"/>
      <c r="OWY43" s="34"/>
      <c r="OWZ43" s="34"/>
      <c r="OXA43" s="34"/>
      <c r="OXB43" s="34"/>
      <c r="OXC43" s="34"/>
      <c r="OXD43" s="34"/>
      <c r="OXE43" s="34"/>
      <c r="OXF43" s="34"/>
      <c r="OXG43" s="34"/>
      <c r="OXH43" s="34"/>
      <c r="OXI43" s="34"/>
      <c r="OXJ43" s="34"/>
      <c r="OXK43" s="34"/>
      <c r="OXL43" s="34"/>
      <c r="OXM43" s="34"/>
      <c r="OXN43" s="34"/>
      <c r="OXO43" s="34"/>
      <c r="OXP43" s="34"/>
      <c r="OXQ43" s="34"/>
      <c r="OXR43" s="34"/>
      <c r="OXS43" s="34"/>
      <c r="OXT43" s="34"/>
      <c r="OXU43" s="34"/>
      <c r="OXV43" s="34"/>
      <c r="OXW43" s="34"/>
      <c r="OXX43" s="34"/>
      <c r="OXY43" s="34"/>
      <c r="OXZ43" s="34"/>
      <c r="OYA43" s="34"/>
      <c r="OYB43" s="34"/>
      <c r="OYC43" s="34"/>
      <c r="OYD43" s="34"/>
      <c r="OYE43" s="34"/>
      <c r="OYF43" s="34"/>
      <c r="OYG43" s="34"/>
      <c r="OYH43" s="34"/>
      <c r="OYI43" s="34"/>
      <c r="OYJ43" s="34"/>
      <c r="OYK43" s="34"/>
      <c r="OYL43" s="34"/>
      <c r="OYM43" s="34"/>
      <c r="OYN43" s="34"/>
      <c r="OYO43" s="34"/>
      <c r="OYP43" s="34"/>
      <c r="OYQ43" s="34"/>
      <c r="OYR43" s="34"/>
      <c r="OYS43" s="34"/>
      <c r="OYT43" s="34"/>
      <c r="OYU43" s="34"/>
      <c r="OYV43" s="34"/>
      <c r="OYW43" s="34"/>
      <c r="OYX43" s="34"/>
      <c r="OYY43" s="34"/>
      <c r="OYZ43" s="34"/>
      <c r="OZA43" s="34"/>
      <c r="OZB43" s="34"/>
      <c r="OZC43" s="34"/>
      <c r="OZD43" s="34"/>
      <c r="OZE43" s="34"/>
      <c r="OZF43" s="34"/>
      <c r="OZG43" s="34"/>
      <c r="OZH43" s="34"/>
      <c r="OZI43" s="34"/>
      <c r="OZJ43" s="34"/>
      <c r="OZK43" s="34"/>
      <c r="OZL43" s="34"/>
      <c r="OZM43" s="34"/>
      <c r="OZN43" s="34"/>
      <c r="OZO43" s="34"/>
      <c r="OZP43" s="34"/>
      <c r="OZQ43" s="34"/>
      <c r="OZR43" s="34"/>
      <c r="OZS43" s="34"/>
      <c r="OZT43" s="34"/>
      <c r="OZU43" s="34"/>
      <c r="OZV43" s="34"/>
      <c r="OZW43" s="34"/>
      <c r="OZX43" s="34"/>
      <c r="OZY43" s="34"/>
      <c r="OZZ43" s="34"/>
      <c r="PAA43" s="34"/>
      <c r="PAB43" s="34"/>
      <c r="PAC43" s="34"/>
      <c r="PAD43" s="34"/>
      <c r="PAE43" s="34"/>
      <c r="PAF43" s="34"/>
      <c r="PAG43" s="34"/>
      <c r="PAH43" s="34"/>
      <c r="PAI43" s="34"/>
      <c r="PAJ43" s="34"/>
      <c r="PAK43" s="34"/>
      <c r="PAL43" s="34"/>
      <c r="PAM43" s="34"/>
      <c r="PAN43" s="34"/>
      <c r="PAO43" s="34"/>
      <c r="PAP43" s="34"/>
      <c r="PAQ43" s="34"/>
      <c r="PAR43" s="34"/>
      <c r="PAS43" s="34"/>
      <c r="PAT43" s="34"/>
      <c r="PAU43" s="34"/>
      <c r="PAV43" s="34"/>
      <c r="PAW43" s="34"/>
      <c r="PAX43" s="34"/>
      <c r="PAY43" s="34"/>
      <c r="PAZ43" s="34"/>
      <c r="PBA43" s="34"/>
      <c r="PBB43" s="34"/>
      <c r="PBC43" s="34"/>
      <c r="PBD43" s="34"/>
      <c r="PBE43" s="34"/>
      <c r="PBF43" s="34"/>
      <c r="PBG43" s="34"/>
      <c r="PBH43" s="34"/>
      <c r="PBI43" s="34"/>
      <c r="PBJ43" s="34"/>
      <c r="PBK43" s="34"/>
      <c r="PBL43" s="34"/>
      <c r="PBM43" s="34"/>
      <c r="PBN43" s="34"/>
      <c r="PBO43" s="34"/>
      <c r="PBP43" s="34"/>
      <c r="PBQ43" s="34"/>
      <c r="PBR43" s="34"/>
      <c r="PBS43" s="34"/>
      <c r="PBT43" s="34"/>
      <c r="PBU43" s="34"/>
      <c r="PBV43" s="34"/>
      <c r="PBW43" s="34"/>
      <c r="PBX43" s="34"/>
      <c r="PBY43" s="34"/>
      <c r="PBZ43" s="34"/>
      <c r="PCA43" s="34"/>
      <c r="PCB43" s="34"/>
      <c r="PCC43" s="34"/>
      <c r="PCD43" s="34"/>
      <c r="PCE43" s="34"/>
      <c r="PCF43" s="34"/>
      <c r="PCG43" s="34"/>
      <c r="PCH43" s="34"/>
      <c r="PCI43" s="34"/>
      <c r="PCJ43" s="34"/>
      <c r="PCK43" s="34"/>
      <c r="PCL43" s="34"/>
      <c r="PCM43" s="34"/>
      <c r="PCN43" s="34"/>
      <c r="PCO43" s="34"/>
      <c r="PCP43" s="34"/>
      <c r="PCQ43" s="34"/>
      <c r="PCR43" s="34"/>
      <c r="PCS43" s="34"/>
      <c r="PCT43" s="34"/>
      <c r="PCU43" s="34"/>
      <c r="PCV43" s="34"/>
      <c r="PCW43" s="34"/>
      <c r="PCX43" s="34"/>
      <c r="PCY43" s="34"/>
      <c r="PCZ43" s="34"/>
      <c r="PDA43" s="34"/>
      <c r="PDB43" s="34"/>
      <c r="PDC43" s="34"/>
      <c r="PDD43" s="34"/>
      <c r="PDE43" s="34"/>
      <c r="PDF43" s="34"/>
      <c r="PDG43" s="34"/>
      <c r="PDH43" s="34"/>
      <c r="PDI43" s="34"/>
      <c r="PDJ43" s="34"/>
      <c r="PDK43" s="34"/>
      <c r="PDL43" s="34"/>
      <c r="PDM43" s="34"/>
      <c r="PDN43" s="34"/>
      <c r="PDO43" s="34"/>
      <c r="PDP43" s="34"/>
      <c r="PDQ43" s="34"/>
      <c r="PDR43" s="34"/>
      <c r="PDS43" s="34"/>
      <c r="PDT43" s="34"/>
      <c r="PDU43" s="34"/>
      <c r="PDV43" s="34"/>
      <c r="PDW43" s="34"/>
      <c r="PDX43" s="34"/>
      <c r="PDY43" s="34"/>
      <c r="PDZ43" s="34"/>
      <c r="PEA43" s="34"/>
      <c r="PEB43" s="34"/>
      <c r="PEC43" s="34"/>
      <c r="PED43" s="34"/>
      <c r="PEE43" s="34"/>
      <c r="PEF43" s="34"/>
      <c r="PEG43" s="34"/>
      <c r="PEH43" s="34"/>
      <c r="PEI43" s="34"/>
      <c r="PEJ43" s="34"/>
      <c r="PEK43" s="34"/>
      <c r="PEL43" s="34"/>
      <c r="PEM43" s="34"/>
      <c r="PEN43" s="34"/>
      <c r="PEO43" s="34"/>
      <c r="PEP43" s="34"/>
      <c r="PEQ43" s="34"/>
      <c r="PER43" s="34"/>
      <c r="PES43" s="34"/>
      <c r="PET43" s="34"/>
      <c r="PEU43" s="34"/>
      <c r="PEV43" s="34"/>
      <c r="PEW43" s="34"/>
      <c r="PEX43" s="34"/>
      <c r="PEY43" s="34"/>
      <c r="PEZ43" s="34"/>
      <c r="PFA43" s="34"/>
      <c r="PFB43" s="34"/>
      <c r="PFC43" s="34"/>
      <c r="PFD43" s="34"/>
      <c r="PFE43" s="34"/>
      <c r="PFF43" s="34"/>
      <c r="PFG43" s="34"/>
      <c r="PFH43" s="34"/>
      <c r="PFI43" s="34"/>
      <c r="PFJ43" s="34"/>
      <c r="PFK43" s="34"/>
      <c r="PFL43" s="34"/>
      <c r="PFM43" s="34"/>
      <c r="PFN43" s="34"/>
      <c r="PFO43" s="34"/>
      <c r="PFP43" s="34"/>
      <c r="PFQ43" s="34"/>
      <c r="PFR43" s="34"/>
      <c r="PFS43" s="34"/>
      <c r="PFT43" s="34"/>
      <c r="PFU43" s="34"/>
      <c r="PFV43" s="34"/>
      <c r="PFW43" s="34"/>
      <c r="PFX43" s="34"/>
      <c r="PFY43" s="34"/>
      <c r="PFZ43" s="34"/>
      <c r="PGA43" s="34"/>
      <c r="PGB43" s="34"/>
      <c r="PGC43" s="34"/>
      <c r="PGD43" s="34"/>
      <c r="PGE43" s="34"/>
      <c r="PGF43" s="34"/>
      <c r="PGG43" s="34"/>
      <c r="PGH43" s="34"/>
      <c r="PGI43" s="34"/>
      <c r="PGJ43" s="34"/>
      <c r="PGK43" s="34"/>
      <c r="PGL43" s="34"/>
      <c r="PGM43" s="34"/>
      <c r="PGN43" s="34"/>
      <c r="PGO43" s="34"/>
      <c r="PGP43" s="34"/>
      <c r="PGQ43" s="34"/>
      <c r="PGR43" s="34"/>
      <c r="PGS43" s="34"/>
      <c r="PGT43" s="34"/>
      <c r="PGU43" s="34"/>
      <c r="PGV43" s="34"/>
      <c r="PGW43" s="34"/>
      <c r="PGX43" s="34"/>
      <c r="PGY43" s="34"/>
      <c r="PGZ43" s="34"/>
      <c r="PHA43" s="34"/>
      <c r="PHB43" s="34"/>
      <c r="PHC43" s="34"/>
      <c r="PHD43" s="34"/>
      <c r="PHE43" s="34"/>
      <c r="PHF43" s="34"/>
      <c r="PHG43" s="34"/>
      <c r="PHH43" s="34"/>
      <c r="PHI43" s="34"/>
      <c r="PHJ43" s="34"/>
      <c r="PHK43" s="34"/>
      <c r="PHL43" s="34"/>
      <c r="PHM43" s="34"/>
      <c r="PHN43" s="34"/>
      <c r="PHO43" s="34"/>
      <c r="PHP43" s="34"/>
      <c r="PHQ43" s="34"/>
      <c r="PHR43" s="34"/>
      <c r="PHS43" s="34"/>
      <c r="PHT43" s="34"/>
      <c r="PHU43" s="34"/>
      <c r="PHV43" s="34"/>
      <c r="PHW43" s="34"/>
      <c r="PHX43" s="34"/>
      <c r="PHY43" s="34"/>
      <c r="PHZ43" s="34"/>
      <c r="PIA43" s="34"/>
      <c r="PIB43" s="34"/>
      <c r="PIC43" s="34"/>
      <c r="PID43" s="34"/>
      <c r="PIE43" s="34"/>
      <c r="PIF43" s="34"/>
      <c r="PIG43" s="34"/>
      <c r="PIH43" s="34"/>
      <c r="PII43" s="34"/>
      <c r="PIJ43" s="34"/>
      <c r="PIK43" s="34"/>
      <c r="PIL43" s="34"/>
      <c r="PIM43" s="34"/>
      <c r="PIN43" s="34"/>
      <c r="PIO43" s="34"/>
      <c r="PIP43" s="34"/>
      <c r="PIQ43" s="34"/>
      <c r="PIR43" s="34"/>
      <c r="PIS43" s="34"/>
      <c r="PIT43" s="34"/>
      <c r="PIU43" s="34"/>
      <c r="PIV43" s="34"/>
      <c r="PIW43" s="34"/>
      <c r="PIX43" s="34"/>
      <c r="PIY43" s="34"/>
      <c r="PIZ43" s="34"/>
      <c r="PJA43" s="34"/>
      <c r="PJB43" s="34"/>
      <c r="PJC43" s="34"/>
      <c r="PJD43" s="34"/>
      <c r="PJE43" s="34"/>
      <c r="PJF43" s="34"/>
      <c r="PJG43" s="34"/>
      <c r="PJH43" s="34"/>
      <c r="PJI43" s="34"/>
      <c r="PJJ43" s="34"/>
      <c r="PJK43" s="34"/>
      <c r="PJL43" s="34"/>
      <c r="PJM43" s="34"/>
      <c r="PJN43" s="34"/>
      <c r="PJO43" s="34"/>
      <c r="PJP43" s="34"/>
      <c r="PJQ43" s="34"/>
      <c r="PJR43" s="34"/>
      <c r="PJS43" s="34"/>
      <c r="PJT43" s="34"/>
      <c r="PJU43" s="34"/>
      <c r="PJV43" s="34"/>
      <c r="PJW43" s="34"/>
      <c r="PJX43" s="34"/>
      <c r="PJY43" s="34"/>
      <c r="PJZ43" s="34"/>
      <c r="PKA43" s="34"/>
      <c r="PKB43" s="34"/>
      <c r="PKC43" s="34"/>
      <c r="PKD43" s="34"/>
      <c r="PKE43" s="34"/>
      <c r="PKF43" s="34"/>
      <c r="PKG43" s="34"/>
      <c r="PKH43" s="34"/>
      <c r="PKI43" s="34"/>
      <c r="PKJ43" s="34"/>
      <c r="PKK43" s="34"/>
      <c r="PKL43" s="34"/>
      <c r="PKM43" s="34"/>
      <c r="PKN43" s="34"/>
      <c r="PKO43" s="34"/>
      <c r="PKP43" s="34"/>
      <c r="PKQ43" s="34"/>
      <c r="PKR43" s="34"/>
      <c r="PKS43" s="34"/>
      <c r="PKT43" s="34"/>
      <c r="PKU43" s="34"/>
      <c r="PKV43" s="34"/>
      <c r="PKW43" s="34"/>
      <c r="PKX43" s="34"/>
      <c r="PKY43" s="34"/>
      <c r="PKZ43" s="34"/>
      <c r="PLA43" s="34"/>
      <c r="PLB43" s="34"/>
      <c r="PLC43" s="34"/>
      <c r="PLD43" s="34"/>
      <c r="PLE43" s="34"/>
      <c r="PLF43" s="34"/>
      <c r="PLG43" s="34"/>
      <c r="PLH43" s="34"/>
      <c r="PLI43" s="34"/>
      <c r="PLJ43" s="34"/>
      <c r="PLK43" s="34"/>
      <c r="PLL43" s="34"/>
      <c r="PLM43" s="34"/>
      <c r="PLN43" s="34"/>
      <c r="PLO43" s="34"/>
      <c r="PLP43" s="34"/>
      <c r="PLQ43" s="34"/>
      <c r="PLR43" s="34"/>
      <c r="PLS43" s="34"/>
      <c r="PLT43" s="34"/>
      <c r="PLU43" s="34"/>
      <c r="PLV43" s="34"/>
      <c r="PLW43" s="34"/>
      <c r="PLX43" s="34"/>
      <c r="PLY43" s="34"/>
      <c r="PLZ43" s="34"/>
      <c r="PMA43" s="34"/>
      <c r="PMB43" s="34"/>
      <c r="PMC43" s="34"/>
      <c r="PMD43" s="34"/>
      <c r="PME43" s="34"/>
      <c r="PMF43" s="34"/>
      <c r="PMG43" s="34"/>
      <c r="PMH43" s="34"/>
      <c r="PMI43" s="34"/>
      <c r="PMJ43" s="34"/>
      <c r="PMK43" s="34"/>
      <c r="PML43" s="34"/>
      <c r="PMM43" s="34"/>
      <c r="PMN43" s="34"/>
      <c r="PMO43" s="34"/>
      <c r="PMP43" s="34"/>
      <c r="PMQ43" s="34"/>
      <c r="PMR43" s="34"/>
      <c r="PMS43" s="34"/>
      <c r="PMT43" s="34"/>
      <c r="PMU43" s="34"/>
      <c r="PMV43" s="34"/>
      <c r="PMW43" s="34"/>
      <c r="PMX43" s="34"/>
      <c r="PMY43" s="34"/>
      <c r="PMZ43" s="34"/>
      <c r="PNA43" s="34"/>
      <c r="PNB43" s="34"/>
      <c r="PNC43" s="34"/>
      <c r="PND43" s="34"/>
      <c r="PNE43" s="34"/>
      <c r="PNF43" s="34"/>
      <c r="PNG43" s="34"/>
      <c r="PNH43" s="34"/>
      <c r="PNI43" s="34"/>
      <c r="PNJ43" s="34"/>
      <c r="PNK43" s="34"/>
      <c r="PNL43" s="34"/>
      <c r="PNM43" s="34"/>
      <c r="PNN43" s="34"/>
      <c r="PNO43" s="34"/>
      <c r="PNP43" s="34"/>
      <c r="PNQ43" s="34"/>
      <c r="PNR43" s="34"/>
      <c r="PNS43" s="34"/>
      <c r="PNT43" s="34"/>
      <c r="PNU43" s="34"/>
      <c r="PNV43" s="34"/>
      <c r="PNW43" s="34"/>
      <c r="PNX43" s="34"/>
      <c r="PNY43" s="34"/>
      <c r="PNZ43" s="34"/>
      <c r="POA43" s="34"/>
      <c r="POB43" s="34"/>
      <c r="POC43" s="34"/>
      <c r="POD43" s="34"/>
      <c r="POE43" s="34"/>
      <c r="POF43" s="34"/>
      <c r="POG43" s="34"/>
      <c r="POH43" s="34"/>
      <c r="POI43" s="34"/>
      <c r="POJ43" s="34"/>
      <c r="POK43" s="34"/>
      <c r="POL43" s="34"/>
      <c r="POM43" s="34"/>
      <c r="PON43" s="34"/>
      <c r="POO43" s="34"/>
      <c r="POP43" s="34"/>
      <c r="POQ43" s="34"/>
      <c r="POR43" s="34"/>
      <c r="POS43" s="34"/>
      <c r="POT43" s="34"/>
      <c r="POU43" s="34"/>
      <c r="POV43" s="34"/>
      <c r="POW43" s="34"/>
      <c r="POX43" s="34"/>
      <c r="POY43" s="34"/>
      <c r="POZ43" s="34"/>
      <c r="PPA43" s="34"/>
      <c r="PPB43" s="34"/>
      <c r="PPC43" s="34"/>
      <c r="PPD43" s="34"/>
      <c r="PPE43" s="34"/>
      <c r="PPF43" s="34"/>
      <c r="PPG43" s="34"/>
      <c r="PPH43" s="34"/>
      <c r="PPI43" s="34"/>
      <c r="PPJ43" s="34"/>
      <c r="PPK43" s="34"/>
      <c r="PPL43" s="34"/>
      <c r="PPM43" s="34"/>
      <c r="PPN43" s="34"/>
      <c r="PPO43" s="34"/>
      <c r="PPP43" s="34"/>
      <c r="PPQ43" s="34"/>
      <c r="PPR43" s="34"/>
      <c r="PPS43" s="34"/>
      <c r="PPT43" s="34"/>
      <c r="PPU43" s="34"/>
      <c r="PPV43" s="34"/>
      <c r="PPW43" s="34"/>
      <c r="PPX43" s="34"/>
      <c r="PPY43" s="34"/>
      <c r="PPZ43" s="34"/>
      <c r="PQA43" s="34"/>
      <c r="PQB43" s="34"/>
      <c r="PQC43" s="34"/>
      <c r="PQD43" s="34"/>
      <c r="PQE43" s="34"/>
      <c r="PQF43" s="34"/>
      <c r="PQG43" s="34"/>
      <c r="PQH43" s="34"/>
      <c r="PQI43" s="34"/>
      <c r="PQJ43" s="34"/>
      <c r="PQK43" s="34"/>
      <c r="PQL43" s="34"/>
      <c r="PQM43" s="34"/>
      <c r="PQN43" s="34"/>
      <c r="PQO43" s="34"/>
      <c r="PQP43" s="34"/>
      <c r="PQQ43" s="34"/>
      <c r="PQR43" s="34"/>
      <c r="PQS43" s="34"/>
      <c r="PQT43" s="34"/>
      <c r="PQU43" s="34"/>
      <c r="PQV43" s="34"/>
      <c r="PQW43" s="34"/>
      <c r="PQX43" s="34"/>
      <c r="PQY43" s="34"/>
      <c r="PQZ43" s="34"/>
      <c r="PRA43" s="34"/>
      <c r="PRB43" s="34"/>
      <c r="PRC43" s="34"/>
      <c r="PRD43" s="34"/>
      <c r="PRE43" s="34"/>
      <c r="PRF43" s="34"/>
      <c r="PRG43" s="34"/>
      <c r="PRH43" s="34"/>
      <c r="PRI43" s="34"/>
      <c r="PRJ43" s="34"/>
      <c r="PRK43" s="34"/>
      <c r="PRL43" s="34"/>
      <c r="PRM43" s="34"/>
      <c r="PRN43" s="34"/>
      <c r="PRO43" s="34"/>
      <c r="PRP43" s="34"/>
      <c r="PRQ43" s="34"/>
      <c r="PRR43" s="34"/>
      <c r="PRS43" s="34"/>
      <c r="PRT43" s="34"/>
      <c r="PRU43" s="34"/>
      <c r="PRV43" s="34"/>
      <c r="PRW43" s="34"/>
      <c r="PRX43" s="34"/>
      <c r="PRY43" s="34"/>
      <c r="PRZ43" s="34"/>
      <c r="PSA43" s="34"/>
      <c r="PSB43" s="34"/>
      <c r="PSC43" s="34"/>
      <c r="PSD43" s="34"/>
      <c r="PSE43" s="34"/>
      <c r="PSF43" s="34"/>
      <c r="PSG43" s="34"/>
      <c r="PSH43" s="34"/>
      <c r="PSI43" s="34"/>
      <c r="PSJ43" s="34"/>
      <c r="PSK43" s="34"/>
      <c r="PSL43" s="34"/>
      <c r="PSM43" s="34"/>
      <c r="PSN43" s="34"/>
      <c r="PSO43" s="34"/>
      <c r="PSP43" s="34"/>
      <c r="PSQ43" s="34"/>
      <c r="PSR43" s="34"/>
      <c r="PSS43" s="34"/>
      <c r="PST43" s="34"/>
      <c r="PSU43" s="34"/>
      <c r="PSV43" s="34"/>
      <c r="PSW43" s="34"/>
      <c r="PSX43" s="34"/>
      <c r="PSY43" s="34"/>
      <c r="PSZ43" s="34"/>
      <c r="PTA43" s="34"/>
      <c r="PTB43" s="34"/>
      <c r="PTC43" s="34"/>
      <c r="PTD43" s="34"/>
      <c r="PTE43" s="34"/>
      <c r="PTF43" s="34"/>
      <c r="PTG43" s="34"/>
      <c r="PTH43" s="34"/>
      <c r="PTI43" s="34"/>
      <c r="PTJ43" s="34"/>
      <c r="PTK43" s="34"/>
      <c r="PTL43" s="34"/>
      <c r="PTM43" s="34"/>
      <c r="PTN43" s="34"/>
      <c r="PTO43" s="34"/>
      <c r="PTP43" s="34"/>
      <c r="PTQ43" s="34"/>
      <c r="PTR43" s="34"/>
      <c r="PTS43" s="34"/>
      <c r="PTT43" s="34"/>
      <c r="PTU43" s="34"/>
      <c r="PTV43" s="34"/>
      <c r="PTW43" s="34"/>
      <c r="PTX43" s="34"/>
      <c r="PTY43" s="34"/>
      <c r="PTZ43" s="34"/>
      <c r="PUA43" s="34"/>
      <c r="PUB43" s="34"/>
      <c r="PUC43" s="34"/>
      <c r="PUD43" s="34"/>
      <c r="PUE43" s="34"/>
      <c r="PUF43" s="34"/>
      <c r="PUG43" s="34"/>
      <c r="PUH43" s="34"/>
      <c r="PUI43" s="34"/>
      <c r="PUJ43" s="34"/>
      <c r="PUK43" s="34"/>
      <c r="PUL43" s="34"/>
      <c r="PUM43" s="34"/>
      <c r="PUN43" s="34"/>
      <c r="PUO43" s="34"/>
      <c r="PUP43" s="34"/>
      <c r="PUQ43" s="34"/>
      <c r="PUR43" s="34"/>
      <c r="PUS43" s="34"/>
      <c r="PUT43" s="34"/>
      <c r="PUU43" s="34"/>
      <c r="PUV43" s="34"/>
      <c r="PUW43" s="34"/>
      <c r="PUX43" s="34"/>
      <c r="PUY43" s="34"/>
      <c r="PUZ43" s="34"/>
      <c r="PVA43" s="34"/>
      <c r="PVB43" s="34"/>
      <c r="PVC43" s="34"/>
      <c r="PVD43" s="34"/>
      <c r="PVE43" s="34"/>
      <c r="PVF43" s="34"/>
      <c r="PVG43" s="34"/>
      <c r="PVH43" s="34"/>
      <c r="PVI43" s="34"/>
      <c r="PVJ43" s="34"/>
      <c r="PVK43" s="34"/>
      <c r="PVL43" s="34"/>
      <c r="PVM43" s="34"/>
      <c r="PVN43" s="34"/>
      <c r="PVO43" s="34"/>
      <c r="PVP43" s="34"/>
      <c r="PVQ43" s="34"/>
      <c r="PVR43" s="34"/>
      <c r="PVS43" s="34"/>
      <c r="PVT43" s="34"/>
      <c r="PVU43" s="34"/>
      <c r="PVV43" s="34"/>
      <c r="PVW43" s="34"/>
      <c r="PVX43" s="34"/>
      <c r="PVY43" s="34"/>
      <c r="PVZ43" s="34"/>
      <c r="PWA43" s="34"/>
      <c r="PWB43" s="34"/>
      <c r="PWC43" s="34"/>
      <c r="PWD43" s="34"/>
      <c r="PWE43" s="34"/>
      <c r="PWF43" s="34"/>
      <c r="PWG43" s="34"/>
      <c r="PWH43" s="34"/>
      <c r="PWI43" s="34"/>
      <c r="PWJ43" s="34"/>
      <c r="PWK43" s="34"/>
      <c r="PWL43" s="34"/>
      <c r="PWM43" s="34"/>
      <c r="PWN43" s="34"/>
      <c r="PWO43" s="34"/>
      <c r="PWP43" s="34"/>
      <c r="PWQ43" s="34"/>
      <c r="PWR43" s="34"/>
      <c r="PWS43" s="34"/>
      <c r="PWT43" s="34"/>
      <c r="PWU43" s="34"/>
      <c r="PWV43" s="34"/>
      <c r="PWW43" s="34"/>
      <c r="PWX43" s="34"/>
      <c r="PWY43" s="34"/>
      <c r="PWZ43" s="34"/>
      <c r="PXA43" s="34"/>
      <c r="PXB43" s="34"/>
      <c r="PXC43" s="34"/>
      <c r="PXD43" s="34"/>
      <c r="PXE43" s="34"/>
      <c r="PXF43" s="34"/>
      <c r="PXG43" s="34"/>
      <c r="PXH43" s="34"/>
      <c r="PXI43" s="34"/>
      <c r="PXJ43" s="34"/>
      <c r="PXK43" s="34"/>
      <c r="PXL43" s="34"/>
      <c r="PXM43" s="34"/>
      <c r="PXN43" s="34"/>
      <c r="PXO43" s="34"/>
      <c r="PXP43" s="34"/>
      <c r="PXQ43" s="34"/>
      <c r="PXR43" s="34"/>
      <c r="PXS43" s="34"/>
      <c r="PXT43" s="34"/>
      <c r="PXU43" s="34"/>
      <c r="PXV43" s="34"/>
      <c r="PXW43" s="34"/>
      <c r="PXX43" s="34"/>
      <c r="PXY43" s="34"/>
      <c r="PXZ43" s="34"/>
      <c r="PYA43" s="34"/>
      <c r="PYB43" s="34"/>
      <c r="PYC43" s="34"/>
      <c r="PYD43" s="34"/>
      <c r="PYE43" s="34"/>
      <c r="PYF43" s="34"/>
      <c r="PYG43" s="34"/>
      <c r="PYH43" s="34"/>
      <c r="PYI43" s="34"/>
      <c r="PYJ43" s="34"/>
      <c r="PYK43" s="34"/>
      <c r="PYL43" s="34"/>
      <c r="PYM43" s="34"/>
      <c r="PYN43" s="34"/>
      <c r="PYO43" s="34"/>
      <c r="PYP43" s="34"/>
      <c r="PYQ43" s="34"/>
      <c r="PYR43" s="34"/>
      <c r="PYS43" s="34"/>
      <c r="PYT43" s="34"/>
      <c r="PYU43" s="34"/>
      <c r="PYV43" s="34"/>
      <c r="PYW43" s="34"/>
      <c r="PYX43" s="34"/>
      <c r="PYY43" s="34"/>
      <c r="PYZ43" s="34"/>
      <c r="PZA43" s="34"/>
      <c r="PZB43" s="34"/>
      <c r="PZC43" s="34"/>
      <c r="PZD43" s="34"/>
      <c r="PZE43" s="34"/>
      <c r="PZF43" s="34"/>
      <c r="PZG43" s="34"/>
      <c r="PZH43" s="34"/>
      <c r="PZI43" s="34"/>
      <c r="PZJ43" s="34"/>
      <c r="PZK43" s="34"/>
      <c r="PZL43" s="34"/>
      <c r="PZM43" s="34"/>
      <c r="PZN43" s="34"/>
      <c r="PZO43" s="34"/>
      <c r="PZP43" s="34"/>
      <c r="PZQ43" s="34"/>
      <c r="PZR43" s="34"/>
      <c r="PZS43" s="34"/>
      <c r="PZT43" s="34"/>
      <c r="PZU43" s="34"/>
      <c r="PZV43" s="34"/>
      <c r="PZW43" s="34"/>
      <c r="PZX43" s="34"/>
      <c r="PZY43" s="34"/>
      <c r="PZZ43" s="34"/>
      <c r="QAA43" s="34"/>
      <c r="QAB43" s="34"/>
      <c r="QAC43" s="34"/>
      <c r="QAD43" s="34"/>
      <c r="QAE43" s="34"/>
      <c r="QAF43" s="34"/>
      <c r="QAG43" s="34"/>
      <c r="QAH43" s="34"/>
      <c r="QAI43" s="34"/>
      <c r="QAJ43" s="34"/>
      <c r="QAK43" s="34"/>
      <c r="QAL43" s="34"/>
      <c r="QAM43" s="34"/>
      <c r="QAN43" s="34"/>
      <c r="QAO43" s="34"/>
      <c r="QAP43" s="34"/>
      <c r="QAQ43" s="34"/>
      <c r="QAR43" s="34"/>
      <c r="QAS43" s="34"/>
      <c r="QAT43" s="34"/>
      <c r="QAU43" s="34"/>
      <c r="QAV43" s="34"/>
      <c r="QAW43" s="34"/>
      <c r="QAX43" s="34"/>
      <c r="QAY43" s="34"/>
      <c r="QAZ43" s="34"/>
      <c r="QBA43" s="34"/>
      <c r="QBB43" s="34"/>
      <c r="QBC43" s="34"/>
      <c r="QBD43" s="34"/>
      <c r="QBE43" s="34"/>
      <c r="QBF43" s="34"/>
      <c r="QBG43" s="34"/>
      <c r="QBH43" s="34"/>
      <c r="QBI43" s="34"/>
      <c r="QBJ43" s="34"/>
      <c r="QBK43" s="34"/>
      <c r="QBL43" s="34"/>
      <c r="QBM43" s="34"/>
      <c r="QBN43" s="34"/>
      <c r="QBO43" s="34"/>
      <c r="QBP43" s="34"/>
      <c r="QBQ43" s="34"/>
      <c r="QBR43" s="34"/>
      <c r="QBS43" s="34"/>
      <c r="QBT43" s="34"/>
      <c r="QBU43" s="34"/>
      <c r="QBV43" s="34"/>
      <c r="QBW43" s="34"/>
      <c r="QBX43" s="34"/>
      <c r="QBY43" s="34"/>
      <c r="QBZ43" s="34"/>
      <c r="QCA43" s="34"/>
      <c r="QCB43" s="34"/>
      <c r="QCC43" s="34"/>
      <c r="QCD43" s="34"/>
      <c r="QCE43" s="34"/>
      <c r="QCF43" s="34"/>
      <c r="QCG43" s="34"/>
      <c r="QCH43" s="34"/>
      <c r="QCI43" s="34"/>
      <c r="QCJ43" s="34"/>
      <c r="QCK43" s="34"/>
      <c r="QCL43" s="34"/>
      <c r="QCM43" s="34"/>
      <c r="QCN43" s="34"/>
      <c r="QCO43" s="34"/>
      <c r="QCP43" s="34"/>
      <c r="QCQ43" s="34"/>
      <c r="QCR43" s="34"/>
      <c r="QCS43" s="34"/>
      <c r="QCT43" s="34"/>
      <c r="QCU43" s="34"/>
      <c r="QCV43" s="34"/>
      <c r="QCW43" s="34"/>
      <c r="QCX43" s="34"/>
      <c r="QCY43" s="34"/>
      <c r="QCZ43" s="34"/>
      <c r="QDA43" s="34"/>
      <c r="QDB43" s="34"/>
      <c r="QDC43" s="34"/>
      <c r="QDD43" s="34"/>
      <c r="QDE43" s="34"/>
      <c r="QDF43" s="34"/>
      <c r="QDG43" s="34"/>
      <c r="QDH43" s="34"/>
      <c r="QDI43" s="34"/>
      <c r="QDJ43" s="34"/>
      <c r="QDK43" s="34"/>
      <c r="QDL43" s="34"/>
      <c r="QDM43" s="34"/>
      <c r="QDN43" s="34"/>
      <c r="QDO43" s="34"/>
      <c r="QDP43" s="34"/>
      <c r="QDQ43" s="34"/>
      <c r="QDR43" s="34"/>
      <c r="QDS43" s="34"/>
      <c r="QDT43" s="34"/>
      <c r="QDU43" s="34"/>
      <c r="QDV43" s="34"/>
      <c r="QDW43" s="34"/>
      <c r="QDX43" s="34"/>
      <c r="QDY43" s="34"/>
      <c r="QDZ43" s="34"/>
      <c r="QEA43" s="34"/>
      <c r="QEB43" s="34"/>
      <c r="QEC43" s="34"/>
      <c r="QED43" s="34"/>
      <c r="QEE43" s="34"/>
      <c r="QEF43" s="34"/>
      <c r="QEG43" s="34"/>
      <c r="QEH43" s="34"/>
      <c r="QEI43" s="34"/>
      <c r="QEJ43" s="34"/>
      <c r="QEK43" s="34"/>
      <c r="QEL43" s="34"/>
      <c r="QEM43" s="34"/>
      <c r="QEN43" s="34"/>
      <c r="QEO43" s="34"/>
      <c r="QEP43" s="34"/>
      <c r="QEQ43" s="34"/>
      <c r="QER43" s="34"/>
      <c r="QES43" s="34"/>
      <c r="QET43" s="34"/>
      <c r="QEU43" s="34"/>
      <c r="QEV43" s="34"/>
      <c r="QEW43" s="34"/>
      <c r="QEX43" s="34"/>
      <c r="QEY43" s="34"/>
      <c r="QEZ43" s="34"/>
      <c r="QFA43" s="34"/>
      <c r="QFB43" s="34"/>
      <c r="QFC43" s="34"/>
      <c r="QFD43" s="34"/>
      <c r="QFE43" s="34"/>
      <c r="QFF43" s="34"/>
      <c r="QFG43" s="34"/>
      <c r="QFH43" s="34"/>
      <c r="QFI43" s="34"/>
      <c r="QFJ43" s="34"/>
      <c r="QFK43" s="34"/>
      <c r="QFL43" s="34"/>
      <c r="QFM43" s="34"/>
      <c r="QFN43" s="34"/>
      <c r="QFO43" s="34"/>
      <c r="QFP43" s="34"/>
      <c r="QFQ43" s="34"/>
      <c r="QFR43" s="34"/>
      <c r="QFS43" s="34"/>
      <c r="QFT43" s="34"/>
      <c r="QFU43" s="34"/>
      <c r="QFV43" s="34"/>
      <c r="QFW43" s="34"/>
      <c r="QFX43" s="34"/>
      <c r="QFY43" s="34"/>
      <c r="QFZ43" s="34"/>
      <c r="QGA43" s="34"/>
      <c r="QGB43" s="34"/>
      <c r="QGC43" s="34"/>
      <c r="QGD43" s="34"/>
      <c r="QGE43" s="34"/>
      <c r="QGF43" s="34"/>
      <c r="QGG43" s="34"/>
      <c r="QGH43" s="34"/>
      <c r="QGI43" s="34"/>
      <c r="QGJ43" s="34"/>
      <c r="QGK43" s="34"/>
      <c r="QGL43" s="34"/>
      <c r="QGM43" s="34"/>
      <c r="QGN43" s="34"/>
      <c r="QGO43" s="34"/>
      <c r="QGP43" s="34"/>
      <c r="QGQ43" s="34"/>
      <c r="QGR43" s="34"/>
      <c r="QGS43" s="34"/>
      <c r="QGT43" s="34"/>
      <c r="QGU43" s="34"/>
      <c r="QGV43" s="34"/>
      <c r="QGW43" s="34"/>
      <c r="QGX43" s="34"/>
      <c r="QGY43" s="34"/>
      <c r="QGZ43" s="34"/>
      <c r="QHA43" s="34"/>
      <c r="QHB43" s="34"/>
      <c r="QHC43" s="34"/>
      <c r="QHD43" s="34"/>
      <c r="QHE43" s="34"/>
      <c r="QHF43" s="34"/>
      <c r="QHG43" s="34"/>
      <c r="QHH43" s="34"/>
      <c r="QHI43" s="34"/>
      <c r="QHJ43" s="34"/>
      <c r="QHK43" s="34"/>
      <c r="QHL43" s="34"/>
      <c r="QHM43" s="34"/>
      <c r="QHN43" s="34"/>
      <c r="QHO43" s="34"/>
      <c r="QHP43" s="34"/>
      <c r="QHQ43" s="34"/>
      <c r="QHR43" s="34"/>
      <c r="QHS43" s="34"/>
      <c r="QHT43" s="34"/>
      <c r="QHU43" s="34"/>
      <c r="QHV43" s="34"/>
      <c r="QHW43" s="34"/>
      <c r="QHX43" s="34"/>
      <c r="QHY43" s="34"/>
      <c r="QHZ43" s="34"/>
      <c r="QIA43" s="34"/>
      <c r="QIB43" s="34"/>
      <c r="QIC43" s="34"/>
      <c r="QID43" s="34"/>
      <c r="QIE43" s="34"/>
      <c r="QIF43" s="34"/>
      <c r="QIG43" s="34"/>
      <c r="QIH43" s="34"/>
      <c r="QII43" s="34"/>
      <c r="QIJ43" s="34"/>
      <c r="QIK43" s="34"/>
      <c r="QIL43" s="34"/>
      <c r="QIM43" s="34"/>
      <c r="QIN43" s="34"/>
      <c r="QIO43" s="34"/>
      <c r="QIP43" s="34"/>
      <c r="QIQ43" s="34"/>
      <c r="QIR43" s="34"/>
      <c r="QIS43" s="34"/>
      <c r="QIT43" s="34"/>
      <c r="QIU43" s="34"/>
      <c r="QIV43" s="34"/>
      <c r="QIW43" s="34"/>
      <c r="QIX43" s="34"/>
      <c r="QIY43" s="34"/>
      <c r="QIZ43" s="34"/>
      <c r="QJA43" s="34"/>
      <c r="QJB43" s="34"/>
      <c r="QJC43" s="34"/>
      <c r="QJD43" s="34"/>
      <c r="QJE43" s="34"/>
      <c r="QJF43" s="34"/>
      <c r="QJG43" s="34"/>
      <c r="QJH43" s="34"/>
      <c r="QJI43" s="34"/>
      <c r="QJJ43" s="34"/>
      <c r="QJK43" s="34"/>
      <c r="QJL43" s="34"/>
      <c r="QJM43" s="34"/>
      <c r="QJN43" s="34"/>
      <c r="QJO43" s="34"/>
      <c r="QJP43" s="34"/>
      <c r="QJQ43" s="34"/>
      <c r="QJR43" s="34"/>
      <c r="QJS43" s="34"/>
      <c r="QJT43" s="34"/>
      <c r="QJU43" s="34"/>
      <c r="QJV43" s="34"/>
      <c r="QJW43" s="34"/>
      <c r="QJX43" s="34"/>
      <c r="QJY43" s="34"/>
      <c r="QJZ43" s="34"/>
      <c r="QKA43" s="34"/>
      <c r="QKB43" s="34"/>
      <c r="QKC43" s="34"/>
      <c r="QKD43" s="34"/>
      <c r="QKE43" s="34"/>
      <c r="QKF43" s="34"/>
      <c r="QKG43" s="34"/>
      <c r="QKH43" s="34"/>
      <c r="QKI43" s="34"/>
      <c r="QKJ43" s="34"/>
      <c r="QKK43" s="34"/>
      <c r="QKL43" s="34"/>
      <c r="QKM43" s="34"/>
      <c r="QKN43" s="34"/>
      <c r="QKO43" s="34"/>
      <c r="QKP43" s="34"/>
      <c r="QKQ43" s="34"/>
      <c r="QKR43" s="34"/>
      <c r="QKS43" s="34"/>
      <c r="QKT43" s="34"/>
      <c r="QKU43" s="34"/>
      <c r="QKV43" s="34"/>
      <c r="QKW43" s="34"/>
      <c r="QKX43" s="34"/>
      <c r="QKY43" s="34"/>
      <c r="QKZ43" s="34"/>
      <c r="QLA43" s="34"/>
      <c r="QLB43" s="34"/>
      <c r="QLC43" s="34"/>
      <c r="QLD43" s="34"/>
      <c r="QLE43" s="34"/>
      <c r="QLF43" s="34"/>
      <c r="QLG43" s="34"/>
      <c r="QLH43" s="34"/>
      <c r="QLI43" s="34"/>
      <c r="QLJ43" s="34"/>
      <c r="QLK43" s="34"/>
      <c r="QLL43" s="34"/>
      <c r="QLM43" s="34"/>
      <c r="QLN43" s="34"/>
      <c r="QLO43" s="34"/>
      <c r="QLP43" s="34"/>
      <c r="QLQ43" s="34"/>
      <c r="QLR43" s="34"/>
      <c r="QLS43" s="34"/>
      <c r="QLT43" s="34"/>
      <c r="QLU43" s="34"/>
      <c r="QLV43" s="34"/>
      <c r="QLW43" s="34"/>
      <c r="QLX43" s="34"/>
      <c r="QLY43" s="34"/>
      <c r="QLZ43" s="34"/>
      <c r="QMA43" s="34"/>
      <c r="QMB43" s="34"/>
      <c r="QMC43" s="34"/>
      <c r="QMD43" s="34"/>
      <c r="QME43" s="34"/>
      <c r="QMF43" s="34"/>
      <c r="QMG43" s="34"/>
      <c r="QMH43" s="34"/>
      <c r="QMI43" s="34"/>
      <c r="QMJ43" s="34"/>
      <c r="QMK43" s="34"/>
      <c r="QML43" s="34"/>
      <c r="QMM43" s="34"/>
      <c r="QMN43" s="34"/>
      <c r="QMO43" s="34"/>
      <c r="QMP43" s="34"/>
      <c r="QMQ43" s="34"/>
      <c r="QMR43" s="34"/>
      <c r="QMS43" s="34"/>
      <c r="QMT43" s="34"/>
      <c r="QMU43" s="34"/>
      <c r="QMV43" s="34"/>
      <c r="QMW43" s="34"/>
      <c r="QMX43" s="34"/>
      <c r="QMY43" s="34"/>
      <c r="QMZ43" s="34"/>
      <c r="QNA43" s="34"/>
      <c r="QNB43" s="34"/>
      <c r="QNC43" s="34"/>
      <c r="QND43" s="34"/>
      <c r="QNE43" s="34"/>
      <c r="QNF43" s="34"/>
      <c r="QNG43" s="34"/>
      <c r="QNH43" s="34"/>
      <c r="QNI43" s="34"/>
      <c r="QNJ43" s="34"/>
      <c r="QNK43" s="34"/>
      <c r="QNL43" s="34"/>
      <c r="QNM43" s="34"/>
      <c r="QNN43" s="34"/>
      <c r="QNO43" s="34"/>
      <c r="QNP43" s="34"/>
      <c r="QNQ43" s="34"/>
      <c r="QNR43" s="34"/>
      <c r="QNS43" s="34"/>
      <c r="QNT43" s="34"/>
      <c r="QNU43" s="34"/>
      <c r="QNV43" s="34"/>
      <c r="QNW43" s="34"/>
      <c r="QNX43" s="34"/>
      <c r="QNY43" s="34"/>
      <c r="QNZ43" s="34"/>
      <c r="QOA43" s="34"/>
      <c r="QOB43" s="34"/>
      <c r="QOC43" s="34"/>
      <c r="QOD43" s="34"/>
      <c r="QOE43" s="34"/>
      <c r="QOF43" s="34"/>
      <c r="QOG43" s="34"/>
      <c r="QOH43" s="34"/>
      <c r="QOI43" s="34"/>
      <c r="QOJ43" s="34"/>
      <c r="QOK43" s="34"/>
      <c r="QOL43" s="34"/>
      <c r="QOM43" s="34"/>
      <c r="QON43" s="34"/>
      <c r="QOO43" s="34"/>
      <c r="QOP43" s="34"/>
      <c r="QOQ43" s="34"/>
      <c r="QOR43" s="34"/>
      <c r="QOS43" s="34"/>
      <c r="QOT43" s="34"/>
      <c r="QOU43" s="34"/>
      <c r="QOV43" s="34"/>
      <c r="QOW43" s="34"/>
      <c r="QOX43" s="34"/>
      <c r="QOY43" s="34"/>
      <c r="QOZ43" s="34"/>
      <c r="QPA43" s="34"/>
      <c r="QPB43" s="34"/>
      <c r="QPC43" s="34"/>
      <c r="QPD43" s="34"/>
      <c r="QPE43" s="34"/>
      <c r="QPF43" s="34"/>
      <c r="QPG43" s="34"/>
      <c r="QPH43" s="34"/>
      <c r="QPI43" s="34"/>
      <c r="QPJ43" s="34"/>
      <c r="QPK43" s="34"/>
      <c r="QPL43" s="34"/>
      <c r="QPM43" s="34"/>
      <c r="QPN43" s="34"/>
      <c r="QPO43" s="34"/>
      <c r="QPP43" s="34"/>
      <c r="QPQ43" s="34"/>
      <c r="QPR43" s="34"/>
      <c r="QPS43" s="34"/>
      <c r="QPT43" s="34"/>
      <c r="QPU43" s="34"/>
      <c r="QPV43" s="34"/>
      <c r="QPW43" s="34"/>
      <c r="QPX43" s="34"/>
      <c r="QPY43" s="34"/>
      <c r="QPZ43" s="34"/>
      <c r="QQA43" s="34"/>
      <c r="QQB43" s="34"/>
      <c r="QQC43" s="34"/>
      <c r="QQD43" s="34"/>
      <c r="QQE43" s="34"/>
      <c r="QQF43" s="34"/>
      <c r="QQG43" s="34"/>
      <c r="QQH43" s="34"/>
      <c r="QQI43" s="34"/>
      <c r="QQJ43" s="34"/>
      <c r="QQK43" s="34"/>
      <c r="QQL43" s="34"/>
      <c r="QQM43" s="34"/>
      <c r="QQN43" s="34"/>
      <c r="QQO43" s="34"/>
      <c r="QQP43" s="34"/>
      <c r="QQQ43" s="34"/>
      <c r="QQR43" s="34"/>
      <c r="QQS43" s="34"/>
      <c r="QQT43" s="34"/>
      <c r="QQU43" s="34"/>
      <c r="QQV43" s="34"/>
      <c r="QQW43" s="34"/>
      <c r="QQX43" s="34"/>
      <c r="QQY43" s="34"/>
      <c r="QQZ43" s="34"/>
      <c r="QRA43" s="34"/>
      <c r="QRB43" s="34"/>
      <c r="QRC43" s="34"/>
      <c r="QRD43" s="34"/>
      <c r="QRE43" s="34"/>
      <c r="QRF43" s="34"/>
      <c r="QRG43" s="34"/>
      <c r="QRH43" s="34"/>
      <c r="QRI43" s="34"/>
      <c r="QRJ43" s="34"/>
      <c r="QRK43" s="34"/>
      <c r="QRL43" s="34"/>
      <c r="QRM43" s="34"/>
      <c r="QRN43" s="34"/>
      <c r="QRO43" s="34"/>
      <c r="QRP43" s="34"/>
      <c r="QRQ43" s="34"/>
      <c r="QRR43" s="34"/>
      <c r="QRS43" s="34"/>
      <c r="QRT43" s="34"/>
      <c r="QRU43" s="34"/>
      <c r="QRV43" s="34"/>
      <c r="QRW43" s="34"/>
      <c r="QRX43" s="34"/>
      <c r="QRY43" s="34"/>
      <c r="QRZ43" s="34"/>
      <c r="QSA43" s="34"/>
      <c r="QSB43" s="34"/>
      <c r="QSC43" s="34"/>
      <c r="QSD43" s="34"/>
      <c r="QSE43" s="34"/>
      <c r="QSF43" s="34"/>
      <c r="QSG43" s="34"/>
      <c r="QSH43" s="34"/>
      <c r="QSI43" s="34"/>
      <c r="QSJ43" s="34"/>
      <c r="QSK43" s="34"/>
      <c r="QSL43" s="34"/>
      <c r="QSM43" s="34"/>
      <c r="QSN43" s="34"/>
      <c r="QSO43" s="34"/>
      <c r="QSP43" s="34"/>
      <c r="QSQ43" s="34"/>
      <c r="QSR43" s="34"/>
      <c r="QSS43" s="34"/>
      <c r="QST43" s="34"/>
      <c r="QSU43" s="34"/>
      <c r="QSV43" s="34"/>
      <c r="QSW43" s="34"/>
      <c r="QSX43" s="34"/>
      <c r="QSY43" s="34"/>
      <c r="QSZ43" s="34"/>
      <c r="QTA43" s="34"/>
      <c r="QTB43" s="34"/>
      <c r="QTC43" s="34"/>
      <c r="QTD43" s="34"/>
      <c r="QTE43" s="34"/>
      <c r="QTF43" s="34"/>
      <c r="QTG43" s="34"/>
      <c r="QTH43" s="34"/>
      <c r="QTI43" s="34"/>
      <c r="QTJ43" s="34"/>
      <c r="QTK43" s="34"/>
      <c r="QTL43" s="34"/>
      <c r="QTM43" s="34"/>
      <c r="QTN43" s="34"/>
      <c r="QTO43" s="34"/>
      <c r="QTP43" s="34"/>
      <c r="QTQ43" s="34"/>
      <c r="QTR43" s="34"/>
      <c r="QTS43" s="34"/>
      <c r="QTT43" s="34"/>
      <c r="QTU43" s="34"/>
      <c r="QTV43" s="34"/>
      <c r="QTW43" s="34"/>
      <c r="QTX43" s="34"/>
      <c r="QTY43" s="34"/>
      <c r="QTZ43" s="34"/>
      <c r="QUA43" s="34"/>
      <c r="QUB43" s="34"/>
      <c r="QUC43" s="34"/>
      <c r="QUD43" s="34"/>
      <c r="QUE43" s="34"/>
      <c r="QUF43" s="34"/>
      <c r="QUG43" s="34"/>
      <c r="QUH43" s="34"/>
      <c r="QUI43" s="34"/>
      <c r="QUJ43" s="34"/>
      <c r="QUK43" s="34"/>
      <c r="QUL43" s="34"/>
      <c r="QUM43" s="34"/>
      <c r="QUN43" s="34"/>
      <c r="QUO43" s="34"/>
      <c r="QUP43" s="34"/>
      <c r="QUQ43" s="34"/>
      <c r="QUR43" s="34"/>
      <c r="QUS43" s="34"/>
      <c r="QUT43" s="34"/>
      <c r="QUU43" s="34"/>
      <c r="QUV43" s="34"/>
      <c r="QUW43" s="34"/>
      <c r="QUX43" s="34"/>
      <c r="QUY43" s="34"/>
      <c r="QUZ43" s="34"/>
      <c r="QVA43" s="34"/>
      <c r="QVB43" s="34"/>
      <c r="QVC43" s="34"/>
      <c r="QVD43" s="34"/>
      <c r="QVE43" s="34"/>
      <c r="QVF43" s="34"/>
      <c r="QVG43" s="34"/>
      <c r="QVH43" s="34"/>
      <c r="QVI43" s="34"/>
      <c r="QVJ43" s="34"/>
      <c r="QVK43" s="34"/>
      <c r="QVL43" s="34"/>
      <c r="QVM43" s="34"/>
      <c r="QVN43" s="34"/>
      <c r="QVO43" s="34"/>
      <c r="QVP43" s="34"/>
      <c r="QVQ43" s="34"/>
      <c r="QVR43" s="34"/>
      <c r="QVS43" s="34"/>
      <c r="QVT43" s="34"/>
      <c r="QVU43" s="34"/>
      <c r="QVV43" s="34"/>
      <c r="QVW43" s="34"/>
      <c r="QVX43" s="34"/>
      <c r="QVY43" s="34"/>
      <c r="QVZ43" s="34"/>
      <c r="QWA43" s="34"/>
      <c r="QWB43" s="34"/>
      <c r="QWC43" s="34"/>
      <c r="QWD43" s="34"/>
      <c r="QWE43" s="34"/>
      <c r="QWF43" s="34"/>
      <c r="QWG43" s="34"/>
      <c r="QWH43" s="34"/>
      <c r="QWI43" s="34"/>
      <c r="QWJ43" s="34"/>
      <c r="QWK43" s="34"/>
      <c r="QWL43" s="34"/>
      <c r="QWM43" s="34"/>
      <c r="QWN43" s="34"/>
      <c r="QWO43" s="34"/>
      <c r="QWP43" s="34"/>
      <c r="QWQ43" s="34"/>
      <c r="QWR43" s="34"/>
      <c r="QWS43" s="34"/>
      <c r="QWT43" s="34"/>
      <c r="QWU43" s="34"/>
      <c r="QWV43" s="34"/>
      <c r="QWW43" s="34"/>
      <c r="QWX43" s="34"/>
      <c r="QWY43" s="34"/>
      <c r="QWZ43" s="34"/>
      <c r="QXA43" s="34"/>
      <c r="QXB43" s="34"/>
      <c r="QXC43" s="34"/>
      <c r="QXD43" s="34"/>
      <c r="QXE43" s="34"/>
      <c r="QXF43" s="34"/>
      <c r="QXG43" s="34"/>
      <c r="QXH43" s="34"/>
      <c r="QXI43" s="34"/>
      <c r="QXJ43" s="34"/>
      <c r="QXK43" s="34"/>
      <c r="QXL43" s="34"/>
      <c r="QXM43" s="34"/>
      <c r="QXN43" s="34"/>
      <c r="QXO43" s="34"/>
      <c r="QXP43" s="34"/>
      <c r="QXQ43" s="34"/>
      <c r="QXR43" s="34"/>
      <c r="QXS43" s="34"/>
      <c r="QXT43" s="34"/>
      <c r="QXU43" s="34"/>
      <c r="QXV43" s="34"/>
      <c r="QXW43" s="34"/>
      <c r="QXX43" s="34"/>
      <c r="QXY43" s="34"/>
      <c r="QXZ43" s="34"/>
      <c r="QYA43" s="34"/>
      <c r="QYB43" s="34"/>
      <c r="QYC43" s="34"/>
      <c r="QYD43" s="34"/>
      <c r="QYE43" s="34"/>
      <c r="QYF43" s="34"/>
      <c r="QYG43" s="34"/>
      <c r="QYH43" s="34"/>
      <c r="QYI43" s="34"/>
      <c r="QYJ43" s="34"/>
      <c r="QYK43" s="34"/>
      <c r="QYL43" s="34"/>
      <c r="QYM43" s="34"/>
      <c r="QYN43" s="34"/>
      <c r="QYO43" s="34"/>
      <c r="QYP43" s="34"/>
      <c r="QYQ43" s="34"/>
      <c r="QYR43" s="34"/>
      <c r="QYS43" s="34"/>
      <c r="QYT43" s="34"/>
      <c r="QYU43" s="34"/>
      <c r="QYV43" s="34"/>
      <c r="QYW43" s="34"/>
      <c r="QYX43" s="34"/>
      <c r="QYY43" s="34"/>
      <c r="QYZ43" s="34"/>
      <c r="QZA43" s="34"/>
      <c r="QZB43" s="34"/>
      <c r="QZC43" s="34"/>
      <c r="QZD43" s="34"/>
      <c r="QZE43" s="34"/>
      <c r="QZF43" s="34"/>
      <c r="QZG43" s="34"/>
      <c r="QZH43" s="34"/>
      <c r="QZI43" s="34"/>
      <c r="QZJ43" s="34"/>
      <c r="QZK43" s="34"/>
      <c r="QZL43" s="34"/>
      <c r="QZM43" s="34"/>
      <c r="QZN43" s="34"/>
      <c r="QZO43" s="34"/>
      <c r="QZP43" s="34"/>
      <c r="QZQ43" s="34"/>
      <c r="QZR43" s="34"/>
      <c r="QZS43" s="34"/>
      <c r="QZT43" s="34"/>
      <c r="QZU43" s="34"/>
      <c r="QZV43" s="34"/>
      <c r="QZW43" s="34"/>
      <c r="QZX43" s="34"/>
      <c r="QZY43" s="34"/>
      <c r="QZZ43" s="34"/>
      <c r="RAA43" s="34"/>
      <c r="RAB43" s="34"/>
      <c r="RAC43" s="34"/>
      <c r="RAD43" s="34"/>
      <c r="RAE43" s="34"/>
      <c r="RAF43" s="34"/>
      <c r="RAG43" s="34"/>
      <c r="RAH43" s="34"/>
      <c r="RAI43" s="34"/>
      <c r="RAJ43" s="34"/>
      <c r="RAK43" s="34"/>
      <c r="RAL43" s="34"/>
      <c r="RAM43" s="34"/>
      <c r="RAN43" s="34"/>
      <c r="RAO43" s="34"/>
      <c r="RAP43" s="34"/>
      <c r="RAQ43" s="34"/>
      <c r="RAR43" s="34"/>
      <c r="RAS43" s="34"/>
      <c r="RAT43" s="34"/>
      <c r="RAU43" s="34"/>
      <c r="RAV43" s="34"/>
      <c r="RAW43" s="34"/>
      <c r="RAX43" s="34"/>
      <c r="RAY43" s="34"/>
      <c r="RAZ43" s="34"/>
      <c r="RBA43" s="34"/>
      <c r="RBB43" s="34"/>
      <c r="RBC43" s="34"/>
      <c r="RBD43" s="34"/>
      <c r="RBE43" s="34"/>
      <c r="RBF43" s="34"/>
      <c r="RBG43" s="34"/>
      <c r="RBH43" s="34"/>
      <c r="RBI43" s="34"/>
      <c r="RBJ43" s="34"/>
      <c r="RBK43" s="34"/>
      <c r="RBL43" s="34"/>
      <c r="RBM43" s="34"/>
      <c r="RBN43" s="34"/>
      <c r="RBO43" s="34"/>
      <c r="RBP43" s="34"/>
      <c r="RBQ43" s="34"/>
      <c r="RBR43" s="34"/>
      <c r="RBS43" s="34"/>
      <c r="RBT43" s="34"/>
      <c r="RBU43" s="34"/>
      <c r="RBV43" s="34"/>
      <c r="RBW43" s="34"/>
      <c r="RBX43" s="34"/>
      <c r="RBY43" s="34"/>
      <c r="RBZ43" s="34"/>
      <c r="RCA43" s="34"/>
      <c r="RCB43" s="34"/>
      <c r="RCC43" s="34"/>
      <c r="RCD43" s="34"/>
      <c r="RCE43" s="34"/>
      <c r="RCF43" s="34"/>
      <c r="RCG43" s="34"/>
      <c r="RCH43" s="34"/>
      <c r="RCI43" s="34"/>
      <c r="RCJ43" s="34"/>
      <c r="RCK43" s="34"/>
      <c r="RCL43" s="34"/>
      <c r="RCM43" s="34"/>
      <c r="RCN43" s="34"/>
      <c r="RCO43" s="34"/>
      <c r="RCP43" s="34"/>
      <c r="RCQ43" s="34"/>
      <c r="RCR43" s="34"/>
      <c r="RCS43" s="34"/>
      <c r="RCT43" s="34"/>
      <c r="RCU43" s="34"/>
      <c r="RCV43" s="34"/>
      <c r="RCW43" s="34"/>
      <c r="RCX43" s="34"/>
      <c r="RCY43" s="34"/>
      <c r="RCZ43" s="34"/>
      <c r="RDA43" s="34"/>
      <c r="RDB43" s="34"/>
      <c r="RDC43" s="34"/>
      <c r="RDD43" s="34"/>
      <c r="RDE43" s="34"/>
      <c r="RDF43" s="34"/>
      <c r="RDG43" s="34"/>
      <c r="RDH43" s="34"/>
      <c r="RDI43" s="34"/>
      <c r="RDJ43" s="34"/>
      <c r="RDK43" s="34"/>
      <c r="RDL43" s="34"/>
      <c r="RDM43" s="34"/>
      <c r="RDN43" s="34"/>
      <c r="RDO43" s="34"/>
      <c r="RDP43" s="34"/>
      <c r="RDQ43" s="34"/>
      <c r="RDR43" s="34"/>
      <c r="RDS43" s="34"/>
      <c r="RDT43" s="34"/>
      <c r="RDU43" s="34"/>
      <c r="RDV43" s="34"/>
      <c r="RDW43" s="34"/>
      <c r="RDX43" s="34"/>
      <c r="RDY43" s="34"/>
      <c r="RDZ43" s="34"/>
      <c r="REA43" s="34"/>
      <c r="REB43" s="34"/>
      <c r="REC43" s="34"/>
      <c r="RED43" s="34"/>
      <c r="REE43" s="34"/>
      <c r="REF43" s="34"/>
      <c r="REG43" s="34"/>
      <c r="REH43" s="34"/>
      <c r="REI43" s="34"/>
      <c r="REJ43" s="34"/>
      <c r="REK43" s="34"/>
      <c r="REL43" s="34"/>
      <c r="REM43" s="34"/>
      <c r="REN43" s="34"/>
      <c r="REO43" s="34"/>
      <c r="REP43" s="34"/>
      <c r="REQ43" s="34"/>
      <c r="RER43" s="34"/>
      <c r="RES43" s="34"/>
      <c r="RET43" s="34"/>
      <c r="REU43" s="34"/>
      <c r="REV43" s="34"/>
      <c r="REW43" s="34"/>
      <c r="REX43" s="34"/>
      <c r="REY43" s="34"/>
      <c r="REZ43" s="34"/>
      <c r="RFA43" s="34"/>
      <c r="RFB43" s="34"/>
      <c r="RFC43" s="34"/>
      <c r="RFD43" s="34"/>
      <c r="RFE43" s="34"/>
      <c r="RFF43" s="34"/>
      <c r="RFG43" s="34"/>
      <c r="RFH43" s="34"/>
      <c r="RFI43" s="34"/>
      <c r="RFJ43" s="34"/>
      <c r="RFK43" s="34"/>
      <c r="RFL43" s="34"/>
      <c r="RFM43" s="34"/>
      <c r="RFN43" s="34"/>
      <c r="RFO43" s="34"/>
      <c r="RFP43" s="34"/>
      <c r="RFQ43" s="34"/>
      <c r="RFR43" s="34"/>
      <c r="RFS43" s="34"/>
      <c r="RFT43" s="34"/>
      <c r="RFU43" s="34"/>
      <c r="RFV43" s="34"/>
      <c r="RFW43" s="34"/>
      <c r="RFX43" s="34"/>
      <c r="RFY43" s="34"/>
      <c r="RFZ43" s="34"/>
      <c r="RGA43" s="34"/>
      <c r="RGB43" s="34"/>
      <c r="RGC43" s="34"/>
      <c r="RGD43" s="34"/>
      <c r="RGE43" s="34"/>
      <c r="RGF43" s="34"/>
      <c r="RGG43" s="34"/>
      <c r="RGH43" s="34"/>
      <c r="RGI43" s="34"/>
      <c r="RGJ43" s="34"/>
      <c r="RGK43" s="34"/>
      <c r="RGL43" s="34"/>
      <c r="RGM43" s="34"/>
      <c r="RGN43" s="34"/>
      <c r="RGO43" s="34"/>
      <c r="RGP43" s="34"/>
      <c r="RGQ43" s="34"/>
      <c r="RGR43" s="34"/>
      <c r="RGS43" s="34"/>
      <c r="RGT43" s="34"/>
      <c r="RGU43" s="34"/>
      <c r="RGV43" s="34"/>
      <c r="RGW43" s="34"/>
      <c r="RGX43" s="34"/>
      <c r="RGY43" s="34"/>
      <c r="RGZ43" s="34"/>
      <c r="RHA43" s="34"/>
      <c r="RHB43" s="34"/>
      <c r="RHC43" s="34"/>
      <c r="RHD43" s="34"/>
      <c r="RHE43" s="34"/>
      <c r="RHF43" s="34"/>
      <c r="RHG43" s="34"/>
      <c r="RHH43" s="34"/>
      <c r="RHI43" s="34"/>
      <c r="RHJ43" s="34"/>
      <c r="RHK43" s="34"/>
      <c r="RHL43" s="34"/>
      <c r="RHM43" s="34"/>
      <c r="RHN43" s="34"/>
      <c r="RHO43" s="34"/>
      <c r="RHP43" s="34"/>
      <c r="RHQ43" s="34"/>
      <c r="RHR43" s="34"/>
      <c r="RHS43" s="34"/>
      <c r="RHT43" s="34"/>
      <c r="RHU43" s="34"/>
      <c r="RHV43" s="34"/>
      <c r="RHW43" s="34"/>
      <c r="RHX43" s="34"/>
      <c r="RHY43" s="34"/>
      <c r="RHZ43" s="34"/>
      <c r="RIA43" s="34"/>
      <c r="RIB43" s="34"/>
      <c r="RIC43" s="34"/>
      <c r="RID43" s="34"/>
      <c r="RIE43" s="34"/>
      <c r="RIF43" s="34"/>
      <c r="RIG43" s="34"/>
      <c r="RIH43" s="34"/>
      <c r="RII43" s="34"/>
      <c r="RIJ43" s="34"/>
      <c r="RIK43" s="34"/>
      <c r="RIL43" s="34"/>
      <c r="RIM43" s="34"/>
      <c r="RIN43" s="34"/>
      <c r="RIO43" s="34"/>
      <c r="RIP43" s="34"/>
      <c r="RIQ43" s="34"/>
      <c r="RIR43" s="34"/>
      <c r="RIS43" s="34"/>
      <c r="RIT43" s="34"/>
      <c r="RIU43" s="34"/>
      <c r="RIV43" s="34"/>
      <c r="RIW43" s="34"/>
      <c r="RIX43" s="34"/>
      <c r="RIY43" s="34"/>
      <c r="RIZ43" s="34"/>
      <c r="RJA43" s="34"/>
      <c r="RJB43" s="34"/>
      <c r="RJC43" s="34"/>
      <c r="RJD43" s="34"/>
      <c r="RJE43" s="34"/>
      <c r="RJF43" s="34"/>
      <c r="RJG43" s="34"/>
      <c r="RJH43" s="34"/>
      <c r="RJI43" s="34"/>
      <c r="RJJ43" s="34"/>
      <c r="RJK43" s="34"/>
      <c r="RJL43" s="34"/>
      <c r="RJM43" s="34"/>
      <c r="RJN43" s="34"/>
      <c r="RJO43" s="34"/>
      <c r="RJP43" s="34"/>
      <c r="RJQ43" s="34"/>
      <c r="RJR43" s="34"/>
      <c r="RJS43" s="34"/>
      <c r="RJT43" s="34"/>
      <c r="RJU43" s="34"/>
      <c r="RJV43" s="34"/>
      <c r="RJW43" s="34"/>
      <c r="RJX43" s="34"/>
      <c r="RJY43" s="34"/>
      <c r="RJZ43" s="34"/>
      <c r="RKA43" s="34"/>
      <c r="RKB43" s="34"/>
      <c r="RKC43" s="34"/>
      <c r="RKD43" s="34"/>
      <c r="RKE43" s="34"/>
      <c r="RKF43" s="34"/>
      <c r="RKG43" s="34"/>
      <c r="RKH43" s="34"/>
      <c r="RKI43" s="34"/>
      <c r="RKJ43" s="34"/>
      <c r="RKK43" s="34"/>
      <c r="RKL43" s="34"/>
      <c r="RKM43" s="34"/>
      <c r="RKN43" s="34"/>
      <c r="RKO43" s="34"/>
      <c r="RKP43" s="34"/>
      <c r="RKQ43" s="34"/>
      <c r="RKR43" s="34"/>
      <c r="RKS43" s="34"/>
      <c r="RKT43" s="34"/>
      <c r="RKU43" s="34"/>
      <c r="RKV43" s="34"/>
      <c r="RKW43" s="34"/>
      <c r="RKX43" s="34"/>
      <c r="RKY43" s="34"/>
      <c r="RKZ43" s="34"/>
      <c r="RLA43" s="34"/>
      <c r="RLB43" s="34"/>
      <c r="RLC43" s="34"/>
      <c r="RLD43" s="34"/>
      <c r="RLE43" s="34"/>
      <c r="RLF43" s="34"/>
      <c r="RLG43" s="34"/>
      <c r="RLH43" s="34"/>
      <c r="RLI43" s="34"/>
      <c r="RLJ43" s="34"/>
      <c r="RLK43" s="34"/>
      <c r="RLL43" s="34"/>
      <c r="RLM43" s="34"/>
      <c r="RLN43" s="34"/>
      <c r="RLO43" s="34"/>
      <c r="RLP43" s="34"/>
      <c r="RLQ43" s="34"/>
      <c r="RLR43" s="34"/>
      <c r="RLS43" s="34"/>
      <c r="RLT43" s="34"/>
      <c r="RLU43" s="34"/>
      <c r="RLV43" s="34"/>
      <c r="RLW43" s="34"/>
      <c r="RLX43" s="34"/>
      <c r="RLY43" s="34"/>
      <c r="RLZ43" s="34"/>
      <c r="RMA43" s="34"/>
      <c r="RMB43" s="34"/>
      <c r="RMC43" s="34"/>
      <c r="RMD43" s="34"/>
      <c r="RME43" s="34"/>
      <c r="RMF43" s="34"/>
      <c r="RMG43" s="34"/>
      <c r="RMH43" s="34"/>
      <c r="RMI43" s="34"/>
      <c r="RMJ43" s="34"/>
      <c r="RMK43" s="34"/>
      <c r="RML43" s="34"/>
      <c r="RMM43" s="34"/>
      <c r="RMN43" s="34"/>
      <c r="RMO43" s="34"/>
      <c r="RMP43" s="34"/>
      <c r="RMQ43" s="34"/>
      <c r="RMR43" s="34"/>
      <c r="RMS43" s="34"/>
      <c r="RMT43" s="34"/>
      <c r="RMU43" s="34"/>
      <c r="RMV43" s="34"/>
      <c r="RMW43" s="34"/>
      <c r="RMX43" s="34"/>
      <c r="RMY43" s="34"/>
      <c r="RMZ43" s="34"/>
      <c r="RNA43" s="34"/>
      <c r="RNB43" s="34"/>
      <c r="RNC43" s="34"/>
      <c r="RND43" s="34"/>
      <c r="RNE43" s="34"/>
      <c r="RNF43" s="34"/>
      <c r="RNG43" s="34"/>
      <c r="RNH43" s="34"/>
      <c r="RNI43" s="34"/>
      <c r="RNJ43" s="34"/>
      <c r="RNK43" s="34"/>
      <c r="RNL43" s="34"/>
      <c r="RNM43" s="34"/>
      <c r="RNN43" s="34"/>
      <c r="RNO43" s="34"/>
      <c r="RNP43" s="34"/>
      <c r="RNQ43" s="34"/>
      <c r="RNR43" s="34"/>
      <c r="RNS43" s="34"/>
      <c r="RNT43" s="34"/>
      <c r="RNU43" s="34"/>
      <c r="RNV43" s="34"/>
      <c r="RNW43" s="34"/>
      <c r="RNX43" s="34"/>
      <c r="RNY43" s="34"/>
      <c r="RNZ43" s="34"/>
      <c r="ROA43" s="34"/>
      <c r="ROB43" s="34"/>
      <c r="ROC43" s="34"/>
      <c r="ROD43" s="34"/>
      <c r="ROE43" s="34"/>
      <c r="ROF43" s="34"/>
      <c r="ROG43" s="34"/>
      <c r="ROH43" s="34"/>
      <c r="ROI43" s="34"/>
      <c r="ROJ43" s="34"/>
      <c r="ROK43" s="34"/>
      <c r="ROL43" s="34"/>
      <c r="ROM43" s="34"/>
      <c r="RON43" s="34"/>
      <c r="ROO43" s="34"/>
      <c r="ROP43" s="34"/>
      <c r="ROQ43" s="34"/>
      <c r="ROR43" s="34"/>
      <c r="ROS43" s="34"/>
      <c r="ROT43" s="34"/>
      <c r="ROU43" s="34"/>
      <c r="ROV43" s="34"/>
      <c r="ROW43" s="34"/>
      <c r="ROX43" s="34"/>
      <c r="ROY43" s="34"/>
      <c r="ROZ43" s="34"/>
      <c r="RPA43" s="34"/>
      <c r="RPB43" s="34"/>
      <c r="RPC43" s="34"/>
      <c r="RPD43" s="34"/>
      <c r="RPE43" s="34"/>
      <c r="RPF43" s="34"/>
      <c r="RPG43" s="34"/>
      <c r="RPH43" s="34"/>
      <c r="RPI43" s="34"/>
      <c r="RPJ43" s="34"/>
      <c r="RPK43" s="34"/>
      <c r="RPL43" s="34"/>
      <c r="RPM43" s="34"/>
      <c r="RPN43" s="34"/>
      <c r="RPO43" s="34"/>
      <c r="RPP43" s="34"/>
      <c r="RPQ43" s="34"/>
      <c r="RPR43" s="34"/>
      <c r="RPS43" s="34"/>
      <c r="RPT43" s="34"/>
      <c r="RPU43" s="34"/>
      <c r="RPV43" s="34"/>
      <c r="RPW43" s="34"/>
      <c r="RPX43" s="34"/>
      <c r="RPY43" s="34"/>
      <c r="RPZ43" s="34"/>
      <c r="RQA43" s="34"/>
      <c r="RQB43" s="34"/>
      <c r="RQC43" s="34"/>
      <c r="RQD43" s="34"/>
      <c r="RQE43" s="34"/>
      <c r="RQF43" s="34"/>
      <c r="RQG43" s="34"/>
      <c r="RQH43" s="34"/>
      <c r="RQI43" s="34"/>
      <c r="RQJ43" s="34"/>
      <c r="RQK43" s="34"/>
      <c r="RQL43" s="34"/>
      <c r="RQM43" s="34"/>
      <c r="RQN43" s="34"/>
      <c r="RQO43" s="34"/>
      <c r="RQP43" s="34"/>
      <c r="RQQ43" s="34"/>
      <c r="RQR43" s="34"/>
      <c r="RQS43" s="34"/>
      <c r="RQT43" s="34"/>
      <c r="RQU43" s="34"/>
      <c r="RQV43" s="34"/>
      <c r="RQW43" s="34"/>
      <c r="RQX43" s="34"/>
      <c r="RQY43" s="34"/>
      <c r="RQZ43" s="34"/>
      <c r="RRA43" s="34"/>
      <c r="RRB43" s="34"/>
      <c r="RRC43" s="34"/>
      <c r="RRD43" s="34"/>
      <c r="RRE43" s="34"/>
      <c r="RRF43" s="34"/>
      <c r="RRG43" s="34"/>
      <c r="RRH43" s="34"/>
      <c r="RRI43" s="34"/>
      <c r="RRJ43" s="34"/>
      <c r="RRK43" s="34"/>
      <c r="RRL43" s="34"/>
      <c r="RRM43" s="34"/>
      <c r="RRN43" s="34"/>
      <c r="RRO43" s="34"/>
      <c r="RRP43" s="34"/>
      <c r="RRQ43" s="34"/>
      <c r="RRR43" s="34"/>
      <c r="RRS43" s="34"/>
      <c r="RRT43" s="34"/>
      <c r="RRU43" s="34"/>
      <c r="RRV43" s="34"/>
      <c r="RRW43" s="34"/>
      <c r="RRX43" s="34"/>
      <c r="RRY43" s="34"/>
      <c r="RRZ43" s="34"/>
      <c r="RSA43" s="34"/>
      <c r="RSB43" s="34"/>
      <c r="RSC43" s="34"/>
      <c r="RSD43" s="34"/>
      <c r="RSE43" s="34"/>
      <c r="RSF43" s="34"/>
      <c r="RSG43" s="34"/>
      <c r="RSH43" s="34"/>
      <c r="RSI43" s="34"/>
      <c r="RSJ43" s="34"/>
      <c r="RSK43" s="34"/>
      <c r="RSL43" s="34"/>
      <c r="RSM43" s="34"/>
      <c r="RSN43" s="34"/>
      <c r="RSO43" s="34"/>
      <c r="RSP43" s="34"/>
      <c r="RSQ43" s="34"/>
      <c r="RSR43" s="34"/>
      <c r="RSS43" s="34"/>
      <c r="RST43" s="34"/>
      <c r="RSU43" s="34"/>
      <c r="RSV43" s="34"/>
      <c r="RSW43" s="34"/>
      <c r="RSX43" s="34"/>
      <c r="RSY43" s="34"/>
      <c r="RSZ43" s="34"/>
      <c r="RTA43" s="34"/>
      <c r="RTB43" s="34"/>
      <c r="RTC43" s="34"/>
      <c r="RTD43" s="34"/>
      <c r="RTE43" s="34"/>
      <c r="RTF43" s="34"/>
      <c r="RTG43" s="34"/>
      <c r="RTH43" s="34"/>
      <c r="RTI43" s="34"/>
      <c r="RTJ43" s="34"/>
      <c r="RTK43" s="34"/>
      <c r="RTL43" s="34"/>
      <c r="RTM43" s="34"/>
      <c r="RTN43" s="34"/>
      <c r="RTO43" s="34"/>
      <c r="RTP43" s="34"/>
      <c r="RTQ43" s="34"/>
      <c r="RTR43" s="34"/>
      <c r="RTS43" s="34"/>
      <c r="RTT43" s="34"/>
      <c r="RTU43" s="34"/>
      <c r="RTV43" s="34"/>
      <c r="RTW43" s="34"/>
      <c r="RTX43" s="34"/>
      <c r="RTY43" s="34"/>
      <c r="RTZ43" s="34"/>
      <c r="RUA43" s="34"/>
      <c r="RUB43" s="34"/>
      <c r="RUC43" s="34"/>
      <c r="RUD43" s="34"/>
      <c r="RUE43" s="34"/>
      <c r="RUF43" s="34"/>
      <c r="RUG43" s="34"/>
      <c r="RUH43" s="34"/>
      <c r="RUI43" s="34"/>
      <c r="RUJ43" s="34"/>
      <c r="RUK43" s="34"/>
      <c r="RUL43" s="34"/>
      <c r="RUM43" s="34"/>
      <c r="RUN43" s="34"/>
      <c r="RUO43" s="34"/>
      <c r="RUP43" s="34"/>
      <c r="RUQ43" s="34"/>
      <c r="RUR43" s="34"/>
      <c r="RUS43" s="34"/>
      <c r="RUT43" s="34"/>
      <c r="RUU43" s="34"/>
      <c r="RUV43" s="34"/>
      <c r="RUW43" s="34"/>
      <c r="RUX43" s="34"/>
      <c r="RUY43" s="34"/>
      <c r="RUZ43" s="34"/>
      <c r="RVA43" s="34"/>
      <c r="RVB43" s="34"/>
      <c r="RVC43" s="34"/>
      <c r="RVD43" s="34"/>
      <c r="RVE43" s="34"/>
      <c r="RVF43" s="34"/>
      <c r="RVG43" s="34"/>
      <c r="RVH43" s="34"/>
      <c r="RVI43" s="34"/>
      <c r="RVJ43" s="34"/>
      <c r="RVK43" s="34"/>
      <c r="RVL43" s="34"/>
      <c r="RVM43" s="34"/>
      <c r="RVN43" s="34"/>
      <c r="RVO43" s="34"/>
      <c r="RVP43" s="34"/>
      <c r="RVQ43" s="34"/>
      <c r="RVR43" s="34"/>
      <c r="RVS43" s="34"/>
      <c r="RVT43" s="34"/>
      <c r="RVU43" s="34"/>
      <c r="RVV43" s="34"/>
      <c r="RVW43" s="34"/>
      <c r="RVX43" s="34"/>
      <c r="RVY43" s="34"/>
      <c r="RVZ43" s="34"/>
      <c r="RWA43" s="34"/>
      <c r="RWB43" s="34"/>
      <c r="RWC43" s="34"/>
      <c r="RWD43" s="34"/>
      <c r="RWE43" s="34"/>
      <c r="RWF43" s="34"/>
      <c r="RWG43" s="34"/>
      <c r="RWH43" s="34"/>
      <c r="RWI43" s="34"/>
      <c r="RWJ43" s="34"/>
      <c r="RWK43" s="34"/>
      <c r="RWL43" s="34"/>
      <c r="RWM43" s="34"/>
      <c r="RWN43" s="34"/>
      <c r="RWO43" s="34"/>
      <c r="RWP43" s="34"/>
      <c r="RWQ43" s="34"/>
      <c r="RWR43" s="34"/>
      <c r="RWS43" s="34"/>
      <c r="RWT43" s="34"/>
      <c r="RWU43" s="34"/>
      <c r="RWV43" s="34"/>
      <c r="RWW43" s="34"/>
      <c r="RWX43" s="34"/>
      <c r="RWY43" s="34"/>
      <c r="RWZ43" s="34"/>
      <c r="RXA43" s="34"/>
      <c r="RXB43" s="34"/>
      <c r="RXC43" s="34"/>
      <c r="RXD43" s="34"/>
      <c r="RXE43" s="34"/>
      <c r="RXF43" s="34"/>
      <c r="RXG43" s="34"/>
      <c r="RXH43" s="34"/>
      <c r="RXI43" s="34"/>
      <c r="RXJ43" s="34"/>
      <c r="RXK43" s="34"/>
      <c r="RXL43" s="34"/>
      <c r="RXM43" s="34"/>
      <c r="RXN43" s="34"/>
      <c r="RXO43" s="34"/>
      <c r="RXP43" s="34"/>
      <c r="RXQ43" s="34"/>
      <c r="RXR43" s="34"/>
      <c r="RXS43" s="34"/>
      <c r="RXT43" s="34"/>
      <c r="RXU43" s="34"/>
      <c r="RXV43" s="34"/>
      <c r="RXW43" s="34"/>
      <c r="RXX43" s="34"/>
      <c r="RXY43" s="34"/>
      <c r="RXZ43" s="34"/>
      <c r="RYA43" s="34"/>
      <c r="RYB43" s="34"/>
      <c r="RYC43" s="34"/>
      <c r="RYD43" s="34"/>
      <c r="RYE43" s="34"/>
      <c r="RYF43" s="34"/>
      <c r="RYG43" s="34"/>
      <c r="RYH43" s="34"/>
      <c r="RYI43" s="34"/>
      <c r="RYJ43" s="34"/>
      <c r="RYK43" s="34"/>
      <c r="RYL43" s="34"/>
      <c r="RYM43" s="34"/>
      <c r="RYN43" s="34"/>
      <c r="RYO43" s="34"/>
      <c r="RYP43" s="34"/>
      <c r="RYQ43" s="34"/>
      <c r="RYR43" s="34"/>
      <c r="RYS43" s="34"/>
      <c r="RYT43" s="34"/>
      <c r="RYU43" s="34"/>
      <c r="RYV43" s="34"/>
      <c r="RYW43" s="34"/>
      <c r="RYX43" s="34"/>
      <c r="RYY43" s="34"/>
      <c r="RYZ43" s="34"/>
      <c r="RZA43" s="34"/>
      <c r="RZB43" s="34"/>
      <c r="RZC43" s="34"/>
      <c r="RZD43" s="34"/>
      <c r="RZE43" s="34"/>
      <c r="RZF43" s="34"/>
      <c r="RZG43" s="34"/>
      <c r="RZH43" s="34"/>
      <c r="RZI43" s="34"/>
      <c r="RZJ43" s="34"/>
      <c r="RZK43" s="34"/>
      <c r="RZL43" s="34"/>
      <c r="RZM43" s="34"/>
      <c r="RZN43" s="34"/>
      <c r="RZO43" s="34"/>
      <c r="RZP43" s="34"/>
      <c r="RZQ43" s="34"/>
      <c r="RZR43" s="34"/>
      <c r="RZS43" s="34"/>
      <c r="RZT43" s="34"/>
      <c r="RZU43" s="34"/>
      <c r="RZV43" s="34"/>
      <c r="RZW43" s="34"/>
      <c r="RZX43" s="34"/>
      <c r="RZY43" s="34"/>
      <c r="RZZ43" s="34"/>
      <c r="SAA43" s="34"/>
      <c r="SAB43" s="34"/>
      <c r="SAC43" s="34"/>
      <c r="SAD43" s="34"/>
      <c r="SAE43" s="34"/>
      <c r="SAF43" s="34"/>
      <c r="SAG43" s="34"/>
      <c r="SAH43" s="34"/>
      <c r="SAI43" s="34"/>
      <c r="SAJ43" s="34"/>
      <c r="SAK43" s="34"/>
      <c r="SAL43" s="34"/>
      <c r="SAM43" s="34"/>
      <c r="SAN43" s="34"/>
      <c r="SAO43" s="34"/>
      <c r="SAP43" s="34"/>
      <c r="SAQ43" s="34"/>
      <c r="SAR43" s="34"/>
      <c r="SAS43" s="34"/>
      <c r="SAT43" s="34"/>
      <c r="SAU43" s="34"/>
      <c r="SAV43" s="34"/>
      <c r="SAW43" s="34"/>
      <c r="SAX43" s="34"/>
      <c r="SAY43" s="34"/>
      <c r="SAZ43" s="34"/>
      <c r="SBA43" s="34"/>
      <c r="SBB43" s="34"/>
      <c r="SBC43" s="34"/>
      <c r="SBD43" s="34"/>
      <c r="SBE43" s="34"/>
      <c r="SBF43" s="34"/>
      <c r="SBG43" s="34"/>
      <c r="SBH43" s="34"/>
      <c r="SBI43" s="34"/>
      <c r="SBJ43" s="34"/>
      <c r="SBK43" s="34"/>
      <c r="SBL43" s="34"/>
      <c r="SBM43" s="34"/>
      <c r="SBN43" s="34"/>
      <c r="SBO43" s="34"/>
      <c r="SBP43" s="34"/>
      <c r="SBQ43" s="34"/>
      <c r="SBR43" s="34"/>
      <c r="SBS43" s="34"/>
      <c r="SBT43" s="34"/>
      <c r="SBU43" s="34"/>
      <c r="SBV43" s="34"/>
      <c r="SBW43" s="34"/>
      <c r="SBX43" s="34"/>
      <c r="SBY43" s="34"/>
      <c r="SBZ43" s="34"/>
      <c r="SCA43" s="34"/>
      <c r="SCB43" s="34"/>
      <c r="SCC43" s="34"/>
      <c r="SCD43" s="34"/>
      <c r="SCE43" s="34"/>
      <c r="SCF43" s="34"/>
      <c r="SCG43" s="34"/>
      <c r="SCH43" s="34"/>
      <c r="SCI43" s="34"/>
      <c r="SCJ43" s="34"/>
      <c r="SCK43" s="34"/>
      <c r="SCL43" s="34"/>
      <c r="SCM43" s="34"/>
      <c r="SCN43" s="34"/>
      <c r="SCO43" s="34"/>
      <c r="SCP43" s="34"/>
      <c r="SCQ43" s="34"/>
      <c r="SCR43" s="34"/>
      <c r="SCS43" s="34"/>
      <c r="SCT43" s="34"/>
      <c r="SCU43" s="34"/>
      <c r="SCV43" s="34"/>
      <c r="SCW43" s="34"/>
      <c r="SCX43" s="34"/>
      <c r="SCY43" s="34"/>
      <c r="SCZ43" s="34"/>
      <c r="SDA43" s="34"/>
      <c r="SDB43" s="34"/>
      <c r="SDC43" s="34"/>
      <c r="SDD43" s="34"/>
      <c r="SDE43" s="34"/>
      <c r="SDF43" s="34"/>
      <c r="SDG43" s="34"/>
      <c r="SDH43" s="34"/>
      <c r="SDI43" s="34"/>
      <c r="SDJ43" s="34"/>
      <c r="SDK43" s="34"/>
      <c r="SDL43" s="34"/>
      <c r="SDM43" s="34"/>
      <c r="SDN43" s="34"/>
      <c r="SDO43" s="34"/>
      <c r="SDP43" s="34"/>
      <c r="SDQ43" s="34"/>
      <c r="SDR43" s="34"/>
      <c r="SDS43" s="34"/>
      <c r="SDT43" s="34"/>
      <c r="SDU43" s="34"/>
      <c r="SDV43" s="34"/>
      <c r="SDW43" s="34"/>
      <c r="SDX43" s="34"/>
      <c r="SDY43" s="34"/>
      <c r="SDZ43" s="34"/>
      <c r="SEA43" s="34"/>
      <c r="SEB43" s="34"/>
      <c r="SEC43" s="34"/>
      <c r="SED43" s="34"/>
      <c r="SEE43" s="34"/>
      <c r="SEF43" s="34"/>
      <c r="SEG43" s="34"/>
      <c r="SEH43" s="34"/>
      <c r="SEI43" s="34"/>
      <c r="SEJ43" s="34"/>
      <c r="SEK43" s="34"/>
      <c r="SEL43" s="34"/>
      <c r="SEM43" s="34"/>
      <c r="SEN43" s="34"/>
      <c r="SEO43" s="34"/>
      <c r="SEP43" s="34"/>
      <c r="SEQ43" s="34"/>
      <c r="SER43" s="34"/>
      <c r="SES43" s="34"/>
      <c r="SET43" s="34"/>
      <c r="SEU43" s="34"/>
      <c r="SEV43" s="34"/>
      <c r="SEW43" s="34"/>
      <c r="SEX43" s="34"/>
      <c r="SEY43" s="34"/>
      <c r="SEZ43" s="34"/>
      <c r="SFA43" s="34"/>
      <c r="SFB43" s="34"/>
      <c r="SFC43" s="34"/>
      <c r="SFD43" s="34"/>
      <c r="SFE43" s="34"/>
      <c r="SFF43" s="34"/>
      <c r="SFG43" s="34"/>
      <c r="SFH43" s="34"/>
      <c r="SFI43" s="34"/>
      <c r="SFJ43" s="34"/>
      <c r="SFK43" s="34"/>
      <c r="SFL43" s="34"/>
      <c r="SFM43" s="34"/>
      <c r="SFN43" s="34"/>
      <c r="SFO43" s="34"/>
      <c r="SFP43" s="34"/>
      <c r="SFQ43" s="34"/>
      <c r="SFR43" s="34"/>
      <c r="SFS43" s="34"/>
      <c r="SFT43" s="34"/>
      <c r="SFU43" s="34"/>
      <c r="SFV43" s="34"/>
      <c r="SFW43" s="34"/>
      <c r="SFX43" s="34"/>
      <c r="SFY43" s="34"/>
      <c r="SFZ43" s="34"/>
      <c r="SGA43" s="34"/>
      <c r="SGB43" s="34"/>
      <c r="SGC43" s="34"/>
      <c r="SGD43" s="34"/>
      <c r="SGE43" s="34"/>
      <c r="SGF43" s="34"/>
      <c r="SGG43" s="34"/>
      <c r="SGH43" s="34"/>
      <c r="SGI43" s="34"/>
      <c r="SGJ43" s="34"/>
      <c r="SGK43" s="34"/>
      <c r="SGL43" s="34"/>
      <c r="SGM43" s="34"/>
      <c r="SGN43" s="34"/>
      <c r="SGO43" s="34"/>
      <c r="SGP43" s="34"/>
      <c r="SGQ43" s="34"/>
      <c r="SGR43" s="34"/>
      <c r="SGS43" s="34"/>
      <c r="SGT43" s="34"/>
      <c r="SGU43" s="34"/>
      <c r="SGV43" s="34"/>
      <c r="SGW43" s="34"/>
      <c r="SGX43" s="34"/>
      <c r="SGY43" s="34"/>
      <c r="SGZ43" s="34"/>
      <c r="SHA43" s="34"/>
      <c r="SHB43" s="34"/>
      <c r="SHC43" s="34"/>
      <c r="SHD43" s="34"/>
      <c r="SHE43" s="34"/>
      <c r="SHF43" s="34"/>
      <c r="SHG43" s="34"/>
      <c r="SHH43" s="34"/>
      <c r="SHI43" s="34"/>
      <c r="SHJ43" s="34"/>
      <c r="SHK43" s="34"/>
      <c r="SHL43" s="34"/>
      <c r="SHM43" s="34"/>
      <c r="SHN43" s="34"/>
      <c r="SHO43" s="34"/>
      <c r="SHP43" s="34"/>
      <c r="SHQ43" s="34"/>
      <c r="SHR43" s="34"/>
      <c r="SHS43" s="34"/>
      <c r="SHT43" s="34"/>
      <c r="SHU43" s="34"/>
      <c r="SHV43" s="34"/>
      <c r="SHW43" s="34"/>
      <c r="SHX43" s="34"/>
      <c r="SHY43" s="34"/>
      <c r="SHZ43" s="34"/>
      <c r="SIA43" s="34"/>
      <c r="SIB43" s="34"/>
      <c r="SIC43" s="34"/>
      <c r="SID43" s="34"/>
      <c r="SIE43" s="34"/>
      <c r="SIF43" s="34"/>
      <c r="SIG43" s="34"/>
      <c r="SIH43" s="34"/>
      <c r="SII43" s="34"/>
      <c r="SIJ43" s="34"/>
      <c r="SIK43" s="34"/>
      <c r="SIL43" s="34"/>
      <c r="SIM43" s="34"/>
      <c r="SIN43" s="34"/>
      <c r="SIO43" s="34"/>
      <c r="SIP43" s="34"/>
      <c r="SIQ43" s="34"/>
      <c r="SIR43" s="34"/>
      <c r="SIS43" s="34"/>
      <c r="SIT43" s="34"/>
      <c r="SIU43" s="34"/>
      <c r="SIV43" s="34"/>
      <c r="SIW43" s="34"/>
      <c r="SIX43" s="34"/>
      <c r="SIY43" s="34"/>
      <c r="SIZ43" s="34"/>
      <c r="SJA43" s="34"/>
      <c r="SJB43" s="34"/>
      <c r="SJC43" s="34"/>
      <c r="SJD43" s="34"/>
      <c r="SJE43" s="34"/>
      <c r="SJF43" s="34"/>
      <c r="SJG43" s="34"/>
      <c r="SJH43" s="34"/>
      <c r="SJI43" s="34"/>
      <c r="SJJ43" s="34"/>
      <c r="SJK43" s="34"/>
      <c r="SJL43" s="34"/>
      <c r="SJM43" s="34"/>
      <c r="SJN43" s="34"/>
      <c r="SJO43" s="34"/>
      <c r="SJP43" s="34"/>
      <c r="SJQ43" s="34"/>
      <c r="SJR43" s="34"/>
      <c r="SJS43" s="34"/>
      <c r="SJT43" s="34"/>
      <c r="SJU43" s="34"/>
      <c r="SJV43" s="34"/>
      <c r="SJW43" s="34"/>
      <c r="SJX43" s="34"/>
      <c r="SJY43" s="34"/>
      <c r="SJZ43" s="34"/>
      <c r="SKA43" s="34"/>
      <c r="SKB43" s="34"/>
      <c r="SKC43" s="34"/>
      <c r="SKD43" s="34"/>
      <c r="SKE43" s="34"/>
      <c r="SKF43" s="34"/>
      <c r="SKG43" s="34"/>
      <c r="SKH43" s="34"/>
      <c r="SKI43" s="34"/>
      <c r="SKJ43" s="34"/>
      <c r="SKK43" s="34"/>
      <c r="SKL43" s="34"/>
      <c r="SKM43" s="34"/>
      <c r="SKN43" s="34"/>
      <c r="SKO43" s="34"/>
      <c r="SKP43" s="34"/>
      <c r="SKQ43" s="34"/>
      <c r="SKR43" s="34"/>
      <c r="SKS43" s="34"/>
      <c r="SKT43" s="34"/>
      <c r="SKU43" s="34"/>
      <c r="SKV43" s="34"/>
      <c r="SKW43" s="34"/>
      <c r="SKX43" s="34"/>
      <c r="SKY43" s="34"/>
      <c r="SKZ43" s="34"/>
      <c r="SLA43" s="34"/>
      <c r="SLB43" s="34"/>
      <c r="SLC43" s="34"/>
      <c r="SLD43" s="34"/>
      <c r="SLE43" s="34"/>
      <c r="SLF43" s="34"/>
      <c r="SLG43" s="34"/>
      <c r="SLH43" s="34"/>
      <c r="SLI43" s="34"/>
      <c r="SLJ43" s="34"/>
      <c r="SLK43" s="34"/>
      <c r="SLL43" s="34"/>
      <c r="SLM43" s="34"/>
      <c r="SLN43" s="34"/>
      <c r="SLO43" s="34"/>
      <c r="SLP43" s="34"/>
      <c r="SLQ43" s="34"/>
      <c r="SLR43" s="34"/>
      <c r="SLS43" s="34"/>
      <c r="SLT43" s="34"/>
      <c r="SLU43" s="34"/>
      <c r="SLV43" s="34"/>
      <c r="SLW43" s="34"/>
      <c r="SLX43" s="34"/>
      <c r="SLY43" s="34"/>
      <c r="SLZ43" s="34"/>
      <c r="SMA43" s="34"/>
      <c r="SMB43" s="34"/>
      <c r="SMC43" s="34"/>
      <c r="SMD43" s="34"/>
      <c r="SME43" s="34"/>
      <c r="SMF43" s="34"/>
      <c r="SMG43" s="34"/>
      <c r="SMH43" s="34"/>
      <c r="SMI43" s="34"/>
      <c r="SMJ43" s="34"/>
      <c r="SMK43" s="34"/>
      <c r="SML43" s="34"/>
      <c r="SMM43" s="34"/>
      <c r="SMN43" s="34"/>
      <c r="SMO43" s="34"/>
      <c r="SMP43" s="34"/>
      <c r="SMQ43" s="34"/>
      <c r="SMR43" s="34"/>
      <c r="SMS43" s="34"/>
      <c r="SMT43" s="34"/>
      <c r="SMU43" s="34"/>
      <c r="SMV43" s="34"/>
      <c r="SMW43" s="34"/>
      <c r="SMX43" s="34"/>
      <c r="SMY43" s="34"/>
      <c r="SMZ43" s="34"/>
      <c r="SNA43" s="34"/>
      <c r="SNB43" s="34"/>
      <c r="SNC43" s="34"/>
      <c r="SND43" s="34"/>
      <c r="SNE43" s="34"/>
      <c r="SNF43" s="34"/>
      <c r="SNG43" s="34"/>
      <c r="SNH43" s="34"/>
      <c r="SNI43" s="34"/>
      <c r="SNJ43" s="34"/>
      <c r="SNK43" s="34"/>
      <c r="SNL43" s="34"/>
      <c r="SNM43" s="34"/>
      <c r="SNN43" s="34"/>
      <c r="SNO43" s="34"/>
      <c r="SNP43" s="34"/>
      <c r="SNQ43" s="34"/>
      <c r="SNR43" s="34"/>
      <c r="SNS43" s="34"/>
      <c r="SNT43" s="34"/>
      <c r="SNU43" s="34"/>
      <c r="SNV43" s="34"/>
      <c r="SNW43" s="34"/>
      <c r="SNX43" s="34"/>
      <c r="SNY43" s="34"/>
      <c r="SNZ43" s="34"/>
      <c r="SOA43" s="34"/>
      <c r="SOB43" s="34"/>
      <c r="SOC43" s="34"/>
      <c r="SOD43" s="34"/>
      <c r="SOE43" s="34"/>
      <c r="SOF43" s="34"/>
      <c r="SOG43" s="34"/>
      <c r="SOH43" s="34"/>
      <c r="SOI43" s="34"/>
      <c r="SOJ43" s="34"/>
      <c r="SOK43" s="34"/>
      <c r="SOL43" s="34"/>
      <c r="SOM43" s="34"/>
      <c r="SON43" s="34"/>
      <c r="SOO43" s="34"/>
      <c r="SOP43" s="34"/>
      <c r="SOQ43" s="34"/>
      <c r="SOR43" s="34"/>
      <c r="SOS43" s="34"/>
      <c r="SOT43" s="34"/>
      <c r="SOU43" s="34"/>
      <c r="SOV43" s="34"/>
      <c r="SOW43" s="34"/>
      <c r="SOX43" s="34"/>
      <c r="SOY43" s="34"/>
      <c r="SOZ43" s="34"/>
      <c r="SPA43" s="34"/>
      <c r="SPB43" s="34"/>
      <c r="SPC43" s="34"/>
      <c r="SPD43" s="34"/>
      <c r="SPE43" s="34"/>
      <c r="SPF43" s="34"/>
      <c r="SPG43" s="34"/>
      <c r="SPH43" s="34"/>
      <c r="SPI43" s="34"/>
      <c r="SPJ43" s="34"/>
      <c r="SPK43" s="34"/>
      <c r="SPL43" s="34"/>
      <c r="SPM43" s="34"/>
      <c r="SPN43" s="34"/>
      <c r="SPO43" s="34"/>
      <c r="SPP43" s="34"/>
      <c r="SPQ43" s="34"/>
      <c r="SPR43" s="34"/>
      <c r="SPS43" s="34"/>
      <c r="SPT43" s="34"/>
      <c r="SPU43" s="34"/>
      <c r="SPV43" s="34"/>
      <c r="SPW43" s="34"/>
      <c r="SPX43" s="34"/>
      <c r="SPY43" s="34"/>
      <c r="SPZ43" s="34"/>
      <c r="SQA43" s="34"/>
      <c r="SQB43" s="34"/>
      <c r="SQC43" s="34"/>
      <c r="SQD43" s="34"/>
      <c r="SQE43" s="34"/>
      <c r="SQF43" s="34"/>
      <c r="SQG43" s="34"/>
      <c r="SQH43" s="34"/>
      <c r="SQI43" s="34"/>
      <c r="SQJ43" s="34"/>
      <c r="SQK43" s="34"/>
      <c r="SQL43" s="34"/>
      <c r="SQM43" s="34"/>
      <c r="SQN43" s="34"/>
      <c r="SQO43" s="34"/>
      <c r="SQP43" s="34"/>
      <c r="SQQ43" s="34"/>
      <c r="SQR43" s="34"/>
      <c r="SQS43" s="34"/>
      <c r="SQT43" s="34"/>
      <c r="SQU43" s="34"/>
      <c r="SQV43" s="34"/>
      <c r="SQW43" s="34"/>
      <c r="SQX43" s="34"/>
      <c r="SQY43" s="34"/>
      <c r="SQZ43" s="34"/>
      <c r="SRA43" s="34"/>
      <c r="SRB43" s="34"/>
      <c r="SRC43" s="34"/>
      <c r="SRD43" s="34"/>
      <c r="SRE43" s="34"/>
      <c r="SRF43" s="34"/>
      <c r="SRG43" s="34"/>
      <c r="SRH43" s="34"/>
      <c r="SRI43" s="34"/>
      <c r="SRJ43" s="34"/>
      <c r="SRK43" s="34"/>
      <c r="SRL43" s="34"/>
      <c r="SRM43" s="34"/>
      <c r="SRN43" s="34"/>
      <c r="SRO43" s="34"/>
      <c r="SRP43" s="34"/>
      <c r="SRQ43" s="34"/>
      <c r="SRR43" s="34"/>
      <c r="SRS43" s="34"/>
      <c r="SRT43" s="34"/>
      <c r="SRU43" s="34"/>
      <c r="SRV43" s="34"/>
      <c r="SRW43" s="34"/>
      <c r="SRX43" s="34"/>
      <c r="SRY43" s="34"/>
      <c r="SRZ43" s="34"/>
      <c r="SSA43" s="34"/>
      <c r="SSB43" s="34"/>
      <c r="SSC43" s="34"/>
      <c r="SSD43" s="34"/>
      <c r="SSE43" s="34"/>
      <c r="SSF43" s="34"/>
      <c r="SSG43" s="34"/>
      <c r="SSH43" s="34"/>
      <c r="SSI43" s="34"/>
      <c r="SSJ43" s="34"/>
      <c r="SSK43" s="34"/>
      <c r="SSL43" s="34"/>
      <c r="SSM43" s="34"/>
      <c r="SSN43" s="34"/>
      <c r="SSO43" s="34"/>
      <c r="SSP43" s="34"/>
      <c r="SSQ43" s="34"/>
      <c r="SSR43" s="34"/>
      <c r="SSS43" s="34"/>
      <c r="SST43" s="34"/>
      <c r="SSU43" s="34"/>
      <c r="SSV43" s="34"/>
      <c r="SSW43" s="34"/>
      <c r="SSX43" s="34"/>
      <c r="SSY43" s="34"/>
      <c r="SSZ43" s="34"/>
      <c r="STA43" s="34"/>
      <c r="STB43" s="34"/>
      <c r="STC43" s="34"/>
      <c r="STD43" s="34"/>
      <c r="STE43" s="34"/>
      <c r="STF43" s="34"/>
      <c r="STG43" s="34"/>
      <c r="STH43" s="34"/>
      <c r="STI43" s="34"/>
      <c r="STJ43" s="34"/>
      <c r="STK43" s="34"/>
      <c r="STL43" s="34"/>
      <c r="STM43" s="34"/>
      <c r="STN43" s="34"/>
      <c r="STO43" s="34"/>
      <c r="STP43" s="34"/>
      <c r="STQ43" s="34"/>
      <c r="STR43" s="34"/>
      <c r="STS43" s="34"/>
      <c r="STT43" s="34"/>
      <c r="STU43" s="34"/>
      <c r="STV43" s="34"/>
      <c r="STW43" s="34"/>
      <c r="STX43" s="34"/>
      <c r="STY43" s="34"/>
      <c r="STZ43" s="34"/>
      <c r="SUA43" s="34"/>
      <c r="SUB43" s="34"/>
      <c r="SUC43" s="34"/>
      <c r="SUD43" s="34"/>
      <c r="SUE43" s="34"/>
      <c r="SUF43" s="34"/>
      <c r="SUG43" s="34"/>
      <c r="SUH43" s="34"/>
      <c r="SUI43" s="34"/>
      <c r="SUJ43" s="34"/>
      <c r="SUK43" s="34"/>
      <c r="SUL43" s="34"/>
      <c r="SUM43" s="34"/>
      <c r="SUN43" s="34"/>
      <c r="SUO43" s="34"/>
      <c r="SUP43" s="34"/>
      <c r="SUQ43" s="34"/>
      <c r="SUR43" s="34"/>
      <c r="SUS43" s="34"/>
      <c r="SUT43" s="34"/>
      <c r="SUU43" s="34"/>
      <c r="SUV43" s="34"/>
      <c r="SUW43" s="34"/>
      <c r="SUX43" s="34"/>
      <c r="SUY43" s="34"/>
      <c r="SUZ43" s="34"/>
      <c r="SVA43" s="34"/>
      <c r="SVB43" s="34"/>
      <c r="SVC43" s="34"/>
      <c r="SVD43" s="34"/>
      <c r="SVE43" s="34"/>
      <c r="SVF43" s="34"/>
      <c r="SVG43" s="34"/>
      <c r="SVH43" s="34"/>
      <c r="SVI43" s="34"/>
      <c r="SVJ43" s="34"/>
      <c r="SVK43" s="34"/>
      <c r="SVL43" s="34"/>
      <c r="SVM43" s="34"/>
      <c r="SVN43" s="34"/>
      <c r="SVO43" s="34"/>
      <c r="SVP43" s="34"/>
      <c r="SVQ43" s="34"/>
      <c r="SVR43" s="34"/>
      <c r="SVS43" s="34"/>
      <c r="SVT43" s="34"/>
      <c r="SVU43" s="34"/>
      <c r="SVV43" s="34"/>
      <c r="SVW43" s="34"/>
      <c r="SVX43" s="34"/>
      <c r="SVY43" s="34"/>
      <c r="SVZ43" s="34"/>
      <c r="SWA43" s="34"/>
      <c r="SWB43" s="34"/>
      <c r="SWC43" s="34"/>
      <c r="SWD43" s="34"/>
      <c r="SWE43" s="34"/>
      <c r="SWF43" s="34"/>
      <c r="SWG43" s="34"/>
      <c r="SWH43" s="34"/>
      <c r="SWI43" s="34"/>
      <c r="SWJ43" s="34"/>
      <c r="SWK43" s="34"/>
      <c r="SWL43" s="34"/>
      <c r="SWM43" s="34"/>
      <c r="SWN43" s="34"/>
      <c r="SWO43" s="34"/>
      <c r="SWP43" s="34"/>
      <c r="SWQ43" s="34"/>
      <c r="SWR43" s="34"/>
      <c r="SWS43" s="34"/>
      <c r="SWT43" s="34"/>
      <c r="SWU43" s="34"/>
      <c r="SWV43" s="34"/>
      <c r="SWW43" s="34"/>
      <c r="SWX43" s="34"/>
      <c r="SWY43" s="34"/>
      <c r="SWZ43" s="34"/>
      <c r="SXA43" s="34"/>
      <c r="SXB43" s="34"/>
      <c r="SXC43" s="34"/>
      <c r="SXD43" s="34"/>
      <c r="SXE43" s="34"/>
      <c r="SXF43" s="34"/>
      <c r="SXG43" s="34"/>
      <c r="SXH43" s="34"/>
      <c r="SXI43" s="34"/>
      <c r="SXJ43" s="34"/>
      <c r="SXK43" s="34"/>
      <c r="SXL43" s="34"/>
      <c r="SXM43" s="34"/>
      <c r="SXN43" s="34"/>
      <c r="SXO43" s="34"/>
      <c r="SXP43" s="34"/>
      <c r="SXQ43" s="34"/>
      <c r="SXR43" s="34"/>
      <c r="SXS43" s="34"/>
      <c r="SXT43" s="34"/>
      <c r="SXU43" s="34"/>
      <c r="SXV43" s="34"/>
      <c r="SXW43" s="34"/>
      <c r="SXX43" s="34"/>
      <c r="SXY43" s="34"/>
      <c r="SXZ43" s="34"/>
      <c r="SYA43" s="34"/>
      <c r="SYB43" s="34"/>
      <c r="SYC43" s="34"/>
      <c r="SYD43" s="34"/>
      <c r="SYE43" s="34"/>
      <c r="SYF43" s="34"/>
      <c r="SYG43" s="34"/>
      <c r="SYH43" s="34"/>
      <c r="SYI43" s="34"/>
      <c r="SYJ43" s="34"/>
      <c r="SYK43" s="34"/>
      <c r="SYL43" s="34"/>
      <c r="SYM43" s="34"/>
      <c r="SYN43" s="34"/>
      <c r="SYO43" s="34"/>
      <c r="SYP43" s="34"/>
      <c r="SYQ43" s="34"/>
      <c r="SYR43" s="34"/>
      <c r="SYS43" s="34"/>
      <c r="SYT43" s="34"/>
      <c r="SYU43" s="34"/>
      <c r="SYV43" s="34"/>
      <c r="SYW43" s="34"/>
      <c r="SYX43" s="34"/>
      <c r="SYY43" s="34"/>
      <c r="SYZ43" s="34"/>
      <c r="SZA43" s="34"/>
      <c r="SZB43" s="34"/>
      <c r="SZC43" s="34"/>
      <c r="SZD43" s="34"/>
      <c r="SZE43" s="34"/>
      <c r="SZF43" s="34"/>
      <c r="SZG43" s="34"/>
      <c r="SZH43" s="34"/>
      <c r="SZI43" s="34"/>
      <c r="SZJ43" s="34"/>
      <c r="SZK43" s="34"/>
      <c r="SZL43" s="34"/>
      <c r="SZM43" s="34"/>
      <c r="SZN43" s="34"/>
      <c r="SZO43" s="34"/>
      <c r="SZP43" s="34"/>
      <c r="SZQ43" s="34"/>
      <c r="SZR43" s="34"/>
      <c r="SZS43" s="34"/>
      <c r="SZT43" s="34"/>
      <c r="SZU43" s="34"/>
      <c r="SZV43" s="34"/>
      <c r="SZW43" s="34"/>
      <c r="SZX43" s="34"/>
      <c r="SZY43" s="34"/>
      <c r="SZZ43" s="34"/>
      <c r="TAA43" s="34"/>
      <c r="TAB43" s="34"/>
      <c r="TAC43" s="34"/>
      <c r="TAD43" s="34"/>
      <c r="TAE43" s="34"/>
      <c r="TAF43" s="34"/>
      <c r="TAG43" s="34"/>
      <c r="TAH43" s="34"/>
      <c r="TAI43" s="34"/>
      <c r="TAJ43" s="34"/>
      <c r="TAK43" s="34"/>
      <c r="TAL43" s="34"/>
      <c r="TAM43" s="34"/>
      <c r="TAN43" s="34"/>
      <c r="TAO43" s="34"/>
      <c r="TAP43" s="34"/>
      <c r="TAQ43" s="34"/>
      <c r="TAR43" s="34"/>
      <c r="TAS43" s="34"/>
      <c r="TAT43" s="34"/>
      <c r="TAU43" s="34"/>
      <c r="TAV43" s="34"/>
      <c r="TAW43" s="34"/>
      <c r="TAX43" s="34"/>
      <c r="TAY43" s="34"/>
      <c r="TAZ43" s="34"/>
      <c r="TBA43" s="34"/>
      <c r="TBB43" s="34"/>
      <c r="TBC43" s="34"/>
      <c r="TBD43" s="34"/>
      <c r="TBE43" s="34"/>
      <c r="TBF43" s="34"/>
      <c r="TBG43" s="34"/>
      <c r="TBH43" s="34"/>
      <c r="TBI43" s="34"/>
      <c r="TBJ43" s="34"/>
      <c r="TBK43" s="34"/>
      <c r="TBL43" s="34"/>
      <c r="TBM43" s="34"/>
      <c r="TBN43" s="34"/>
      <c r="TBO43" s="34"/>
      <c r="TBP43" s="34"/>
      <c r="TBQ43" s="34"/>
      <c r="TBR43" s="34"/>
      <c r="TBS43" s="34"/>
      <c r="TBT43" s="34"/>
      <c r="TBU43" s="34"/>
      <c r="TBV43" s="34"/>
      <c r="TBW43" s="34"/>
      <c r="TBX43" s="34"/>
      <c r="TBY43" s="34"/>
      <c r="TBZ43" s="34"/>
      <c r="TCA43" s="34"/>
      <c r="TCB43" s="34"/>
      <c r="TCC43" s="34"/>
      <c r="TCD43" s="34"/>
      <c r="TCE43" s="34"/>
      <c r="TCF43" s="34"/>
      <c r="TCG43" s="34"/>
      <c r="TCH43" s="34"/>
      <c r="TCI43" s="34"/>
      <c r="TCJ43" s="34"/>
      <c r="TCK43" s="34"/>
      <c r="TCL43" s="34"/>
      <c r="TCM43" s="34"/>
      <c r="TCN43" s="34"/>
      <c r="TCO43" s="34"/>
      <c r="TCP43" s="34"/>
      <c r="TCQ43" s="34"/>
      <c r="TCR43" s="34"/>
      <c r="TCS43" s="34"/>
      <c r="TCT43" s="34"/>
      <c r="TCU43" s="34"/>
      <c r="TCV43" s="34"/>
      <c r="TCW43" s="34"/>
      <c r="TCX43" s="34"/>
      <c r="TCY43" s="34"/>
      <c r="TCZ43" s="34"/>
      <c r="TDA43" s="34"/>
      <c r="TDB43" s="34"/>
      <c r="TDC43" s="34"/>
      <c r="TDD43" s="34"/>
      <c r="TDE43" s="34"/>
      <c r="TDF43" s="34"/>
      <c r="TDG43" s="34"/>
      <c r="TDH43" s="34"/>
      <c r="TDI43" s="34"/>
      <c r="TDJ43" s="34"/>
      <c r="TDK43" s="34"/>
      <c r="TDL43" s="34"/>
      <c r="TDM43" s="34"/>
      <c r="TDN43" s="34"/>
      <c r="TDO43" s="34"/>
      <c r="TDP43" s="34"/>
      <c r="TDQ43" s="34"/>
      <c r="TDR43" s="34"/>
      <c r="TDS43" s="34"/>
      <c r="TDT43" s="34"/>
      <c r="TDU43" s="34"/>
      <c r="TDV43" s="34"/>
      <c r="TDW43" s="34"/>
      <c r="TDX43" s="34"/>
      <c r="TDY43" s="34"/>
      <c r="TDZ43" s="34"/>
      <c r="TEA43" s="34"/>
      <c r="TEB43" s="34"/>
      <c r="TEC43" s="34"/>
      <c r="TED43" s="34"/>
      <c r="TEE43" s="34"/>
      <c r="TEF43" s="34"/>
      <c r="TEG43" s="34"/>
      <c r="TEH43" s="34"/>
      <c r="TEI43" s="34"/>
      <c r="TEJ43" s="34"/>
      <c r="TEK43" s="34"/>
      <c r="TEL43" s="34"/>
      <c r="TEM43" s="34"/>
      <c r="TEN43" s="34"/>
      <c r="TEO43" s="34"/>
      <c r="TEP43" s="34"/>
      <c r="TEQ43" s="34"/>
      <c r="TER43" s="34"/>
      <c r="TES43" s="34"/>
      <c r="TET43" s="34"/>
      <c r="TEU43" s="34"/>
      <c r="TEV43" s="34"/>
      <c r="TEW43" s="34"/>
      <c r="TEX43" s="34"/>
      <c r="TEY43" s="34"/>
      <c r="TEZ43" s="34"/>
      <c r="TFA43" s="34"/>
      <c r="TFB43" s="34"/>
      <c r="TFC43" s="34"/>
      <c r="TFD43" s="34"/>
      <c r="TFE43" s="34"/>
      <c r="TFF43" s="34"/>
      <c r="TFG43" s="34"/>
      <c r="TFH43" s="34"/>
      <c r="TFI43" s="34"/>
      <c r="TFJ43" s="34"/>
      <c r="TFK43" s="34"/>
      <c r="TFL43" s="34"/>
      <c r="TFM43" s="34"/>
      <c r="TFN43" s="34"/>
      <c r="TFO43" s="34"/>
      <c r="TFP43" s="34"/>
      <c r="TFQ43" s="34"/>
      <c r="TFR43" s="34"/>
      <c r="TFS43" s="34"/>
      <c r="TFT43" s="34"/>
      <c r="TFU43" s="34"/>
      <c r="TFV43" s="34"/>
      <c r="TFW43" s="34"/>
      <c r="TFX43" s="34"/>
      <c r="TFY43" s="34"/>
      <c r="TFZ43" s="34"/>
      <c r="TGA43" s="34"/>
      <c r="TGB43" s="34"/>
      <c r="TGC43" s="34"/>
      <c r="TGD43" s="34"/>
      <c r="TGE43" s="34"/>
      <c r="TGF43" s="34"/>
      <c r="TGG43" s="34"/>
      <c r="TGH43" s="34"/>
      <c r="TGI43" s="34"/>
      <c r="TGJ43" s="34"/>
      <c r="TGK43" s="34"/>
      <c r="TGL43" s="34"/>
      <c r="TGM43" s="34"/>
      <c r="TGN43" s="34"/>
      <c r="TGO43" s="34"/>
      <c r="TGP43" s="34"/>
      <c r="TGQ43" s="34"/>
      <c r="TGR43" s="34"/>
      <c r="TGS43" s="34"/>
      <c r="TGT43" s="34"/>
      <c r="TGU43" s="34"/>
      <c r="TGV43" s="34"/>
      <c r="TGW43" s="34"/>
      <c r="TGX43" s="34"/>
      <c r="TGY43" s="34"/>
      <c r="TGZ43" s="34"/>
      <c r="THA43" s="34"/>
      <c r="THB43" s="34"/>
      <c r="THC43" s="34"/>
      <c r="THD43" s="34"/>
      <c r="THE43" s="34"/>
      <c r="THF43" s="34"/>
      <c r="THG43" s="34"/>
      <c r="THH43" s="34"/>
      <c r="THI43" s="34"/>
      <c r="THJ43" s="34"/>
      <c r="THK43" s="34"/>
      <c r="THL43" s="34"/>
      <c r="THM43" s="34"/>
      <c r="THN43" s="34"/>
      <c r="THO43" s="34"/>
      <c r="THP43" s="34"/>
      <c r="THQ43" s="34"/>
      <c r="THR43" s="34"/>
      <c r="THS43" s="34"/>
      <c r="THT43" s="34"/>
      <c r="THU43" s="34"/>
      <c r="THV43" s="34"/>
      <c r="THW43" s="34"/>
      <c r="THX43" s="34"/>
      <c r="THY43" s="34"/>
      <c r="THZ43" s="34"/>
      <c r="TIA43" s="34"/>
      <c r="TIB43" s="34"/>
      <c r="TIC43" s="34"/>
      <c r="TID43" s="34"/>
      <c r="TIE43" s="34"/>
      <c r="TIF43" s="34"/>
      <c r="TIG43" s="34"/>
      <c r="TIH43" s="34"/>
      <c r="TII43" s="34"/>
      <c r="TIJ43" s="34"/>
      <c r="TIK43" s="34"/>
      <c r="TIL43" s="34"/>
      <c r="TIM43" s="34"/>
      <c r="TIN43" s="34"/>
      <c r="TIO43" s="34"/>
      <c r="TIP43" s="34"/>
      <c r="TIQ43" s="34"/>
      <c r="TIR43" s="34"/>
      <c r="TIS43" s="34"/>
      <c r="TIT43" s="34"/>
      <c r="TIU43" s="34"/>
      <c r="TIV43" s="34"/>
      <c r="TIW43" s="34"/>
      <c r="TIX43" s="34"/>
      <c r="TIY43" s="34"/>
      <c r="TIZ43" s="34"/>
      <c r="TJA43" s="34"/>
      <c r="TJB43" s="34"/>
      <c r="TJC43" s="34"/>
      <c r="TJD43" s="34"/>
      <c r="TJE43" s="34"/>
      <c r="TJF43" s="34"/>
      <c r="TJG43" s="34"/>
      <c r="TJH43" s="34"/>
      <c r="TJI43" s="34"/>
      <c r="TJJ43" s="34"/>
      <c r="TJK43" s="34"/>
      <c r="TJL43" s="34"/>
      <c r="TJM43" s="34"/>
      <c r="TJN43" s="34"/>
      <c r="TJO43" s="34"/>
      <c r="TJP43" s="34"/>
      <c r="TJQ43" s="34"/>
      <c r="TJR43" s="34"/>
      <c r="TJS43" s="34"/>
      <c r="TJT43" s="34"/>
      <c r="TJU43" s="34"/>
      <c r="TJV43" s="34"/>
      <c r="TJW43" s="34"/>
      <c r="TJX43" s="34"/>
      <c r="TJY43" s="34"/>
      <c r="TJZ43" s="34"/>
      <c r="TKA43" s="34"/>
      <c r="TKB43" s="34"/>
      <c r="TKC43" s="34"/>
      <c r="TKD43" s="34"/>
      <c r="TKE43" s="34"/>
      <c r="TKF43" s="34"/>
      <c r="TKG43" s="34"/>
      <c r="TKH43" s="34"/>
      <c r="TKI43" s="34"/>
      <c r="TKJ43" s="34"/>
      <c r="TKK43" s="34"/>
      <c r="TKL43" s="34"/>
      <c r="TKM43" s="34"/>
      <c r="TKN43" s="34"/>
      <c r="TKO43" s="34"/>
      <c r="TKP43" s="34"/>
      <c r="TKQ43" s="34"/>
      <c r="TKR43" s="34"/>
      <c r="TKS43" s="34"/>
      <c r="TKT43" s="34"/>
      <c r="TKU43" s="34"/>
      <c r="TKV43" s="34"/>
      <c r="TKW43" s="34"/>
      <c r="TKX43" s="34"/>
      <c r="TKY43" s="34"/>
      <c r="TKZ43" s="34"/>
      <c r="TLA43" s="34"/>
      <c r="TLB43" s="34"/>
      <c r="TLC43" s="34"/>
      <c r="TLD43" s="34"/>
      <c r="TLE43" s="34"/>
      <c r="TLF43" s="34"/>
      <c r="TLG43" s="34"/>
      <c r="TLH43" s="34"/>
      <c r="TLI43" s="34"/>
      <c r="TLJ43" s="34"/>
      <c r="TLK43" s="34"/>
      <c r="TLL43" s="34"/>
      <c r="TLM43" s="34"/>
      <c r="TLN43" s="34"/>
      <c r="TLO43" s="34"/>
      <c r="TLP43" s="34"/>
      <c r="TLQ43" s="34"/>
      <c r="TLR43" s="34"/>
      <c r="TLS43" s="34"/>
      <c r="TLT43" s="34"/>
      <c r="TLU43" s="34"/>
      <c r="TLV43" s="34"/>
      <c r="TLW43" s="34"/>
      <c r="TLX43" s="34"/>
      <c r="TLY43" s="34"/>
      <c r="TLZ43" s="34"/>
      <c r="TMA43" s="34"/>
      <c r="TMB43" s="34"/>
      <c r="TMC43" s="34"/>
      <c r="TMD43" s="34"/>
      <c r="TME43" s="34"/>
      <c r="TMF43" s="34"/>
      <c r="TMG43" s="34"/>
      <c r="TMH43" s="34"/>
      <c r="TMI43" s="34"/>
      <c r="TMJ43" s="34"/>
      <c r="TMK43" s="34"/>
      <c r="TML43" s="34"/>
      <c r="TMM43" s="34"/>
      <c r="TMN43" s="34"/>
      <c r="TMO43" s="34"/>
      <c r="TMP43" s="34"/>
      <c r="TMQ43" s="34"/>
      <c r="TMR43" s="34"/>
      <c r="TMS43" s="34"/>
      <c r="TMT43" s="34"/>
      <c r="TMU43" s="34"/>
      <c r="TMV43" s="34"/>
      <c r="TMW43" s="34"/>
      <c r="TMX43" s="34"/>
      <c r="TMY43" s="34"/>
      <c r="TMZ43" s="34"/>
      <c r="TNA43" s="34"/>
      <c r="TNB43" s="34"/>
      <c r="TNC43" s="34"/>
      <c r="TND43" s="34"/>
      <c r="TNE43" s="34"/>
      <c r="TNF43" s="34"/>
      <c r="TNG43" s="34"/>
      <c r="TNH43" s="34"/>
      <c r="TNI43" s="34"/>
      <c r="TNJ43" s="34"/>
      <c r="TNK43" s="34"/>
      <c r="TNL43" s="34"/>
      <c r="TNM43" s="34"/>
      <c r="TNN43" s="34"/>
      <c r="TNO43" s="34"/>
      <c r="TNP43" s="34"/>
      <c r="TNQ43" s="34"/>
      <c r="TNR43" s="34"/>
      <c r="TNS43" s="34"/>
      <c r="TNT43" s="34"/>
      <c r="TNU43" s="34"/>
      <c r="TNV43" s="34"/>
      <c r="TNW43" s="34"/>
      <c r="TNX43" s="34"/>
      <c r="TNY43" s="34"/>
      <c r="TNZ43" s="34"/>
      <c r="TOA43" s="34"/>
      <c r="TOB43" s="34"/>
      <c r="TOC43" s="34"/>
      <c r="TOD43" s="34"/>
      <c r="TOE43" s="34"/>
      <c r="TOF43" s="34"/>
      <c r="TOG43" s="34"/>
      <c r="TOH43" s="34"/>
      <c r="TOI43" s="34"/>
      <c r="TOJ43" s="34"/>
      <c r="TOK43" s="34"/>
      <c r="TOL43" s="34"/>
      <c r="TOM43" s="34"/>
      <c r="TON43" s="34"/>
      <c r="TOO43" s="34"/>
      <c r="TOP43" s="34"/>
      <c r="TOQ43" s="34"/>
      <c r="TOR43" s="34"/>
      <c r="TOS43" s="34"/>
      <c r="TOT43" s="34"/>
      <c r="TOU43" s="34"/>
      <c r="TOV43" s="34"/>
      <c r="TOW43" s="34"/>
      <c r="TOX43" s="34"/>
      <c r="TOY43" s="34"/>
      <c r="TOZ43" s="34"/>
      <c r="TPA43" s="34"/>
      <c r="TPB43" s="34"/>
      <c r="TPC43" s="34"/>
      <c r="TPD43" s="34"/>
      <c r="TPE43" s="34"/>
      <c r="TPF43" s="34"/>
      <c r="TPG43" s="34"/>
      <c r="TPH43" s="34"/>
      <c r="TPI43" s="34"/>
      <c r="TPJ43" s="34"/>
      <c r="TPK43" s="34"/>
      <c r="TPL43" s="34"/>
      <c r="TPM43" s="34"/>
      <c r="TPN43" s="34"/>
      <c r="TPO43" s="34"/>
      <c r="TPP43" s="34"/>
      <c r="TPQ43" s="34"/>
      <c r="TPR43" s="34"/>
      <c r="TPS43" s="34"/>
      <c r="TPT43" s="34"/>
      <c r="TPU43" s="34"/>
      <c r="TPV43" s="34"/>
      <c r="TPW43" s="34"/>
      <c r="TPX43" s="34"/>
      <c r="TPY43" s="34"/>
      <c r="TPZ43" s="34"/>
      <c r="TQA43" s="34"/>
      <c r="TQB43" s="34"/>
      <c r="TQC43" s="34"/>
      <c r="TQD43" s="34"/>
      <c r="TQE43" s="34"/>
      <c r="TQF43" s="34"/>
      <c r="TQG43" s="34"/>
      <c r="TQH43" s="34"/>
      <c r="TQI43" s="34"/>
      <c r="TQJ43" s="34"/>
      <c r="TQK43" s="34"/>
      <c r="TQL43" s="34"/>
      <c r="TQM43" s="34"/>
      <c r="TQN43" s="34"/>
      <c r="TQO43" s="34"/>
      <c r="TQP43" s="34"/>
      <c r="TQQ43" s="34"/>
      <c r="TQR43" s="34"/>
      <c r="TQS43" s="34"/>
      <c r="TQT43" s="34"/>
      <c r="TQU43" s="34"/>
      <c r="TQV43" s="34"/>
      <c r="TQW43" s="34"/>
      <c r="TQX43" s="34"/>
      <c r="TQY43" s="34"/>
      <c r="TQZ43" s="34"/>
      <c r="TRA43" s="34"/>
      <c r="TRB43" s="34"/>
      <c r="TRC43" s="34"/>
      <c r="TRD43" s="34"/>
      <c r="TRE43" s="34"/>
      <c r="TRF43" s="34"/>
      <c r="TRG43" s="34"/>
      <c r="TRH43" s="34"/>
      <c r="TRI43" s="34"/>
      <c r="TRJ43" s="34"/>
      <c r="TRK43" s="34"/>
      <c r="TRL43" s="34"/>
      <c r="TRM43" s="34"/>
      <c r="TRN43" s="34"/>
      <c r="TRO43" s="34"/>
      <c r="TRP43" s="34"/>
      <c r="TRQ43" s="34"/>
      <c r="TRR43" s="34"/>
      <c r="TRS43" s="34"/>
      <c r="TRT43" s="34"/>
      <c r="TRU43" s="34"/>
      <c r="TRV43" s="34"/>
      <c r="TRW43" s="34"/>
      <c r="TRX43" s="34"/>
      <c r="TRY43" s="34"/>
      <c r="TRZ43" s="34"/>
      <c r="TSA43" s="34"/>
      <c r="TSB43" s="34"/>
      <c r="TSC43" s="34"/>
      <c r="TSD43" s="34"/>
      <c r="TSE43" s="34"/>
      <c r="TSF43" s="34"/>
      <c r="TSG43" s="34"/>
      <c r="TSH43" s="34"/>
      <c r="TSI43" s="34"/>
      <c r="TSJ43" s="34"/>
      <c r="TSK43" s="34"/>
      <c r="TSL43" s="34"/>
      <c r="TSM43" s="34"/>
      <c r="TSN43" s="34"/>
      <c r="TSO43" s="34"/>
      <c r="TSP43" s="34"/>
      <c r="TSQ43" s="34"/>
      <c r="TSR43" s="34"/>
      <c r="TSS43" s="34"/>
      <c r="TST43" s="34"/>
      <c r="TSU43" s="34"/>
      <c r="TSV43" s="34"/>
      <c r="TSW43" s="34"/>
      <c r="TSX43" s="34"/>
      <c r="TSY43" s="34"/>
      <c r="TSZ43" s="34"/>
      <c r="TTA43" s="34"/>
      <c r="TTB43" s="34"/>
      <c r="TTC43" s="34"/>
      <c r="TTD43" s="34"/>
      <c r="TTE43" s="34"/>
      <c r="TTF43" s="34"/>
      <c r="TTG43" s="34"/>
      <c r="TTH43" s="34"/>
      <c r="TTI43" s="34"/>
      <c r="TTJ43" s="34"/>
      <c r="TTK43" s="34"/>
      <c r="TTL43" s="34"/>
      <c r="TTM43" s="34"/>
      <c r="TTN43" s="34"/>
      <c r="TTO43" s="34"/>
      <c r="TTP43" s="34"/>
      <c r="TTQ43" s="34"/>
      <c r="TTR43" s="34"/>
      <c r="TTS43" s="34"/>
      <c r="TTT43" s="34"/>
      <c r="TTU43" s="34"/>
      <c r="TTV43" s="34"/>
      <c r="TTW43" s="34"/>
      <c r="TTX43" s="34"/>
      <c r="TTY43" s="34"/>
      <c r="TTZ43" s="34"/>
      <c r="TUA43" s="34"/>
      <c r="TUB43" s="34"/>
      <c r="TUC43" s="34"/>
      <c r="TUD43" s="34"/>
      <c r="TUE43" s="34"/>
      <c r="TUF43" s="34"/>
      <c r="TUG43" s="34"/>
      <c r="TUH43" s="34"/>
      <c r="TUI43" s="34"/>
      <c r="TUJ43" s="34"/>
      <c r="TUK43" s="34"/>
      <c r="TUL43" s="34"/>
      <c r="TUM43" s="34"/>
      <c r="TUN43" s="34"/>
      <c r="TUO43" s="34"/>
      <c r="TUP43" s="34"/>
      <c r="TUQ43" s="34"/>
      <c r="TUR43" s="34"/>
      <c r="TUS43" s="34"/>
      <c r="TUT43" s="34"/>
      <c r="TUU43" s="34"/>
      <c r="TUV43" s="34"/>
      <c r="TUW43" s="34"/>
      <c r="TUX43" s="34"/>
      <c r="TUY43" s="34"/>
      <c r="TUZ43" s="34"/>
      <c r="TVA43" s="34"/>
      <c r="TVB43" s="34"/>
      <c r="TVC43" s="34"/>
      <c r="TVD43" s="34"/>
      <c r="TVE43" s="34"/>
      <c r="TVF43" s="34"/>
      <c r="TVG43" s="34"/>
      <c r="TVH43" s="34"/>
      <c r="TVI43" s="34"/>
      <c r="TVJ43" s="34"/>
      <c r="TVK43" s="34"/>
      <c r="TVL43" s="34"/>
      <c r="TVM43" s="34"/>
      <c r="TVN43" s="34"/>
      <c r="TVO43" s="34"/>
      <c r="TVP43" s="34"/>
      <c r="TVQ43" s="34"/>
      <c r="TVR43" s="34"/>
      <c r="TVS43" s="34"/>
      <c r="TVT43" s="34"/>
      <c r="TVU43" s="34"/>
      <c r="TVV43" s="34"/>
      <c r="TVW43" s="34"/>
      <c r="TVX43" s="34"/>
      <c r="TVY43" s="34"/>
      <c r="TVZ43" s="34"/>
      <c r="TWA43" s="34"/>
      <c r="TWB43" s="34"/>
      <c r="TWC43" s="34"/>
      <c r="TWD43" s="34"/>
      <c r="TWE43" s="34"/>
      <c r="TWF43" s="34"/>
      <c r="TWG43" s="34"/>
      <c r="TWH43" s="34"/>
      <c r="TWI43" s="34"/>
      <c r="TWJ43" s="34"/>
      <c r="TWK43" s="34"/>
      <c r="TWL43" s="34"/>
      <c r="TWM43" s="34"/>
      <c r="TWN43" s="34"/>
      <c r="TWO43" s="34"/>
      <c r="TWP43" s="34"/>
      <c r="TWQ43" s="34"/>
      <c r="TWR43" s="34"/>
      <c r="TWS43" s="34"/>
      <c r="TWT43" s="34"/>
      <c r="TWU43" s="34"/>
      <c r="TWV43" s="34"/>
      <c r="TWW43" s="34"/>
      <c r="TWX43" s="34"/>
      <c r="TWY43" s="34"/>
      <c r="TWZ43" s="34"/>
      <c r="TXA43" s="34"/>
      <c r="TXB43" s="34"/>
      <c r="TXC43" s="34"/>
      <c r="TXD43" s="34"/>
      <c r="TXE43" s="34"/>
      <c r="TXF43" s="34"/>
      <c r="TXG43" s="34"/>
      <c r="TXH43" s="34"/>
      <c r="TXI43" s="34"/>
      <c r="TXJ43" s="34"/>
      <c r="TXK43" s="34"/>
      <c r="TXL43" s="34"/>
      <c r="TXM43" s="34"/>
      <c r="TXN43" s="34"/>
      <c r="TXO43" s="34"/>
      <c r="TXP43" s="34"/>
      <c r="TXQ43" s="34"/>
      <c r="TXR43" s="34"/>
      <c r="TXS43" s="34"/>
      <c r="TXT43" s="34"/>
      <c r="TXU43" s="34"/>
      <c r="TXV43" s="34"/>
      <c r="TXW43" s="34"/>
      <c r="TXX43" s="34"/>
      <c r="TXY43" s="34"/>
      <c r="TXZ43" s="34"/>
      <c r="TYA43" s="34"/>
      <c r="TYB43" s="34"/>
      <c r="TYC43" s="34"/>
      <c r="TYD43" s="34"/>
      <c r="TYE43" s="34"/>
      <c r="TYF43" s="34"/>
      <c r="TYG43" s="34"/>
      <c r="TYH43" s="34"/>
      <c r="TYI43" s="34"/>
      <c r="TYJ43" s="34"/>
      <c r="TYK43" s="34"/>
      <c r="TYL43" s="34"/>
      <c r="TYM43" s="34"/>
      <c r="TYN43" s="34"/>
      <c r="TYO43" s="34"/>
      <c r="TYP43" s="34"/>
      <c r="TYQ43" s="34"/>
      <c r="TYR43" s="34"/>
      <c r="TYS43" s="34"/>
      <c r="TYT43" s="34"/>
      <c r="TYU43" s="34"/>
      <c r="TYV43" s="34"/>
      <c r="TYW43" s="34"/>
      <c r="TYX43" s="34"/>
      <c r="TYY43" s="34"/>
      <c r="TYZ43" s="34"/>
      <c r="TZA43" s="34"/>
      <c r="TZB43" s="34"/>
      <c r="TZC43" s="34"/>
      <c r="TZD43" s="34"/>
      <c r="TZE43" s="34"/>
      <c r="TZF43" s="34"/>
      <c r="TZG43" s="34"/>
      <c r="TZH43" s="34"/>
      <c r="TZI43" s="34"/>
      <c r="TZJ43" s="34"/>
      <c r="TZK43" s="34"/>
      <c r="TZL43" s="34"/>
      <c r="TZM43" s="34"/>
      <c r="TZN43" s="34"/>
      <c r="TZO43" s="34"/>
      <c r="TZP43" s="34"/>
      <c r="TZQ43" s="34"/>
      <c r="TZR43" s="34"/>
      <c r="TZS43" s="34"/>
      <c r="TZT43" s="34"/>
      <c r="TZU43" s="34"/>
      <c r="TZV43" s="34"/>
      <c r="TZW43" s="34"/>
      <c r="TZX43" s="34"/>
      <c r="TZY43" s="34"/>
      <c r="TZZ43" s="34"/>
      <c r="UAA43" s="34"/>
      <c r="UAB43" s="34"/>
      <c r="UAC43" s="34"/>
      <c r="UAD43" s="34"/>
      <c r="UAE43" s="34"/>
      <c r="UAF43" s="34"/>
      <c r="UAG43" s="34"/>
      <c r="UAH43" s="34"/>
      <c r="UAI43" s="34"/>
      <c r="UAJ43" s="34"/>
      <c r="UAK43" s="34"/>
      <c r="UAL43" s="34"/>
      <c r="UAM43" s="34"/>
      <c r="UAN43" s="34"/>
      <c r="UAO43" s="34"/>
      <c r="UAP43" s="34"/>
      <c r="UAQ43" s="34"/>
      <c r="UAR43" s="34"/>
      <c r="UAS43" s="34"/>
      <c r="UAT43" s="34"/>
      <c r="UAU43" s="34"/>
      <c r="UAV43" s="34"/>
      <c r="UAW43" s="34"/>
      <c r="UAX43" s="34"/>
      <c r="UAY43" s="34"/>
      <c r="UAZ43" s="34"/>
      <c r="UBA43" s="34"/>
      <c r="UBB43" s="34"/>
      <c r="UBC43" s="34"/>
      <c r="UBD43" s="34"/>
      <c r="UBE43" s="34"/>
      <c r="UBF43" s="34"/>
      <c r="UBG43" s="34"/>
      <c r="UBH43" s="34"/>
      <c r="UBI43" s="34"/>
      <c r="UBJ43" s="34"/>
      <c r="UBK43" s="34"/>
      <c r="UBL43" s="34"/>
      <c r="UBM43" s="34"/>
      <c r="UBN43" s="34"/>
      <c r="UBO43" s="34"/>
      <c r="UBP43" s="34"/>
      <c r="UBQ43" s="34"/>
      <c r="UBR43" s="34"/>
      <c r="UBS43" s="34"/>
      <c r="UBT43" s="34"/>
      <c r="UBU43" s="34"/>
      <c r="UBV43" s="34"/>
      <c r="UBW43" s="34"/>
      <c r="UBX43" s="34"/>
      <c r="UBY43" s="34"/>
      <c r="UBZ43" s="34"/>
      <c r="UCA43" s="34"/>
      <c r="UCB43" s="34"/>
      <c r="UCC43" s="34"/>
      <c r="UCD43" s="34"/>
      <c r="UCE43" s="34"/>
      <c r="UCF43" s="34"/>
      <c r="UCG43" s="34"/>
      <c r="UCH43" s="34"/>
      <c r="UCI43" s="34"/>
      <c r="UCJ43" s="34"/>
      <c r="UCK43" s="34"/>
      <c r="UCL43" s="34"/>
      <c r="UCM43" s="34"/>
      <c r="UCN43" s="34"/>
      <c r="UCO43" s="34"/>
      <c r="UCP43" s="34"/>
      <c r="UCQ43" s="34"/>
      <c r="UCR43" s="34"/>
      <c r="UCS43" s="34"/>
      <c r="UCT43" s="34"/>
      <c r="UCU43" s="34"/>
      <c r="UCV43" s="34"/>
      <c r="UCW43" s="34"/>
      <c r="UCX43" s="34"/>
      <c r="UCY43" s="34"/>
      <c r="UCZ43" s="34"/>
      <c r="UDA43" s="34"/>
      <c r="UDB43" s="34"/>
      <c r="UDC43" s="34"/>
      <c r="UDD43" s="34"/>
      <c r="UDE43" s="34"/>
      <c r="UDF43" s="34"/>
      <c r="UDG43" s="34"/>
      <c r="UDH43" s="34"/>
      <c r="UDI43" s="34"/>
      <c r="UDJ43" s="34"/>
      <c r="UDK43" s="34"/>
      <c r="UDL43" s="34"/>
      <c r="UDM43" s="34"/>
      <c r="UDN43" s="34"/>
      <c r="UDO43" s="34"/>
      <c r="UDP43" s="34"/>
      <c r="UDQ43" s="34"/>
      <c r="UDR43" s="34"/>
      <c r="UDS43" s="34"/>
      <c r="UDT43" s="34"/>
      <c r="UDU43" s="34"/>
      <c r="UDV43" s="34"/>
      <c r="UDW43" s="34"/>
      <c r="UDX43" s="34"/>
      <c r="UDY43" s="34"/>
      <c r="UDZ43" s="34"/>
      <c r="UEA43" s="34"/>
      <c r="UEB43" s="34"/>
      <c r="UEC43" s="34"/>
      <c r="UED43" s="34"/>
      <c r="UEE43" s="34"/>
      <c r="UEF43" s="34"/>
      <c r="UEG43" s="34"/>
      <c r="UEH43" s="34"/>
      <c r="UEI43" s="34"/>
      <c r="UEJ43" s="34"/>
      <c r="UEK43" s="34"/>
      <c r="UEL43" s="34"/>
      <c r="UEM43" s="34"/>
      <c r="UEN43" s="34"/>
      <c r="UEO43" s="34"/>
      <c r="UEP43" s="34"/>
      <c r="UEQ43" s="34"/>
      <c r="UER43" s="34"/>
      <c r="UES43" s="34"/>
      <c r="UET43" s="34"/>
      <c r="UEU43" s="34"/>
      <c r="UEV43" s="34"/>
      <c r="UEW43" s="34"/>
      <c r="UEX43" s="34"/>
      <c r="UEY43" s="34"/>
      <c r="UEZ43" s="34"/>
      <c r="UFA43" s="34"/>
      <c r="UFB43" s="34"/>
      <c r="UFC43" s="34"/>
      <c r="UFD43" s="34"/>
      <c r="UFE43" s="34"/>
      <c r="UFF43" s="34"/>
      <c r="UFG43" s="34"/>
      <c r="UFH43" s="34"/>
      <c r="UFI43" s="34"/>
      <c r="UFJ43" s="34"/>
      <c r="UFK43" s="34"/>
      <c r="UFL43" s="34"/>
      <c r="UFM43" s="34"/>
      <c r="UFN43" s="34"/>
      <c r="UFO43" s="34"/>
      <c r="UFP43" s="34"/>
      <c r="UFQ43" s="34"/>
      <c r="UFR43" s="34"/>
      <c r="UFS43" s="34"/>
      <c r="UFT43" s="34"/>
      <c r="UFU43" s="34"/>
      <c r="UFV43" s="34"/>
      <c r="UFW43" s="34"/>
      <c r="UFX43" s="34"/>
      <c r="UFY43" s="34"/>
      <c r="UFZ43" s="34"/>
      <c r="UGA43" s="34"/>
      <c r="UGB43" s="34"/>
      <c r="UGC43" s="34"/>
      <c r="UGD43" s="34"/>
      <c r="UGE43" s="34"/>
      <c r="UGF43" s="34"/>
      <c r="UGG43" s="34"/>
      <c r="UGH43" s="34"/>
      <c r="UGI43" s="34"/>
      <c r="UGJ43" s="34"/>
      <c r="UGK43" s="34"/>
      <c r="UGL43" s="34"/>
      <c r="UGM43" s="34"/>
      <c r="UGN43" s="34"/>
      <c r="UGO43" s="34"/>
      <c r="UGP43" s="34"/>
      <c r="UGQ43" s="34"/>
      <c r="UGR43" s="34"/>
      <c r="UGS43" s="34"/>
      <c r="UGT43" s="34"/>
      <c r="UGU43" s="34"/>
      <c r="UGV43" s="34"/>
      <c r="UGW43" s="34"/>
      <c r="UGX43" s="34"/>
      <c r="UGY43" s="34"/>
      <c r="UGZ43" s="34"/>
      <c r="UHA43" s="34"/>
      <c r="UHB43" s="34"/>
      <c r="UHC43" s="34"/>
      <c r="UHD43" s="34"/>
      <c r="UHE43" s="34"/>
      <c r="UHF43" s="34"/>
      <c r="UHG43" s="34"/>
      <c r="UHH43" s="34"/>
      <c r="UHI43" s="34"/>
      <c r="UHJ43" s="34"/>
      <c r="UHK43" s="34"/>
      <c r="UHL43" s="34"/>
      <c r="UHM43" s="34"/>
      <c r="UHN43" s="34"/>
      <c r="UHO43" s="34"/>
      <c r="UHP43" s="34"/>
      <c r="UHQ43" s="34"/>
      <c r="UHR43" s="34"/>
      <c r="UHS43" s="34"/>
      <c r="UHT43" s="34"/>
      <c r="UHU43" s="34"/>
      <c r="UHV43" s="34"/>
      <c r="UHW43" s="34"/>
      <c r="UHX43" s="34"/>
      <c r="UHY43" s="34"/>
      <c r="UHZ43" s="34"/>
      <c r="UIA43" s="34"/>
      <c r="UIB43" s="34"/>
      <c r="UIC43" s="34"/>
      <c r="UID43" s="34"/>
      <c r="UIE43" s="34"/>
      <c r="UIF43" s="34"/>
      <c r="UIG43" s="34"/>
      <c r="UIH43" s="34"/>
      <c r="UII43" s="34"/>
      <c r="UIJ43" s="34"/>
      <c r="UIK43" s="34"/>
      <c r="UIL43" s="34"/>
      <c r="UIM43" s="34"/>
      <c r="UIN43" s="34"/>
      <c r="UIO43" s="34"/>
      <c r="UIP43" s="34"/>
      <c r="UIQ43" s="34"/>
      <c r="UIR43" s="34"/>
      <c r="UIS43" s="34"/>
      <c r="UIT43" s="34"/>
      <c r="UIU43" s="34"/>
      <c r="UIV43" s="34"/>
      <c r="UIW43" s="34"/>
      <c r="UIX43" s="34"/>
      <c r="UIY43" s="34"/>
      <c r="UIZ43" s="34"/>
      <c r="UJA43" s="34"/>
      <c r="UJB43" s="34"/>
      <c r="UJC43" s="34"/>
      <c r="UJD43" s="34"/>
      <c r="UJE43" s="34"/>
      <c r="UJF43" s="34"/>
      <c r="UJG43" s="34"/>
      <c r="UJH43" s="34"/>
      <c r="UJI43" s="34"/>
      <c r="UJJ43" s="34"/>
      <c r="UJK43" s="34"/>
      <c r="UJL43" s="34"/>
      <c r="UJM43" s="34"/>
      <c r="UJN43" s="34"/>
      <c r="UJO43" s="34"/>
      <c r="UJP43" s="34"/>
      <c r="UJQ43" s="34"/>
      <c r="UJR43" s="34"/>
      <c r="UJS43" s="34"/>
      <c r="UJT43" s="34"/>
      <c r="UJU43" s="34"/>
      <c r="UJV43" s="34"/>
      <c r="UJW43" s="34"/>
      <c r="UJX43" s="34"/>
      <c r="UJY43" s="34"/>
      <c r="UJZ43" s="34"/>
      <c r="UKA43" s="34"/>
      <c r="UKB43" s="34"/>
      <c r="UKC43" s="34"/>
      <c r="UKD43" s="34"/>
      <c r="UKE43" s="34"/>
      <c r="UKF43" s="34"/>
      <c r="UKG43" s="34"/>
      <c r="UKH43" s="34"/>
      <c r="UKI43" s="34"/>
      <c r="UKJ43" s="34"/>
      <c r="UKK43" s="34"/>
      <c r="UKL43" s="34"/>
      <c r="UKM43" s="34"/>
      <c r="UKN43" s="34"/>
      <c r="UKO43" s="34"/>
      <c r="UKP43" s="34"/>
      <c r="UKQ43" s="34"/>
      <c r="UKR43" s="34"/>
      <c r="UKS43" s="34"/>
      <c r="UKT43" s="34"/>
      <c r="UKU43" s="34"/>
      <c r="UKV43" s="34"/>
      <c r="UKW43" s="34"/>
      <c r="UKX43" s="34"/>
      <c r="UKY43" s="34"/>
      <c r="UKZ43" s="34"/>
      <c r="ULA43" s="34"/>
      <c r="ULB43" s="34"/>
      <c r="ULC43" s="34"/>
      <c r="ULD43" s="34"/>
      <c r="ULE43" s="34"/>
      <c r="ULF43" s="34"/>
      <c r="ULG43" s="34"/>
      <c r="ULH43" s="34"/>
      <c r="ULI43" s="34"/>
      <c r="ULJ43" s="34"/>
      <c r="ULK43" s="34"/>
      <c r="ULL43" s="34"/>
      <c r="ULM43" s="34"/>
      <c r="ULN43" s="34"/>
      <c r="ULO43" s="34"/>
      <c r="ULP43" s="34"/>
      <c r="ULQ43" s="34"/>
      <c r="ULR43" s="34"/>
      <c r="ULS43" s="34"/>
      <c r="ULT43" s="34"/>
      <c r="ULU43" s="34"/>
      <c r="ULV43" s="34"/>
      <c r="ULW43" s="34"/>
      <c r="ULX43" s="34"/>
      <c r="ULY43" s="34"/>
      <c r="ULZ43" s="34"/>
      <c r="UMA43" s="34"/>
      <c r="UMB43" s="34"/>
      <c r="UMC43" s="34"/>
      <c r="UMD43" s="34"/>
      <c r="UME43" s="34"/>
      <c r="UMF43" s="34"/>
      <c r="UMG43" s="34"/>
      <c r="UMH43" s="34"/>
      <c r="UMI43" s="34"/>
      <c r="UMJ43" s="34"/>
      <c r="UMK43" s="34"/>
      <c r="UML43" s="34"/>
      <c r="UMM43" s="34"/>
      <c r="UMN43" s="34"/>
      <c r="UMO43" s="34"/>
      <c r="UMP43" s="34"/>
      <c r="UMQ43" s="34"/>
      <c r="UMR43" s="34"/>
      <c r="UMS43" s="34"/>
      <c r="UMT43" s="34"/>
      <c r="UMU43" s="34"/>
      <c r="UMV43" s="34"/>
      <c r="UMW43" s="34"/>
      <c r="UMX43" s="34"/>
      <c r="UMY43" s="34"/>
      <c r="UMZ43" s="34"/>
      <c r="UNA43" s="34"/>
      <c r="UNB43" s="34"/>
      <c r="UNC43" s="34"/>
      <c r="UND43" s="34"/>
      <c r="UNE43" s="34"/>
      <c r="UNF43" s="34"/>
      <c r="UNG43" s="34"/>
      <c r="UNH43" s="34"/>
      <c r="UNI43" s="34"/>
      <c r="UNJ43" s="34"/>
      <c r="UNK43" s="34"/>
      <c r="UNL43" s="34"/>
      <c r="UNM43" s="34"/>
      <c r="UNN43" s="34"/>
      <c r="UNO43" s="34"/>
      <c r="UNP43" s="34"/>
      <c r="UNQ43" s="34"/>
      <c r="UNR43" s="34"/>
      <c r="UNS43" s="34"/>
      <c r="UNT43" s="34"/>
      <c r="UNU43" s="34"/>
      <c r="UNV43" s="34"/>
      <c r="UNW43" s="34"/>
      <c r="UNX43" s="34"/>
      <c r="UNY43" s="34"/>
      <c r="UNZ43" s="34"/>
      <c r="UOA43" s="34"/>
      <c r="UOB43" s="34"/>
      <c r="UOC43" s="34"/>
      <c r="UOD43" s="34"/>
      <c r="UOE43" s="34"/>
      <c r="UOF43" s="34"/>
      <c r="UOG43" s="34"/>
      <c r="UOH43" s="34"/>
      <c r="UOI43" s="34"/>
      <c r="UOJ43" s="34"/>
      <c r="UOK43" s="34"/>
      <c r="UOL43" s="34"/>
      <c r="UOM43" s="34"/>
      <c r="UON43" s="34"/>
      <c r="UOO43" s="34"/>
      <c r="UOP43" s="34"/>
      <c r="UOQ43" s="34"/>
      <c r="UOR43" s="34"/>
      <c r="UOS43" s="34"/>
      <c r="UOT43" s="34"/>
      <c r="UOU43" s="34"/>
      <c r="UOV43" s="34"/>
      <c r="UOW43" s="34"/>
      <c r="UOX43" s="34"/>
      <c r="UOY43" s="34"/>
      <c r="UOZ43" s="34"/>
      <c r="UPA43" s="34"/>
      <c r="UPB43" s="34"/>
      <c r="UPC43" s="34"/>
      <c r="UPD43" s="34"/>
      <c r="UPE43" s="34"/>
      <c r="UPF43" s="34"/>
      <c r="UPG43" s="34"/>
      <c r="UPH43" s="34"/>
      <c r="UPI43" s="34"/>
      <c r="UPJ43" s="34"/>
      <c r="UPK43" s="34"/>
      <c r="UPL43" s="34"/>
      <c r="UPM43" s="34"/>
      <c r="UPN43" s="34"/>
      <c r="UPO43" s="34"/>
      <c r="UPP43" s="34"/>
      <c r="UPQ43" s="34"/>
      <c r="UPR43" s="34"/>
      <c r="UPS43" s="34"/>
      <c r="UPT43" s="34"/>
      <c r="UPU43" s="34"/>
      <c r="UPV43" s="34"/>
      <c r="UPW43" s="34"/>
      <c r="UPX43" s="34"/>
      <c r="UPY43" s="34"/>
      <c r="UPZ43" s="34"/>
      <c r="UQA43" s="34"/>
      <c r="UQB43" s="34"/>
      <c r="UQC43" s="34"/>
      <c r="UQD43" s="34"/>
      <c r="UQE43" s="34"/>
      <c r="UQF43" s="34"/>
      <c r="UQG43" s="34"/>
      <c r="UQH43" s="34"/>
      <c r="UQI43" s="34"/>
      <c r="UQJ43" s="34"/>
      <c r="UQK43" s="34"/>
      <c r="UQL43" s="34"/>
      <c r="UQM43" s="34"/>
      <c r="UQN43" s="34"/>
      <c r="UQO43" s="34"/>
      <c r="UQP43" s="34"/>
      <c r="UQQ43" s="34"/>
      <c r="UQR43" s="34"/>
      <c r="UQS43" s="34"/>
      <c r="UQT43" s="34"/>
      <c r="UQU43" s="34"/>
      <c r="UQV43" s="34"/>
      <c r="UQW43" s="34"/>
      <c r="UQX43" s="34"/>
      <c r="UQY43" s="34"/>
      <c r="UQZ43" s="34"/>
      <c r="URA43" s="34"/>
      <c r="URB43" s="34"/>
      <c r="URC43" s="34"/>
      <c r="URD43" s="34"/>
      <c r="URE43" s="34"/>
      <c r="URF43" s="34"/>
      <c r="URG43" s="34"/>
      <c r="URH43" s="34"/>
      <c r="URI43" s="34"/>
      <c r="URJ43" s="34"/>
      <c r="URK43" s="34"/>
      <c r="URL43" s="34"/>
      <c r="URM43" s="34"/>
      <c r="URN43" s="34"/>
      <c r="URO43" s="34"/>
      <c r="URP43" s="34"/>
      <c r="URQ43" s="34"/>
      <c r="URR43" s="34"/>
      <c r="URS43" s="34"/>
      <c r="URT43" s="34"/>
      <c r="URU43" s="34"/>
      <c r="URV43" s="34"/>
      <c r="URW43" s="34"/>
      <c r="URX43" s="34"/>
      <c r="URY43" s="34"/>
      <c r="URZ43" s="34"/>
      <c r="USA43" s="34"/>
      <c r="USB43" s="34"/>
      <c r="USC43" s="34"/>
      <c r="USD43" s="34"/>
      <c r="USE43" s="34"/>
      <c r="USF43" s="34"/>
      <c r="USG43" s="34"/>
      <c r="USH43" s="34"/>
      <c r="USI43" s="34"/>
      <c r="USJ43" s="34"/>
      <c r="USK43" s="34"/>
      <c r="USL43" s="34"/>
      <c r="USM43" s="34"/>
      <c r="USN43" s="34"/>
      <c r="USO43" s="34"/>
      <c r="USP43" s="34"/>
      <c r="USQ43" s="34"/>
      <c r="USR43" s="34"/>
      <c r="USS43" s="34"/>
      <c r="UST43" s="34"/>
      <c r="USU43" s="34"/>
      <c r="USV43" s="34"/>
      <c r="USW43" s="34"/>
      <c r="USX43" s="34"/>
      <c r="USY43" s="34"/>
      <c r="USZ43" s="34"/>
      <c r="UTA43" s="34"/>
      <c r="UTB43" s="34"/>
      <c r="UTC43" s="34"/>
      <c r="UTD43" s="34"/>
      <c r="UTE43" s="34"/>
      <c r="UTF43" s="34"/>
      <c r="UTG43" s="34"/>
      <c r="UTH43" s="34"/>
      <c r="UTI43" s="34"/>
      <c r="UTJ43" s="34"/>
      <c r="UTK43" s="34"/>
      <c r="UTL43" s="34"/>
      <c r="UTM43" s="34"/>
      <c r="UTN43" s="34"/>
      <c r="UTO43" s="34"/>
      <c r="UTP43" s="34"/>
      <c r="UTQ43" s="34"/>
      <c r="UTR43" s="34"/>
      <c r="UTS43" s="34"/>
      <c r="UTT43" s="34"/>
      <c r="UTU43" s="34"/>
      <c r="UTV43" s="34"/>
      <c r="UTW43" s="34"/>
      <c r="UTX43" s="34"/>
      <c r="UTY43" s="34"/>
      <c r="UTZ43" s="34"/>
      <c r="UUA43" s="34"/>
      <c r="UUB43" s="34"/>
      <c r="UUC43" s="34"/>
      <c r="UUD43" s="34"/>
      <c r="UUE43" s="34"/>
      <c r="UUF43" s="34"/>
      <c r="UUG43" s="34"/>
      <c r="UUH43" s="34"/>
      <c r="UUI43" s="34"/>
      <c r="UUJ43" s="34"/>
      <c r="UUK43" s="34"/>
      <c r="UUL43" s="34"/>
      <c r="UUM43" s="34"/>
      <c r="UUN43" s="34"/>
      <c r="UUO43" s="34"/>
      <c r="UUP43" s="34"/>
      <c r="UUQ43" s="34"/>
      <c r="UUR43" s="34"/>
      <c r="UUS43" s="34"/>
      <c r="UUT43" s="34"/>
      <c r="UUU43" s="34"/>
      <c r="UUV43" s="34"/>
      <c r="UUW43" s="34"/>
      <c r="UUX43" s="34"/>
      <c r="UUY43" s="34"/>
      <c r="UUZ43" s="34"/>
      <c r="UVA43" s="34"/>
      <c r="UVB43" s="34"/>
      <c r="UVC43" s="34"/>
      <c r="UVD43" s="34"/>
      <c r="UVE43" s="34"/>
      <c r="UVF43" s="34"/>
      <c r="UVG43" s="34"/>
      <c r="UVH43" s="34"/>
      <c r="UVI43" s="34"/>
      <c r="UVJ43" s="34"/>
      <c r="UVK43" s="34"/>
      <c r="UVL43" s="34"/>
      <c r="UVM43" s="34"/>
      <c r="UVN43" s="34"/>
      <c r="UVO43" s="34"/>
      <c r="UVP43" s="34"/>
      <c r="UVQ43" s="34"/>
      <c r="UVR43" s="34"/>
      <c r="UVS43" s="34"/>
      <c r="UVT43" s="34"/>
      <c r="UVU43" s="34"/>
      <c r="UVV43" s="34"/>
      <c r="UVW43" s="34"/>
      <c r="UVX43" s="34"/>
      <c r="UVY43" s="34"/>
      <c r="UVZ43" s="34"/>
      <c r="UWA43" s="34"/>
      <c r="UWB43" s="34"/>
      <c r="UWC43" s="34"/>
      <c r="UWD43" s="34"/>
      <c r="UWE43" s="34"/>
      <c r="UWF43" s="34"/>
      <c r="UWG43" s="34"/>
      <c r="UWH43" s="34"/>
      <c r="UWI43" s="34"/>
      <c r="UWJ43" s="34"/>
      <c r="UWK43" s="34"/>
      <c r="UWL43" s="34"/>
      <c r="UWM43" s="34"/>
      <c r="UWN43" s="34"/>
      <c r="UWO43" s="34"/>
      <c r="UWP43" s="34"/>
      <c r="UWQ43" s="34"/>
      <c r="UWR43" s="34"/>
      <c r="UWS43" s="34"/>
      <c r="UWT43" s="34"/>
      <c r="UWU43" s="34"/>
      <c r="UWV43" s="34"/>
      <c r="UWW43" s="34"/>
      <c r="UWX43" s="34"/>
      <c r="UWY43" s="34"/>
      <c r="UWZ43" s="34"/>
      <c r="UXA43" s="34"/>
      <c r="UXB43" s="34"/>
      <c r="UXC43" s="34"/>
      <c r="UXD43" s="34"/>
      <c r="UXE43" s="34"/>
      <c r="UXF43" s="34"/>
      <c r="UXG43" s="34"/>
      <c r="UXH43" s="34"/>
      <c r="UXI43" s="34"/>
      <c r="UXJ43" s="34"/>
      <c r="UXK43" s="34"/>
      <c r="UXL43" s="34"/>
      <c r="UXM43" s="34"/>
      <c r="UXN43" s="34"/>
      <c r="UXO43" s="34"/>
      <c r="UXP43" s="34"/>
      <c r="UXQ43" s="34"/>
      <c r="UXR43" s="34"/>
      <c r="UXS43" s="34"/>
      <c r="UXT43" s="34"/>
      <c r="UXU43" s="34"/>
      <c r="UXV43" s="34"/>
      <c r="UXW43" s="34"/>
      <c r="UXX43" s="34"/>
      <c r="UXY43" s="34"/>
      <c r="UXZ43" s="34"/>
      <c r="UYA43" s="34"/>
      <c r="UYB43" s="34"/>
      <c r="UYC43" s="34"/>
      <c r="UYD43" s="34"/>
      <c r="UYE43" s="34"/>
      <c r="UYF43" s="34"/>
      <c r="UYG43" s="34"/>
      <c r="UYH43" s="34"/>
      <c r="UYI43" s="34"/>
      <c r="UYJ43" s="34"/>
      <c r="UYK43" s="34"/>
      <c r="UYL43" s="34"/>
      <c r="UYM43" s="34"/>
      <c r="UYN43" s="34"/>
      <c r="UYO43" s="34"/>
      <c r="UYP43" s="34"/>
      <c r="UYQ43" s="34"/>
      <c r="UYR43" s="34"/>
      <c r="UYS43" s="34"/>
      <c r="UYT43" s="34"/>
      <c r="UYU43" s="34"/>
      <c r="UYV43" s="34"/>
      <c r="UYW43" s="34"/>
      <c r="UYX43" s="34"/>
      <c r="UYY43" s="34"/>
      <c r="UYZ43" s="34"/>
      <c r="UZA43" s="34"/>
      <c r="UZB43" s="34"/>
      <c r="UZC43" s="34"/>
      <c r="UZD43" s="34"/>
      <c r="UZE43" s="34"/>
      <c r="UZF43" s="34"/>
      <c r="UZG43" s="34"/>
      <c r="UZH43" s="34"/>
      <c r="UZI43" s="34"/>
      <c r="UZJ43" s="34"/>
      <c r="UZK43" s="34"/>
      <c r="UZL43" s="34"/>
      <c r="UZM43" s="34"/>
      <c r="UZN43" s="34"/>
      <c r="UZO43" s="34"/>
      <c r="UZP43" s="34"/>
      <c r="UZQ43" s="34"/>
      <c r="UZR43" s="34"/>
      <c r="UZS43" s="34"/>
      <c r="UZT43" s="34"/>
      <c r="UZU43" s="34"/>
      <c r="UZV43" s="34"/>
      <c r="UZW43" s="34"/>
      <c r="UZX43" s="34"/>
      <c r="UZY43" s="34"/>
      <c r="UZZ43" s="34"/>
      <c r="VAA43" s="34"/>
      <c r="VAB43" s="34"/>
      <c r="VAC43" s="34"/>
      <c r="VAD43" s="34"/>
      <c r="VAE43" s="34"/>
      <c r="VAF43" s="34"/>
      <c r="VAG43" s="34"/>
      <c r="VAH43" s="34"/>
      <c r="VAI43" s="34"/>
      <c r="VAJ43" s="34"/>
      <c r="VAK43" s="34"/>
      <c r="VAL43" s="34"/>
      <c r="VAM43" s="34"/>
      <c r="VAN43" s="34"/>
      <c r="VAO43" s="34"/>
      <c r="VAP43" s="34"/>
      <c r="VAQ43" s="34"/>
      <c r="VAR43" s="34"/>
      <c r="VAS43" s="34"/>
      <c r="VAT43" s="34"/>
      <c r="VAU43" s="34"/>
      <c r="VAV43" s="34"/>
      <c r="VAW43" s="34"/>
      <c r="VAX43" s="34"/>
      <c r="VAY43" s="34"/>
      <c r="VAZ43" s="34"/>
      <c r="VBA43" s="34"/>
      <c r="VBB43" s="34"/>
      <c r="VBC43" s="34"/>
      <c r="VBD43" s="34"/>
      <c r="VBE43" s="34"/>
      <c r="VBF43" s="34"/>
      <c r="VBG43" s="34"/>
      <c r="VBH43" s="34"/>
      <c r="VBI43" s="34"/>
      <c r="VBJ43" s="34"/>
      <c r="VBK43" s="34"/>
      <c r="VBL43" s="34"/>
      <c r="VBM43" s="34"/>
      <c r="VBN43" s="34"/>
      <c r="VBO43" s="34"/>
      <c r="VBP43" s="34"/>
      <c r="VBQ43" s="34"/>
      <c r="VBR43" s="34"/>
      <c r="VBS43" s="34"/>
      <c r="VBT43" s="34"/>
      <c r="VBU43" s="34"/>
      <c r="VBV43" s="34"/>
      <c r="VBW43" s="34"/>
      <c r="VBX43" s="34"/>
      <c r="VBY43" s="34"/>
      <c r="VBZ43" s="34"/>
      <c r="VCA43" s="34"/>
      <c r="VCB43" s="34"/>
      <c r="VCC43" s="34"/>
      <c r="VCD43" s="34"/>
      <c r="VCE43" s="34"/>
      <c r="VCF43" s="34"/>
      <c r="VCG43" s="34"/>
      <c r="VCH43" s="34"/>
      <c r="VCI43" s="34"/>
      <c r="VCJ43" s="34"/>
      <c r="VCK43" s="34"/>
      <c r="VCL43" s="34"/>
      <c r="VCM43" s="34"/>
      <c r="VCN43" s="34"/>
      <c r="VCO43" s="34"/>
      <c r="VCP43" s="34"/>
      <c r="VCQ43" s="34"/>
      <c r="VCR43" s="34"/>
      <c r="VCS43" s="34"/>
      <c r="VCT43" s="34"/>
      <c r="VCU43" s="34"/>
      <c r="VCV43" s="34"/>
      <c r="VCW43" s="34"/>
      <c r="VCX43" s="34"/>
      <c r="VCY43" s="34"/>
      <c r="VCZ43" s="34"/>
      <c r="VDA43" s="34"/>
      <c r="VDB43" s="34"/>
      <c r="VDC43" s="34"/>
      <c r="VDD43" s="34"/>
      <c r="VDE43" s="34"/>
      <c r="VDF43" s="34"/>
      <c r="VDG43" s="34"/>
      <c r="VDH43" s="34"/>
      <c r="VDI43" s="34"/>
      <c r="VDJ43" s="34"/>
      <c r="VDK43" s="34"/>
      <c r="VDL43" s="34"/>
      <c r="VDM43" s="34"/>
      <c r="VDN43" s="34"/>
      <c r="VDO43" s="34"/>
      <c r="VDP43" s="34"/>
      <c r="VDQ43" s="34"/>
      <c r="VDR43" s="34"/>
      <c r="VDS43" s="34"/>
      <c r="VDT43" s="34"/>
      <c r="VDU43" s="34"/>
      <c r="VDV43" s="34"/>
      <c r="VDW43" s="34"/>
      <c r="VDX43" s="34"/>
      <c r="VDY43" s="34"/>
      <c r="VDZ43" s="34"/>
      <c r="VEA43" s="34"/>
      <c r="VEB43" s="34"/>
      <c r="VEC43" s="34"/>
      <c r="VED43" s="34"/>
      <c r="VEE43" s="34"/>
      <c r="VEF43" s="34"/>
      <c r="VEG43" s="34"/>
      <c r="VEH43" s="34"/>
      <c r="VEI43" s="34"/>
      <c r="VEJ43" s="34"/>
      <c r="VEK43" s="34"/>
      <c r="VEL43" s="34"/>
      <c r="VEM43" s="34"/>
      <c r="VEN43" s="34"/>
      <c r="VEO43" s="34"/>
      <c r="VEP43" s="34"/>
      <c r="VEQ43" s="34"/>
      <c r="VER43" s="34"/>
      <c r="VES43" s="34"/>
      <c r="VET43" s="34"/>
      <c r="VEU43" s="34"/>
      <c r="VEV43" s="34"/>
      <c r="VEW43" s="34"/>
      <c r="VEX43" s="34"/>
      <c r="VEY43" s="34"/>
      <c r="VEZ43" s="34"/>
      <c r="VFA43" s="34"/>
      <c r="VFB43" s="34"/>
      <c r="VFC43" s="34"/>
      <c r="VFD43" s="34"/>
      <c r="VFE43" s="34"/>
      <c r="VFF43" s="34"/>
      <c r="VFG43" s="34"/>
      <c r="VFH43" s="34"/>
      <c r="VFI43" s="34"/>
      <c r="VFJ43" s="34"/>
      <c r="VFK43" s="34"/>
      <c r="VFL43" s="34"/>
      <c r="VFM43" s="34"/>
      <c r="VFN43" s="34"/>
      <c r="VFO43" s="34"/>
      <c r="VFP43" s="34"/>
      <c r="VFQ43" s="34"/>
      <c r="VFR43" s="34"/>
      <c r="VFS43" s="34"/>
      <c r="VFT43" s="34"/>
      <c r="VFU43" s="34"/>
      <c r="VFV43" s="34"/>
      <c r="VFW43" s="34"/>
      <c r="VFX43" s="34"/>
      <c r="VFY43" s="34"/>
      <c r="VFZ43" s="34"/>
      <c r="VGA43" s="34"/>
      <c r="VGB43" s="34"/>
      <c r="VGC43" s="34"/>
      <c r="VGD43" s="34"/>
      <c r="VGE43" s="34"/>
      <c r="VGF43" s="34"/>
      <c r="VGG43" s="34"/>
      <c r="VGH43" s="34"/>
      <c r="VGI43" s="34"/>
      <c r="VGJ43" s="34"/>
      <c r="VGK43" s="34"/>
      <c r="VGL43" s="34"/>
      <c r="VGM43" s="34"/>
      <c r="VGN43" s="34"/>
      <c r="VGO43" s="34"/>
      <c r="VGP43" s="34"/>
      <c r="VGQ43" s="34"/>
      <c r="VGR43" s="34"/>
      <c r="VGS43" s="34"/>
      <c r="VGT43" s="34"/>
      <c r="VGU43" s="34"/>
      <c r="VGV43" s="34"/>
      <c r="VGW43" s="34"/>
      <c r="VGX43" s="34"/>
      <c r="VGY43" s="34"/>
      <c r="VGZ43" s="34"/>
      <c r="VHA43" s="34"/>
      <c r="VHB43" s="34"/>
      <c r="VHC43" s="34"/>
      <c r="VHD43" s="34"/>
      <c r="VHE43" s="34"/>
      <c r="VHF43" s="34"/>
      <c r="VHG43" s="34"/>
      <c r="VHH43" s="34"/>
      <c r="VHI43" s="34"/>
      <c r="VHJ43" s="34"/>
      <c r="VHK43" s="34"/>
      <c r="VHL43" s="34"/>
      <c r="VHM43" s="34"/>
      <c r="VHN43" s="34"/>
      <c r="VHO43" s="34"/>
      <c r="VHP43" s="34"/>
      <c r="VHQ43" s="34"/>
      <c r="VHR43" s="34"/>
      <c r="VHS43" s="34"/>
      <c r="VHT43" s="34"/>
      <c r="VHU43" s="34"/>
      <c r="VHV43" s="34"/>
      <c r="VHW43" s="34"/>
      <c r="VHX43" s="34"/>
      <c r="VHY43" s="34"/>
      <c r="VHZ43" s="34"/>
      <c r="VIA43" s="34"/>
      <c r="VIB43" s="34"/>
      <c r="VIC43" s="34"/>
      <c r="VID43" s="34"/>
      <c r="VIE43" s="34"/>
      <c r="VIF43" s="34"/>
      <c r="VIG43" s="34"/>
      <c r="VIH43" s="34"/>
      <c r="VII43" s="34"/>
      <c r="VIJ43" s="34"/>
      <c r="VIK43" s="34"/>
      <c r="VIL43" s="34"/>
      <c r="VIM43" s="34"/>
      <c r="VIN43" s="34"/>
      <c r="VIO43" s="34"/>
      <c r="VIP43" s="34"/>
      <c r="VIQ43" s="34"/>
      <c r="VIR43" s="34"/>
      <c r="VIS43" s="34"/>
      <c r="VIT43" s="34"/>
      <c r="VIU43" s="34"/>
      <c r="VIV43" s="34"/>
      <c r="VIW43" s="34"/>
      <c r="VIX43" s="34"/>
      <c r="VIY43" s="34"/>
      <c r="VIZ43" s="34"/>
      <c r="VJA43" s="34"/>
      <c r="VJB43" s="34"/>
      <c r="VJC43" s="34"/>
      <c r="VJD43" s="34"/>
      <c r="VJE43" s="34"/>
      <c r="VJF43" s="34"/>
      <c r="VJG43" s="34"/>
      <c r="VJH43" s="34"/>
      <c r="VJI43" s="34"/>
      <c r="VJJ43" s="34"/>
      <c r="VJK43" s="34"/>
      <c r="VJL43" s="34"/>
      <c r="VJM43" s="34"/>
      <c r="VJN43" s="34"/>
      <c r="VJO43" s="34"/>
      <c r="VJP43" s="34"/>
      <c r="VJQ43" s="34"/>
      <c r="VJR43" s="34"/>
      <c r="VJS43" s="34"/>
      <c r="VJT43" s="34"/>
      <c r="VJU43" s="34"/>
      <c r="VJV43" s="34"/>
      <c r="VJW43" s="34"/>
      <c r="VJX43" s="34"/>
      <c r="VJY43" s="34"/>
      <c r="VJZ43" s="34"/>
      <c r="VKA43" s="34"/>
      <c r="VKB43" s="34"/>
      <c r="VKC43" s="34"/>
      <c r="VKD43" s="34"/>
      <c r="VKE43" s="34"/>
      <c r="VKF43" s="34"/>
      <c r="VKG43" s="34"/>
      <c r="VKH43" s="34"/>
      <c r="VKI43" s="34"/>
      <c r="VKJ43" s="34"/>
      <c r="VKK43" s="34"/>
      <c r="VKL43" s="34"/>
      <c r="VKM43" s="34"/>
      <c r="VKN43" s="34"/>
      <c r="VKO43" s="34"/>
      <c r="VKP43" s="34"/>
      <c r="VKQ43" s="34"/>
      <c r="VKR43" s="34"/>
      <c r="VKS43" s="34"/>
      <c r="VKT43" s="34"/>
      <c r="VKU43" s="34"/>
      <c r="VKV43" s="34"/>
      <c r="VKW43" s="34"/>
      <c r="VKX43" s="34"/>
      <c r="VKY43" s="34"/>
      <c r="VKZ43" s="34"/>
      <c r="VLA43" s="34"/>
      <c r="VLB43" s="34"/>
      <c r="VLC43" s="34"/>
      <c r="VLD43" s="34"/>
      <c r="VLE43" s="34"/>
      <c r="VLF43" s="34"/>
      <c r="VLG43" s="34"/>
      <c r="VLH43" s="34"/>
      <c r="VLI43" s="34"/>
      <c r="VLJ43" s="34"/>
      <c r="VLK43" s="34"/>
      <c r="VLL43" s="34"/>
      <c r="VLM43" s="34"/>
      <c r="VLN43" s="34"/>
      <c r="VLO43" s="34"/>
      <c r="VLP43" s="34"/>
      <c r="VLQ43" s="34"/>
      <c r="VLR43" s="34"/>
      <c r="VLS43" s="34"/>
      <c r="VLT43" s="34"/>
      <c r="VLU43" s="34"/>
      <c r="VLV43" s="34"/>
      <c r="VLW43" s="34"/>
      <c r="VLX43" s="34"/>
      <c r="VLY43" s="34"/>
      <c r="VLZ43" s="34"/>
      <c r="VMA43" s="34"/>
      <c r="VMB43" s="34"/>
      <c r="VMC43" s="34"/>
      <c r="VMD43" s="34"/>
      <c r="VME43" s="34"/>
      <c r="VMF43" s="34"/>
      <c r="VMG43" s="34"/>
      <c r="VMH43" s="34"/>
      <c r="VMI43" s="34"/>
      <c r="VMJ43" s="34"/>
      <c r="VMK43" s="34"/>
      <c r="VML43" s="34"/>
      <c r="VMM43" s="34"/>
      <c r="VMN43" s="34"/>
      <c r="VMO43" s="34"/>
      <c r="VMP43" s="34"/>
      <c r="VMQ43" s="34"/>
      <c r="VMR43" s="34"/>
      <c r="VMS43" s="34"/>
      <c r="VMT43" s="34"/>
      <c r="VMU43" s="34"/>
      <c r="VMV43" s="34"/>
      <c r="VMW43" s="34"/>
      <c r="VMX43" s="34"/>
      <c r="VMY43" s="34"/>
      <c r="VMZ43" s="34"/>
      <c r="VNA43" s="34"/>
      <c r="VNB43" s="34"/>
      <c r="VNC43" s="34"/>
      <c r="VND43" s="34"/>
      <c r="VNE43" s="34"/>
      <c r="VNF43" s="34"/>
      <c r="VNG43" s="34"/>
      <c r="VNH43" s="34"/>
      <c r="VNI43" s="34"/>
      <c r="VNJ43" s="34"/>
      <c r="VNK43" s="34"/>
      <c r="VNL43" s="34"/>
      <c r="VNM43" s="34"/>
      <c r="VNN43" s="34"/>
      <c r="VNO43" s="34"/>
      <c r="VNP43" s="34"/>
      <c r="VNQ43" s="34"/>
      <c r="VNR43" s="34"/>
      <c r="VNS43" s="34"/>
      <c r="VNT43" s="34"/>
      <c r="VNU43" s="34"/>
      <c r="VNV43" s="34"/>
      <c r="VNW43" s="34"/>
      <c r="VNX43" s="34"/>
      <c r="VNY43" s="34"/>
      <c r="VNZ43" s="34"/>
      <c r="VOA43" s="34"/>
      <c r="VOB43" s="34"/>
      <c r="VOC43" s="34"/>
      <c r="VOD43" s="34"/>
      <c r="VOE43" s="34"/>
      <c r="VOF43" s="34"/>
      <c r="VOG43" s="34"/>
      <c r="VOH43" s="34"/>
      <c r="VOI43" s="34"/>
      <c r="VOJ43" s="34"/>
      <c r="VOK43" s="34"/>
      <c r="VOL43" s="34"/>
      <c r="VOM43" s="34"/>
      <c r="VON43" s="34"/>
      <c r="VOO43" s="34"/>
      <c r="VOP43" s="34"/>
      <c r="VOQ43" s="34"/>
      <c r="VOR43" s="34"/>
      <c r="VOS43" s="34"/>
      <c r="VOT43" s="34"/>
      <c r="VOU43" s="34"/>
      <c r="VOV43" s="34"/>
      <c r="VOW43" s="34"/>
      <c r="VOX43" s="34"/>
      <c r="VOY43" s="34"/>
      <c r="VOZ43" s="34"/>
      <c r="VPA43" s="34"/>
      <c r="VPB43" s="34"/>
      <c r="VPC43" s="34"/>
      <c r="VPD43" s="34"/>
      <c r="VPE43" s="34"/>
      <c r="VPF43" s="34"/>
      <c r="VPG43" s="34"/>
      <c r="VPH43" s="34"/>
      <c r="VPI43" s="34"/>
      <c r="VPJ43" s="34"/>
      <c r="VPK43" s="34"/>
      <c r="VPL43" s="34"/>
      <c r="VPM43" s="34"/>
      <c r="VPN43" s="34"/>
      <c r="VPO43" s="34"/>
      <c r="VPP43" s="34"/>
      <c r="VPQ43" s="34"/>
      <c r="VPR43" s="34"/>
      <c r="VPS43" s="34"/>
      <c r="VPT43" s="34"/>
      <c r="VPU43" s="34"/>
      <c r="VPV43" s="34"/>
      <c r="VPW43" s="34"/>
      <c r="VPX43" s="34"/>
      <c r="VPY43" s="34"/>
      <c r="VPZ43" s="34"/>
      <c r="VQA43" s="34"/>
      <c r="VQB43" s="34"/>
      <c r="VQC43" s="34"/>
      <c r="VQD43" s="34"/>
      <c r="VQE43" s="34"/>
      <c r="VQF43" s="34"/>
      <c r="VQG43" s="34"/>
      <c r="VQH43" s="34"/>
      <c r="VQI43" s="34"/>
      <c r="VQJ43" s="34"/>
      <c r="VQK43" s="34"/>
      <c r="VQL43" s="34"/>
      <c r="VQM43" s="34"/>
      <c r="VQN43" s="34"/>
      <c r="VQO43" s="34"/>
      <c r="VQP43" s="34"/>
      <c r="VQQ43" s="34"/>
      <c r="VQR43" s="34"/>
      <c r="VQS43" s="34"/>
      <c r="VQT43" s="34"/>
      <c r="VQU43" s="34"/>
      <c r="VQV43" s="34"/>
      <c r="VQW43" s="34"/>
      <c r="VQX43" s="34"/>
      <c r="VQY43" s="34"/>
      <c r="VQZ43" s="34"/>
      <c r="VRA43" s="34"/>
      <c r="VRB43" s="34"/>
      <c r="VRC43" s="34"/>
      <c r="VRD43" s="34"/>
      <c r="VRE43" s="34"/>
      <c r="VRF43" s="34"/>
      <c r="VRG43" s="34"/>
      <c r="VRH43" s="34"/>
      <c r="VRI43" s="34"/>
      <c r="VRJ43" s="34"/>
      <c r="VRK43" s="34"/>
      <c r="VRL43" s="34"/>
      <c r="VRM43" s="34"/>
      <c r="VRN43" s="34"/>
      <c r="VRO43" s="34"/>
      <c r="VRP43" s="34"/>
      <c r="VRQ43" s="34"/>
      <c r="VRR43" s="34"/>
      <c r="VRS43" s="34"/>
      <c r="VRT43" s="34"/>
      <c r="VRU43" s="34"/>
      <c r="VRV43" s="34"/>
      <c r="VRW43" s="34"/>
      <c r="VRX43" s="34"/>
      <c r="VRY43" s="34"/>
      <c r="VRZ43" s="34"/>
      <c r="VSA43" s="34"/>
      <c r="VSB43" s="34"/>
      <c r="VSC43" s="34"/>
      <c r="VSD43" s="34"/>
      <c r="VSE43" s="34"/>
      <c r="VSF43" s="34"/>
      <c r="VSG43" s="34"/>
      <c r="VSH43" s="34"/>
      <c r="VSI43" s="34"/>
      <c r="VSJ43" s="34"/>
      <c r="VSK43" s="34"/>
      <c r="VSL43" s="34"/>
      <c r="VSM43" s="34"/>
      <c r="VSN43" s="34"/>
      <c r="VSO43" s="34"/>
      <c r="VSP43" s="34"/>
      <c r="VSQ43" s="34"/>
      <c r="VSR43" s="34"/>
      <c r="VSS43" s="34"/>
      <c r="VST43" s="34"/>
      <c r="VSU43" s="34"/>
      <c r="VSV43" s="34"/>
      <c r="VSW43" s="34"/>
      <c r="VSX43" s="34"/>
      <c r="VSY43" s="34"/>
      <c r="VSZ43" s="34"/>
      <c r="VTA43" s="34"/>
      <c r="VTB43" s="34"/>
      <c r="VTC43" s="34"/>
      <c r="VTD43" s="34"/>
      <c r="VTE43" s="34"/>
      <c r="VTF43" s="34"/>
      <c r="VTG43" s="34"/>
      <c r="VTH43" s="34"/>
      <c r="VTI43" s="34"/>
      <c r="VTJ43" s="34"/>
      <c r="VTK43" s="34"/>
      <c r="VTL43" s="34"/>
      <c r="VTM43" s="34"/>
      <c r="VTN43" s="34"/>
      <c r="VTO43" s="34"/>
      <c r="VTP43" s="34"/>
      <c r="VTQ43" s="34"/>
      <c r="VTR43" s="34"/>
      <c r="VTS43" s="34"/>
      <c r="VTT43" s="34"/>
      <c r="VTU43" s="34"/>
      <c r="VTV43" s="34"/>
      <c r="VTW43" s="34"/>
      <c r="VTX43" s="34"/>
      <c r="VTY43" s="34"/>
      <c r="VTZ43" s="34"/>
      <c r="VUA43" s="34"/>
      <c r="VUB43" s="34"/>
      <c r="VUC43" s="34"/>
      <c r="VUD43" s="34"/>
      <c r="VUE43" s="34"/>
      <c r="VUF43" s="34"/>
      <c r="VUG43" s="34"/>
      <c r="VUH43" s="34"/>
      <c r="VUI43" s="34"/>
      <c r="VUJ43" s="34"/>
      <c r="VUK43" s="34"/>
      <c r="VUL43" s="34"/>
      <c r="VUM43" s="34"/>
      <c r="VUN43" s="34"/>
      <c r="VUO43" s="34"/>
      <c r="VUP43" s="34"/>
      <c r="VUQ43" s="34"/>
      <c r="VUR43" s="34"/>
      <c r="VUS43" s="34"/>
      <c r="VUT43" s="34"/>
      <c r="VUU43" s="34"/>
      <c r="VUV43" s="34"/>
      <c r="VUW43" s="34"/>
      <c r="VUX43" s="34"/>
      <c r="VUY43" s="34"/>
      <c r="VUZ43" s="34"/>
      <c r="VVA43" s="34"/>
      <c r="VVB43" s="34"/>
      <c r="VVC43" s="34"/>
      <c r="VVD43" s="34"/>
      <c r="VVE43" s="34"/>
      <c r="VVF43" s="34"/>
      <c r="VVG43" s="34"/>
      <c r="VVH43" s="34"/>
      <c r="VVI43" s="34"/>
      <c r="VVJ43" s="34"/>
      <c r="VVK43" s="34"/>
      <c r="VVL43" s="34"/>
      <c r="VVM43" s="34"/>
      <c r="VVN43" s="34"/>
      <c r="VVO43" s="34"/>
      <c r="VVP43" s="34"/>
      <c r="VVQ43" s="34"/>
      <c r="VVR43" s="34"/>
      <c r="VVS43" s="34"/>
      <c r="VVT43" s="34"/>
      <c r="VVU43" s="34"/>
      <c r="VVV43" s="34"/>
      <c r="VVW43" s="34"/>
      <c r="VVX43" s="34"/>
      <c r="VVY43" s="34"/>
      <c r="VVZ43" s="34"/>
      <c r="VWA43" s="34"/>
      <c r="VWB43" s="34"/>
      <c r="VWC43" s="34"/>
      <c r="VWD43" s="34"/>
      <c r="VWE43" s="34"/>
      <c r="VWF43" s="34"/>
      <c r="VWG43" s="34"/>
      <c r="VWH43" s="34"/>
      <c r="VWI43" s="34"/>
      <c r="VWJ43" s="34"/>
      <c r="VWK43" s="34"/>
      <c r="VWL43" s="34"/>
      <c r="VWM43" s="34"/>
      <c r="VWN43" s="34"/>
      <c r="VWO43" s="34"/>
      <c r="VWP43" s="34"/>
      <c r="VWQ43" s="34"/>
      <c r="VWR43" s="34"/>
      <c r="VWS43" s="34"/>
      <c r="VWT43" s="34"/>
      <c r="VWU43" s="34"/>
      <c r="VWV43" s="34"/>
      <c r="VWW43" s="34"/>
      <c r="VWX43" s="34"/>
      <c r="VWY43" s="34"/>
      <c r="VWZ43" s="34"/>
      <c r="VXA43" s="34"/>
      <c r="VXB43" s="34"/>
      <c r="VXC43" s="34"/>
      <c r="VXD43" s="34"/>
      <c r="VXE43" s="34"/>
      <c r="VXF43" s="34"/>
      <c r="VXG43" s="34"/>
      <c r="VXH43" s="34"/>
      <c r="VXI43" s="34"/>
      <c r="VXJ43" s="34"/>
      <c r="VXK43" s="34"/>
      <c r="VXL43" s="34"/>
      <c r="VXM43" s="34"/>
      <c r="VXN43" s="34"/>
      <c r="VXO43" s="34"/>
      <c r="VXP43" s="34"/>
      <c r="VXQ43" s="34"/>
      <c r="VXR43" s="34"/>
      <c r="VXS43" s="34"/>
      <c r="VXT43" s="34"/>
      <c r="VXU43" s="34"/>
      <c r="VXV43" s="34"/>
      <c r="VXW43" s="34"/>
      <c r="VXX43" s="34"/>
      <c r="VXY43" s="34"/>
      <c r="VXZ43" s="34"/>
      <c r="VYA43" s="34"/>
      <c r="VYB43" s="34"/>
      <c r="VYC43" s="34"/>
      <c r="VYD43" s="34"/>
      <c r="VYE43" s="34"/>
      <c r="VYF43" s="34"/>
      <c r="VYG43" s="34"/>
      <c r="VYH43" s="34"/>
      <c r="VYI43" s="34"/>
      <c r="VYJ43" s="34"/>
      <c r="VYK43" s="34"/>
      <c r="VYL43" s="34"/>
      <c r="VYM43" s="34"/>
      <c r="VYN43" s="34"/>
      <c r="VYO43" s="34"/>
      <c r="VYP43" s="34"/>
      <c r="VYQ43" s="34"/>
      <c r="VYR43" s="34"/>
      <c r="VYS43" s="34"/>
      <c r="VYT43" s="34"/>
      <c r="VYU43" s="34"/>
      <c r="VYV43" s="34"/>
      <c r="VYW43" s="34"/>
      <c r="VYX43" s="34"/>
      <c r="VYY43" s="34"/>
      <c r="VYZ43" s="34"/>
      <c r="VZA43" s="34"/>
      <c r="VZB43" s="34"/>
      <c r="VZC43" s="34"/>
      <c r="VZD43" s="34"/>
      <c r="VZE43" s="34"/>
      <c r="VZF43" s="34"/>
      <c r="VZG43" s="34"/>
      <c r="VZH43" s="34"/>
      <c r="VZI43" s="34"/>
      <c r="VZJ43" s="34"/>
      <c r="VZK43" s="34"/>
      <c r="VZL43" s="34"/>
      <c r="VZM43" s="34"/>
      <c r="VZN43" s="34"/>
      <c r="VZO43" s="34"/>
      <c r="VZP43" s="34"/>
      <c r="VZQ43" s="34"/>
      <c r="VZR43" s="34"/>
      <c r="VZS43" s="34"/>
      <c r="VZT43" s="34"/>
      <c r="VZU43" s="34"/>
      <c r="VZV43" s="34"/>
      <c r="VZW43" s="34"/>
      <c r="VZX43" s="34"/>
      <c r="VZY43" s="34"/>
      <c r="VZZ43" s="34"/>
      <c r="WAA43" s="34"/>
      <c r="WAB43" s="34"/>
      <c r="WAC43" s="34"/>
      <c r="WAD43" s="34"/>
      <c r="WAE43" s="34"/>
      <c r="WAF43" s="34"/>
      <c r="WAG43" s="34"/>
      <c r="WAH43" s="34"/>
      <c r="WAI43" s="34"/>
      <c r="WAJ43" s="34"/>
      <c r="WAK43" s="34"/>
      <c r="WAL43" s="34"/>
      <c r="WAM43" s="34"/>
      <c r="WAN43" s="34"/>
      <c r="WAO43" s="34"/>
      <c r="WAP43" s="34"/>
      <c r="WAQ43" s="34"/>
      <c r="WAR43" s="34"/>
      <c r="WAS43" s="34"/>
      <c r="WAT43" s="34"/>
      <c r="WAU43" s="34"/>
      <c r="WAV43" s="34"/>
      <c r="WAW43" s="34"/>
      <c r="WAX43" s="34"/>
      <c r="WAY43" s="34"/>
      <c r="WAZ43" s="34"/>
      <c r="WBA43" s="34"/>
      <c r="WBB43" s="34"/>
      <c r="WBC43" s="34"/>
      <c r="WBD43" s="34"/>
      <c r="WBE43" s="34"/>
      <c r="WBF43" s="34"/>
      <c r="WBG43" s="34"/>
      <c r="WBH43" s="34"/>
      <c r="WBI43" s="34"/>
      <c r="WBJ43" s="34"/>
      <c r="WBK43" s="34"/>
      <c r="WBL43" s="34"/>
      <c r="WBM43" s="34"/>
      <c r="WBN43" s="34"/>
      <c r="WBO43" s="34"/>
      <c r="WBP43" s="34"/>
      <c r="WBQ43" s="34"/>
      <c r="WBR43" s="34"/>
      <c r="WBS43" s="34"/>
      <c r="WBT43" s="34"/>
      <c r="WBU43" s="34"/>
      <c r="WBV43" s="34"/>
      <c r="WBW43" s="34"/>
      <c r="WBX43" s="34"/>
      <c r="WBY43" s="34"/>
      <c r="WBZ43" s="34"/>
      <c r="WCA43" s="34"/>
      <c r="WCB43" s="34"/>
      <c r="WCC43" s="34"/>
      <c r="WCD43" s="34"/>
      <c r="WCE43" s="34"/>
      <c r="WCF43" s="34"/>
      <c r="WCG43" s="34"/>
      <c r="WCH43" s="34"/>
      <c r="WCI43" s="34"/>
      <c r="WCJ43" s="34"/>
      <c r="WCK43" s="34"/>
      <c r="WCL43" s="34"/>
      <c r="WCM43" s="34"/>
      <c r="WCN43" s="34"/>
      <c r="WCO43" s="34"/>
      <c r="WCP43" s="34"/>
      <c r="WCQ43" s="34"/>
      <c r="WCR43" s="34"/>
      <c r="WCS43" s="34"/>
      <c r="WCT43" s="34"/>
      <c r="WCU43" s="34"/>
      <c r="WCV43" s="34"/>
      <c r="WCW43" s="34"/>
      <c r="WCX43" s="34"/>
      <c r="WCY43" s="34"/>
      <c r="WCZ43" s="34"/>
      <c r="WDA43" s="34"/>
      <c r="WDB43" s="34"/>
      <c r="WDC43" s="34"/>
      <c r="WDD43" s="34"/>
      <c r="WDE43" s="34"/>
      <c r="WDF43" s="34"/>
      <c r="WDG43" s="34"/>
      <c r="WDH43" s="34"/>
      <c r="WDI43" s="34"/>
      <c r="WDJ43" s="34"/>
      <c r="WDK43" s="34"/>
      <c r="WDL43" s="34"/>
      <c r="WDM43" s="34"/>
      <c r="WDN43" s="34"/>
      <c r="WDO43" s="34"/>
      <c r="WDP43" s="34"/>
      <c r="WDQ43" s="34"/>
      <c r="WDR43" s="34"/>
      <c r="WDS43" s="34"/>
      <c r="WDT43" s="34"/>
      <c r="WDU43" s="34"/>
      <c r="WDV43" s="34"/>
      <c r="WDW43" s="34"/>
      <c r="WDX43" s="34"/>
      <c r="WDY43" s="34"/>
      <c r="WDZ43" s="34"/>
      <c r="WEA43" s="34"/>
      <c r="WEB43" s="34"/>
      <c r="WEC43" s="34"/>
      <c r="WED43" s="34"/>
      <c r="WEE43" s="34"/>
      <c r="WEF43" s="34"/>
      <c r="WEG43" s="34"/>
      <c r="WEH43" s="34"/>
      <c r="WEI43" s="34"/>
      <c r="WEJ43" s="34"/>
      <c r="WEK43" s="34"/>
      <c r="WEL43" s="34"/>
      <c r="WEM43" s="34"/>
      <c r="WEN43" s="34"/>
      <c r="WEO43" s="34"/>
      <c r="WEP43" s="34"/>
      <c r="WEQ43" s="34"/>
      <c r="WER43" s="34"/>
      <c r="WES43" s="34"/>
      <c r="WET43" s="34"/>
      <c r="WEU43" s="34"/>
      <c r="WEV43" s="34"/>
      <c r="WEW43" s="34"/>
      <c r="WEX43" s="34"/>
      <c r="WEY43" s="34"/>
      <c r="WEZ43" s="34"/>
      <c r="WFA43" s="34"/>
      <c r="WFB43" s="34"/>
      <c r="WFC43" s="34"/>
      <c r="WFD43" s="34"/>
      <c r="WFE43" s="34"/>
      <c r="WFF43" s="34"/>
      <c r="WFG43" s="34"/>
      <c r="WFH43" s="34"/>
      <c r="WFI43" s="34"/>
      <c r="WFJ43" s="34"/>
      <c r="WFK43" s="34"/>
      <c r="WFL43" s="34"/>
      <c r="WFM43" s="34"/>
      <c r="WFN43" s="34"/>
      <c r="WFO43" s="34"/>
      <c r="WFP43" s="34"/>
      <c r="WFQ43" s="34"/>
      <c r="WFR43" s="34"/>
      <c r="WFS43" s="34"/>
      <c r="WFT43" s="34"/>
      <c r="WFU43" s="34"/>
      <c r="WFV43" s="34"/>
      <c r="WFW43" s="34"/>
      <c r="WFX43" s="34"/>
      <c r="WFY43" s="34"/>
      <c r="WFZ43" s="34"/>
      <c r="WGA43" s="34"/>
      <c r="WGB43" s="34"/>
      <c r="WGC43" s="34"/>
      <c r="WGD43" s="34"/>
      <c r="WGE43" s="34"/>
      <c r="WGF43" s="34"/>
      <c r="WGG43" s="34"/>
      <c r="WGH43" s="34"/>
      <c r="WGI43" s="34"/>
      <c r="WGJ43" s="34"/>
      <c r="WGK43" s="34"/>
      <c r="WGL43" s="34"/>
      <c r="WGM43" s="34"/>
      <c r="WGN43" s="34"/>
      <c r="WGO43" s="34"/>
      <c r="WGP43" s="34"/>
      <c r="WGQ43" s="34"/>
      <c r="WGR43" s="34"/>
      <c r="WGS43" s="34"/>
      <c r="WGT43" s="34"/>
      <c r="WGU43" s="34"/>
      <c r="WGV43" s="34"/>
      <c r="WGW43" s="34"/>
      <c r="WGX43" s="34"/>
      <c r="WGY43" s="34"/>
      <c r="WGZ43" s="34"/>
      <c r="WHA43" s="34"/>
      <c r="WHB43" s="34"/>
      <c r="WHC43" s="34"/>
      <c r="WHD43" s="34"/>
      <c r="WHE43" s="34"/>
      <c r="WHF43" s="34"/>
      <c r="WHG43" s="34"/>
      <c r="WHH43" s="34"/>
      <c r="WHI43" s="34"/>
      <c r="WHJ43" s="34"/>
      <c r="WHK43" s="34"/>
      <c r="WHL43" s="34"/>
      <c r="WHM43" s="34"/>
      <c r="WHN43" s="34"/>
      <c r="WHO43" s="34"/>
      <c r="WHP43" s="34"/>
      <c r="WHQ43" s="34"/>
      <c r="WHR43" s="34"/>
      <c r="WHS43" s="34"/>
      <c r="WHT43" s="34"/>
      <c r="WHU43" s="34"/>
      <c r="WHV43" s="34"/>
      <c r="WHW43" s="34"/>
      <c r="WHX43" s="34"/>
      <c r="WHY43" s="34"/>
      <c r="WHZ43" s="34"/>
      <c r="WIA43" s="34"/>
      <c r="WIB43" s="34"/>
      <c r="WIC43" s="34"/>
      <c r="WID43" s="34"/>
      <c r="WIE43" s="34"/>
      <c r="WIF43" s="34"/>
      <c r="WIG43" s="34"/>
      <c r="WIH43" s="34"/>
      <c r="WII43" s="34"/>
      <c r="WIJ43" s="34"/>
      <c r="WIK43" s="34"/>
      <c r="WIL43" s="34"/>
      <c r="WIM43" s="34"/>
      <c r="WIN43" s="34"/>
      <c r="WIO43" s="34"/>
      <c r="WIP43" s="34"/>
      <c r="WIQ43" s="34"/>
      <c r="WIR43" s="34"/>
      <c r="WIS43" s="34"/>
      <c r="WIT43" s="34"/>
      <c r="WIU43" s="34"/>
      <c r="WIV43" s="34"/>
      <c r="WIW43" s="34"/>
      <c r="WIX43" s="34"/>
      <c r="WIY43" s="34"/>
      <c r="WIZ43" s="34"/>
      <c r="WJA43" s="34"/>
      <c r="WJB43" s="34"/>
      <c r="WJC43" s="34"/>
      <c r="WJD43" s="34"/>
      <c r="WJE43" s="34"/>
      <c r="WJF43" s="34"/>
      <c r="WJG43" s="34"/>
      <c r="WJH43" s="34"/>
      <c r="WJI43" s="34"/>
      <c r="WJJ43" s="34"/>
      <c r="WJK43" s="34"/>
      <c r="WJL43" s="34"/>
      <c r="WJM43" s="34"/>
      <c r="WJN43" s="34"/>
      <c r="WJO43" s="34"/>
      <c r="WJP43" s="34"/>
      <c r="WJQ43" s="34"/>
      <c r="WJR43" s="34"/>
      <c r="WJS43" s="34"/>
      <c r="WJT43" s="34"/>
      <c r="WJU43" s="34"/>
      <c r="WJV43" s="34"/>
      <c r="WJW43" s="34"/>
      <c r="WJX43" s="34"/>
      <c r="WJY43" s="34"/>
      <c r="WJZ43" s="34"/>
      <c r="WKA43" s="34"/>
      <c r="WKB43" s="34"/>
      <c r="WKC43" s="34"/>
      <c r="WKD43" s="34"/>
      <c r="WKE43" s="34"/>
      <c r="WKF43" s="34"/>
      <c r="WKG43" s="34"/>
      <c r="WKH43" s="34"/>
      <c r="WKI43" s="34"/>
      <c r="WKJ43" s="34"/>
      <c r="WKK43" s="34"/>
      <c r="WKL43" s="34"/>
      <c r="WKM43" s="34"/>
      <c r="WKN43" s="34"/>
      <c r="WKO43" s="34"/>
      <c r="WKP43" s="34"/>
      <c r="WKQ43" s="34"/>
      <c r="WKR43" s="34"/>
      <c r="WKS43" s="34"/>
      <c r="WKT43" s="34"/>
      <c r="WKU43" s="34"/>
      <c r="WKV43" s="34"/>
      <c r="WKW43" s="34"/>
      <c r="WKX43" s="34"/>
      <c r="WKY43" s="34"/>
      <c r="WKZ43" s="34"/>
      <c r="WLA43" s="34"/>
      <c r="WLB43" s="34"/>
      <c r="WLC43" s="34"/>
      <c r="WLD43" s="34"/>
      <c r="WLE43" s="34"/>
      <c r="WLF43" s="34"/>
      <c r="WLG43" s="34"/>
      <c r="WLH43" s="34"/>
      <c r="WLI43" s="34"/>
      <c r="WLJ43" s="34"/>
      <c r="WLK43" s="34"/>
      <c r="WLL43" s="34"/>
      <c r="WLM43" s="34"/>
      <c r="WLN43" s="34"/>
      <c r="WLO43" s="34"/>
      <c r="WLP43" s="34"/>
      <c r="WLQ43" s="34"/>
      <c r="WLR43" s="34"/>
      <c r="WLS43" s="34"/>
      <c r="WLT43" s="34"/>
      <c r="WLU43" s="34"/>
      <c r="WLV43" s="34"/>
      <c r="WLW43" s="34"/>
      <c r="WLX43" s="34"/>
      <c r="WLY43" s="34"/>
      <c r="WLZ43" s="34"/>
      <c r="WMA43" s="34"/>
      <c r="WMB43" s="34"/>
      <c r="WMC43" s="34"/>
      <c r="WMD43" s="34"/>
      <c r="WME43" s="34"/>
      <c r="WMF43" s="34"/>
      <c r="WMG43" s="34"/>
      <c r="WMH43" s="34"/>
      <c r="WMI43" s="34"/>
      <c r="WMJ43" s="34"/>
      <c r="WMK43" s="34"/>
      <c r="WML43" s="34"/>
      <c r="WMM43" s="34"/>
      <c r="WMN43" s="34"/>
      <c r="WMO43" s="34"/>
      <c r="WMP43" s="34"/>
      <c r="WMQ43" s="34"/>
      <c r="WMR43" s="34"/>
      <c r="WMS43" s="34"/>
      <c r="WMT43" s="34"/>
      <c r="WMU43" s="34"/>
      <c r="WMV43" s="34"/>
      <c r="WMW43" s="34"/>
      <c r="WMX43" s="34"/>
      <c r="WMY43" s="34"/>
      <c r="WMZ43" s="34"/>
      <c r="WNA43" s="34"/>
      <c r="WNB43" s="34"/>
      <c r="WNC43" s="34"/>
      <c r="WND43" s="34"/>
      <c r="WNE43" s="34"/>
      <c r="WNF43" s="34"/>
      <c r="WNG43" s="34"/>
      <c r="WNH43" s="34"/>
      <c r="WNI43" s="34"/>
      <c r="WNJ43" s="34"/>
      <c r="WNK43" s="34"/>
      <c r="WNL43" s="34"/>
      <c r="WNM43" s="34"/>
      <c r="WNN43" s="34"/>
      <c r="WNO43" s="34"/>
      <c r="WNP43" s="34"/>
      <c r="WNQ43" s="34"/>
      <c r="WNR43" s="34"/>
      <c r="WNS43" s="34"/>
      <c r="WNT43" s="34"/>
      <c r="WNU43" s="34"/>
      <c r="WNV43" s="34"/>
      <c r="WNW43" s="34"/>
      <c r="WNX43" s="34"/>
      <c r="WNY43" s="34"/>
      <c r="WNZ43" s="34"/>
      <c r="WOA43" s="34"/>
      <c r="WOB43" s="34"/>
      <c r="WOC43" s="34"/>
      <c r="WOD43" s="34"/>
      <c r="WOE43" s="34"/>
      <c r="WOF43" s="34"/>
      <c r="WOG43" s="34"/>
      <c r="WOH43" s="34"/>
      <c r="WOI43" s="34"/>
      <c r="WOJ43" s="34"/>
      <c r="WOK43" s="34"/>
      <c r="WOL43" s="34"/>
      <c r="WOM43" s="34"/>
      <c r="WON43" s="34"/>
      <c r="WOO43" s="34"/>
      <c r="WOP43" s="34"/>
      <c r="WOQ43" s="34"/>
      <c r="WOR43" s="34"/>
      <c r="WOS43" s="34"/>
      <c r="WOT43" s="34"/>
      <c r="WOU43" s="34"/>
      <c r="WOV43" s="34"/>
      <c r="WOW43" s="34"/>
      <c r="WOX43" s="34"/>
      <c r="WOY43" s="34"/>
      <c r="WOZ43" s="34"/>
      <c r="WPA43" s="34"/>
      <c r="WPB43" s="34"/>
      <c r="WPC43" s="34"/>
      <c r="WPD43" s="34"/>
      <c r="WPE43" s="34"/>
      <c r="WPF43" s="34"/>
      <c r="WPG43" s="34"/>
      <c r="WPH43" s="34"/>
      <c r="WPI43" s="34"/>
      <c r="WPJ43" s="34"/>
      <c r="WPK43" s="34"/>
      <c r="WPL43" s="34"/>
      <c r="WPM43" s="34"/>
      <c r="WPN43" s="34"/>
      <c r="WPO43" s="34"/>
      <c r="WPP43" s="34"/>
      <c r="WPQ43" s="34"/>
      <c r="WPR43" s="34"/>
      <c r="WPS43" s="34"/>
      <c r="WPT43" s="34"/>
      <c r="WPU43" s="34"/>
      <c r="WPV43" s="34"/>
      <c r="WPW43" s="34"/>
      <c r="WPX43" s="34"/>
      <c r="WPY43" s="34"/>
      <c r="WPZ43" s="34"/>
      <c r="WQA43" s="34"/>
      <c r="WQB43" s="34"/>
      <c r="WQC43" s="34"/>
      <c r="WQD43" s="34"/>
      <c r="WQE43" s="34"/>
      <c r="WQF43" s="34"/>
      <c r="WQG43" s="34"/>
      <c r="WQH43" s="34"/>
      <c r="WQI43" s="34"/>
      <c r="WQJ43" s="34"/>
      <c r="WQK43" s="34"/>
      <c r="WQL43" s="34"/>
      <c r="WQM43" s="34"/>
      <c r="WQN43" s="34"/>
      <c r="WQO43" s="34"/>
      <c r="WQP43" s="34"/>
      <c r="WQQ43" s="34"/>
      <c r="WQR43" s="34"/>
      <c r="WQS43" s="34"/>
      <c r="WQT43" s="34"/>
      <c r="WQU43" s="34"/>
      <c r="WQV43" s="34"/>
      <c r="WQW43" s="34"/>
      <c r="WQX43" s="34"/>
      <c r="WQY43" s="34"/>
      <c r="WQZ43" s="34"/>
      <c r="WRA43" s="34"/>
      <c r="WRB43" s="34"/>
      <c r="WRC43" s="34"/>
      <c r="WRD43" s="34"/>
      <c r="WRE43" s="34"/>
      <c r="WRF43" s="34"/>
      <c r="WRG43" s="34"/>
      <c r="WRH43" s="34"/>
      <c r="WRI43" s="34"/>
      <c r="WRJ43" s="34"/>
      <c r="WRK43" s="34"/>
      <c r="WRL43" s="34"/>
      <c r="WRM43" s="34"/>
      <c r="WRN43" s="34"/>
      <c r="WRO43" s="34"/>
      <c r="WRP43" s="34"/>
      <c r="WRQ43" s="34"/>
      <c r="WRR43" s="34"/>
      <c r="WRS43" s="34"/>
      <c r="WRT43" s="34"/>
      <c r="WRU43" s="34"/>
      <c r="WRV43" s="34"/>
      <c r="WRW43" s="34"/>
      <c r="WRX43" s="34"/>
      <c r="WRY43" s="34"/>
      <c r="WRZ43" s="34"/>
      <c r="WSA43" s="34"/>
      <c r="WSB43" s="34"/>
      <c r="WSC43" s="34"/>
      <c r="WSD43" s="34"/>
      <c r="WSE43" s="34"/>
      <c r="WSF43" s="34"/>
      <c r="WSG43" s="34"/>
      <c r="WSH43" s="34"/>
      <c r="WSI43" s="34"/>
      <c r="WSJ43" s="34"/>
      <c r="WSK43" s="34"/>
      <c r="WSL43" s="34"/>
      <c r="WSM43" s="34"/>
      <c r="WSN43" s="34"/>
      <c r="WSO43" s="34"/>
      <c r="WSP43" s="34"/>
      <c r="WSQ43" s="34"/>
      <c r="WSR43" s="34"/>
      <c r="WSS43" s="34"/>
      <c r="WST43" s="34"/>
      <c r="WSU43" s="34"/>
      <c r="WSV43" s="34"/>
      <c r="WSW43" s="34"/>
      <c r="WSX43" s="34"/>
      <c r="WSY43" s="34"/>
      <c r="WSZ43" s="34"/>
      <c r="WTA43" s="34"/>
      <c r="WTB43" s="34"/>
      <c r="WTC43" s="34"/>
      <c r="WTD43" s="34"/>
      <c r="WTE43" s="34"/>
      <c r="WTF43" s="34"/>
      <c r="WTG43" s="34"/>
      <c r="WTH43" s="34"/>
      <c r="WTI43" s="34"/>
      <c r="WTJ43" s="34"/>
      <c r="WTK43" s="34"/>
      <c r="WTL43" s="34"/>
      <c r="WTM43" s="34"/>
      <c r="WTN43" s="34"/>
      <c r="WTO43" s="34"/>
      <c r="WTP43" s="34"/>
      <c r="WTQ43" s="34"/>
      <c r="WTR43" s="34"/>
      <c r="WTS43" s="34"/>
      <c r="WTT43" s="34"/>
      <c r="WTU43" s="34"/>
      <c r="WTV43" s="34"/>
      <c r="WTW43" s="34"/>
      <c r="WTX43" s="34"/>
      <c r="WTY43" s="34"/>
      <c r="WTZ43" s="34"/>
      <c r="WUA43" s="34"/>
      <c r="WUB43" s="34"/>
      <c r="WUC43" s="34"/>
      <c r="WUD43" s="34"/>
      <c r="WUE43" s="34"/>
      <c r="WUF43" s="34"/>
      <c r="WUG43" s="34"/>
      <c r="WUH43" s="34"/>
      <c r="WUI43" s="34"/>
      <c r="WUJ43" s="34"/>
      <c r="WUK43" s="34"/>
      <c r="WUL43" s="34"/>
      <c r="WUM43" s="34"/>
      <c r="WUN43" s="34"/>
      <c r="WUO43" s="34"/>
      <c r="WUP43" s="34"/>
      <c r="WUQ43" s="34"/>
      <c r="WUR43" s="34"/>
      <c r="WUS43" s="34"/>
      <c r="WUT43" s="34"/>
      <c r="WUU43" s="34"/>
      <c r="WUV43" s="34"/>
      <c r="WUW43" s="34"/>
      <c r="WUX43" s="34"/>
      <c r="WUY43" s="34"/>
      <c r="WUZ43" s="34"/>
      <c r="WVA43" s="34"/>
      <c r="WVB43" s="34"/>
      <c r="WVC43" s="34"/>
      <c r="WVD43" s="34"/>
      <c r="WVE43" s="34"/>
      <c r="WVF43" s="34"/>
      <c r="WVG43" s="34"/>
      <c r="WVH43" s="34"/>
      <c r="WVI43" s="34"/>
      <c r="WVJ43" s="34"/>
      <c r="WVK43" s="34"/>
      <c r="WVL43" s="34"/>
      <c r="WVM43" s="34"/>
      <c r="WVN43" s="34"/>
      <c r="WVO43" s="34"/>
      <c r="WVP43" s="34"/>
      <c r="WVQ43" s="34"/>
      <c r="WVR43" s="34"/>
      <c r="WVS43" s="34"/>
      <c r="WVT43" s="34"/>
      <c r="WVU43" s="34"/>
      <c r="WVV43" s="34"/>
      <c r="WVW43" s="34"/>
      <c r="WVX43" s="34"/>
      <c r="WVY43" s="34"/>
      <c r="WVZ43" s="34"/>
      <c r="WWA43" s="34"/>
      <c r="WWB43" s="34"/>
      <c r="WWC43" s="34"/>
      <c r="WWD43" s="34"/>
      <c r="WWE43" s="34"/>
      <c r="WWF43" s="34"/>
      <c r="WWG43" s="34"/>
      <c r="WWH43" s="34"/>
      <c r="WWI43" s="34"/>
      <c r="WWJ43" s="34"/>
      <c r="WWK43" s="34"/>
      <c r="WWL43" s="34"/>
      <c r="WWM43" s="34"/>
      <c r="WWN43" s="34"/>
      <c r="WWO43" s="34"/>
      <c r="WWP43" s="34"/>
      <c r="WWQ43" s="34"/>
      <c r="WWR43" s="34"/>
      <c r="WWS43" s="34"/>
      <c r="WWT43" s="34"/>
      <c r="WWU43" s="34"/>
      <c r="WWV43" s="34"/>
      <c r="WWW43" s="34"/>
      <c r="WWX43" s="34"/>
      <c r="WWY43" s="34"/>
      <c r="WWZ43" s="34"/>
      <c r="WXA43" s="34"/>
      <c r="WXB43" s="34"/>
      <c r="WXC43" s="34"/>
      <c r="WXD43" s="34"/>
      <c r="WXE43" s="34"/>
      <c r="WXF43" s="34"/>
      <c r="WXG43" s="34"/>
      <c r="WXH43" s="34"/>
      <c r="WXI43" s="34"/>
      <c r="WXJ43" s="34"/>
      <c r="WXK43" s="34"/>
      <c r="WXL43" s="34"/>
      <c r="WXM43" s="34"/>
      <c r="WXN43" s="34"/>
      <c r="WXO43" s="34"/>
      <c r="WXP43" s="34"/>
      <c r="WXQ43" s="34"/>
      <c r="WXR43" s="34"/>
      <c r="WXS43" s="34"/>
      <c r="WXT43" s="34"/>
      <c r="WXU43" s="34"/>
      <c r="WXV43" s="34"/>
      <c r="WXW43" s="34"/>
      <c r="WXX43" s="34"/>
      <c r="WXY43" s="34"/>
      <c r="WXZ43" s="34"/>
      <c r="WYA43" s="34"/>
      <c r="WYB43" s="34"/>
      <c r="WYC43" s="34"/>
      <c r="WYD43" s="34"/>
      <c r="WYE43" s="34"/>
      <c r="WYF43" s="34"/>
      <c r="WYG43" s="34"/>
      <c r="WYH43" s="34"/>
      <c r="WYI43" s="34"/>
      <c r="WYJ43" s="34"/>
      <c r="WYK43" s="34"/>
      <c r="WYL43" s="34"/>
      <c r="WYM43" s="34"/>
      <c r="WYN43" s="34"/>
      <c r="WYO43" s="34"/>
      <c r="WYP43" s="34"/>
      <c r="WYQ43" s="34"/>
      <c r="WYR43" s="34"/>
      <c r="WYS43" s="34"/>
      <c r="WYT43" s="34"/>
      <c r="WYU43" s="34"/>
      <c r="WYV43" s="34"/>
      <c r="WYW43" s="34"/>
      <c r="WYX43" s="34"/>
      <c r="WYY43" s="34"/>
      <c r="WYZ43" s="34"/>
      <c r="WZA43" s="34"/>
      <c r="WZB43" s="34"/>
      <c r="WZC43" s="34"/>
      <c r="WZD43" s="34"/>
      <c r="WZE43" s="34"/>
      <c r="WZF43" s="34"/>
      <c r="WZG43" s="34"/>
      <c r="WZH43" s="34"/>
      <c r="WZI43" s="34"/>
      <c r="WZJ43" s="34"/>
      <c r="WZK43" s="34"/>
      <c r="WZL43" s="34"/>
      <c r="WZM43" s="34"/>
      <c r="WZN43" s="34"/>
      <c r="WZO43" s="34"/>
      <c r="WZP43" s="34"/>
      <c r="WZQ43" s="34"/>
      <c r="WZR43" s="34"/>
      <c r="WZS43" s="34"/>
      <c r="WZT43" s="34"/>
      <c r="WZU43" s="34"/>
      <c r="WZV43" s="34"/>
      <c r="WZW43" s="34"/>
      <c r="WZX43" s="34"/>
      <c r="WZY43" s="34"/>
      <c r="WZZ43" s="34"/>
      <c r="XAA43" s="34"/>
      <c r="XAB43" s="34"/>
      <c r="XAC43" s="34"/>
      <c r="XAD43" s="34"/>
      <c r="XAE43" s="34"/>
      <c r="XAF43" s="34"/>
      <c r="XAG43" s="34"/>
      <c r="XAH43" s="34"/>
      <c r="XAI43" s="34"/>
      <c r="XAJ43" s="34"/>
      <c r="XAK43" s="34"/>
      <c r="XAL43" s="34"/>
      <c r="XAM43" s="34"/>
      <c r="XAN43" s="34"/>
      <c r="XAO43" s="34"/>
      <c r="XAP43" s="34"/>
      <c r="XAQ43" s="34"/>
      <c r="XAR43" s="34"/>
      <c r="XAS43" s="34"/>
      <c r="XAT43" s="34"/>
      <c r="XAU43" s="34"/>
      <c r="XAV43" s="34"/>
      <c r="XAW43" s="34"/>
      <c r="XAX43" s="34"/>
      <c r="XAY43" s="34"/>
      <c r="XAZ43" s="34"/>
      <c r="XBA43" s="34"/>
      <c r="XBB43" s="34"/>
      <c r="XBC43" s="34"/>
      <c r="XBD43" s="34"/>
      <c r="XBE43" s="34"/>
      <c r="XBF43" s="34"/>
      <c r="XBG43" s="34"/>
      <c r="XBH43" s="34"/>
      <c r="XBI43" s="34"/>
      <c r="XBJ43" s="34"/>
      <c r="XBK43" s="34"/>
      <c r="XBL43" s="34"/>
      <c r="XBM43" s="34"/>
      <c r="XBN43" s="34"/>
      <c r="XBO43" s="34"/>
      <c r="XBP43" s="34"/>
      <c r="XBQ43" s="34"/>
      <c r="XBR43" s="34"/>
      <c r="XBS43" s="34"/>
      <c r="XBT43" s="34"/>
      <c r="XBU43" s="34"/>
      <c r="XBV43" s="34"/>
      <c r="XBW43" s="34"/>
      <c r="XBX43" s="34"/>
      <c r="XBY43" s="34"/>
      <c r="XBZ43" s="34"/>
      <c r="XCA43" s="34"/>
      <c r="XCB43" s="34"/>
      <c r="XCC43" s="34"/>
      <c r="XCD43" s="34"/>
      <c r="XCE43" s="34"/>
      <c r="XCF43" s="34"/>
      <c r="XCG43" s="34"/>
      <c r="XCH43" s="34"/>
      <c r="XCI43" s="34"/>
      <c r="XCJ43" s="34"/>
      <c r="XCK43" s="34"/>
      <c r="XCL43" s="34"/>
      <c r="XCM43" s="34"/>
      <c r="XCN43" s="34"/>
      <c r="XCO43" s="34"/>
      <c r="XCP43" s="34"/>
      <c r="XCQ43" s="34"/>
      <c r="XCR43" s="34"/>
      <c r="XCS43" s="34"/>
      <c r="XCT43" s="34"/>
      <c r="XCU43" s="34"/>
      <c r="XCV43" s="34"/>
      <c r="XCW43" s="34"/>
      <c r="XCX43" s="34"/>
      <c r="XCY43" s="34"/>
      <c r="XCZ43" s="34"/>
      <c r="XDA43" s="34"/>
      <c r="XDB43" s="34"/>
      <c r="XDC43" s="34"/>
      <c r="XDD43" s="34"/>
      <c r="XDE43" s="34"/>
      <c r="XDF43" s="34"/>
      <c r="XDG43" s="34"/>
      <c r="XDH43" s="34"/>
      <c r="XDI43" s="34"/>
      <c r="XDJ43" s="34"/>
      <c r="XDK43" s="34"/>
      <c r="XDL43" s="34"/>
      <c r="XDM43" s="34"/>
      <c r="XDN43" s="34"/>
      <c r="XDO43" s="34"/>
      <c r="XDP43" s="34"/>
      <c r="XDQ43" s="34"/>
      <c r="XDR43" s="34"/>
      <c r="XDS43" s="34"/>
      <c r="XDT43" s="34"/>
      <c r="XDU43" s="34"/>
      <c r="XDV43" s="34"/>
      <c r="XDW43" s="34"/>
      <c r="XDX43" s="34"/>
      <c r="XDY43" s="34"/>
      <c r="XDZ43" s="34"/>
      <c r="XEA43" s="34"/>
      <c r="XEB43" s="34"/>
      <c r="XEC43" s="34"/>
      <c r="XED43" s="34"/>
      <c r="XEE43" s="34"/>
      <c r="XEF43" s="34"/>
      <c r="XEG43" s="34"/>
      <c r="XEH43" s="34"/>
      <c r="XEI43" s="34"/>
      <c r="XEJ43" s="34"/>
      <c r="XEK43" s="34"/>
      <c r="XEL43" s="34"/>
      <c r="XEM43" s="34"/>
      <c r="XEN43" s="34"/>
      <c r="XEO43" s="34"/>
      <c r="XEP43" s="34"/>
      <c r="XEQ43" s="34"/>
      <c r="XER43" s="34"/>
      <c r="XES43" s="34"/>
      <c r="XET43" s="34"/>
      <c r="XEU43" s="34"/>
      <c r="XEV43" s="34"/>
      <c r="XEW43" s="34"/>
      <c r="XEX43" s="34"/>
      <c r="XEY43" s="34"/>
      <c r="XEZ43" s="34"/>
      <c r="XFA43" s="34"/>
      <c r="XFB43" s="34"/>
      <c r="XFC43" s="34"/>
    </row>
    <row r="44" spans="1:16383" ht="9" customHeight="1" x14ac:dyDescent="0.25">
      <c r="A44" s="36" t="s">
        <v>46</v>
      </c>
      <c r="B44" s="203">
        <v>1216999</v>
      </c>
      <c r="C44" s="203">
        <v>1422476</v>
      </c>
      <c r="D44" s="203">
        <v>1470940</v>
      </c>
      <c r="E44" s="203">
        <v>1262655</v>
      </c>
      <c r="F44" s="203">
        <v>962964</v>
      </c>
      <c r="G44" s="203">
        <v>1036948</v>
      </c>
      <c r="H44" s="33"/>
      <c r="I44" s="33"/>
      <c r="J44" s="33"/>
    </row>
    <row r="45" spans="1:16383" s="42" customFormat="1" ht="9" customHeight="1" x14ac:dyDescent="0.25">
      <c r="A45" s="39" t="s">
        <v>47</v>
      </c>
      <c r="B45" s="204">
        <v>3489501</v>
      </c>
      <c r="C45" s="204">
        <v>3086747</v>
      </c>
      <c r="D45" s="204">
        <v>3325166</v>
      </c>
      <c r="E45" s="204">
        <v>2793508</v>
      </c>
      <c r="F45" s="204">
        <v>3026697</v>
      </c>
      <c r="G45" s="204">
        <v>3073248</v>
      </c>
      <c r="H45" s="33"/>
      <c r="I45" s="33"/>
      <c r="J45" s="33"/>
    </row>
    <row r="46" spans="1:16383" s="42" customFormat="1" ht="3" customHeight="1" x14ac:dyDescent="0.25">
      <c r="A46" s="43"/>
      <c r="B46" s="44"/>
      <c r="C46" s="44"/>
      <c r="D46" s="44"/>
      <c r="E46" s="44"/>
      <c r="F46" s="44"/>
      <c r="G46" s="44"/>
    </row>
    <row r="47" spans="1:16383" s="42" customFormat="1" ht="3" customHeight="1" x14ac:dyDescent="0.25">
      <c r="A47" s="45"/>
      <c r="B47" s="207"/>
      <c r="C47" s="207"/>
      <c r="D47" s="207"/>
      <c r="E47" s="207"/>
      <c r="F47" s="207"/>
      <c r="G47" s="207"/>
    </row>
    <row r="48" spans="1:16383" s="42" customFormat="1" ht="9" customHeight="1" x14ac:dyDescent="0.25">
      <c r="A48" s="46" t="s">
        <v>125</v>
      </c>
      <c r="B48" s="208"/>
      <c r="C48" s="208"/>
      <c r="D48" s="208"/>
      <c r="E48" s="208"/>
      <c r="F48" s="208"/>
      <c r="G48" s="208"/>
    </row>
    <row r="49" ht="15.75" hidden="1" customHeight="1" x14ac:dyDescent="0.25"/>
  </sheetData>
  <sheetProtection sheet="1" objects="1" scenarios="1"/>
  <hyperlinks>
    <hyperlink ref="G1" location="Índice!A1" display="Índice!A1"/>
  </hyperlinks>
  <printOptions horizontalCentered="1" verticalCentered="1"/>
  <pageMargins left="0.19685039370078741" right="0.19685039370078741" top="0.19685039370078741" bottom="0.19685039370078741" header="0" footer="0.39370078740157483"/>
  <pageSetup orientation="landscape" r:id="rId1"/>
  <headerFooter scaleWithDoc="0" alignWithMargins="0">
    <oddHeader>&amp;L&amp;"Arial,Normal"&amp;10&amp;K000080INEGI. Anuario estadístico y geográfico por entidad federativa 2019.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8"/>
  <sheetViews>
    <sheetView showGridLines="0" showRowColHeaders="0" zoomScale="130" zoomScaleNormal="130" workbookViewId="0"/>
  </sheetViews>
  <sheetFormatPr baseColWidth="10" defaultColWidth="0" defaultRowHeight="15.6" customHeight="1" zeroHeight="1" x14ac:dyDescent="0.25"/>
  <cols>
    <col min="1" max="1" width="17" style="5" customWidth="1"/>
    <col min="2" max="2" width="6.7109375" style="51" customWidth="1"/>
    <col min="3" max="6" width="7.42578125" style="51" customWidth="1"/>
    <col min="7" max="17" width="7.42578125" style="5" customWidth="1"/>
    <col min="18" max="18" width="0.85546875" style="5" customWidth="1"/>
    <col min="19" max="22" width="13.42578125" style="5" hidden="1" customWidth="1"/>
    <col min="23" max="16384" width="0" style="5" hidden="1"/>
  </cols>
  <sheetData>
    <row r="1" spans="1:16384" ht="14.1" customHeight="1" x14ac:dyDescent="0.25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4"/>
      <c r="M1" s="4"/>
      <c r="N1" s="4"/>
      <c r="O1" s="4"/>
      <c r="P1" s="4"/>
      <c r="Q1" s="4" t="s">
        <v>1</v>
      </c>
    </row>
    <row r="2" spans="1:16384" ht="14.1" customHeight="1" x14ac:dyDescent="0.25">
      <c r="A2" s="1" t="s">
        <v>2</v>
      </c>
      <c r="B2" s="2"/>
      <c r="C2" s="2"/>
      <c r="D2" s="2"/>
      <c r="E2" s="2"/>
      <c r="F2" s="2"/>
      <c r="G2" s="3"/>
      <c r="H2" s="3"/>
      <c r="I2" s="3"/>
      <c r="J2" s="3"/>
      <c r="K2" s="3"/>
      <c r="L2" s="6"/>
      <c r="M2" s="6"/>
      <c r="N2" s="6"/>
      <c r="O2" s="6"/>
      <c r="P2" s="6"/>
      <c r="Q2" s="6"/>
    </row>
    <row r="3" spans="1:16384" ht="14.1" customHeight="1" x14ac:dyDescent="0.25">
      <c r="A3" s="7" t="s">
        <v>49</v>
      </c>
      <c r="B3" s="8"/>
      <c r="C3" s="8"/>
      <c r="D3" s="8"/>
      <c r="E3" s="8"/>
      <c r="F3" s="8"/>
      <c r="G3" s="3"/>
      <c r="H3" s="3"/>
      <c r="I3" s="3"/>
      <c r="J3" s="3"/>
      <c r="K3" s="3"/>
      <c r="L3" s="9"/>
      <c r="M3" s="9"/>
      <c r="N3" s="9"/>
      <c r="O3" s="9"/>
      <c r="P3" s="9"/>
      <c r="Q3" s="9"/>
    </row>
    <row r="4" spans="1:16384" ht="14.1" customHeight="1" x14ac:dyDescent="0.25">
      <c r="A4" s="10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6384" ht="3" customHeight="1" x14ac:dyDescent="0.25">
      <c r="A5" s="12"/>
      <c r="B5" s="13"/>
      <c r="C5" s="13"/>
      <c r="D5" s="13"/>
      <c r="E5" s="13"/>
      <c r="F5" s="13"/>
      <c r="G5" s="14"/>
      <c r="H5" s="14"/>
      <c r="I5" s="15"/>
      <c r="J5" s="16"/>
      <c r="K5" s="16"/>
      <c r="L5" s="17"/>
      <c r="M5" s="17"/>
      <c r="N5" s="17"/>
      <c r="O5" s="17"/>
      <c r="P5" s="17"/>
      <c r="Q5" s="17"/>
    </row>
    <row r="6" spans="1:16384" ht="3" customHeight="1" x14ac:dyDescent="0.25">
      <c r="A6" s="18"/>
      <c r="B6" s="19"/>
      <c r="C6" s="19"/>
      <c r="D6" s="19"/>
      <c r="E6" s="19"/>
      <c r="F6" s="19"/>
      <c r="G6" s="20"/>
      <c r="H6" s="20"/>
      <c r="I6" s="21"/>
      <c r="J6" s="22"/>
      <c r="K6" s="22"/>
      <c r="L6" s="23"/>
      <c r="M6" s="23"/>
      <c r="N6" s="23"/>
      <c r="O6" s="23"/>
      <c r="P6" s="23"/>
      <c r="Q6" s="23"/>
    </row>
    <row r="7" spans="1:16384" ht="11.25" customHeight="1" x14ac:dyDescent="0.25">
      <c r="A7" s="24" t="s">
        <v>4</v>
      </c>
      <c r="B7" s="25" t="s">
        <v>5</v>
      </c>
      <c r="C7" s="25" t="s">
        <v>6</v>
      </c>
      <c r="D7" s="25" t="s">
        <v>7</v>
      </c>
      <c r="E7" s="25" t="s">
        <v>8</v>
      </c>
      <c r="F7" s="25" t="s">
        <v>9</v>
      </c>
      <c r="G7" s="25" t="s">
        <v>10</v>
      </c>
      <c r="H7" s="25" t="s">
        <v>11</v>
      </c>
      <c r="I7" s="25" t="s">
        <v>12</v>
      </c>
      <c r="J7" s="25" t="s">
        <v>13</v>
      </c>
      <c r="K7" s="25" t="s">
        <v>14</v>
      </c>
      <c r="L7" s="25">
        <v>2013</v>
      </c>
      <c r="M7" s="26">
        <v>2014</v>
      </c>
      <c r="N7" s="26">
        <v>2015</v>
      </c>
      <c r="O7" s="26">
        <v>2016</v>
      </c>
      <c r="P7" s="26">
        <v>2017</v>
      </c>
      <c r="Q7" s="26" t="s">
        <v>48</v>
      </c>
    </row>
    <row r="8" spans="1:16384" ht="3" customHeight="1" x14ac:dyDescent="0.25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spans="1:16384" ht="3" customHeight="1" x14ac:dyDescent="0.25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</row>
    <row r="10" spans="1:16384" ht="9" customHeight="1" x14ac:dyDescent="0.25">
      <c r="A10" s="31" t="s">
        <v>15</v>
      </c>
      <c r="B10" s="32">
        <f t="shared" ref="B10:L10" si="0">SUM(B12:B43)</f>
        <v>15138.6859</v>
      </c>
      <c r="C10" s="32">
        <f t="shared" si="0"/>
        <v>18331.748200000002</v>
      </c>
      <c r="D10" s="32">
        <f t="shared" si="0"/>
        <v>21688.270700000001</v>
      </c>
      <c r="E10" s="32">
        <f t="shared" si="0"/>
        <v>25566.834899999998</v>
      </c>
      <c r="F10" s="32">
        <f t="shared" si="0"/>
        <v>26058.818399999993</v>
      </c>
      <c r="G10" s="32">
        <f t="shared" si="0"/>
        <v>25144.985199999999</v>
      </c>
      <c r="H10" s="32">
        <f t="shared" si="0"/>
        <v>21306.332699999999</v>
      </c>
      <c r="I10" s="32">
        <f t="shared" si="0"/>
        <v>21303.882300000001</v>
      </c>
      <c r="J10" s="32">
        <f t="shared" si="0"/>
        <v>22802.9719</v>
      </c>
      <c r="K10" s="32">
        <f t="shared" si="0"/>
        <v>22438.321799999991</v>
      </c>
      <c r="L10" s="32">
        <f t="shared" si="0"/>
        <v>22302.751299999996</v>
      </c>
      <c r="M10" s="32">
        <f>SUM(M12:M43)</f>
        <v>23647.284100000004</v>
      </c>
      <c r="N10" s="32">
        <f>SUM(N12:N43)</f>
        <v>24784.773299999993</v>
      </c>
      <c r="O10" s="32">
        <f>SUM(O12:O43)</f>
        <v>26993.28149999999</v>
      </c>
      <c r="P10" s="32">
        <f>SUM(P12:P43)</f>
        <v>30290.545000000002</v>
      </c>
      <c r="Q10" s="32">
        <f>SUM(Q12:Q43)</f>
        <v>33470.419399999999</v>
      </c>
      <c r="S10" s="33"/>
      <c r="T10" s="33"/>
    </row>
    <row r="11" spans="1:16384" ht="3.95" customHeight="1" x14ac:dyDescent="0.2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4"/>
      <c r="T11" s="33"/>
      <c r="U11" s="34"/>
      <c r="V11" s="34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  <c r="IW11" s="35"/>
      <c r="IX11" s="35"/>
      <c r="IY11" s="35"/>
      <c r="IZ11" s="35"/>
      <c r="JA11" s="35"/>
      <c r="JB11" s="35"/>
      <c r="JC11" s="35"/>
      <c r="JD11" s="35"/>
      <c r="JE11" s="35"/>
      <c r="JF11" s="35"/>
      <c r="JG11" s="35"/>
      <c r="JH11" s="35"/>
      <c r="JI11" s="35"/>
      <c r="JJ11" s="35"/>
      <c r="JK11" s="35"/>
      <c r="JL11" s="35"/>
      <c r="JM11" s="35"/>
      <c r="JN11" s="35"/>
      <c r="JO11" s="35"/>
      <c r="JP11" s="35"/>
      <c r="JQ11" s="35"/>
      <c r="JR11" s="35"/>
      <c r="JS11" s="35"/>
      <c r="JT11" s="35"/>
      <c r="JU11" s="35"/>
      <c r="JV11" s="35"/>
      <c r="JW11" s="35"/>
      <c r="JX11" s="35"/>
      <c r="JY11" s="35"/>
      <c r="JZ11" s="35"/>
      <c r="KA11" s="35"/>
      <c r="KB11" s="35"/>
      <c r="KC11" s="35"/>
      <c r="KD11" s="35"/>
      <c r="KE11" s="35"/>
      <c r="KF11" s="35"/>
      <c r="KG11" s="35"/>
      <c r="KH11" s="35"/>
      <c r="KI11" s="35"/>
      <c r="KJ11" s="35"/>
      <c r="KK11" s="35"/>
      <c r="KL11" s="35"/>
      <c r="KM11" s="35"/>
      <c r="KN11" s="35"/>
      <c r="KO11" s="35"/>
      <c r="KP11" s="35"/>
      <c r="KQ11" s="35"/>
      <c r="KR11" s="35"/>
      <c r="KS11" s="35"/>
      <c r="KT11" s="35"/>
      <c r="KU11" s="35"/>
      <c r="KV11" s="35"/>
      <c r="KW11" s="35"/>
      <c r="KX11" s="35"/>
      <c r="KY11" s="35"/>
      <c r="KZ11" s="35"/>
      <c r="LA11" s="35"/>
      <c r="LB11" s="35"/>
      <c r="LC11" s="35"/>
      <c r="LD11" s="35"/>
      <c r="LE11" s="35"/>
      <c r="LF11" s="35"/>
      <c r="LG11" s="35"/>
      <c r="LH11" s="35"/>
      <c r="LI11" s="35"/>
      <c r="LJ11" s="35"/>
      <c r="LK11" s="35"/>
      <c r="LL11" s="35"/>
      <c r="LM11" s="35"/>
      <c r="LN11" s="35"/>
      <c r="LO11" s="35"/>
      <c r="LP11" s="35"/>
      <c r="LQ11" s="35"/>
      <c r="LR11" s="35"/>
      <c r="LS11" s="35"/>
      <c r="LT11" s="35"/>
      <c r="LU11" s="35"/>
      <c r="LV11" s="35"/>
      <c r="LW11" s="35"/>
      <c r="LX11" s="35"/>
      <c r="LY11" s="35"/>
      <c r="LZ11" s="35"/>
      <c r="MA11" s="35"/>
      <c r="MB11" s="35"/>
      <c r="MC11" s="35"/>
      <c r="MD11" s="35"/>
      <c r="ME11" s="35"/>
      <c r="MF11" s="35"/>
      <c r="MG11" s="35"/>
      <c r="MH11" s="35"/>
      <c r="MI11" s="35"/>
      <c r="MJ11" s="35"/>
      <c r="MK11" s="35"/>
      <c r="ML11" s="35"/>
      <c r="MM11" s="35"/>
      <c r="MN11" s="35"/>
      <c r="MO11" s="35"/>
      <c r="MP11" s="35"/>
      <c r="MQ11" s="35"/>
      <c r="MR11" s="35"/>
      <c r="MS11" s="35"/>
      <c r="MT11" s="35"/>
      <c r="MU11" s="35"/>
      <c r="MV11" s="35"/>
      <c r="MW11" s="35"/>
      <c r="MX11" s="35"/>
      <c r="MY11" s="35"/>
      <c r="MZ11" s="35"/>
      <c r="NA11" s="35"/>
      <c r="NB11" s="35"/>
      <c r="NC11" s="35"/>
      <c r="ND11" s="35"/>
      <c r="NE11" s="35"/>
      <c r="NF11" s="35"/>
      <c r="NG11" s="35"/>
      <c r="NH11" s="35"/>
      <c r="NI11" s="35"/>
      <c r="NJ11" s="35"/>
      <c r="NK11" s="35"/>
      <c r="NL11" s="35"/>
      <c r="NM11" s="35"/>
      <c r="NN11" s="35"/>
      <c r="NO11" s="35"/>
      <c r="NP11" s="35"/>
      <c r="NQ11" s="35"/>
      <c r="NR11" s="35"/>
      <c r="NS11" s="35"/>
      <c r="NT11" s="35"/>
      <c r="NU11" s="35"/>
      <c r="NV11" s="35"/>
      <c r="NW11" s="35"/>
      <c r="NX11" s="35"/>
      <c r="NY11" s="35"/>
      <c r="NZ11" s="35"/>
      <c r="OA11" s="35"/>
      <c r="OB11" s="35"/>
      <c r="OC11" s="35"/>
      <c r="OD11" s="35"/>
      <c r="OE11" s="35"/>
      <c r="OF11" s="35"/>
      <c r="OG11" s="35"/>
      <c r="OH11" s="35"/>
      <c r="OI11" s="35"/>
      <c r="OJ11" s="35"/>
      <c r="OK11" s="35"/>
      <c r="OL11" s="35"/>
      <c r="OM11" s="35"/>
      <c r="ON11" s="35"/>
      <c r="OO11" s="35"/>
      <c r="OP11" s="35"/>
      <c r="OQ11" s="35"/>
      <c r="OR11" s="35"/>
      <c r="OS11" s="35"/>
      <c r="OT11" s="35"/>
      <c r="OU11" s="35"/>
      <c r="OV11" s="35"/>
      <c r="OW11" s="35"/>
      <c r="OX11" s="35"/>
      <c r="OY11" s="35"/>
      <c r="OZ11" s="35"/>
      <c r="PA11" s="35"/>
      <c r="PB11" s="35"/>
      <c r="PC11" s="35"/>
      <c r="PD11" s="35"/>
      <c r="PE11" s="35"/>
      <c r="PF11" s="35"/>
      <c r="PG11" s="35"/>
      <c r="PH11" s="35"/>
      <c r="PI11" s="35"/>
      <c r="PJ11" s="35"/>
      <c r="PK11" s="35"/>
      <c r="PL11" s="35"/>
      <c r="PM11" s="35"/>
      <c r="PN11" s="35"/>
      <c r="PO11" s="35"/>
      <c r="PP11" s="35"/>
      <c r="PQ11" s="35"/>
      <c r="PR11" s="35"/>
      <c r="PS11" s="35"/>
      <c r="PT11" s="35"/>
      <c r="PU11" s="35"/>
      <c r="PV11" s="35"/>
      <c r="PW11" s="35"/>
      <c r="PX11" s="35"/>
      <c r="PY11" s="35"/>
      <c r="PZ11" s="35"/>
      <c r="QA11" s="35"/>
      <c r="QB11" s="35"/>
      <c r="QC11" s="35"/>
      <c r="QD11" s="35"/>
      <c r="QE11" s="35"/>
      <c r="QF11" s="35"/>
      <c r="QG11" s="35"/>
      <c r="QH11" s="35"/>
      <c r="QI11" s="35"/>
      <c r="QJ11" s="35"/>
      <c r="QK11" s="35"/>
      <c r="QL11" s="35"/>
      <c r="QM11" s="35"/>
      <c r="QN11" s="35"/>
      <c r="QO11" s="35"/>
      <c r="QP11" s="35"/>
      <c r="QQ11" s="35"/>
      <c r="QR11" s="35"/>
      <c r="QS11" s="35"/>
      <c r="QT11" s="35"/>
      <c r="QU11" s="35"/>
      <c r="QV11" s="35"/>
      <c r="QW11" s="35"/>
      <c r="QX11" s="35"/>
      <c r="QY11" s="35"/>
      <c r="QZ11" s="35"/>
      <c r="RA11" s="35"/>
      <c r="RB11" s="35"/>
      <c r="RC11" s="35"/>
      <c r="RD11" s="35"/>
      <c r="RE11" s="35"/>
      <c r="RF11" s="35"/>
      <c r="RG11" s="35"/>
      <c r="RH11" s="35"/>
      <c r="RI11" s="35"/>
      <c r="RJ11" s="35"/>
      <c r="RK11" s="35"/>
      <c r="RL11" s="35"/>
      <c r="RM11" s="35"/>
      <c r="RN11" s="35"/>
      <c r="RO11" s="35"/>
      <c r="RP11" s="35"/>
      <c r="RQ11" s="35"/>
      <c r="RR11" s="35"/>
      <c r="RS11" s="35"/>
      <c r="RT11" s="35"/>
      <c r="RU11" s="35"/>
      <c r="RV11" s="35"/>
      <c r="RW11" s="35"/>
      <c r="RX11" s="35"/>
      <c r="RY11" s="35"/>
      <c r="RZ11" s="35"/>
      <c r="SA11" s="35"/>
      <c r="SB11" s="35"/>
      <c r="SC11" s="35"/>
      <c r="SD11" s="35"/>
      <c r="SE11" s="35"/>
      <c r="SF11" s="35"/>
      <c r="SG11" s="35"/>
      <c r="SH11" s="35"/>
      <c r="SI11" s="35"/>
      <c r="SJ11" s="35"/>
      <c r="SK11" s="35"/>
      <c r="SL11" s="35"/>
      <c r="SM11" s="35"/>
      <c r="SN11" s="35"/>
      <c r="SO11" s="35"/>
      <c r="SP11" s="35"/>
      <c r="SQ11" s="35"/>
      <c r="SR11" s="35"/>
      <c r="SS11" s="35"/>
      <c r="ST11" s="35"/>
      <c r="SU11" s="35"/>
      <c r="SV11" s="35"/>
      <c r="SW11" s="35"/>
      <c r="SX11" s="35"/>
      <c r="SY11" s="35"/>
      <c r="SZ11" s="35"/>
      <c r="TA11" s="35"/>
      <c r="TB11" s="35"/>
      <c r="TC11" s="35"/>
      <c r="TD11" s="35"/>
      <c r="TE11" s="35"/>
      <c r="TF11" s="35"/>
      <c r="TG11" s="35"/>
      <c r="TH11" s="35"/>
      <c r="TI11" s="35"/>
      <c r="TJ11" s="35"/>
      <c r="TK11" s="35"/>
      <c r="TL11" s="35"/>
      <c r="TM11" s="35"/>
      <c r="TN11" s="35"/>
      <c r="TO11" s="35"/>
      <c r="TP11" s="35"/>
      <c r="TQ11" s="35"/>
      <c r="TR11" s="35"/>
      <c r="TS11" s="35"/>
      <c r="TT11" s="35"/>
      <c r="TU11" s="35"/>
      <c r="TV11" s="35"/>
      <c r="TW11" s="35"/>
      <c r="TX11" s="35"/>
      <c r="TY11" s="35"/>
      <c r="TZ11" s="35"/>
      <c r="UA11" s="35"/>
      <c r="UB11" s="35"/>
      <c r="UC11" s="35"/>
      <c r="UD11" s="35"/>
      <c r="UE11" s="35"/>
      <c r="UF11" s="35"/>
      <c r="UG11" s="35"/>
      <c r="UH11" s="35"/>
      <c r="UI11" s="35"/>
      <c r="UJ11" s="35"/>
      <c r="UK11" s="35"/>
      <c r="UL11" s="35"/>
      <c r="UM11" s="35"/>
      <c r="UN11" s="35"/>
      <c r="UO11" s="35"/>
      <c r="UP11" s="35"/>
      <c r="UQ11" s="35"/>
      <c r="UR11" s="35"/>
      <c r="US11" s="35"/>
      <c r="UT11" s="35"/>
      <c r="UU11" s="35"/>
      <c r="UV11" s="35"/>
      <c r="UW11" s="35"/>
      <c r="UX11" s="35"/>
      <c r="UY11" s="35"/>
      <c r="UZ11" s="35"/>
      <c r="VA11" s="35"/>
      <c r="VB11" s="35"/>
      <c r="VC11" s="35"/>
      <c r="VD11" s="35"/>
      <c r="VE11" s="35"/>
      <c r="VF11" s="35"/>
      <c r="VG11" s="35"/>
      <c r="VH11" s="35"/>
      <c r="VI11" s="35"/>
      <c r="VJ11" s="35"/>
      <c r="VK11" s="35"/>
      <c r="VL11" s="35"/>
      <c r="VM11" s="35"/>
      <c r="VN11" s="35"/>
      <c r="VO11" s="35"/>
      <c r="VP11" s="35"/>
      <c r="VQ11" s="35"/>
      <c r="VR11" s="35"/>
      <c r="VS11" s="35"/>
      <c r="VT11" s="35"/>
      <c r="VU11" s="35"/>
      <c r="VV11" s="35"/>
      <c r="VW11" s="35"/>
      <c r="VX11" s="35"/>
      <c r="VY11" s="35"/>
      <c r="VZ11" s="35"/>
      <c r="WA11" s="35"/>
      <c r="WB11" s="35"/>
      <c r="WC11" s="35"/>
      <c r="WD11" s="35"/>
      <c r="WE11" s="35"/>
      <c r="WF11" s="35"/>
      <c r="WG11" s="35"/>
      <c r="WH11" s="35"/>
      <c r="WI11" s="35"/>
      <c r="WJ11" s="35"/>
      <c r="WK11" s="35"/>
      <c r="WL11" s="35"/>
      <c r="WM11" s="35"/>
      <c r="WN11" s="35"/>
      <c r="WO11" s="35"/>
      <c r="WP11" s="35"/>
      <c r="WQ11" s="35"/>
      <c r="WR11" s="35"/>
      <c r="WS11" s="35"/>
      <c r="WT11" s="35"/>
      <c r="WU11" s="35"/>
      <c r="WV11" s="35"/>
      <c r="WW11" s="35"/>
      <c r="WX11" s="35"/>
      <c r="WY11" s="35"/>
      <c r="WZ11" s="35"/>
      <c r="XA11" s="35"/>
      <c r="XB11" s="35"/>
      <c r="XC11" s="35"/>
      <c r="XD11" s="35"/>
      <c r="XE11" s="35"/>
      <c r="XF11" s="35"/>
      <c r="XG11" s="35"/>
      <c r="XH11" s="35"/>
      <c r="XI11" s="35"/>
      <c r="XJ11" s="35"/>
      <c r="XK11" s="35"/>
      <c r="XL11" s="35"/>
      <c r="XM11" s="35"/>
      <c r="XN11" s="35"/>
      <c r="XO11" s="35"/>
      <c r="XP11" s="35"/>
      <c r="XQ11" s="35"/>
      <c r="XR11" s="35"/>
      <c r="XS11" s="35"/>
      <c r="XT11" s="35"/>
      <c r="XU11" s="35"/>
      <c r="XV11" s="35"/>
      <c r="XW11" s="35"/>
      <c r="XX11" s="35"/>
      <c r="XY11" s="35"/>
      <c r="XZ11" s="35"/>
      <c r="YA11" s="35"/>
      <c r="YB11" s="35"/>
      <c r="YC11" s="35"/>
      <c r="YD11" s="35"/>
      <c r="YE11" s="35"/>
      <c r="YF11" s="35"/>
      <c r="YG11" s="35"/>
      <c r="YH11" s="35"/>
      <c r="YI11" s="35"/>
      <c r="YJ11" s="35"/>
      <c r="YK11" s="35"/>
      <c r="YL11" s="35"/>
      <c r="YM11" s="35"/>
      <c r="YN11" s="35"/>
      <c r="YO11" s="35"/>
      <c r="YP11" s="35"/>
      <c r="YQ11" s="35"/>
      <c r="YR11" s="35"/>
      <c r="YS11" s="35"/>
      <c r="YT11" s="35"/>
      <c r="YU11" s="35"/>
      <c r="YV11" s="35"/>
      <c r="YW11" s="35"/>
      <c r="YX11" s="35"/>
      <c r="YY11" s="35"/>
      <c r="YZ11" s="35"/>
      <c r="ZA11" s="35"/>
      <c r="ZB11" s="35"/>
      <c r="ZC11" s="35"/>
      <c r="ZD11" s="35"/>
      <c r="ZE11" s="35"/>
      <c r="ZF11" s="35"/>
      <c r="ZG11" s="35"/>
      <c r="ZH11" s="35"/>
      <c r="ZI11" s="35"/>
      <c r="ZJ11" s="35"/>
      <c r="ZK11" s="35"/>
      <c r="ZL11" s="35"/>
      <c r="ZM11" s="35"/>
      <c r="ZN11" s="35"/>
      <c r="ZO11" s="35"/>
      <c r="ZP11" s="35"/>
      <c r="ZQ11" s="35"/>
      <c r="ZR11" s="35"/>
      <c r="ZS11" s="35"/>
      <c r="ZT11" s="35"/>
      <c r="ZU11" s="35"/>
      <c r="ZV11" s="35"/>
      <c r="ZW11" s="35"/>
      <c r="ZX11" s="35"/>
      <c r="ZY11" s="35"/>
      <c r="ZZ11" s="35"/>
      <c r="AAA11" s="35"/>
      <c r="AAB11" s="35"/>
      <c r="AAC11" s="35"/>
      <c r="AAD11" s="35"/>
      <c r="AAE11" s="35"/>
      <c r="AAF11" s="35"/>
      <c r="AAG11" s="35"/>
      <c r="AAH11" s="35"/>
      <c r="AAI11" s="35"/>
      <c r="AAJ11" s="35"/>
      <c r="AAK11" s="35"/>
      <c r="AAL11" s="35"/>
      <c r="AAM11" s="35"/>
      <c r="AAN11" s="35"/>
      <c r="AAO11" s="35"/>
      <c r="AAP11" s="35"/>
      <c r="AAQ11" s="35"/>
      <c r="AAR11" s="35"/>
      <c r="AAS11" s="35"/>
      <c r="AAT11" s="35"/>
      <c r="AAU11" s="35"/>
      <c r="AAV11" s="35"/>
      <c r="AAW11" s="35"/>
      <c r="AAX11" s="35"/>
      <c r="AAY11" s="35"/>
      <c r="AAZ11" s="35"/>
      <c r="ABA11" s="35"/>
      <c r="ABB11" s="35"/>
      <c r="ABC11" s="35"/>
      <c r="ABD11" s="35"/>
      <c r="ABE11" s="35"/>
      <c r="ABF11" s="35"/>
      <c r="ABG11" s="35"/>
      <c r="ABH11" s="35"/>
      <c r="ABI11" s="35"/>
      <c r="ABJ11" s="35"/>
      <c r="ABK11" s="35"/>
      <c r="ABL11" s="35"/>
      <c r="ABM11" s="35"/>
      <c r="ABN11" s="35"/>
      <c r="ABO11" s="35"/>
      <c r="ABP11" s="35"/>
      <c r="ABQ11" s="35"/>
      <c r="ABR11" s="35"/>
      <c r="ABS11" s="35"/>
      <c r="ABT11" s="35"/>
      <c r="ABU11" s="35"/>
      <c r="ABV11" s="35"/>
      <c r="ABW11" s="35"/>
      <c r="ABX11" s="35"/>
      <c r="ABY11" s="35"/>
      <c r="ABZ11" s="35"/>
      <c r="ACA11" s="35"/>
      <c r="ACB11" s="35"/>
      <c r="ACC11" s="35"/>
      <c r="ACD11" s="35"/>
      <c r="ACE11" s="35"/>
      <c r="ACF11" s="35"/>
      <c r="ACG11" s="35"/>
      <c r="ACH11" s="35"/>
      <c r="ACI11" s="35"/>
      <c r="ACJ11" s="35"/>
      <c r="ACK11" s="35"/>
      <c r="ACL11" s="35"/>
      <c r="ACM11" s="35"/>
      <c r="ACN11" s="35"/>
      <c r="ACO11" s="35"/>
      <c r="ACP11" s="35"/>
      <c r="ACQ11" s="35"/>
      <c r="ACR11" s="35"/>
      <c r="ACS11" s="35"/>
      <c r="ACT11" s="35"/>
      <c r="ACU11" s="35"/>
      <c r="ACV11" s="35"/>
      <c r="ACW11" s="35"/>
      <c r="ACX11" s="35"/>
      <c r="ACY11" s="35"/>
      <c r="ACZ11" s="35"/>
      <c r="ADA11" s="35"/>
      <c r="ADB11" s="35"/>
      <c r="ADC11" s="35"/>
      <c r="ADD11" s="35"/>
      <c r="ADE11" s="35"/>
      <c r="ADF11" s="35"/>
      <c r="ADG11" s="35"/>
      <c r="ADH11" s="35"/>
      <c r="ADI11" s="35"/>
      <c r="ADJ11" s="35"/>
      <c r="ADK11" s="35"/>
      <c r="ADL11" s="35"/>
      <c r="ADM11" s="35"/>
      <c r="ADN11" s="35"/>
      <c r="ADO11" s="35"/>
      <c r="ADP11" s="35"/>
      <c r="ADQ11" s="35"/>
      <c r="ADR11" s="35"/>
      <c r="ADS11" s="35"/>
      <c r="ADT11" s="35"/>
      <c r="ADU11" s="35"/>
      <c r="ADV11" s="35"/>
      <c r="ADW11" s="35"/>
      <c r="ADX11" s="35"/>
      <c r="ADY11" s="35"/>
      <c r="ADZ11" s="35"/>
      <c r="AEA11" s="35"/>
      <c r="AEB11" s="35"/>
      <c r="AEC11" s="35"/>
      <c r="AED11" s="35"/>
      <c r="AEE11" s="35"/>
      <c r="AEF11" s="35"/>
      <c r="AEG11" s="35"/>
      <c r="AEH11" s="35"/>
      <c r="AEI11" s="35"/>
      <c r="AEJ11" s="35"/>
      <c r="AEK11" s="35"/>
      <c r="AEL11" s="35"/>
      <c r="AEM11" s="35"/>
      <c r="AEN11" s="35"/>
      <c r="AEO11" s="35"/>
      <c r="AEP11" s="35"/>
      <c r="AEQ11" s="35"/>
      <c r="AER11" s="35"/>
      <c r="AES11" s="35"/>
      <c r="AET11" s="35"/>
      <c r="AEU11" s="35"/>
      <c r="AEV11" s="35"/>
      <c r="AEW11" s="35"/>
      <c r="AEX11" s="35"/>
      <c r="AEY11" s="35"/>
      <c r="AEZ11" s="35"/>
      <c r="AFA11" s="35"/>
      <c r="AFB11" s="35"/>
      <c r="AFC11" s="35"/>
      <c r="AFD11" s="35"/>
      <c r="AFE11" s="35"/>
      <c r="AFF11" s="35"/>
      <c r="AFG11" s="35"/>
      <c r="AFH11" s="35"/>
      <c r="AFI11" s="35"/>
      <c r="AFJ11" s="35"/>
      <c r="AFK11" s="35"/>
      <c r="AFL11" s="35"/>
      <c r="AFM11" s="35"/>
      <c r="AFN11" s="35"/>
      <c r="AFO11" s="35"/>
      <c r="AFP11" s="35"/>
      <c r="AFQ11" s="35"/>
      <c r="AFR11" s="35"/>
      <c r="AFS11" s="35"/>
      <c r="AFT11" s="35"/>
      <c r="AFU11" s="35"/>
      <c r="AFV11" s="35"/>
      <c r="AFW11" s="35"/>
      <c r="AFX11" s="35"/>
      <c r="AFY11" s="35"/>
      <c r="AFZ11" s="35"/>
      <c r="AGA11" s="35"/>
      <c r="AGB11" s="35"/>
      <c r="AGC11" s="35"/>
      <c r="AGD11" s="35"/>
      <c r="AGE11" s="35"/>
      <c r="AGF11" s="35"/>
      <c r="AGG11" s="35"/>
      <c r="AGH11" s="35"/>
      <c r="AGI11" s="35"/>
      <c r="AGJ11" s="35"/>
      <c r="AGK11" s="35"/>
      <c r="AGL11" s="35"/>
      <c r="AGM11" s="35"/>
      <c r="AGN11" s="35"/>
      <c r="AGO11" s="35"/>
      <c r="AGP11" s="35"/>
      <c r="AGQ11" s="35"/>
      <c r="AGR11" s="35"/>
      <c r="AGS11" s="35"/>
      <c r="AGT11" s="35"/>
      <c r="AGU11" s="35"/>
      <c r="AGV11" s="35"/>
      <c r="AGW11" s="35"/>
      <c r="AGX11" s="35"/>
      <c r="AGY11" s="35"/>
      <c r="AGZ11" s="35"/>
      <c r="AHA11" s="35"/>
      <c r="AHB11" s="35"/>
      <c r="AHC11" s="35"/>
      <c r="AHD11" s="35"/>
      <c r="AHE11" s="35"/>
      <c r="AHF11" s="35"/>
      <c r="AHG11" s="35"/>
      <c r="AHH11" s="35"/>
      <c r="AHI11" s="35"/>
      <c r="AHJ11" s="35"/>
      <c r="AHK11" s="35"/>
      <c r="AHL11" s="35"/>
      <c r="AHM11" s="35"/>
      <c r="AHN11" s="35"/>
      <c r="AHO11" s="35"/>
      <c r="AHP11" s="35"/>
      <c r="AHQ11" s="35"/>
      <c r="AHR11" s="35"/>
      <c r="AHS11" s="35"/>
      <c r="AHT11" s="35"/>
      <c r="AHU11" s="35"/>
      <c r="AHV11" s="35"/>
      <c r="AHW11" s="35"/>
      <c r="AHX11" s="35"/>
      <c r="AHY11" s="35"/>
      <c r="AHZ11" s="35"/>
      <c r="AIA11" s="35"/>
      <c r="AIB11" s="35"/>
      <c r="AIC11" s="35"/>
      <c r="AID11" s="35"/>
      <c r="AIE11" s="35"/>
      <c r="AIF11" s="35"/>
      <c r="AIG11" s="35"/>
      <c r="AIH11" s="35"/>
      <c r="AII11" s="35"/>
      <c r="AIJ11" s="35"/>
      <c r="AIK11" s="35"/>
      <c r="AIL11" s="35"/>
      <c r="AIM11" s="35"/>
      <c r="AIN11" s="35"/>
      <c r="AIO11" s="35"/>
      <c r="AIP11" s="35"/>
      <c r="AIQ11" s="35"/>
      <c r="AIR11" s="35"/>
      <c r="AIS11" s="35"/>
      <c r="AIT11" s="35"/>
      <c r="AIU11" s="35"/>
      <c r="AIV11" s="35"/>
      <c r="AIW11" s="35"/>
      <c r="AIX11" s="35"/>
      <c r="AIY11" s="35"/>
      <c r="AIZ11" s="35"/>
      <c r="AJA11" s="35"/>
      <c r="AJB11" s="35"/>
      <c r="AJC11" s="35"/>
      <c r="AJD11" s="35"/>
      <c r="AJE11" s="35"/>
      <c r="AJF11" s="35"/>
      <c r="AJG11" s="35"/>
      <c r="AJH11" s="35"/>
      <c r="AJI11" s="35"/>
      <c r="AJJ11" s="35"/>
      <c r="AJK11" s="35"/>
      <c r="AJL11" s="35"/>
      <c r="AJM11" s="35"/>
      <c r="AJN11" s="35"/>
      <c r="AJO11" s="35"/>
      <c r="AJP11" s="35"/>
      <c r="AJQ11" s="35"/>
      <c r="AJR11" s="35"/>
      <c r="AJS11" s="35"/>
      <c r="AJT11" s="35"/>
      <c r="AJU11" s="35"/>
      <c r="AJV11" s="35"/>
      <c r="AJW11" s="35"/>
      <c r="AJX11" s="35"/>
      <c r="AJY11" s="35"/>
      <c r="AJZ11" s="35"/>
      <c r="AKA11" s="35"/>
      <c r="AKB11" s="35"/>
      <c r="AKC11" s="35"/>
      <c r="AKD11" s="35"/>
      <c r="AKE11" s="35"/>
      <c r="AKF11" s="35"/>
      <c r="AKG11" s="35"/>
      <c r="AKH11" s="35"/>
      <c r="AKI11" s="35"/>
      <c r="AKJ11" s="35"/>
      <c r="AKK11" s="35"/>
      <c r="AKL11" s="35"/>
      <c r="AKM11" s="35"/>
      <c r="AKN11" s="35"/>
      <c r="AKO11" s="35"/>
      <c r="AKP11" s="35"/>
      <c r="AKQ11" s="35"/>
      <c r="AKR11" s="35"/>
      <c r="AKS11" s="35"/>
      <c r="AKT11" s="35"/>
      <c r="AKU11" s="35"/>
      <c r="AKV11" s="35"/>
      <c r="AKW11" s="35"/>
      <c r="AKX11" s="35"/>
      <c r="AKY11" s="35"/>
      <c r="AKZ11" s="35"/>
      <c r="ALA11" s="35"/>
      <c r="ALB11" s="35"/>
      <c r="ALC11" s="35"/>
      <c r="ALD11" s="35"/>
      <c r="ALE11" s="35"/>
      <c r="ALF11" s="35"/>
      <c r="ALG11" s="35"/>
      <c r="ALH11" s="35"/>
      <c r="ALI11" s="35"/>
      <c r="ALJ11" s="35"/>
      <c r="ALK11" s="35"/>
      <c r="ALL11" s="35"/>
      <c r="ALM11" s="35"/>
      <c r="ALN11" s="35"/>
      <c r="ALO11" s="35"/>
      <c r="ALP11" s="35"/>
      <c r="ALQ11" s="35"/>
      <c r="ALR11" s="35"/>
      <c r="ALS11" s="35"/>
      <c r="ALT11" s="35"/>
      <c r="ALU11" s="35"/>
      <c r="ALV11" s="35"/>
      <c r="ALW11" s="35"/>
      <c r="ALX11" s="35"/>
      <c r="ALY11" s="35"/>
      <c r="ALZ11" s="35"/>
      <c r="AMA11" s="35"/>
      <c r="AMB11" s="35"/>
      <c r="AMC11" s="35"/>
      <c r="AMD11" s="35"/>
      <c r="AME11" s="35"/>
      <c r="AMF11" s="35"/>
      <c r="AMG11" s="35"/>
      <c r="AMH11" s="35"/>
      <c r="AMI11" s="35"/>
      <c r="AMJ11" s="35"/>
      <c r="AMK11" s="35"/>
      <c r="AML11" s="35"/>
      <c r="AMM11" s="35"/>
      <c r="AMN11" s="35"/>
      <c r="AMO11" s="35"/>
      <c r="AMP11" s="35"/>
      <c r="AMQ11" s="35"/>
      <c r="AMR11" s="35"/>
      <c r="AMS11" s="35"/>
      <c r="AMT11" s="35"/>
      <c r="AMU11" s="35"/>
      <c r="AMV11" s="35"/>
      <c r="AMW11" s="35"/>
      <c r="AMX11" s="35"/>
      <c r="AMY11" s="35"/>
      <c r="AMZ11" s="35"/>
      <c r="ANA11" s="35"/>
      <c r="ANB11" s="35"/>
      <c r="ANC11" s="35"/>
      <c r="AND11" s="35"/>
      <c r="ANE11" s="35"/>
      <c r="ANF11" s="35"/>
      <c r="ANG11" s="35"/>
      <c r="ANH11" s="35"/>
      <c r="ANI11" s="35"/>
      <c r="ANJ11" s="35"/>
      <c r="ANK11" s="35"/>
      <c r="ANL11" s="35"/>
      <c r="ANM11" s="35"/>
      <c r="ANN11" s="35"/>
      <c r="ANO11" s="35"/>
      <c r="ANP11" s="35"/>
      <c r="ANQ11" s="35"/>
      <c r="ANR11" s="35"/>
      <c r="ANS11" s="35"/>
      <c r="ANT11" s="35"/>
      <c r="ANU11" s="35"/>
      <c r="ANV11" s="35"/>
      <c r="ANW11" s="35"/>
      <c r="ANX11" s="35"/>
      <c r="ANY11" s="35"/>
      <c r="ANZ11" s="35"/>
      <c r="AOA11" s="35"/>
      <c r="AOB11" s="35"/>
      <c r="AOC11" s="35"/>
      <c r="AOD11" s="35"/>
      <c r="AOE11" s="35"/>
      <c r="AOF11" s="35"/>
      <c r="AOG11" s="35"/>
      <c r="AOH11" s="35"/>
      <c r="AOI11" s="35"/>
      <c r="AOJ11" s="35"/>
      <c r="AOK11" s="35"/>
      <c r="AOL11" s="35"/>
      <c r="AOM11" s="35"/>
      <c r="AON11" s="35"/>
      <c r="AOO11" s="35"/>
      <c r="AOP11" s="35"/>
      <c r="AOQ11" s="35"/>
      <c r="AOR11" s="35"/>
      <c r="AOS11" s="35"/>
      <c r="AOT11" s="35"/>
      <c r="AOU11" s="35"/>
      <c r="AOV11" s="35"/>
      <c r="AOW11" s="35"/>
      <c r="AOX11" s="35"/>
      <c r="AOY11" s="35"/>
      <c r="AOZ11" s="35"/>
      <c r="APA11" s="35"/>
      <c r="APB11" s="35"/>
      <c r="APC11" s="35"/>
      <c r="APD11" s="35"/>
      <c r="APE11" s="35"/>
      <c r="APF11" s="35"/>
      <c r="APG11" s="35"/>
      <c r="APH11" s="35"/>
      <c r="API11" s="35"/>
      <c r="APJ11" s="35"/>
      <c r="APK11" s="35"/>
      <c r="APL11" s="35"/>
      <c r="APM11" s="35"/>
      <c r="APN11" s="35"/>
      <c r="APO11" s="35"/>
      <c r="APP11" s="35"/>
      <c r="APQ11" s="35"/>
      <c r="APR11" s="35"/>
      <c r="APS11" s="35"/>
      <c r="APT11" s="35"/>
      <c r="APU11" s="35"/>
      <c r="APV11" s="35"/>
      <c r="APW11" s="35"/>
      <c r="APX11" s="35"/>
      <c r="APY11" s="35"/>
      <c r="APZ11" s="35"/>
      <c r="AQA11" s="35"/>
      <c r="AQB11" s="35"/>
      <c r="AQC11" s="35"/>
      <c r="AQD11" s="35"/>
      <c r="AQE11" s="35"/>
      <c r="AQF11" s="35"/>
      <c r="AQG11" s="35"/>
      <c r="AQH11" s="35"/>
      <c r="AQI11" s="35"/>
      <c r="AQJ11" s="35"/>
      <c r="AQK11" s="35"/>
      <c r="AQL11" s="35"/>
      <c r="AQM11" s="35"/>
      <c r="AQN11" s="35"/>
      <c r="AQO11" s="35"/>
      <c r="AQP11" s="35"/>
      <c r="AQQ11" s="35"/>
      <c r="AQR11" s="35"/>
      <c r="AQS11" s="35"/>
      <c r="AQT11" s="35"/>
      <c r="AQU11" s="35"/>
      <c r="AQV11" s="35"/>
      <c r="AQW11" s="35"/>
      <c r="AQX11" s="35"/>
      <c r="AQY11" s="35"/>
      <c r="AQZ11" s="35"/>
      <c r="ARA11" s="35"/>
      <c r="ARB11" s="35"/>
      <c r="ARC11" s="35"/>
      <c r="ARD11" s="35"/>
      <c r="ARE11" s="35"/>
      <c r="ARF11" s="35"/>
      <c r="ARG11" s="35"/>
      <c r="ARH11" s="35"/>
      <c r="ARI11" s="35"/>
      <c r="ARJ11" s="35"/>
      <c r="ARK11" s="35"/>
      <c r="ARL11" s="35"/>
      <c r="ARM11" s="35"/>
      <c r="ARN11" s="35"/>
      <c r="ARO11" s="35"/>
      <c r="ARP11" s="35"/>
      <c r="ARQ11" s="35"/>
      <c r="ARR11" s="35"/>
      <c r="ARS11" s="35"/>
      <c r="ART11" s="35"/>
      <c r="ARU11" s="35"/>
      <c r="ARV11" s="35"/>
      <c r="ARW11" s="35"/>
      <c r="ARX11" s="35"/>
      <c r="ARY11" s="35"/>
      <c r="ARZ11" s="35"/>
      <c r="ASA11" s="35"/>
      <c r="ASB11" s="35"/>
      <c r="ASC11" s="35"/>
      <c r="ASD11" s="35"/>
      <c r="ASE11" s="35"/>
      <c r="ASF11" s="35"/>
      <c r="ASG11" s="35"/>
      <c r="ASH11" s="35"/>
      <c r="ASI11" s="35"/>
      <c r="ASJ11" s="35"/>
      <c r="ASK11" s="35"/>
      <c r="ASL11" s="35"/>
      <c r="ASM11" s="35"/>
      <c r="ASN11" s="35"/>
      <c r="ASO11" s="35"/>
      <c r="ASP11" s="35"/>
      <c r="ASQ11" s="35"/>
      <c r="ASR11" s="35"/>
      <c r="ASS11" s="35"/>
      <c r="AST11" s="35"/>
      <c r="ASU11" s="35"/>
      <c r="ASV11" s="35"/>
      <c r="ASW11" s="35"/>
      <c r="ASX11" s="35"/>
      <c r="ASY11" s="35"/>
      <c r="ASZ11" s="35"/>
      <c r="ATA11" s="35"/>
      <c r="ATB11" s="35"/>
      <c r="ATC11" s="35"/>
      <c r="ATD11" s="35"/>
      <c r="ATE11" s="35"/>
      <c r="ATF11" s="35"/>
      <c r="ATG11" s="35"/>
      <c r="ATH11" s="35"/>
      <c r="ATI11" s="35"/>
      <c r="ATJ11" s="35"/>
      <c r="ATK11" s="35"/>
      <c r="ATL11" s="35"/>
      <c r="ATM11" s="35"/>
      <c r="ATN11" s="35"/>
      <c r="ATO11" s="35"/>
      <c r="ATP11" s="35"/>
      <c r="ATQ11" s="35"/>
      <c r="ATR11" s="35"/>
      <c r="ATS11" s="35"/>
      <c r="ATT11" s="35"/>
      <c r="ATU11" s="35"/>
      <c r="ATV11" s="35"/>
      <c r="ATW11" s="35"/>
      <c r="ATX11" s="35"/>
      <c r="ATY11" s="35"/>
      <c r="ATZ11" s="35"/>
      <c r="AUA11" s="35"/>
      <c r="AUB11" s="35"/>
      <c r="AUC11" s="35"/>
      <c r="AUD11" s="35"/>
      <c r="AUE11" s="35"/>
      <c r="AUF11" s="35"/>
      <c r="AUG11" s="35"/>
      <c r="AUH11" s="35"/>
      <c r="AUI11" s="35"/>
      <c r="AUJ11" s="35"/>
      <c r="AUK11" s="35"/>
      <c r="AUL11" s="35"/>
      <c r="AUM11" s="35"/>
      <c r="AUN11" s="35"/>
      <c r="AUO11" s="35"/>
      <c r="AUP11" s="35"/>
      <c r="AUQ11" s="35"/>
      <c r="AUR11" s="35"/>
      <c r="AUS11" s="35"/>
      <c r="AUT11" s="35"/>
      <c r="AUU11" s="35"/>
      <c r="AUV11" s="35"/>
      <c r="AUW11" s="35"/>
      <c r="AUX11" s="35"/>
      <c r="AUY11" s="35"/>
      <c r="AUZ11" s="35"/>
      <c r="AVA11" s="35"/>
      <c r="AVB11" s="35"/>
      <c r="AVC11" s="35"/>
      <c r="AVD11" s="35"/>
      <c r="AVE11" s="35"/>
      <c r="AVF11" s="35"/>
      <c r="AVG11" s="35"/>
      <c r="AVH11" s="35"/>
      <c r="AVI11" s="35"/>
      <c r="AVJ11" s="35"/>
      <c r="AVK11" s="35"/>
      <c r="AVL11" s="35"/>
      <c r="AVM11" s="35"/>
      <c r="AVN11" s="35"/>
      <c r="AVO11" s="35"/>
      <c r="AVP11" s="35"/>
      <c r="AVQ11" s="35"/>
      <c r="AVR11" s="35"/>
      <c r="AVS11" s="35"/>
      <c r="AVT11" s="35"/>
      <c r="AVU11" s="35"/>
      <c r="AVV11" s="35"/>
      <c r="AVW11" s="35"/>
      <c r="AVX11" s="35"/>
      <c r="AVY11" s="35"/>
      <c r="AVZ11" s="35"/>
      <c r="AWA11" s="35"/>
      <c r="AWB11" s="35"/>
      <c r="AWC11" s="35"/>
      <c r="AWD11" s="35"/>
      <c r="AWE11" s="35"/>
      <c r="AWF11" s="35"/>
      <c r="AWG11" s="35"/>
      <c r="AWH11" s="35"/>
      <c r="AWI11" s="35"/>
      <c r="AWJ11" s="35"/>
      <c r="AWK11" s="35"/>
      <c r="AWL11" s="35"/>
      <c r="AWM11" s="35"/>
      <c r="AWN11" s="35"/>
      <c r="AWO11" s="35"/>
      <c r="AWP11" s="35"/>
      <c r="AWQ11" s="35"/>
      <c r="AWR11" s="35"/>
      <c r="AWS11" s="35"/>
      <c r="AWT11" s="35"/>
      <c r="AWU11" s="35"/>
      <c r="AWV11" s="35"/>
      <c r="AWW11" s="35"/>
      <c r="AWX11" s="35"/>
      <c r="AWY11" s="35"/>
      <c r="AWZ11" s="35"/>
      <c r="AXA11" s="35"/>
      <c r="AXB11" s="35"/>
      <c r="AXC11" s="35"/>
      <c r="AXD11" s="35"/>
      <c r="AXE11" s="35"/>
      <c r="AXF11" s="35"/>
      <c r="AXG11" s="35"/>
      <c r="AXH11" s="35"/>
      <c r="AXI11" s="35"/>
      <c r="AXJ11" s="35"/>
      <c r="AXK11" s="35"/>
      <c r="AXL11" s="35"/>
      <c r="AXM11" s="35"/>
      <c r="AXN11" s="35"/>
      <c r="AXO11" s="35"/>
      <c r="AXP11" s="35"/>
      <c r="AXQ11" s="35"/>
      <c r="AXR11" s="35"/>
      <c r="AXS11" s="35"/>
      <c r="AXT11" s="35"/>
      <c r="AXU11" s="35"/>
      <c r="AXV11" s="35"/>
      <c r="AXW11" s="35"/>
      <c r="AXX11" s="35"/>
      <c r="AXY11" s="35"/>
      <c r="AXZ11" s="35"/>
      <c r="AYA11" s="35"/>
      <c r="AYB11" s="35"/>
      <c r="AYC11" s="35"/>
      <c r="AYD11" s="35"/>
      <c r="AYE11" s="35"/>
      <c r="AYF11" s="35"/>
      <c r="AYG11" s="35"/>
      <c r="AYH11" s="35"/>
      <c r="AYI11" s="35"/>
      <c r="AYJ11" s="35"/>
      <c r="AYK11" s="35"/>
      <c r="AYL11" s="35"/>
      <c r="AYM11" s="35"/>
      <c r="AYN11" s="35"/>
      <c r="AYO11" s="35"/>
      <c r="AYP11" s="35"/>
      <c r="AYQ11" s="35"/>
      <c r="AYR11" s="35"/>
      <c r="AYS11" s="35"/>
      <c r="AYT11" s="35"/>
      <c r="AYU11" s="35"/>
      <c r="AYV11" s="35"/>
      <c r="AYW11" s="35"/>
      <c r="AYX11" s="35"/>
      <c r="AYY11" s="35"/>
      <c r="AYZ11" s="35"/>
      <c r="AZA11" s="35"/>
      <c r="AZB11" s="35"/>
      <c r="AZC11" s="35"/>
      <c r="AZD11" s="35"/>
      <c r="AZE11" s="35"/>
      <c r="AZF11" s="35"/>
      <c r="AZG11" s="35"/>
      <c r="AZH11" s="35"/>
      <c r="AZI11" s="35"/>
      <c r="AZJ11" s="35"/>
      <c r="AZK11" s="35"/>
      <c r="AZL11" s="35"/>
      <c r="AZM11" s="35"/>
      <c r="AZN11" s="35"/>
      <c r="AZO11" s="35"/>
      <c r="AZP11" s="35"/>
      <c r="AZQ11" s="35"/>
      <c r="AZR11" s="35"/>
      <c r="AZS11" s="35"/>
      <c r="AZT11" s="35"/>
      <c r="AZU11" s="35"/>
      <c r="AZV11" s="35"/>
      <c r="AZW11" s="35"/>
      <c r="AZX11" s="35"/>
      <c r="AZY11" s="35"/>
      <c r="AZZ11" s="35"/>
      <c r="BAA11" s="35"/>
      <c r="BAB11" s="35"/>
      <c r="BAC11" s="35"/>
      <c r="BAD11" s="35"/>
      <c r="BAE11" s="35"/>
      <c r="BAF11" s="35"/>
      <c r="BAG11" s="35"/>
      <c r="BAH11" s="35"/>
      <c r="BAI11" s="35"/>
      <c r="BAJ11" s="35"/>
      <c r="BAK11" s="35"/>
      <c r="BAL11" s="35"/>
      <c r="BAM11" s="35"/>
      <c r="BAN11" s="35"/>
      <c r="BAO11" s="35"/>
      <c r="BAP11" s="35"/>
      <c r="BAQ11" s="35"/>
      <c r="BAR11" s="35"/>
      <c r="BAS11" s="35"/>
      <c r="BAT11" s="35"/>
      <c r="BAU11" s="35"/>
      <c r="BAV11" s="35"/>
      <c r="BAW11" s="35"/>
      <c r="BAX11" s="35"/>
      <c r="BAY11" s="35"/>
      <c r="BAZ11" s="35"/>
      <c r="BBA11" s="35"/>
      <c r="BBB11" s="35"/>
      <c r="BBC11" s="35"/>
      <c r="BBD11" s="35"/>
      <c r="BBE11" s="35"/>
      <c r="BBF11" s="35"/>
      <c r="BBG11" s="35"/>
      <c r="BBH11" s="35"/>
      <c r="BBI11" s="35"/>
      <c r="BBJ11" s="35"/>
      <c r="BBK11" s="35"/>
      <c r="BBL11" s="35"/>
      <c r="BBM11" s="35"/>
      <c r="BBN11" s="35"/>
      <c r="BBO11" s="35"/>
      <c r="BBP11" s="35"/>
      <c r="BBQ11" s="35"/>
      <c r="BBR11" s="35"/>
      <c r="BBS11" s="35"/>
      <c r="BBT11" s="35"/>
      <c r="BBU11" s="35"/>
      <c r="BBV11" s="35"/>
      <c r="BBW11" s="35"/>
      <c r="BBX11" s="35"/>
      <c r="BBY11" s="35"/>
      <c r="BBZ11" s="35"/>
      <c r="BCA11" s="35"/>
      <c r="BCB11" s="35"/>
      <c r="BCC11" s="35"/>
      <c r="BCD11" s="35"/>
      <c r="BCE11" s="35"/>
      <c r="BCF11" s="35"/>
      <c r="BCG11" s="35"/>
      <c r="BCH11" s="35"/>
      <c r="BCI11" s="35"/>
      <c r="BCJ11" s="35"/>
      <c r="BCK11" s="35"/>
      <c r="BCL11" s="35"/>
      <c r="BCM11" s="35"/>
      <c r="BCN11" s="35"/>
      <c r="BCO11" s="35"/>
      <c r="BCP11" s="35"/>
      <c r="BCQ11" s="35"/>
      <c r="BCR11" s="35"/>
      <c r="BCS11" s="35"/>
      <c r="BCT11" s="35"/>
      <c r="BCU11" s="35"/>
      <c r="BCV11" s="35"/>
      <c r="BCW11" s="35"/>
      <c r="BCX11" s="35"/>
      <c r="BCY11" s="35"/>
      <c r="BCZ11" s="35"/>
      <c r="BDA11" s="35"/>
      <c r="BDB11" s="35"/>
      <c r="BDC11" s="35"/>
      <c r="BDD11" s="35"/>
      <c r="BDE11" s="35"/>
      <c r="BDF11" s="35"/>
      <c r="BDG11" s="35"/>
      <c r="BDH11" s="35"/>
      <c r="BDI11" s="35"/>
      <c r="BDJ11" s="35"/>
      <c r="BDK11" s="35"/>
      <c r="BDL11" s="35"/>
      <c r="BDM11" s="35"/>
      <c r="BDN11" s="35"/>
      <c r="BDO11" s="35"/>
      <c r="BDP11" s="35"/>
      <c r="BDQ11" s="35"/>
      <c r="BDR11" s="35"/>
      <c r="BDS11" s="35"/>
      <c r="BDT11" s="35"/>
      <c r="BDU11" s="35"/>
      <c r="BDV11" s="35"/>
      <c r="BDW11" s="35"/>
      <c r="BDX11" s="35"/>
      <c r="BDY11" s="35"/>
      <c r="BDZ11" s="35"/>
      <c r="BEA11" s="35"/>
      <c r="BEB11" s="35"/>
      <c r="BEC11" s="35"/>
      <c r="BED11" s="35"/>
      <c r="BEE11" s="35"/>
      <c r="BEF11" s="35"/>
      <c r="BEG11" s="35"/>
      <c r="BEH11" s="35"/>
      <c r="BEI11" s="35"/>
      <c r="BEJ11" s="35"/>
      <c r="BEK11" s="35"/>
      <c r="BEL11" s="35"/>
      <c r="BEM11" s="35"/>
      <c r="BEN11" s="35"/>
      <c r="BEO11" s="35"/>
      <c r="BEP11" s="35"/>
      <c r="BEQ11" s="35"/>
      <c r="BER11" s="35"/>
      <c r="BES11" s="35"/>
      <c r="BET11" s="35"/>
      <c r="BEU11" s="35"/>
      <c r="BEV11" s="35"/>
      <c r="BEW11" s="35"/>
      <c r="BEX11" s="35"/>
      <c r="BEY11" s="35"/>
      <c r="BEZ11" s="35"/>
      <c r="BFA11" s="35"/>
      <c r="BFB11" s="35"/>
      <c r="BFC11" s="35"/>
      <c r="BFD11" s="35"/>
      <c r="BFE11" s="35"/>
      <c r="BFF11" s="35"/>
      <c r="BFG11" s="35"/>
      <c r="BFH11" s="35"/>
      <c r="BFI11" s="35"/>
      <c r="BFJ11" s="35"/>
      <c r="BFK11" s="35"/>
      <c r="BFL11" s="35"/>
      <c r="BFM11" s="35"/>
      <c r="BFN11" s="35"/>
      <c r="BFO11" s="35"/>
      <c r="BFP11" s="35"/>
      <c r="BFQ11" s="35"/>
      <c r="BFR11" s="35"/>
      <c r="BFS11" s="35"/>
      <c r="BFT11" s="35"/>
      <c r="BFU11" s="35"/>
      <c r="BFV11" s="35"/>
      <c r="BFW11" s="35"/>
      <c r="BFX11" s="35"/>
      <c r="BFY11" s="35"/>
      <c r="BFZ11" s="35"/>
      <c r="BGA11" s="35"/>
      <c r="BGB11" s="35"/>
      <c r="BGC11" s="35"/>
      <c r="BGD11" s="35"/>
      <c r="BGE11" s="35"/>
      <c r="BGF11" s="35"/>
      <c r="BGG11" s="35"/>
      <c r="BGH11" s="35"/>
      <c r="BGI11" s="35"/>
      <c r="BGJ11" s="35"/>
      <c r="BGK11" s="35"/>
      <c r="BGL11" s="35"/>
      <c r="BGM11" s="35"/>
      <c r="BGN11" s="35"/>
      <c r="BGO11" s="35"/>
      <c r="BGP11" s="35"/>
      <c r="BGQ11" s="35"/>
      <c r="BGR11" s="35"/>
      <c r="BGS11" s="35"/>
      <c r="BGT11" s="35"/>
      <c r="BGU11" s="35"/>
      <c r="BGV11" s="35"/>
      <c r="BGW11" s="35"/>
      <c r="BGX11" s="35"/>
      <c r="BGY11" s="35"/>
      <c r="BGZ11" s="35"/>
      <c r="BHA11" s="35"/>
      <c r="BHB11" s="35"/>
      <c r="BHC11" s="35"/>
      <c r="BHD11" s="35"/>
      <c r="BHE11" s="35"/>
      <c r="BHF11" s="35"/>
      <c r="BHG11" s="35"/>
      <c r="BHH11" s="35"/>
      <c r="BHI11" s="35"/>
      <c r="BHJ11" s="35"/>
      <c r="BHK11" s="35"/>
      <c r="BHL11" s="35"/>
      <c r="BHM11" s="35"/>
      <c r="BHN11" s="35"/>
      <c r="BHO11" s="35"/>
      <c r="BHP11" s="35"/>
      <c r="BHQ11" s="35"/>
      <c r="BHR11" s="35"/>
      <c r="BHS11" s="35"/>
      <c r="BHT11" s="35"/>
      <c r="BHU11" s="35"/>
      <c r="BHV11" s="35"/>
      <c r="BHW11" s="35"/>
      <c r="BHX11" s="35"/>
      <c r="BHY11" s="35"/>
      <c r="BHZ11" s="35"/>
      <c r="BIA11" s="35"/>
      <c r="BIB11" s="35"/>
      <c r="BIC11" s="35"/>
      <c r="BID11" s="35"/>
      <c r="BIE11" s="35"/>
      <c r="BIF11" s="35"/>
      <c r="BIG11" s="35"/>
      <c r="BIH11" s="35"/>
      <c r="BII11" s="35"/>
      <c r="BIJ11" s="35"/>
      <c r="BIK11" s="35"/>
      <c r="BIL11" s="35"/>
      <c r="BIM11" s="35"/>
      <c r="BIN11" s="35"/>
      <c r="BIO11" s="35"/>
      <c r="BIP11" s="35"/>
      <c r="BIQ11" s="35"/>
      <c r="BIR11" s="35"/>
      <c r="BIS11" s="35"/>
      <c r="BIT11" s="35"/>
      <c r="BIU11" s="35"/>
      <c r="BIV11" s="35"/>
      <c r="BIW11" s="35"/>
      <c r="BIX11" s="35"/>
      <c r="BIY11" s="35"/>
      <c r="BIZ11" s="35"/>
      <c r="BJA11" s="35"/>
      <c r="BJB11" s="35"/>
      <c r="BJC11" s="35"/>
      <c r="BJD11" s="35"/>
      <c r="BJE11" s="35"/>
      <c r="BJF11" s="35"/>
      <c r="BJG11" s="35"/>
      <c r="BJH11" s="35"/>
      <c r="BJI11" s="35"/>
      <c r="BJJ11" s="35"/>
      <c r="BJK11" s="35"/>
      <c r="BJL11" s="35"/>
      <c r="BJM11" s="35"/>
      <c r="BJN11" s="35"/>
      <c r="BJO11" s="35"/>
      <c r="BJP11" s="35"/>
      <c r="BJQ11" s="35"/>
      <c r="BJR11" s="35"/>
      <c r="BJS11" s="35"/>
      <c r="BJT11" s="35"/>
      <c r="BJU11" s="35"/>
      <c r="BJV11" s="35"/>
      <c r="BJW11" s="35"/>
      <c r="BJX11" s="35"/>
      <c r="BJY11" s="35"/>
      <c r="BJZ11" s="35"/>
      <c r="BKA11" s="35"/>
      <c r="BKB11" s="35"/>
      <c r="BKC11" s="35"/>
      <c r="BKD11" s="35"/>
      <c r="BKE11" s="35"/>
      <c r="BKF11" s="35"/>
      <c r="BKG11" s="35"/>
      <c r="BKH11" s="35"/>
      <c r="BKI11" s="35"/>
      <c r="BKJ11" s="35"/>
      <c r="BKK11" s="35"/>
      <c r="BKL11" s="35"/>
      <c r="BKM11" s="35"/>
      <c r="BKN11" s="35"/>
      <c r="BKO11" s="35"/>
      <c r="BKP11" s="35"/>
      <c r="BKQ11" s="35"/>
      <c r="BKR11" s="35"/>
      <c r="BKS11" s="35"/>
      <c r="BKT11" s="35"/>
      <c r="BKU11" s="35"/>
      <c r="BKV11" s="35"/>
      <c r="BKW11" s="35"/>
      <c r="BKX11" s="35"/>
      <c r="BKY11" s="35"/>
      <c r="BKZ11" s="35"/>
      <c r="BLA11" s="35"/>
      <c r="BLB11" s="35"/>
      <c r="BLC11" s="35"/>
      <c r="BLD11" s="35"/>
      <c r="BLE11" s="35"/>
      <c r="BLF11" s="35"/>
      <c r="BLG11" s="35"/>
      <c r="BLH11" s="35"/>
      <c r="BLI11" s="35"/>
      <c r="BLJ11" s="35"/>
      <c r="BLK11" s="35"/>
      <c r="BLL11" s="35"/>
      <c r="BLM11" s="35"/>
      <c r="BLN11" s="35"/>
      <c r="BLO11" s="35"/>
      <c r="BLP11" s="35"/>
      <c r="BLQ11" s="35"/>
      <c r="BLR11" s="35"/>
      <c r="BLS11" s="35"/>
      <c r="BLT11" s="35"/>
      <c r="BLU11" s="35"/>
      <c r="BLV11" s="35"/>
      <c r="BLW11" s="35"/>
      <c r="BLX11" s="35"/>
      <c r="BLY11" s="35"/>
      <c r="BLZ11" s="35"/>
      <c r="BMA11" s="35"/>
      <c r="BMB11" s="35"/>
      <c r="BMC11" s="35"/>
      <c r="BMD11" s="35"/>
      <c r="BME11" s="35"/>
      <c r="BMF11" s="35"/>
      <c r="BMG11" s="35"/>
      <c r="BMH11" s="35"/>
      <c r="BMI11" s="35"/>
      <c r="BMJ11" s="35"/>
      <c r="BMK11" s="35"/>
      <c r="BML11" s="35"/>
      <c r="BMM11" s="35"/>
      <c r="BMN11" s="35"/>
      <c r="BMO11" s="35"/>
      <c r="BMP11" s="35"/>
      <c r="BMQ11" s="35"/>
      <c r="BMR11" s="35"/>
      <c r="BMS11" s="35"/>
      <c r="BMT11" s="35"/>
      <c r="BMU11" s="35"/>
      <c r="BMV11" s="35"/>
      <c r="BMW11" s="35"/>
      <c r="BMX11" s="35"/>
      <c r="BMY11" s="35"/>
      <c r="BMZ11" s="35"/>
      <c r="BNA11" s="35"/>
      <c r="BNB11" s="35"/>
      <c r="BNC11" s="35"/>
      <c r="BND11" s="35"/>
      <c r="BNE11" s="35"/>
      <c r="BNF11" s="35"/>
      <c r="BNG11" s="35"/>
      <c r="BNH11" s="35"/>
      <c r="BNI11" s="35"/>
      <c r="BNJ11" s="35"/>
      <c r="BNK11" s="35"/>
      <c r="BNL11" s="35"/>
      <c r="BNM11" s="35"/>
      <c r="BNN11" s="35"/>
      <c r="BNO11" s="35"/>
      <c r="BNP11" s="35"/>
      <c r="BNQ11" s="35"/>
      <c r="BNR11" s="35"/>
      <c r="BNS11" s="35"/>
      <c r="BNT11" s="35"/>
      <c r="BNU11" s="35"/>
      <c r="BNV11" s="35"/>
      <c r="BNW11" s="35"/>
      <c r="BNX11" s="35"/>
      <c r="BNY11" s="35"/>
      <c r="BNZ11" s="35"/>
      <c r="BOA11" s="35"/>
      <c r="BOB11" s="35"/>
      <c r="BOC11" s="35"/>
      <c r="BOD11" s="35"/>
      <c r="BOE11" s="35"/>
      <c r="BOF11" s="35"/>
      <c r="BOG11" s="35"/>
      <c r="BOH11" s="35"/>
      <c r="BOI11" s="35"/>
      <c r="BOJ11" s="35"/>
      <c r="BOK11" s="35"/>
      <c r="BOL11" s="35"/>
      <c r="BOM11" s="35"/>
      <c r="BON11" s="35"/>
      <c r="BOO11" s="35"/>
      <c r="BOP11" s="35"/>
      <c r="BOQ11" s="35"/>
      <c r="BOR11" s="35"/>
      <c r="BOS11" s="35"/>
      <c r="BOT11" s="35"/>
      <c r="BOU11" s="35"/>
      <c r="BOV11" s="35"/>
      <c r="BOW11" s="35"/>
      <c r="BOX11" s="35"/>
      <c r="BOY11" s="35"/>
      <c r="BOZ11" s="35"/>
      <c r="BPA11" s="35"/>
      <c r="BPB11" s="35"/>
      <c r="BPC11" s="35"/>
      <c r="BPD11" s="35"/>
      <c r="BPE11" s="35"/>
      <c r="BPF11" s="35"/>
      <c r="BPG11" s="35"/>
      <c r="BPH11" s="35"/>
      <c r="BPI11" s="35"/>
      <c r="BPJ11" s="35"/>
      <c r="BPK11" s="35"/>
      <c r="BPL11" s="35"/>
      <c r="BPM11" s="35"/>
      <c r="BPN11" s="35"/>
      <c r="BPO11" s="35"/>
      <c r="BPP11" s="35"/>
      <c r="BPQ11" s="35"/>
      <c r="BPR11" s="35"/>
      <c r="BPS11" s="35"/>
      <c r="BPT11" s="35"/>
      <c r="BPU11" s="35"/>
      <c r="BPV11" s="35"/>
      <c r="BPW11" s="35"/>
      <c r="BPX11" s="35"/>
      <c r="BPY11" s="35"/>
      <c r="BPZ11" s="35"/>
      <c r="BQA11" s="35"/>
      <c r="BQB11" s="35"/>
      <c r="BQC11" s="35"/>
      <c r="BQD11" s="35"/>
      <c r="BQE11" s="35"/>
      <c r="BQF11" s="35"/>
      <c r="BQG11" s="35"/>
      <c r="BQH11" s="35"/>
      <c r="BQI11" s="35"/>
      <c r="BQJ11" s="35"/>
      <c r="BQK11" s="35"/>
      <c r="BQL11" s="35"/>
      <c r="BQM11" s="35"/>
      <c r="BQN11" s="35"/>
      <c r="BQO11" s="35"/>
      <c r="BQP11" s="35"/>
      <c r="BQQ11" s="35"/>
      <c r="BQR11" s="35"/>
      <c r="BQS11" s="35"/>
      <c r="BQT11" s="35"/>
      <c r="BQU11" s="35"/>
      <c r="BQV11" s="35"/>
      <c r="BQW11" s="35"/>
      <c r="BQX11" s="35"/>
      <c r="BQY11" s="35"/>
      <c r="BQZ11" s="35"/>
      <c r="BRA11" s="35"/>
      <c r="BRB11" s="35"/>
      <c r="BRC11" s="35"/>
      <c r="BRD11" s="35"/>
      <c r="BRE11" s="35"/>
      <c r="BRF11" s="35"/>
      <c r="BRG11" s="35"/>
      <c r="BRH11" s="35"/>
      <c r="BRI11" s="35"/>
      <c r="BRJ11" s="35"/>
      <c r="BRK11" s="35"/>
      <c r="BRL11" s="35"/>
      <c r="BRM11" s="35"/>
      <c r="BRN11" s="35"/>
      <c r="BRO11" s="35"/>
      <c r="BRP11" s="35"/>
      <c r="BRQ11" s="35"/>
      <c r="BRR11" s="35"/>
      <c r="BRS11" s="35"/>
      <c r="BRT11" s="35"/>
      <c r="BRU11" s="35"/>
      <c r="BRV11" s="35"/>
      <c r="BRW11" s="35"/>
      <c r="BRX11" s="35"/>
      <c r="BRY11" s="35"/>
      <c r="BRZ11" s="35"/>
      <c r="BSA11" s="35"/>
      <c r="BSB11" s="35"/>
      <c r="BSC11" s="35"/>
      <c r="BSD11" s="35"/>
      <c r="BSE11" s="35"/>
      <c r="BSF11" s="35"/>
      <c r="BSG11" s="35"/>
      <c r="BSH11" s="35"/>
      <c r="BSI11" s="35"/>
      <c r="BSJ11" s="35"/>
      <c r="BSK11" s="35"/>
      <c r="BSL11" s="35"/>
      <c r="BSM11" s="35"/>
      <c r="BSN11" s="35"/>
      <c r="BSO11" s="35"/>
      <c r="BSP11" s="35"/>
      <c r="BSQ11" s="35"/>
      <c r="BSR11" s="35"/>
      <c r="BSS11" s="35"/>
      <c r="BST11" s="35"/>
      <c r="BSU11" s="35"/>
      <c r="BSV11" s="35"/>
      <c r="BSW11" s="35"/>
      <c r="BSX11" s="35"/>
      <c r="BSY11" s="35"/>
      <c r="BSZ11" s="35"/>
      <c r="BTA11" s="35"/>
      <c r="BTB11" s="35"/>
      <c r="BTC11" s="35"/>
      <c r="BTD11" s="35"/>
      <c r="BTE11" s="35"/>
      <c r="BTF11" s="35"/>
      <c r="BTG11" s="35"/>
      <c r="BTH11" s="35"/>
      <c r="BTI11" s="35"/>
      <c r="BTJ11" s="35"/>
      <c r="BTK11" s="35"/>
      <c r="BTL11" s="35"/>
      <c r="BTM11" s="35"/>
      <c r="BTN11" s="35"/>
      <c r="BTO11" s="35"/>
      <c r="BTP11" s="35"/>
      <c r="BTQ11" s="35"/>
      <c r="BTR11" s="35"/>
      <c r="BTS11" s="35"/>
      <c r="BTT11" s="35"/>
      <c r="BTU11" s="35"/>
      <c r="BTV11" s="35"/>
      <c r="BTW11" s="35"/>
      <c r="BTX11" s="35"/>
      <c r="BTY11" s="35"/>
      <c r="BTZ11" s="35"/>
      <c r="BUA11" s="35"/>
      <c r="BUB11" s="35"/>
      <c r="BUC11" s="35"/>
      <c r="BUD11" s="35"/>
      <c r="BUE11" s="35"/>
      <c r="BUF11" s="35"/>
      <c r="BUG11" s="35"/>
      <c r="BUH11" s="35"/>
      <c r="BUI11" s="35"/>
      <c r="BUJ11" s="35"/>
      <c r="BUK11" s="35"/>
      <c r="BUL11" s="35"/>
      <c r="BUM11" s="35"/>
      <c r="BUN11" s="35"/>
      <c r="BUO11" s="35"/>
      <c r="BUP11" s="35"/>
      <c r="BUQ11" s="35"/>
      <c r="BUR11" s="35"/>
      <c r="BUS11" s="35"/>
      <c r="BUT11" s="35"/>
      <c r="BUU11" s="35"/>
      <c r="BUV11" s="35"/>
      <c r="BUW11" s="35"/>
      <c r="BUX11" s="35"/>
      <c r="BUY11" s="35"/>
      <c r="BUZ11" s="35"/>
      <c r="BVA11" s="35"/>
      <c r="BVB11" s="35"/>
      <c r="BVC11" s="35"/>
      <c r="BVD11" s="35"/>
      <c r="BVE11" s="35"/>
      <c r="BVF11" s="35"/>
      <c r="BVG11" s="35"/>
      <c r="BVH11" s="35"/>
      <c r="BVI11" s="35"/>
      <c r="BVJ11" s="35"/>
      <c r="BVK11" s="35"/>
      <c r="BVL11" s="35"/>
      <c r="BVM11" s="35"/>
      <c r="BVN11" s="35"/>
      <c r="BVO11" s="35"/>
      <c r="BVP11" s="35"/>
      <c r="BVQ11" s="35"/>
      <c r="BVR11" s="35"/>
      <c r="BVS11" s="35"/>
      <c r="BVT11" s="35"/>
      <c r="BVU11" s="35"/>
      <c r="BVV11" s="35"/>
      <c r="BVW11" s="35"/>
      <c r="BVX11" s="35"/>
      <c r="BVY11" s="35"/>
      <c r="BVZ11" s="35"/>
      <c r="BWA11" s="35"/>
      <c r="BWB11" s="35"/>
      <c r="BWC11" s="35"/>
      <c r="BWD11" s="35"/>
      <c r="BWE11" s="35"/>
      <c r="BWF11" s="35"/>
      <c r="BWG11" s="35"/>
      <c r="BWH11" s="35"/>
      <c r="BWI11" s="35"/>
      <c r="BWJ11" s="35"/>
      <c r="BWK11" s="35"/>
      <c r="BWL11" s="35"/>
      <c r="BWM11" s="35"/>
      <c r="BWN11" s="35"/>
      <c r="BWO11" s="35"/>
      <c r="BWP11" s="35"/>
      <c r="BWQ11" s="35"/>
      <c r="BWR11" s="35"/>
      <c r="BWS11" s="35"/>
      <c r="BWT11" s="35"/>
      <c r="BWU11" s="35"/>
      <c r="BWV11" s="35"/>
      <c r="BWW11" s="35"/>
      <c r="BWX11" s="35"/>
      <c r="BWY11" s="35"/>
      <c r="BWZ11" s="35"/>
      <c r="BXA11" s="35"/>
      <c r="BXB11" s="35"/>
      <c r="BXC11" s="35"/>
      <c r="BXD11" s="35"/>
      <c r="BXE11" s="35"/>
      <c r="BXF11" s="35"/>
      <c r="BXG11" s="35"/>
      <c r="BXH11" s="35"/>
      <c r="BXI11" s="35"/>
      <c r="BXJ11" s="35"/>
      <c r="BXK11" s="35"/>
      <c r="BXL11" s="35"/>
      <c r="BXM11" s="35"/>
      <c r="BXN11" s="35"/>
      <c r="BXO11" s="35"/>
      <c r="BXP11" s="35"/>
      <c r="BXQ11" s="35"/>
      <c r="BXR11" s="35"/>
      <c r="BXS11" s="35"/>
      <c r="BXT11" s="35"/>
      <c r="BXU11" s="35"/>
      <c r="BXV11" s="35"/>
      <c r="BXW11" s="35"/>
      <c r="BXX11" s="35"/>
      <c r="BXY11" s="35"/>
      <c r="BXZ11" s="35"/>
      <c r="BYA11" s="35"/>
      <c r="BYB11" s="35"/>
      <c r="BYC11" s="35"/>
      <c r="BYD11" s="35"/>
      <c r="BYE11" s="35"/>
      <c r="BYF11" s="35"/>
      <c r="BYG11" s="35"/>
      <c r="BYH11" s="35"/>
      <c r="BYI11" s="35"/>
      <c r="BYJ11" s="35"/>
      <c r="BYK11" s="35"/>
      <c r="BYL11" s="35"/>
      <c r="BYM11" s="35"/>
      <c r="BYN11" s="35"/>
      <c r="BYO11" s="35"/>
      <c r="BYP11" s="35"/>
      <c r="BYQ11" s="35"/>
      <c r="BYR11" s="35"/>
      <c r="BYS11" s="35"/>
      <c r="BYT11" s="35"/>
      <c r="BYU11" s="35"/>
      <c r="BYV11" s="35"/>
      <c r="BYW11" s="35"/>
      <c r="BYX11" s="35"/>
      <c r="BYY11" s="35"/>
      <c r="BYZ11" s="35"/>
      <c r="BZA11" s="35"/>
      <c r="BZB11" s="35"/>
      <c r="BZC11" s="35"/>
      <c r="BZD11" s="35"/>
      <c r="BZE11" s="35"/>
      <c r="BZF11" s="35"/>
      <c r="BZG11" s="35"/>
      <c r="BZH11" s="35"/>
      <c r="BZI11" s="35"/>
      <c r="BZJ11" s="35"/>
      <c r="BZK11" s="35"/>
      <c r="BZL11" s="35"/>
      <c r="BZM11" s="35"/>
      <c r="BZN11" s="35"/>
      <c r="BZO11" s="35"/>
      <c r="BZP11" s="35"/>
      <c r="BZQ11" s="35"/>
      <c r="BZR11" s="35"/>
      <c r="BZS11" s="35"/>
      <c r="BZT11" s="35"/>
      <c r="BZU11" s="35"/>
      <c r="BZV11" s="35"/>
      <c r="BZW11" s="35"/>
      <c r="BZX11" s="35"/>
      <c r="BZY11" s="35"/>
      <c r="BZZ11" s="35"/>
      <c r="CAA11" s="35"/>
      <c r="CAB11" s="35"/>
      <c r="CAC11" s="35"/>
      <c r="CAD11" s="35"/>
      <c r="CAE11" s="35"/>
      <c r="CAF11" s="35"/>
      <c r="CAG11" s="35"/>
      <c r="CAH11" s="35"/>
      <c r="CAI11" s="35"/>
      <c r="CAJ11" s="35"/>
      <c r="CAK11" s="35"/>
      <c r="CAL11" s="35"/>
      <c r="CAM11" s="35"/>
      <c r="CAN11" s="35"/>
      <c r="CAO11" s="35"/>
      <c r="CAP11" s="35"/>
      <c r="CAQ11" s="35"/>
      <c r="CAR11" s="35"/>
      <c r="CAS11" s="35"/>
      <c r="CAT11" s="35"/>
      <c r="CAU11" s="35"/>
      <c r="CAV11" s="35"/>
      <c r="CAW11" s="35"/>
      <c r="CAX11" s="35"/>
      <c r="CAY11" s="35"/>
      <c r="CAZ11" s="35"/>
      <c r="CBA11" s="35"/>
      <c r="CBB11" s="35"/>
      <c r="CBC11" s="35"/>
      <c r="CBD11" s="35"/>
      <c r="CBE11" s="35"/>
      <c r="CBF11" s="35"/>
      <c r="CBG11" s="35"/>
      <c r="CBH11" s="35"/>
      <c r="CBI11" s="35"/>
      <c r="CBJ11" s="35"/>
      <c r="CBK11" s="35"/>
      <c r="CBL11" s="35"/>
      <c r="CBM11" s="35"/>
      <c r="CBN11" s="35"/>
      <c r="CBO11" s="35"/>
      <c r="CBP11" s="35"/>
      <c r="CBQ11" s="35"/>
      <c r="CBR11" s="35"/>
      <c r="CBS11" s="35"/>
      <c r="CBT11" s="35"/>
      <c r="CBU11" s="35"/>
      <c r="CBV11" s="35"/>
      <c r="CBW11" s="35"/>
      <c r="CBX11" s="35"/>
      <c r="CBY11" s="35"/>
      <c r="CBZ11" s="35"/>
      <c r="CCA11" s="35"/>
      <c r="CCB11" s="35"/>
      <c r="CCC11" s="35"/>
      <c r="CCD11" s="35"/>
      <c r="CCE11" s="35"/>
      <c r="CCF11" s="35"/>
      <c r="CCG11" s="35"/>
      <c r="CCH11" s="35"/>
      <c r="CCI11" s="35"/>
      <c r="CCJ11" s="35"/>
      <c r="CCK11" s="35"/>
      <c r="CCL11" s="35"/>
      <c r="CCM11" s="35"/>
      <c r="CCN11" s="35"/>
      <c r="CCO11" s="35"/>
      <c r="CCP11" s="35"/>
      <c r="CCQ11" s="35"/>
      <c r="CCR11" s="35"/>
      <c r="CCS11" s="35"/>
      <c r="CCT11" s="35"/>
      <c r="CCU11" s="35"/>
      <c r="CCV11" s="35"/>
      <c r="CCW11" s="35"/>
      <c r="CCX11" s="35"/>
      <c r="CCY11" s="35"/>
      <c r="CCZ11" s="35"/>
      <c r="CDA11" s="35"/>
      <c r="CDB11" s="35"/>
      <c r="CDC11" s="35"/>
      <c r="CDD11" s="35"/>
      <c r="CDE11" s="35"/>
      <c r="CDF11" s="35"/>
      <c r="CDG11" s="35"/>
      <c r="CDH11" s="35"/>
      <c r="CDI11" s="35"/>
      <c r="CDJ11" s="35"/>
      <c r="CDK11" s="35"/>
      <c r="CDL11" s="35"/>
      <c r="CDM11" s="35"/>
      <c r="CDN11" s="35"/>
      <c r="CDO11" s="35"/>
      <c r="CDP11" s="35"/>
      <c r="CDQ11" s="35"/>
      <c r="CDR11" s="35"/>
      <c r="CDS11" s="35"/>
      <c r="CDT11" s="35"/>
      <c r="CDU11" s="35"/>
      <c r="CDV11" s="35"/>
      <c r="CDW11" s="35"/>
      <c r="CDX11" s="35"/>
      <c r="CDY11" s="35"/>
      <c r="CDZ11" s="35"/>
      <c r="CEA11" s="35"/>
      <c r="CEB11" s="35"/>
      <c r="CEC11" s="35"/>
      <c r="CED11" s="35"/>
      <c r="CEE11" s="35"/>
      <c r="CEF11" s="35"/>
      <c r="CEG11" s="35"/>
      <c r="CEH11" s="35"/>
      <c r="CEI11" s="35"/>
      <c r="CEJ11" s="35"/>
      <c r="CEK11" s="35"/>
      <c r="CEL11" s="35"/>
      <c r="CEM11" s="35"/>
      <c r="CEN11" s="35"/>
      <c r="CEO11" s="35"/>
      <c r="CEP11" s="35"/>
      <c r="CEQ11" s="35"/>
      <c r="CER11" s="35"/>
      <c r="CES11" s="35"/>
      <c r="CET11" s="35"/>
      <c r="CEU11" s="35"/>
      <c r="CEV11" s="35"/>
      <c r="CEW11" s="35"/>
      <c r="CEX11" s="35"/>
      <c r="CEY11" s="35"/>
      <c r="CEZ11" s="35"/>
      <c r="CFA11" s="35"/>
      <c r="CFB11" s="35"/>
      <c r="CFC11" s="35"/>
      <c r="CFD11" s="35"/>
      <c r="CFE11" s="35"/>
      <c r="CFF11" s="35"/>
      <c r="CFG11" s="35"/>
      <c r="CFH11" s="35"/>
      <c r="CFI11" s="35"/>
      <c r="CFJ11" s="35"/>
      <c r="CFK11" s="35"/>
      <c r="CFL11" s="35"/>
      <c r="CFM11" s="35"/>
      <c r="CFN11" s="35"/>
      <c r="CFO11" s="35"/>
      <c r="CFP11" s="35"/>
      <c r="CFQ11" s="35"/>
      <c r="CFR11" s="35"/>
      <c r="CFS11" s="35"/>
      <c r="CFT11" s="35"/>
      <c r="CFU11" s="35"/>
      <c r="CFV11" s="35"/>
      <c r="CFW11" s="35"/>
      <c r="CFX11" s="35"/>
      <c r="CFY11" s="35"/>
      <c r="CFZ11" s="35"/>
      <c r="CGA11" s="35"/>
      <c r="CGB11" s="35"/>
      <c r="CGC11" s="35"/>
      <c r="CGD11" s="35"/>
      <c r="CGE11" s="35"/>
      <c r="CGF11" s="35"/>
      <c r="CGG11" s="35"/>
      <c r="CGH11" s="35"/>
      <c r="CGI11" s="35"/>
      <c r="CGJ11" s="35"/>
      <c r="CGK11" s="35"/>
      <c r="CGL11" s="35"/>
      <c r="CGM11" s="35"/>
      <c r="CGN11" s="35"/>
      <c r="CGO11" s="35"/>
      <c r="CGP11" s="35"/>
      <c r="CGQ11" s="35"/>
      <c r="CGR11" s="35"/>
      <c r="CGS11" s="35"/>
      <c r="CGT11" s="35"/>
      <c r="CGU11" s="35"/>
      <c r="CGV11" s="35"/>
      <c r="CGW11" s="35"/>
      <c r="CGX11" s="35"/>
      <c r="CGY11" s="35"/>
      <c r="CGZ11" s="35"/>
      <c r="CHA11" s="35"/>
      <c r="CHB11" s="35"/>
      <c r="CHC11" s="35"/>
      <c r="CHD11" s="35"/>
      <c r="CHE11" s="35"/>
      <c r="CHF11" s="35"/>
      <c r="CHG11" s="35"/>
      <c r="CHH11" s="35"/>
      <c r="CHI11" s="35"/>
      <c r="CHJ11" s="35"/>
      <c r="CHK11" s="35"/>
      <c r="CHL11" s="35"/>
      <c r="CHM11" s="35"/>
      <c r="CHN11" s="35"/>
      <c r="CHO11" s="35"/>
      <c r="CHP11" s="35"/>
      <c r="CHQ11" s="35"/>
      <c r="CHR11" s="35"/>
      <c r="CHS11" s="35"/>
      <c r="CHT11" s="35"/>
      <c r="CHU11" s="35"/>
      <c r="CHV11" s="35"/>
      <c r="CHW11" s="35"/>
      <c r="CHX11" s="35"/>
      <c r="CHY11" s="35"/>
      <c r="CHZ11" s="35"/>
      <c r="CIA11" s="35"/>
      <c r="CIB11" s="35"/>
      <c r="CIC11" s="35"/>
      <c r="CID11" s="35"/>
      <c r="CIE11" s="35"/>
      <c r="CIF11" s="35"/>
      <c r="CIG11" s="35"/>
      <c r="CIH11" s="35"/>
      <c r="CII11" s="35"/>
      <c r="CIJ11" s="35"/>
      <c r="CIK11" s="35"/>
      <c r="CIL11" s="35"/>
      <c r="CIM11" s="35"/>
      <c r="CIN11" s="35"/>
      <c r="CIO11" s="35"/>
      <c r="CIP11" s="35"/>
      <c r="CIQ11" s="35"/>
      <c r="CIR11" s="35"/>
      <c r="CIS11" s="35"/>
      <c r="CIT11" s="35"/>
      <c r="CIU11" s="35"/>
      <c r="CIV11" s="35"/>
      <c r="CIW11" s="35"/>
      <c r="CIX11" s="35"/>
      <c r="CIY11" s="35"/>
      <c r="CIZ11" s="35"/>
      <c r="CJA11" s="35"/>
      <c r="CJB11" s="35"/>
      <c r="CJC11" s="35"/>
      <c r="CJD11" s="35"/>
      <c r="CJE11" s="35"/>
      <c r="CJF11" s="35"/>
      <c r="CJG11" s="35"/>
      <c r="CJH11" s="35"/>
      <c r="CJI11" s="35"/>
      <c r="CJJ11" s="35"/>
      <c r="CJK11" s="35"/>
      <c r="CJL11" s="35"/>
      <c r="CJM11" s="35"/>
      <c r="CJN11" s="35"/>
      <c r="CJO11" s="35"/>
      <c r="CJP11" s="35"/>
      <c r="CJQ11" s="35"/>
      <c r="CJR11" s="35"/>
      <c r="CJS11" s="35"/>
      <c r="CJT11" s="35"/>
      <c r="CJU11" s="35"/>
      <c r="CJV11" s="35"/>
      <c r="CJW11" s="35"/>
      <c r="CJX11" s="35"/>
      <c r="CJY11" s="35"/>
      <c r="CJZ11" s="35"/>
      <c r="CKA11" s="35"/>
      <c r="CKB11" s="35"/>
      <c r="CKC11" s="35"/>
      <c r="CKD11" s="35"/>
      <c r="CKE11" s="35"/>
      <c r="CKF11" s="35"/>
      <c r="CKG11" s="35"/>
      <c r="CKH11" s="35"/>
      <c r="CKI11" s="35"/>
      <c r="CKJ11" s="35"/>
      <c r="CKK11" s="35"/>
      <c r="CKL11" s="35"/>
      <c r="CKM11" s="35"/>
      <c r="CKN11" s="35"/>
      <c r="CKO11" s="35"/>
      <c r="CKP11" s="35"/>
      <c r="CKQ11" s="35"/>
      <c r="CKR11" s="35"/>
      <c r="CKS11" s="35"/>
      <c r="CKT11" s="35"/>
      <c r="CKU11" s="35"/>
      <c r="CKV11" s="35"/>
      <c r="CKW11" s="35"/>
      <c r="CKX11" s="35"/>
      <c r="CKY11" s="35"/>
      <c r="CKZ11" s="35"/>
      <c r="CLA11" s="35"/>
      <c r="CLB11" s="35"/>
      <c r="CLC11" s="35"/>
      <c r="CLD11" s="35"/>
      <c r="CLE11" s="35"/>
      <c r="CLF11" s="35"/>
      <c r="CLG11" s="35"/>
      <c r="CLH11" s="35"/>
      <c r="CLI11" s="35"/>
      <c r="CLJ11" s="35"/>
      <c r="CLK11" s="35"/>
      <c r="CLL11" s="35"/>
      <c r="CLM11" s="35"/>
      <c r="CLN11" s="35"/>
      <c r="CLO11" s="35"/>
      <c r="CLP11" s="35"/>
      <c r="CLQ11" s="35"/>
      <c r="CLR11" s="35"/>
      <c r="CLS11" s="35"/>
      <c r="CLT11" s="35"/>
      <c r="CLU11" s="35"/>
      <c r="CLV11" s="35"/>
      <c r="CLW11" s="35"/>
      <c r="CLX11" s="35"/>
      <c r="CLY11" s="35"/>
      <c r="CLZ11" s="35"/>
      <c r="CMA11" s="35"/>
      <c r="CMB11" s="35"/>
      <c r="CMC11" s="35"/>
      <c r="CMD11" s="35"/>
      <c r="CME11" s="35"/>
      <c r="CMF11" s="35"/>
      <c r="CMG11" s="35"/>
      <c r="CMH11" s="35"/>
      <c r="CMI11" s="35"/>
      <c r="CMJ11" s="35"/>
      <c r="CMK11" s="35"/>
      <c r="CML11" s="35"/>
      <c r="CMM11" s="35"/>
      <c r="CMN11" s="35"/>
      <c r="CMO11" s="35"/>
      <c r="CMP11" s="35"/>
      <c r="CMQ11" s="35"/>
      <c r="CMR11" s="35"/>
      <c r="CMS11" s="35"/>
      <c r="CMT11" s="35"/>
      <c r="CMU11" s="35"/>
      <c r="CMV11" s="35"/>
      <c r="CMW11" s="35"/>
      <c r="CMX11" s="35"/>
      <c r="CMY11" s="35"/>
      <c r="CMZ11" s="35"/>
      <c r="CNA11" s="35"/>
      <c r="CNB11" s="35"/>
      <c r="CNC11" s="35"/>
      <c r="CND11" s="35"/>
      <c r="CNE11" s="35"/>
      <c r="CNF11" s="35"/>
      <c r="CNG11" s="35"/>
      <c r="CNH11" s="35"/>
      <c r="CNI11" s="35"/>
      <c r="CNJ11" s="35"/>
      <c r="CNK11" s="35"/>
      <c r="CNL11" s="35"/>
      <c r="CNM11" s="35"/>
      <c r="CNN11" s="35"/>
      <c r="CNO11" s="35"/>
      <c r="CNP11" s="35"/>
      <c r="CNQ11" s="35"/>
      <c r="CNR11" s="35"/>
      <c r="CNS11" s="35"/>
      <c r="CNT11" s="35"/>
      <c r="CNU11" s="35"/>
      <c r="CNV11" s="35"/>
      <c r="CNW11" s="35"/>
      <c r="CNX11" s="35"/>
      <c r="CNY11" s="35"/>
      <c r="CNZ11" s="35"/>
      <c r="COA11" s="35"/>
      <c r="COB11" s="35"/>
      <c r="COC11" s="35"/>
      <c r="COD11" s="35"/>
      <c r="COE11" s="35"/>
      <c r="COF11" s="35"/>
      <c r="COG11" s="35"/>
      <c r="COH11" s="35"/>
      <c r="COI11" s="35"/>
      <c r="COJ11" s="35"/>
      <c r="COK11" s="35"/>
      <c r="COL11" s="35"/>
      <c r="COM11" s="35"/>
      <c r="CON11" s="35"/>
      <c r="COO11" s="35"/>
      <c r="COP11" s="35"/>
      <c r="COQ11" s="35"/>
      <c r="COR11" s="35"/>
      <c r="COS11" s="35"/>
      <c r="COT11" s="35"/>
      <c r="COU11" s="35"/>
      <c r="COV11" s="35"/>
      <c r="COW11" s="35"/>
      <c r="COX11" s="35"/>
      <c r="COY11" s="35"/>
      <c r="COZ11" s="35"/>
      <c r="CPA11" s="35"/>
      <c r="CPB11" s="35"/>
      <c r="CPC11" s="35"/>
      <c r="CPD11" s="35"/>
      <c r="CPE11" s="35"/>
      <c r="CPF11" s="35"/>
      <c r="CPG11" s="35"/>
      <c r="CPH11" s="35"/>
      <c r="CPI11" s="35"/>
      <c r="CPJ11" s="35"/>
      <c r="CPK11" s="35"/>
      <c r="CPL11" s="35"/>
      <c r="CPM11" s="35"/>
      <c r="CPN11" s="35"/>
      <c r="CPO11" s="35"/>
      <c r="CPP11" s="35"/>
      <c r="CPQ11" s="35"/>
      <c r="CPR11" s="35"/>
      <c r="CPS11" s="35"/>
      <c r="CPT11" s="35"/>
      <c r="CPU11" s="35"/>
      <c r="CPV11" s="35"/>
      <c r="CPW11" s="35"/>
      <c r="CPX11" s="35"/>
      <c r="CPY11" s="35"/>
      <c r="CPZ11" s="35"/>
      <c r="CQA11" s="35"/>
      <c r="CQB11" s="35"/>
      <c r="CQC11" s="35"/>
      <c r="CQD11" s="35"/>
      <c r="CQE11" s="35"/>
      <c r="CQF11" s="35"/>
      <c r="CQG11" s="35"/>
      <c r="CQH11" s="35"/>
      <c r="CQI11" s="35"/>
      <c r="CQJ11" s="35"/>
      <c r="CQK11" s="35"/>
      <c r="CQL11" s="35"/>
      <c r="CQM11" s="35"/>
      <c r="CQN11" s="35"/>
      <c r="CQO11" s="35"/>
      <c r="CQP11" s="35"/>
      <c r="CQQ11" s="35"/>
      <c r="CQR11" s="35"/>
      <c r="CQS11" s="35"/>
      <c r="CQT11" s="35"/>
      <c r="CQU11" s="35"/>
      <c r="CQV11" s="35"/>
      <c r="CQW11" s="35"/>
      <c r="CQX11" s="35"/>
      <c r="CQY11" s="35"/>
      <c r="CQZ11" s="35"/>
      <c r="CRA11" s="35"/>
      <c r="CRB11" s="35"/>
      <c r="CRC11" s="35"/>
      <c r="CRD11" s="35"/>
      <c r="CRE11" s="35"/>
      <c r="CRF11" s="35"/>
      <c r="CRG11" s="35"/>
      <c r="CRH11" s="35"/>
      <c r="CRI11" s="35"/>
      <c r="CRJ11" s="35"/>
      <c r="CRK11" s="35"/>
      <c r="CRL11" s="35"/>
      <c r="CRM11" s="35"/>
      <c r="CRN11" s="35"/>
      <c r="CRO11" s="35"/>
      <c r="CRP11" s="35"/>
      <c r="CRQ11" s="35"/>
      <c r="CRR11" s="35"/>
      <c r="CRS11" s="35"/>
      <c r="CRT11" s="35"/>
      <c r="CRU11" s="35"/>
      <c r="CRV11" s="35"/>
      <c r="CRW11" s="35"/>
      <c r="CRX11" s="35"/>
      <c r="CRY11" s="35"/>
      <c r="CRZ11" s="35"/>
      <c r="CSA11" s="35"/>
      <c r="CSB11" s="35"/>
      <c r="CSC11" s="35"/>
      <c r="CSD11" s="35"/>
      <c r="CSE11" s="35"/>
      <c r="CSF11" s="35"/>
      <c r="CSG11" s="35"/>
      <c r="CSH11" s="35"/>
      <c r="CSI11" s="35"/>
      <c r="CSJ11" s="35"/>
      <c r="CSK11" s="35"/>
      <c r="CSL11" s="35"/>
      <c r="CSM11" s="35"/>
      <c r="CSN11" s="35"/>
      <c r="CSO11" s="35"/>
      <c r="CSP11" s="35"/>
      <c r="CSQ11" s="35"/>
      <c r="CSR11" s="35"/>
      <c r="CSS11" s="35"/>
      <c r="CST11" s="35"/>
      <c r="CSU11" s="35"/>
      <c r="CSV11" s="35"/>
      <c r="CSW11" s="35"/>
      <c r="CSX11" s="35"/>
      <c r="CSY11" s="35"/>
      <c r="CSZ11" s="35"/>
      <c r="CTA11" s="35"/>
      <c r="CTB11" s="35"/>
      <c r="CTC11" s="35"/>
      <c r="CTD11" s="35"/>
      <c r="CTE11" s="35"/>
      <c r="CTF11" s="35"/>
      <c r="CTG11" s="35"/>
      <c r="CTH11" s="35"/>
      <c r="CTI11" s="35"/>
      <c r="CTJ11" s="35"/>
      <c r="CTK11" s="35"/>
      <c r="CTL11" s="35"/>
      <c r="CTM11" s="35"/>
      <c r="CTN11" s="35"/>
      <c r="CTO11" s="35"/>
      <c r="CTP11" s="35"/>
      <c r="CTQ11" s="35"/>
      <c r="CTR11" s="35"/>
      <c r="CTS11" s="35"/>
      <c r="CTT11" s="35"/>
      <c r="CTU11" s="35"/>
      <c r="CTV11" s="35"/>
      <c r="CTW11" s="35"/>
      <c r="CTX11" s="35"/>
      <c r="CTY11" s="35"/>
      <c r="CTZ11" s="35"/>
      <c r="CUA11" s="35"/>
      <c r="CUB11" s="35"/>
      <c r="CUC11" s="35"/>
      <c r="CUD11" s="35"/>
      <c r="CUE11" s="35"/>
      <c r="CUF11" s="35"/>
      <c r="CUG11" s="35"/>
      <c r="CUH11" s="35"/>
      <c r="CUI11" s="35"/>
      <c r="CUJ11" s="35"/>
      <c r="CUK11" s="35"/>
      <c r="CUL11" s="35"/>
      <c r="CUM11" s="35"/>
      <c r="CUN11" s="35"/>
      <c r="CUO11" s="35"/>
      <c r="CUP11" s="35"/>
      <c r="CUQ11" s="35"/>
      <c r="CUR11" s="35"/>
      <c r="CUS11" s="35"/>
      <c r="CUT11" s="35"/>
      <c r="CUU11" s="35"/>
      <c r="CUV11" s="35"/>
      <c r="CUW11" s="35"/>
      <c r="CUX11" s="35"/>
      <c r="CUY11" s="35"/>
      <c r="CUZ11" s="35"/>
      <c r="CVA11" s="35"/>
      <c r="CVB11" s="35"/>
      <c r="CVC11" s="35"/>
      <c r="CVD11" s="35"/>
      <c r="CVE11" s="35"/>
      <c r="CVF11" s="35"/>
      <c r="CVG11" s="35"/>
      <c r="CVH11" s="35"/>
      <c r="CVI11" s="35"/>
      <c r="CVJ11" s="35"/>
      <c r="CVK11" s="35"/>
      <c r="CVL11" s="35"/>
      <c r="CVM11" s="35"/>
      <c r="CVN11" s="35"/>
      <c r="CVO11" s="35"/>
      <c r="CVP11" s="35"/>
      <c r="CVQ11" s="35"/>
      <c r="CVR11" s="35"/>
      <c r="CVS11" s="35"/>
      <c r="CVT11" s="35"/>
      <c r="CVU11" s="35"/>
      <c r="CVV11" s="35"/>
      <c r="CVW11" s="35"/>
      <c r="CVX11" s="35"/>
      <c r="CVY11" s="35"/>
      <c r="CVZ11" s="35"/>
      <c r="CWA11" s="35"/>
      <c r="CWB11" s="35"/>
      <c r="CWC11" s="35"/>
      <c r="CWD11" s="35"/>
      <c r="CWE11" s="35"/>
      <c r="CWF11" s="35"/>
      <c r="CWG11" s="35"/>
      <c r="CWH11" s="35"/>
      <c r="CWI11" s="35"/>
      <c r="CWJ11" s="35"/>
      <c r="CWK11" s="35"/>
      <c r="CWL11" s="35"/>
      <c r="CWM11" s="35"/>
      <c r="CWN11" s="35"/>
      <c r="CWO11" s="35"/>
      <c r="CWP11" s="35"/>
      <c r="CWQ11" s="35"/>
      <c r="CWR11" s="35"/>
      <c r="CWS11" s="35"/>
      <c r="CWT11" s="35"/>
      <c r="CWU11" s="35"/>
      <c r="CWV11" s="35"/>
      <c r="CWW11" s="35"/>
      <c r="CWX11" s="35"/>
      <c r="CWY11" s="35"/>
      <c r="CWZ11" s="35"/>
      <c r="CXA11" s="35"/>
      <c r="CXB11" s="35"/>
      <c r="CXC11" s="35"/>
      <c r="CXD11" s="35"/>
      <c r="CXE11" s="35"/>
      <c r="CXF11" s="35"/>
      <c r="CXG11" s="35"/>
      <c r="CXH11" s="35"/>
      <c r="CXI11" s="35"/>
      <c r="CXJ11" s="35"/>
      <c r="CXK11" s="35"/>
      <c r="CXL11" s="35"/>
      <c r="CXM11" s="35"/>
      <c r="CXN11" s="35"/>
      <c r="CXO11" s="35"/>
      <c r="CXP11" s="35"/>
      <c r="CXQ11" s="35"/>
      <c r="CXR11" s="35"/>
      <c r="CXS11" s="35"/>
      <c r="CXT11" s="35"/>
      <c r="CXU11" s="35"/>
      <c r="CXV11" s="35"/>
      <c r="CXW11" s="35"/>
      <c r="CXX11" s="35"/>
      <c r="CXY11" s="35"/>
      <c r="CXZ11" s="35"/>
      <c r="CYA11" s="35"/>
      <c r="CYB11" s="35"/>
      <c r="CYC11" s="35"/>
      <c r="CYD11" s="35"/>
      <c r="CYE11" s="35"/>
      <c r="CYF11" s="35"/>
      <c r="CYG11" s="35"/>
      <c r="CYH11" s="35"/>
      <c r="CYI11" s="35"/>
      <c r="CYJ11" s="35"/>
      <c r="CYK11" s="35"/>
      <c r="CYL11" s="35"/>
      <c r="CYM11" s="35"/>
      <c r="CYN11" s="35"/>
      <c r="CYO11" s="35"/>
      <c r="CYP11" s="35"/>
      <c r="CYQ11" s="35"/>
      <c r="CYR11" s="35"/>
      <c r="CYS11" s="35"/>
      <c r="CYT11" s="35"/>
      <c r="CYU11" s="35"/>
      <c r="CYV11" s="35"/>
      <c r="CYW11" s="35"/>
      <c r="CYX11" s="35"/>
      <c r="CYY11" s="35"/>
      <c r="CYZ11" s="35"/>
      <c r="CZA11" s="35"/>
      <c r="CZB11" s="35"/>
      <c r="CZC11" s="35"/>
      <c r="CZD11" s="35"/>
      <c r="CZE11" s="35"/>
      <c r="CZF11" s="35"/>
      <c r="CZG11" s="35"/>
      <c r="CZH11" s="35"/>
      <c r="CZI11" s="35"/>
      <c r="CZJ11" s="35"/>
      <c r="CZK11" s="35"/>
      <c r="CZL11" s="35"/>
      <c r="CZM11" s="35"/>
      <c r="CZN11" s="35"/>
      <c r="CZO11" s="35"/>
      <c r="CZP11" s="35"/>
      <c r="CZQ11" s="35"/>
      <c r="CZR11" s="35"/>
      <c r="CZS11" s="35"/>
      <c r="CZT11" s="35"/>
      <c r="CZU11" s="35"/>
      <c r="CZV11" s="35"/>
      <c r="CZW11" s="35"/>
      <c r="CZX11" s="35"/>
      <c r="CZY11" s="35"/>
      <c r="CZZ11" s="35"/>
      <c r="DAA11" s="35"/>
      <c r="DAB11" s="35"/>
      <c r="DAC11" s="35"/>
      <c r="DAD11" s="35"/>
      <c r="DAE11" s="35"/>
      <c r="DAF11" s="35"/>
      <c r="DAG11" s="35"/>
      <c r="DAH11" s="35"/>
      <c r="DAI11" s="35"/>
      <c r="DAJ11" s="35"/>
      <c r="DAK11" s="35"/>
      <c r="DAL11" s="35"/>
      <c r="DAM11" s="35"/>
      <c r="DAN11" s="35"/>
      <c r="DAO11" s="35"/>
      <c r="DAP11" s="35"/>
      <c r="DAQ11" s="35"/>
      <c r="DAR11" s="35"/>
      <c r="DAS11" s="35"/>
      <c r="DAT11" s="35"/>
      <c r="DAU11" s="35"/>
      <c r="DAV11" s="35"/>
      <c r="DAW11" s="35"/>
      <c r="DAX11" s="35"/>
      <c r="DAY11" s="35"/>
      <c r="DAZ11" s="35"/>
      <c r="DBA11" s="35"/>
      <c r="DBB11" s="35"/>
      <c r="DBC11" s="35"/>
      <c r="DBD11" s="35"/>
      <c r="DBE11" s="35"/>
      <c r="DBF11" s="35"/>
      <c r="DBG11" s="35"/>
      <c r="DBH11" s="35"/>
      <c r="DBI11" s="35"/>
      <c r="DBJ11" s="35"/>
      <c r="DBK11" s="35"/>
      <c r="DBL11" s="35"/>
      <c r="DBM11" s="35"/>
      <c r="DBN11" s="35"/>
      <c r="DBO11" s="35"/>
      <c r="DBP11" s="35"/>
      <c r="DBQ11" s="35"/>
      <c r="DBR11" s="35"/>
      <c r="DBS11" s="35"/>
      <c r="DBT11" s="35"/>
      <c r="DBU11" s="35"/>
      <c r="DBV11" s="35"/>
      <c r="DBW11" s="35"/>
      <c r="DBX11" s="35"/>
      <c r="DBY11" s="35"/>
      <c r="DBZ11" s="35"/>
      <c r="DCA11" s="35"/>
      <c r="DCB11" s="35"/>
      <c r="DCC11" s="35"/>
      <c r="DCD11" s="35"/>
      <c r="DCE11" s="35"/>
      <c r="DCF11" s="35"/>
      <c r="DCG11" s="35"/>
      <c r="DCH11" s="35"/>
      <c r="DCI11" s="35"/>
      <c r="DCJ11" s="35"/>
      <c r="DCK11" s="35"/>
      <c r="DCL11" s="35"/>
      <c r="DCM11" s="35"/>
      <c r="DCN11" s="35"/>
      <c r="DCO11" s="35"/>
      <c r="DCP11" s="35"/>
      <c r="DCQ11" s="35"/>
      <c r="DCR11" s="35"/>
      <c r="DCS11" s="35"/>
      <c r="DCT11" s="35"/>
      <c r="DCU11" s="35"/>
      <c r="DCV11" s="35"/>
      <c r="DCW11" s="35"/>
      <c r="DCX11" s="35"/>
      <c r="DCY11" s="35"/>
      <c r="DCZ11" s="35"/>
      <c r="DDA11" s="35"/>
      <c r="DDB11" s="35"/>
      <c r="DDC11" s="35"/>
      <c r="DDD11" s="35"/>
      <c r="DDE11" s="35"/>
      <c r="DDF11" s="35"/>
      <c r="DDG11" s="35"/>
      <c r="DDH11" s="35"/>
      <c r="DDI11" s="35"/>
      <c r="DDJ11" s="35"/>
      <c r="DDK11" s="35"/>
      <c r="DDL11" s="35"/>
      <c r="DDM11" s="35"/>
      <c r="DDN11" s="35"/>
      <c r="DDO11" s="35"/>
      <c r="DDP11" s="35"/>
      <c r="DDQ11" s="35"/>
      <c r="DDR11" s="35"/>
      <c r="DDS11" s="35"/>
      <c r="DDT11" s="35"/>
      <c r="DDU11" s="35"/>
      <c r="DDV11" s="35"/>
      <c r="DDW11" s="35"/>
      <c r="DDX11" s="35"/>
      <c r="DDY11" s="35"/>
      <c r="DDZ11" s="35"/>
      <c r="DEA11" s="35"/>
      <c r="DEB11" s="35"/>
      <c r="DEC11" s="35"/>
      <c r="DED11" s="35"/>
      <c r="DEE11" s="35"/>
      <c r="DEF11" s="35"/>
      <c r="DEG11" s="35"/>
      <c r="DEH11" s="35"/>
      <c r="DEI11" s="35"/>
      <c r="DEJ11" s="35"/>
      <c r="DEK11" s="35"/>
      <c r="DEL11" s="35"/>
      <c r="DEM11" s="35"/>
      <c r="DEN11" s="35"/>
      <c r="DEO11" s="35"/>
      <c r="DEP11" s="35"/>
      <c r="DEQ11" s="35"/>
      <c r="DER11" s="35"/>
      <c r="DES11" s="35"/>
      <c r="DET11" s="35"/>
      <c r="DEU11" s="35"/>
      <c r="DEV11" s="35"/>
      <c r="DEW11" s="35"/>
      <c r="DEX11" s="35"/>
      <c r="DEY11" s="35"/>
      <c r="DEZ11" s="35"/>
      <c r="DFA11" s="35"/>
      <c r="DFB11" s="35"/>
      <c r="DFC11" s="35"/>
      <c r="DFD11" s="35"/>
      <c r="DFE11" s="35"/>
      <c r="DFF11" s="35"/>
      <c r="DFG11" s="35"/>
      <c r="DFH11" s="35"/>
      <c r="DFI11" s="35"/>
      <c r="DFJ11" s="35"/>
      <c r="DFK11" s="35"/>
      <c r="DFL11" s="35"/>
      <c r="DFM11" s="35"/>
      <c r="DFN11" s="35"/>
      <c r="DFO11" s="35"/>
      <c r="DFP11" s="35"/>
      <c r="DFQ11" s="35"/>
      <c r="DFR11" s="35"/>
      <c r="DFS11" s="35"/>
      <c r="DFT11" s="35"/>
      <c r="DFU11" s="35"/>
      <c r="DFV11" s="35"/>
      <c r="DFW11" s="35"/>
      <c r="DFX11" s="35"/>
      <c r="DFY11" s="35"/>
      <c r="DFZ11" s="35"/>
      <c r="DGA11" s="35"/>
      <c r="DGB11" s="35"/>
      <c r="DGC11" s="35"/>
      <c r="DGD11" s="35"/>
      <c r="DGE11" s="35"/>
      <c r="DGF11" s="35"/>
      <c r="DGG11" s="35"/>
      <c r="DGH11" s="35"/>
      <c r="DGI11" s="35"/>
      <c r="DGJ11" s="35"/>
      <c r="DGK11" s="35"/>
      <c r="DGL11" s="35"/>
      <c r="DGM11" s="35"/>
      <c r="DGN11" s="35"/>
      <c r="DGO11" s="35"/>
      <c r="DGP11" s="35"/>
      <c r="DGQ11" s="35"/>
      <c r="DGR11" s="35"/>
      <c r="DGS11" s="35"/>
      <c r="DGT11" s="35"/>
      <c r="DGU11" s="35"/>
      <c r="DGV11" s="35"/>
      <c r="DGW11" s="35"/>
      <c r="DGX11" s="35"/>
      <c r="DGY11" s="35"/>
      <c r="DGZ11" s="35"/>
      <c r="DHA11" s="35"/>
      <c r="DHB11" s="35"/>
      <c r="DHC11" s="35"/>
      <c r="DHD11" s="35"/>
      <c r="DHE11" s="35"/>
      <c r="DHF11" s="35"/>
      <c r="DHG11" s="35"/>
      <c r="DHH11" s="35"/>
      <c r="DHI11" s="35"/>
      <c r="DHJ11" s="35"/>
      <c r="DHK11" s="35"/>
      <c r="DHL11" s="35"/>
      <c r="DHM11" s="35"/>
      <c r="DHN11" s="35"/>
      <c r="DHO11" s="35"/>
      <c r="DHP11" s="35"/>
      <c r="DHQ11" s="35"/>
      <c r="DHR11" s="35"/>
      <c r="DHS11" s="35"/>
      <c r="DHT11" s="35"/>
      <c r="DHU11" s="35"/>
      <c r="DHV11" s="35"/>
      <c r="DHW11" s="35"/>
      <c r="DHX11" s="35"/>
      <c r="DHY11" s="35"/>
      <c r="DHZ11" s="35"/>
      <c r="DIA11" s="35"/>
      <c r="DIB11" s="35"/>
      <c r="DIC11" s="35"/>
      <c r="DID11" s="35"/>
      <c r="DIE11" s="35"/>
      <c r="DIF11" s="35"/>
      <c r="DIG11" s="35"/>
      <c r="DIH11" s="35"/>
      <c r="DII11" s="35"/>
      <c r="DIJ11" s="35"/>
      <c r="DIK11" s="35"/>
      <c r="DIL11" s="35"/>
      <c r="DIM11" s="35"/>
      <c r="DIN11" s="35"/>
      <c r="DIO11" s="35"/>
      <c r="DIP11" s="35"/>
      <c r="DIQ11" s="35"/>
      <c r="DIR11" s="35"/>
      <c r="DIS11" s="35"/>
      <c r="DIT11" s="35"/>
      <c r="DIU11" s="35"/>
      <c r="DIV11" s="35"/>
      <c r="DIW11" s="35"/>
      <c r="DIX11" s="35"/>
      <c r="DIY11" s="35"/>
      <c r="DIZ11" s="35"/>
      <c r="DJA11" s="35"/>
      <c r="DJB11" s="35"/>
      <c r="DJC11" s="35"/>
      <c r="DJD11" s="35"/>
      <c r="DJE11" s="35"/>
      <c r="DJF11" s="35"/>
      <c r="DJG11" s="35"/>
      <c r="DJH11" s="35"/>
      <c r="DJI11" s="35"/>
      <c r="DJJ11" s="35"/>
      <c r="DJK11" s="35"/>
      <c r="DJL11" s="35"/>
      <c r="DJM11" s="35"/>
      <c r="DJN11" s="35"/>
      <c r="DJO11" s="35"/>
      <c r="DJP11" s="35"/>
      <c r="DJQ11" s="35"/>
      <c r="DJR11" s="35"/>
      <c r="DJS11" s="35"/>
      <c r="DJT11" s="35"/>
      <c r="DJU11" s="35"/>
      <c r="DJV11" s="35"/>
      <c r="DJW11" s="35"/>
      <c r="DJX11" s="35"/>
      <c r="DJY11" s="35"/>
      <c r="DJZ11" s="35"/>
      <c r="DKA11" s="35"/>
      <c r="DKB11" s="35"/>
      <c r="DKC11" s="35"/>
      <c r="DKD11" s="35"/>
      <c r="DKE11" s="35"/>
      <c r="DKF11" s="35"/>
      <c r="DKG11" s="35"/>
      <c r="DKH11" s="35"/>
      <c r="DKI11" s="35"/>
      <c r="DKJ11" s="35"/>
      <c r="DKK11" s="35"/>
      <c r="DKL11" s="35"/>
      <c r="DKM11" s="35"/>
      <c r="DKN11" s="35"/>
      <c r="DKO11" s="35"/>
      <c r="DKP11" s="35"/>
      <c r="DKQ11" s="35"/>
      <c r="DKR11" s="35"/>
      <c r="DKS11" s="35"/>
      <c r="DKT11" s="35"/>
      <c r="DKU11" s="35"/>
      <c r="DKV11" s="35"/>
      <c r="DKW11" s="35"/>
      <c r="DKX11" s="35"/>
      <c r="DKY11" s="35"/>
      <c r="DKZ11" s="35"/>
      <c r="DLA11" s="35"/>
      <c r="DLB11" s="35"/>
      <c r="DLC11" s="35"/>
      <c r="DLD11" s="35"/>
      <c r="DLE11" s="35"/>
      <c r="DLF11" s="35"/>
      <c r="DLG11" s="35"/>
      <c r="DLH11" s="35"/>
      <c r="DLI11" s="35"/>
      <c r="DLJ11" s="35"/>
      <c r="DLK11" s="35"/>
      <c r="DLL11" s="35"/>
      <c r="DLM11" s="35"/>
      <c r="DLN11" s="35"/>
      <c r="DLO11" s="35"/>
      <c r="DLP11" s="35"/>
      <c r="DLQ11" s="35"/>
      <c r="DLR11" s="35"/>
      <c r="DLS11" s="35"/>
      <c r="DLT11" s="35"/>
      <c r="DLU11" s="35"/>
      <c r="DLV11" s="35"/>
      <c r="DLW11" s="35"/>
      <c r="DLX11" s="35"/>
      <c r="DLY11" s="35"/>
      <c r="DLZ11" s="35"/>
      <c r="DMA11" s="35"/>
      <c r="DMB11" s="35"/>
      <c r="DMC11" s="35"/>
      <c r="DMD11" s="35"/>
      <c r="DME11" s="35"/>
      <c r="DMF11" s="35"/>
      <c r="DMG11" s="35"/>
      <c r="DMH11" s="35"/>
      <c r="DMI11" s="35"/>
      <c r="DMJ11" s="35"/>
      <c r="DMK11" s="35"/>
      <c r="DML11" s="35"/>
      <c r="DMM11" s="35"/>
      <c r="DMN11" s="35"/>
      <c r="DMO11" s="35"/>
      <c r="DMP11" s="35"/>
      <c r="DMQ11" s="35"/>
      <c r="DMR11" s="35"/>
      <c r="DMS11" s="35"/>
      <c r="DMT11" s="35"/>
      <c r="DMU11" s="35"/>
      <c r="DMV11" s="35"/>
      <c r="DMW11" s="35"/>
      <c r="DMX11" s="35"/>
      <c r="DMY11" s="35"/>
      <c r="DMZ11" s="35"/>
      <c r="DNA11" s="35"/>
      <c r="DNB11" s="35"/>
      <c r="DNC11" s="35"/>
      <c r="DND11" s="35"/>
      <c r="DNE11" s="35"/>
      <c r="DNF11" s="35"/>
      <c r="DNG11" s="35"/>
      <c r="DNH11" s="35"/>
      <c r="DNI11" s="35"/>
      <c r="DNJ11" s="35"/>
      <c r="DNK11" s="35"/>
      <c r="DNL11" s="35"/>
      <c r="DNM11" s="35"/>
      <c r="DNN11" s="35"/>
      <c r="DNO11" s="35"/>
      <c r="DNP11" s="35"/>
      <c r="DNQ11" s="35"/>
      <c r="DNR11" s="35"/>
      <c r="DNS11" s="35"/>
      <c r="DNT11" s="35"/>
      <c r="DNU11" s="35"/>
      <c r="DNV11" s="35"/>
      <c r="DNW11" s="35"/>
      <c r="DNX11" s="35"/>
      <c r="DNY11" s="35"/>
      <c r="DNZ11" s="35"/>
      <c r="DOA11" s="35"/>
      <c r="DOB11" s="35"/>
      <c r="DOC11" s="35"/>
      <c r="DOD11" s="35"/>
      <c r="DOE11" s="35"/>
      <c r="DOF11" s="35"/>
      <c r="DOG11" s="35"/>
      <c r="DOH11" s="35"/>
      <c r="DOI11" s="35"/>
      <c r="DOJ11" s="35"/>
      <c r="DOK11" s="35"/>
      <c r="DOL11" s="35"/>
      <c r="DOM11" s="35"/>
      <c r="DON11" s="35"/>
      <c r="DOO11" s="35"/>
      <c r="DOP11" s="35"/>
      <c r="DOQ11" s="35"/>
      <c r="DOR11" s="35"/>
      <c r="DOS11" s="35"/>
      <c r="DOT11" s="35"/>
      <c r="DOU11" s="35"/>
      <c r="DOV11" s="35"/>
      <c r="DOW11" s="35"/>
      <c r="DOX11" s="35"/>
      <c r="DOY11" s="35"/>
      <c r="DOZ11" s="35"/>
      <c r="DPA11" s="35"/>
      <c r="DPB11" s="35"/>
      <c r="DPC11" s="35"/>
      <c r="DPD11" s="35"/>
      <c r="DPE11" s="35"/>
      <c r="DPF11" s="35"/>
      <c r="DPG11" s="35"/>
      <c r="DPH11" s="35"/>
      <c r="DPI11" s="35"/>
      <c r="DPJ11" s="35"/>
      <c r="DPK11" s="35"/>
      <c r="DPL11" s="35"/>
      <c r="DPM11" s="35"/>
      <c r="DPN11" s="35"/>
      <c r="DPO11" s="35"/>
      <c r="DPP11" s="35"/>
      <c r="DPQ11" s="35"/>
      <c r="DPR11" s="35"/>
      <c r="DPS11" s="35"/>
      <c r="DPT11" s="35"/>
      <c r="DPU11" s="35"/>
      <c r="DPV11" s="35"/>
      <c r="DPW11" s="35"/>
      <c r="DPX11" s="35"/>
      <c r="DPY11" s="35"/>
      <c r="DPZ11" s="35"/>
      <c r="DQA11" s="35"/>
      <c r="DQB11" s="35"/>
      <c r="DQC11" s="35"/>
      <c r="DQD11" s="35"/>
      <c r="DQE11" s="35"/>
      <c r="DQF11" s="35"/>
      <c r="DQG11" s="35"/>
      <c r="DQH11" s="35"/>
      <c r="DQI11" s="35"/>
      <c r="DQJ11" s="35"/>
      <c r="DQK11" s="35"/>
      <c r="DQL11" s="35"/>
      <c r="DQM11" s="35"/>
      <c r="DQN11" s="35"/>
      <c r="DQO11" s="35"/>
      <c r="DQP11" s="35"/>
      <c r="DQQ11" s="35"/>
      <c r="DQR11" s="35"/>
      <c r="DQS11" s="35"/>
      <c r="DQT11" s="35"/>
      <c r="DQU11" s="35"/>
      <c r="DQV11" s="35"/>
      <c r="DQW11" s="35"/>
      <c r="DQX11" s="35"/>
      <c r="DQY11" s="35"/>
      <c r="DQZ11" s="35"/>
      <c r="DRA11" s="35"/>
      <c r="DRB11" s="35"/>
      <c r="DRC11" s="35"/>
      <c r="DRD11" s="35"/>
      <c r="DRE11" s="35"/>
      <c r="DRF11" s="35"/>
      <c r="DRG11" s="35"/>
      <c r="DRH11" s="35"/>
      <c r="DRI11" s="35"/>
      <c r="DRJ11" s="35"/>
      <c r="DRK11" s="35"/>
      <c r="DRL11" s="35"/>
      <c r="DRM11" s="35"/>
      <c r="DRN11" s="35"/>
      <c r="DRO11" s="35"/>
      <c r="DRP11" s="35"/>
      <c r="DRQ11" s="35"/>
      <c r="DRR11" s="35"/>
      <c r="DRS11" s="35"/>
      <c r="DRT11" s="35"/>
      <c r="DRU11" s="35"/>
      <c r="DRV11" s="35"/>
      <c r="DRW11" s="35"/>
      <c r="DRX11" s="35"/>
      <c r="DRY11" s="35"/>
      <c r="DRZ11" s="35"/>
      <c r="DSA11" s="35"/>
      <c r="DSB11" s="35"/>
      <c r="DSC11" s="35"/>
      <c r="DSD11" s="35"/>
      <c r="DSE11" s="35"/>
      <c r="DSF11" s="35"/>
      <c r="DSG11" s="35"/>
      <c r="DSH11" s="35"/>
      <c r="DSI11" s="35"/>
      <c r="DSJ11" s="35"/>
      <c r="DSK11" s="35"/>
      <c r="DSL11" s="35"/>
      <c r="DSM11" s="35"/>
      <c r="DSN11" s="35"/>
      <c r="DSO11" s="35"/>
      <c r="DSP11" s="35"/>
      <c r="DSQ11" s="35"/>
      <c r="DSR11" s="35"/>
      <c r="DSS11" s="35"/>
      <c r="DST11" s="35"/>
      <c r="DSU11" s="35"/>
      <c r="DSV11" s="35"/>
      <c r="DSW11" s="35"/>
      <c r="DSX11" s="35"/>
      <c r="DSY11" s="35"/>
      <c r="DSZ11" s="35"/>
      <c r="DTA11" s="35"/>
      <c r="DTB11" s="35"/>
      <c r="DTC11" s="35"/>
      <c r="DTD11" s="35"/>
      <c r="DTE11" s="35"/>
      <c r="DTF11" s="35"/>
      <c r="DTG11" s="35"/>
      <c r="DTH11" s="35"/>
      <c r="DTI11" s="35"/>
      <c r="DTJ11" s="35"/>
      <c r="DTK11" s="35"/>
      <c r="DTL11" s="35"/>
      <c r="DTM11" s="35"/>
      <c r="DTN11" s="35"/>
      <c r="DTO11" s="35"/>
      <c r="DTP11" s="35"/>
      <c r="DTQ11" s="35"/>
      <c r="DTR11" s="35"/>
      <c r="DTS11" s="35"/>
      <c r="DTT11" s="35"/>
      <c r="DTU11" s="35"/>
      <c r="DTV11" s="35"/>
      <c r="DTW11" s="35"/>
      <c r="DTX11" s="35"/>
      <c r="DTY11" s="35"/>
      <c r="DTZ11" s="35"/>
      <c r="DUA11" s="35"/>
      <c r="DUB11" s="35"/>
      <c r="DUC11" s="35"/>
      <c r="DUD11" s="35"/>
      <c r="DUE11" s="35"/>
      <c r="DUF11" s="35"/>
      <c r="DUG11" s="35"/>
      <c r="DUH11" s="35"/>
      <c r="DUI11" s="35"/>
      <c r="DUJ11" s="35"/>
      <c r="DUK11" s="35"/>
      <c r="DUL11" s="35"/>
      <c r="DUM11" s="35"/>
      <c r="DUN11" s="35"/>
      <c r="DUO11" s="35"/>
      <c r="DUP11" s="35"/>
      <c r="DUQ11" s="35"/>
      <c r="DUR11" s="35"/>
      <c r="DUS11" s="35"/>
      <c r="DUT11" s="35"/>
      <c r="DUU11" s="35"/>
      <c r="DUV11" s="35"/>
      <c r="DUW11" s="35"/>
      <c r="DUX11" s="35"/>
      <c r="DUY11" s="35"/>
      <c r="DUZ11" s="35"/>
      <c r="DVA11" s="35"/>
      <c r="DVB11" s="35"/>
      <c r="DVC11" s="35"/>
      <c r="DVD11" s="35"/>
      <c r="DVE11" s="35"/>
      <c r="DVF11" s="35"/>
      <c r="DVG11" s="35"/>
      <c r="DVH11" s="35"/>
      <c r="DVI11" s="35"/>
      <c r="DVJ11" s="35"/>
      <c r="DVK11" s="35"/>
      <c r="DVL11" s="35"/>
      <c r="DVM11" s="35"/>
      <c r="DVN11" s="35"/>
      <c r="DVO11" s="35"/>
      <c r="DVP11" s="35"/>
      <c r="DVQ11" s="35"/>
      <c r="DVR11" s="35"/>
      <c r="DVS11" s="35"/>
      <c r="DVT11" s="35"/>
      <c r="DVU11" s="35"/>
      <c r="DVV11" s="35"/>
      <c r="DVW11" s="35"/>
      <c r="DVX11" s="35"/>
      <c r="DVY11" s="35"/>
      <c r="DVZ11" s="35"/>
      <c r="DWA11" s="35"/>
      <c r="DWB11" s="35"/>
      <c r="DWC11" s="35"/>
      <c r="DWD11" s="35"/>
      <c r="DWE11" s="35"/>
      <c r="DWF11" s="35"/>
      <c r="DWG11" s="35"/>
      <c r="DWH11" s="35"/>
      <c r="DWI11" s="35"/>
      <c r="DWJ11" s="35"/>
      <c r="DWK11" s="35"/>
      <c r="DWL11" s="35"/>
      <c r="DWM11" s="35"/>
      <c r="DWN11" s="35"/>
      <c r="DWO11" s="35"/>
      <c r="DWP11" s="35"/>
      <c r="DWQ11" s="35"/>
      <c r="DWR11" s="35"/>
      <c r="DWS11" s="35"/>
      <c r="DWT11" s="35"/>
      <c r="DWU11" s="35"/>
      <c r="DWV11" s="35"/>
      <c r="DWW11" s="35"/>
      <c r="DWX11" s="35"/>
      <c r="DWY11" s="35"/>
      <c r="DWZ11" s="35"/>
      <c r="DXA11" s="35"/>
      <c r="DXB11" s="35"/>
      <c r="DXC11" s="35"/>
      <c r="DXD11" s="35"/>
      <c r="DXE11" s="35"/>
      <c r="DXF11" s="35"/>
      <c r="DXG11" s="35"/>
      <c r="DXH11" s="35"/>
      <c r="DXI11" s="35"/>
      <c r="DXJ11" s="35"/>
      <c r="DXK11" s="35"/>
      <c r="DXL11" s="35"/>
      <c r="DXM11" s="35"/>
      <c r="DXN11" s="35"/>
      <c r="DXO11" s="35"/>
      <c r="DXP11" s="35"/>
      <c r="DXQ11" s="35"/>
      <c r="DXR11" s="35"/>
      <c r="DXS11" s="35"/>
      <c r="DXT11" s="35"/>
      <c r="DXU11" s="35"/>
      <c r="DXV11" s="35"/>
      <c r="DXW11" s="35"/>
      <c r="DXX11" s="35"/>
      <c r="DXY11" s="35"/>
      <c r="DXZ11" s="35"/>
      <c r="DYA11" s="35"/>
      <c r="DYB11" s="35"/>
      <c r="DYC11" s="35"/>
      <c r="DYD11" s="35"/>
      <c r="DYE11" s="35"/>
      <c r="DYF11" s="35"/>
      <c r="DYG11" s="35"/>
      <c r="DYH11" s="35"/>
      <c r="DYI11" s="35"/>
      <c r="DYJ11" s="35"/>
      <c r="DYK11" s="35"/>
      <c r="DYL11" s="35"/>
      <c r="DYM11" s="35"/>
      <c r="DYN11" s="35"/>
      <c r="DYO11" s="35"/>
      <c r="DYP11" s="35"/>
      <c r="DYQ11" s="35"/>
      <c r="DYR11" s="35"/>
      <c r="DYS11" s="35"/>
      <c r="DYT11" s="35"/>
      <c r="DYU11" s="35"/>
      <c r="DYV11" s="35"/>
      <c r="DYW11" s="35"/>
      <c r="DYX11" s="35"/>
      <c r="DYY11" s="35"/>
      <c r="DYZ11" s="35"/>
      <c r="DZA11" s="35"/>
      <c r="DZB11" s="35"/>
      <c r="DZC11" s="35"/>
      <c r="DZD11" s="35"/>
      <c r="DZE11" s="35"/>
      <c r="DZF11" s="35"/>
      <c r="DZG11" s="35"/>
      <c r="DZH11" s="35"/>
      <c r="DZI11" s="35"/>
      <c r="DZJ11" s="35"/>
      <c r="DZK11" s="35"/>
      <c r="DZL11" s="35"/>
      <c r="DZM11" s="35"/>
      <c r="DZN11" s="35"/>
      <c r="DZO11" s="35"/>
      <c r="DZP11" s="35"/>
      <c r="DZQ11" s="35"/>
      <c r="DZR11" s="35"/>
      <c r="DZS11" s="35"/>
      <c r="DZT11" s="35"/>
      <c r="DZU11" s="35"/>
      <c r="DZV11" s="35"/>
      <c r="DZW11" s="35"/>
      <c r="DZX11" s="35"/>
      <c r="DZY11" s="35"/>
      <c r="DZZ11" s="35"/>
      <c r="EAA11" s="35"/>
      <c r="EAB11" s="35"/>
      <c r="EAC11" s="35"/>
      <c r="EAD11" s="35"/>
      <c r="EAE11" s="35"/>
      <c r="EAF11" s="35"/>
      <c r="EAG11" s="35"/>
      <c r="EAH11" s="35"/>
      <c r="EAI11" s="35"/>
      <c r="EAJ11" s="35"/>
      <c r="EAK11" s="35"/>
      <c r="EAL11" s="35"/>
      <c r="EAM11" s="35"/>
      <c r="EAN11" s="35"/>
      <c r="EAO11" s="35"/>
      <c r="EAP11" s="35"/>
      <c r="EAQ11" s="35"/>
      <c r="EAR11" s="35"/>
      <c r="EAS11" s="35"/>
      <c r="EAT11" s="35"/>
      <c r="EAU11" s="35"/>
      <c r="EAV11" s="35"/>
      <c r="EAW11" s="35"/>
      <c r="EAX11" s="35"/>
      <c r="EAY11" s="35"/>
      <c r="EAZ11" s="35"/>
      <c r="EBA11" s="35"/>
      <c r="EBB11" s="35"/>
      <c r="EBC11" s="35"/>
      <c r="EBD11" s="35"/>
      <c r="EBE11" s="35"/>
      <c r="EBF11" s="35"/>
      <c r="EBG11" s="35"/>
      <c r="EBH11" s="35"/>
      <c r="EBI11" s="35"/>
      <c r="EBJ11" s="35"/>
      <c r="EBK11" s="35"/>
      <c r="EBL11" s="35"/>
      <c r="EBM11" s="35"/>
      <c r="EBN11" s="35"/>
      <c r="EBO11" s="35"/>
      <c r="EBP11" s="35"/>
      <c r="EBQ11" s="35"/>
      <c r="EBR11" s="35"/>
      <c r="EBS11" s="35"/>
      <c r="EBT11" s="35"/>
      <c r="EBU11" s="35"/>
      <c r="EBV11" s="35"/>
      <c r="EBW11" s="35"/>
      <c r="EBX11" s="35"/>
      <c r="EBY11" s="35"/>
      <c r="EBZ11" s="35"/>
      <c r="ECA11" s="35"/>
      <c r="ECB11" s="35"/>
      <c r="ECC11" s="35"/>
      <c r="ECD11" s="35"/>
      <c r="ECE11" s="35"/>
      <c r="ECF11" s="35"/>
      <c r="ECG11" s="35"/>
      <c r="ECH11" s="35"/>
      <c r="ECI11" s="35"/>
      <c r="ECJ11" s="35"/>
      <c r="ECK11" s="35"/>
      <c r="ECL11" s="35"/>
      <c r="ECM11" s="35"/>
      <c r="ECN11" s="35"/>
      <c r="ECO11" s="35"/>
      <c r="ECP11" s="35"/>
      <c r="ECQ11" s="35"/>
      <c r="ECR11" s="35"/>
      <c r="ECS11" s="35"/>
      <c r="ECT11" s="35"/>
      <c r="ECU11" s="35"/>
      <c r="ECV11" s="35"/>
      <c r="ECW11" s="35"/>
      <c r="ECX11" s="35"/>
      <c r="ECY11" s="35"/>
      <c r="ECZ11" s="35"/>
      <c r="EDA11" s="35"/>
      <c r="EDB11" s="35"/>
      <c r="EDC11" s="35"/>
      <c r="EDD11" s="35"/>
      <c r="EDE11" s="35"/>
      <c r="EDF11" s="35"/>
      <c r="EDG11" s="35"/>
      <c r="EDH11" s="35"/>
      <c r="EDI11" s="35"/>
      <c r="EDJ11" s="35"/>
      <c r="EDK11" s="35"/>
      <c r="EDL11" s="35"/>
      <c r="EDM11" s="35"/>
      <c r="EDN11" s="35"/>
      <c r="EDO11" s="35"/>
      <c r="EDP11" s="35"/>
      <c r="EDQ11" s="35"/>
      <c r="EDR11" s="35"/>
      <c r="EDS11" s="35"/>
      <c r="EDT11" s="35"/>
      <c r="EDU11" s="35"/>
      <c r="EDV11" s="35"/>
      <c r="EDW11" s="35"/>
      <c r="EDX11" s="35"/>
      <c r="EDY11" s="35"/>
      <c r="EDZ11" s="35"/>
      <c r="EEA11" s="35"/>
      <c r="EEB11" s="35"/>
      <c r="EEC11" s="35"/>
      <c r="EED11" s="35"/>
      <c r="EEE11" s="35"/>
      <c r="EEF11" s="35"/>
      <c r="EEG11" s="35"/>
      <c r="EEH11" s="35"/>
      <c r="EEI11" s="35"/>
      <c r="EEJ11" s="35"/>
      <c r="EEK11" s="35"/>
      <c r="EEL11" s="35"/>
      <c r="EEM11" s="35"/>
      <c r="EEN11" s="35"/>
      <c r="EEO11" s="35"/>
      <c r="EEP11" s="35"/>
      <c r="EEQ11" s="35"/>
      <c r="EER11" s="35"/>
      <c r="EES11" s="35"/>
      <c r="EET11" s="35"/>
      <c r="EEU11" s="35"/>
      <c r="EEV11" s="35"/>
      <c r="EEW11" s="35"/>
      <c r="EEX11" s="35"/>
      <c r="EEY11" s="35"/>
      <c r="EEZ11" s="35"/>
      <c r="EFA11" s="35"/>
      <c r="EFB11" s="35"/>
      <c r="EFC11" s="35"/>
      <c r="EFD11" s="35"/>
      <c r="EFE11" s="35"/>
      <c r="EFF11" s="35"/>
      <c r="EFG11" s="35"/>
      <c r="EFH11" s="35"/>
      <c r="EFI11" s="35"/>
      <c r="EFJ11" s="35"/>
      <c r="EFK11" s="35"/>
      <c r="EFL11" s="35"/>
      <c r="EFM11" s="35"/>
      <c r="EFN11" s="35"/>
      <c r="EFO11" s="35"/>
      <c r="EFP11" s="35"/>
      <c r="EFQ11" s="35"/>
      <c r="EFR11" s="35"/>
      <c r="EFS11" s="35"/>
      <c r="EFT11" s="35"/>
      <c r="EFU11" s="35"/>
      <c r="EFV11" s="35"/>
      <c r="EFW11" s="35"/>
      <c r="EFX11" s="35"/>
      <c r="EFY11" s="35"/>
      <c r="EFZ11" s="35"/>
      <c r="EGA11" s="35"/>
      <c r="EGB11" s="35"/>
      <c r="EGC11" s="35"/>
      <c r="EGD11" s="35"/>
      <c r="EGE11" s="35"/>
      <c r="EGF11" s="35"/>
      <c r="EGG11" s="35"/>
      <c r="EGH11" s="35"/>
      <c r="EGI11" s="35"/>
      <c r="EGJ11" s="35"/>
      <c r="EGK11" s="35"/>
      <c r="EGL11" s="35"/>
      <c r="EGM11" s="35"/>
      <c r="EGN11" s="35"/>
      <c r="EGO11" s="35"/>
      <c r="EGP11" s="35"/>
      <c r="EGQ11" s="35"/>
      <c r="EGR11" s="35"/>
      <c r="EGS11" s="35"/>
      <c r="EGT11" s="35"/>
      <c r="EGU11" s="35"/>
      <c r="EGV11" s="35"/>
      <c r="EGW11" s="35"/>
      <c r="EGX11" s="35"/>
      <c r="EGY11" s="35"/>
      <c r="EGZ11" s="35"/>
      <c r="EHA11" s="35"/>
      <c r="EHB11" s="35"/>
      <c r="EHC11" s="35"/>
      <c r="EHD11" s="35"/>
      <c r="EHE11" s="35"/>
      <c r="EHF11" s="35"/>
      <c r="EHG11" s="35"/>
      <c r="EHH11" s="35"/>
      <c r="EHI11" s="35"/>
      <c r="EHJ11" s="35"/>
      <c r="EHK11" s="35"/>
      <c r="EHL11" s="35"/>
      <c r="EHM11" s="35"/>
      <c r="EHN11" s="35"/>
      <c r="EHO11" s="35"/>
      <c r="EHP11" s="35"/>
      <c r="EHQ11" s="35"/>
      <c r="EHR11" s="35"/>
      <c r="EHS11" s="35"/>
      <c r="EHT11" s="35"/>
      <c r="EHU11" s="35"/>
      <c r="EHV11" s="35"/>
      <c r="EHW11" s="35"/>
      <c r="EHX11" s="35"/>
      <c r="EHY11" s="35"/>
      <c r="EHZ11" s="35"/>
      <c r="EIA11" s="35"/>
      <c r="EIB11" s="35"/>
      <c r="EIC11" s="35"/>
      <c r="EID11" s="35"/>
      <c r="EIE11" s="35"/>
      <c r="EIF11" s="35"/>
      <c r="EIG11" s="35"/>
      <c r="EIH11" s="35"/>
      <c r="EII11" s="35"/>
      <c r="EIJ11" s="35"/>
      <c r="EIK11" s="35"/>
      <c r="EIL11" s="35"/>
      <c r="EIM11" s="35"/>
      <c r="EIN11" s="35"/>
      <c r="EIO11" s="35"/>
      <c r="EIP11" s="35"/>
      <c r="EIQ11" s="35"/>
      <c r="EIR11" s="35"/>
      <c r="EIS11" s="35"/>
      <c r="EIT11" s="35"/>
      <c r="EIU11" s="35"/>
      <c r="EIV11" s="35"/>
      <c r="EIW11" s="35"/>
      <c r="EIX11" s="35"/>
      <c r="EIY11" s="35"/>
      <c r="EIZ11" s="35"/>
      <c r="EJA11" s="35"/>
      <c r="EJB11" s="35"/>
      <c r="EJC11" s="35"/>
      <c r="EJD11" s="35"/>
      <c r="EJE11" s="35"/>
      <c r="EJF11" s="35"/>
      <c r="EJG11" s="35"/>
      <c r="EJH11" s="35"/>
      <c r="EJI11" s="35"/>
      <c r="EJJ11" s="35"/>
      <c r="EJK11" s="35"/>
      <c r="EJL11" s="35"/>
      <c r="EJM11" s="35"/>
      <c r="EJN11" s="35"/>
      <c r="EJO11" s="35"/>
      <c r="EJP11" s="35"/>
      <c r="EJQ11" s="35"/>
      <c r="EJR11" s="35"/>
      <c r="EJS11" s="35"/>
      <c r="EJT11" s="35"/>
      <c r="EJU11" s="35"/>
      <c r="EJV11" s="35"/>
      <c r="EJW11" s="35"/>
      <c r="EJX11" s="35"/>
      <c r="EJY11" s="35"/>
      <c r="EJZ11" s="35"/>
      <c r="EKA11" s="35"/>
      <c r="EKB11" s="35"/>
      <c r="EKC11" s="35"/>
      <c r="EKD11" s="35"/>
      <c r="EKE11" s="35"/>
      <c r="EKF11" s="35"/>
      <c r="EKG11" s="35"/>
      <c r="EKH11" s="35"/>
      <c r="EKI11" s="35"/>
      <c r="EKJ11" s="35"/>
      <c r="EKK11" s="35"/>
      <c r="EKL11" s="35"/>
      <c r="EKM11" s="35"/>
      <c r="EKN11" s="35"/>
      <c r="EKO11" s="35"/>
      <c r="EKP11" s="35"/>
      <c r="EKQ11" s="35"/>
      <c r="EKR11" s="35"/>
      <c r="EKS11" s="35"/>
      <c r="EKT11" s="35"/>
      <c r="EKU11" s="35"/>
      <c r="EKV11" s="35"/>
      <c r="EKW11" s="35"/>
      <c r="EKX11" s="35"/>
      <c r="EKY11" s="35"/>
      <c r="EKZ11" s="35"/>
      <c r="ELA11" s="35"/>
      <c r="ELB11" s="35"/>
      <c r="ELC11" s="35"/>
      <c r="ELD11" s="35"/>
      <c r="ELE11" s="35"/>
      <c r="ELF11" s="35"/>
      <c r="ELG11" s="35"/>
      <c r="ELH11" s="35"/>
      <c r="ELI11" s="35"/>
      <c r="ELJ11" s="35"/>
      <c r="ELK11" s="35"/>
      <c r="ELL11" s="35"/>
      <c r="ELM11" s="35"/>
      <c r="ELN11" s="35"/>
      <c r="ELO11" s="35"/>
      <c r="ELP11" s="35"/>
      <c r="ELQ11" s="35"/>
      <c r="ELR11" s="35"/>
      <c r="ELS11" s="35"/>
      <c r="ELT11" s="35"/>
      <c r="ELU11" s="35"/>
      <c r="ELV11" s="35"/>
      <c r="ELW11" s="35"/>
      <c r="ELX11" s="35"/>
      <c r="ELY11" s="35"/>
      <c r="ELZ11" s="35"/>
      <c r="EMA11" s="35"/>
      <c r="EMB11" s="35"/>
      <c r="EMC11" s="35"/>
      <c r="EMD11" s="35"/>
      <c r="EME11" s="35"/>
      <c r="EMF11" s="35"/>
      <c r="EMG11" s="35"/>
      <c r="EMH11" s="35"/>
      <c r="EMI11" s="35"/>
      <c r="EMJ11" s="35"/>
      <c r="EMK11" s="35"/>
      <c r="EML11" s="35"/>
      <c r="EMM11" s="35"/>
      <c r="EMN11" s="35"/>
      <c r="EMO11" s="35"/>
      <c r="EMP11" s="35"/>
      <c r="EMQ11" s="35"/>
      <c r="EMR11" s="35"/>
      <c r="EMS11" s="35"/>
      <c r="EMT11" s="35"/>
      <c r="EMU11" s="35"/>
      <c r="EMV11" s="35"/>
      <c r="EMW11" s="35"/>
      <c r="EMX11" s="35"/>
      <c r="EMY11" s="35"/>
      <c r="EMZ11" s="35"/>
      <c r="ENA11" s="35"/>
      <c r="ENB11" s="35"/>
      <c r="ENC11" s="35"/>
      <c r="END11" s="35"/>
      <c r="ENE11" s="35"/>
      <c r="ENF11" s="35"/>
      <c r="ENG11" s="35"/>
      <c r="ENH11" s="35"/>
      <c r="ENI11" s="35"/>
      <c r="ENJ11" s="35"/>
      <c r="ENK11" s="35"/>
      <c r="ENL11" s="35"/>
      <c r="ENM11" s="35"/>
      <c r="ENN11" s="35"/>
      <c r="ENO11" s="35"/>
      <c r="ENP11" s="35"/>
      <c r="ENQ11" s="35"/>
      <c r="ENR11" s="35"/>
      <c r="ENS11" s="35"/>
      <c r="ENT11" s="35"/>
      <c r="ENU11" s="35"/>
      <c r="ENV11" s="35"/>
      <c r="ENW11" s="35"/>
      <c r="ENX11" s="35"/>
      <c r="ENY11" s="35"/>
      <c r="ENZ11" s="35"/>
      <c r="EOA11" s="35"/>
      <c r="EOB11" s="35"/>
      <c r="EOC11" s="35"/>
      <c r="EOD11" s="35"/>
      <c r="EOE11" s="35"/>
      <c r="EOF11" s="35"/>
      <c r="EOG11" s="35"/>
      <c r="EOH11" s="35"/>
      <c r="EOI11" s="35"/>
      <c r="EOJ11" s="35"/>
      <c r="EOK11" s="35"/>
      <c r="EOL11" s="35"/>
      <c r="EOM11" s="35"/>
      <c r="EON11" s="35"/>
      <c r="EOO11" s="35"/>
      <c r="EOP11" s="35"/>
      <c r="EOQ11" s="35"/>
      <c r="EOR11" s="35"/>
      <c r="EOS11" s="35"/>
      <c r="EOT11" s="35"/>
      <c r="EOU11" s="35"/>
      <c r="EOV11" s="35"/>
      <c r="EOW11" s="35"/>
      <c r="EOX11" s="35"/>
      <c r="EOY11" s="35"/>
      <c r="EOZ11" s="35"/>
      <c r="EPA11" s="35"/>
      <c r="EPB11" s="35"/>
      <c r="EPC11" s="35"/>
      <c r="EPD11" s="35"/>
      <c r="EPE11" s="35"/>
      <c r="EPF11" s="35"/>
      <c r="EPG11" s="35"/>
      <c r="EPH11" s="35"/>
      <c r="EPI11" s="35"/>
      <c r="EPJ11" s="35"/>
      <c r="EPK11" s="35"/>
      <c r="EPL11" s="35"/>
      <c r="EPM11" s="35"/>
      <c r="EPN11" s="35"/>
      <c r="EPO11" s="35"/>
      <c r="EPP11" s="35"/>
      <c r="EPQ11" s="35"/>
      <c r="EPR11" s="35"/>
      <c r="EPS11" s="35"/>
      <c r="EPT11" s="35"/>
      <c r="EPU11" s="35"/>
      <c r="EPV11" s="35"/>
      <c r="EPW11" s="35"/>
      <c r="EPX11" s="35"/>
      <c r="EPY11" s="35"/>
      <c r="EPZ11" s="35"/>
      <c r="EQA11" s="35"/>
      <c r="EQB11" s="35"/>
      <c r="EQC11" s="35"/>
      <c r="EQD11" s="35"/>
      <c r="EQE11" s="35"/>
      <c r="EQF11" s="35"/>
      <c r="EQG11" s="35"/>
      <c r="EQH11" s="35"/>
      <c r="EQI11" s="35"/>
      <c r="EQJ11" s="35"/>
      <c r="EQK11" s="35"/>
      <c r="EQL11" s="35"/>
      <c r="EQM11" s="35"/>
      <c r="EQN11" s="35"/>
      <c r="EQO11" s="35"/>
      <c r="EQP11" s="35"/>
      <c r="EQQ11" s="35"/>
      <c r="EQR11" s="35"/>
      <c r="EQS11" s="35"/>
      <c r="EQT11" s="35"/>
      <c r="EQU11" s="35"/>
      <c r="EQV11" s="35"/>
      <c r="EQW11" s="35"/>
      <c r="EQX11" s="35"/>
      <c r="EQY11" s="35"/>
      <c r="EQZ11" s="35"/>
      <c r="ERA11" s="35"/>
      <c r="ERB11" s="35"/>
      <c r="ERC11" s="35"/>
      <c r="ERD11" s="35"/>
      <c r="ERE11" s="35"/>
      <c r="ERF11" s="35"/>
      <c r="ERG11" s="35"/>
      <c r="ERH11" s="35"/>
      <c r="ERI11" s="35"/>
      <c r="ERJ11" s="35"/>
      <c r="ERK11" s="35"/>
      <c r="ERL11" s="35"/>
      <c r="ERM11" s="35"/>
      <c r="ERN11" s="35"/>
      <c r="ERO11" s="35"/>
      <c r="ERP11" s="35"/>
      <c r="ERQ11" s="35"/>
      <c r="ERR11" s="35"/>
      <c r="ERS11" s="35"/>
      <c r="ERT11" s="35"/>
      <c r="ERU11" s="35"/>
      <c r="ERV11" s="35"/>
      <c r="ERW11" s="35"/>
      <c r="ERX11" s="35"/>
      <c r="ERY11" s="35"/>
      <c r="ERZ11" s="35"/>
      <c r="ESA11" s="35"/>
      <c r="ESB11" s="35"/>
      <c r="ESC11" s="35"/>
      <c r="ESD11" s="35"/>
      <c r="ESE11" s="35"/>
      <c r="ESF11" s="35"/>
      <c r="ESG11" s="35"/>
      <c r="ESH11" s="35"/>
      <c r="ESI11" s="35"/>
      <c r="ESJ11" s="35"/>
      <c r="ESK11" s="35"/>
      <c r="ESL11" s="35"/>
      <c r="ESM11" s="35"/>
      <c r="ESN11" s="35"/>
      <c r="ESO11" s="35"/>
      <c r="ESP11" s="35"/>
      <c r="ESQ11" s="35"/>
      <c r="ESR11" s="35"/>
      <c r="ESS11" s="35"/>
      <c r="EST11" s="35"/>
      <c r="ESU11" s="35"/>
      <c r="ESV11" s="35"/>
      <c r="ESW11" s="35"/>
      <c r="ESX11" s="35"/>
      <c r="ESY11" s="35"/>
      <c r="ESZ11" s="35"/>
      <c r="ETA11" s="35"/>
      <c r="ETB11" s="35"/>
      <c r="ETC11" s="35"/>
      <c r="ETD11" s="35"/>
      <c r="ETE11" s="35"/>
      <c r="ETF11" s="35"/>
      <c r="ETG11" s="35"/>
      <c r="ETH11" s="35"/>
      <c r="ETI11" s="35"/>
      <c r="ETJ11" s="35"/>
      <c r="ETK11" s="35"/>
      <c r="ETL11" s="35"/>
      <c r="ETM11" s="35"/>
      <c r="ETN11" s="35"/>
      <c r="ETO11" s="35"/>
      <c r="ETP11" s="35"/>
      <c r="ETQ11" s="35"/>
      <c r="ETR11" s="35"/>
      <c r="ETS11" s="35"/>
      <c r="ETT11" s="35"/>
      <c r="ETU11" s="35"/>
      <c r="ETV11" s="35"/>
      <c r="ETW11" s="35"/>
      <c r="ETX11" s="35"/>
      <c r="ETY11" s="35"/>
      <c r="ETZ11" s="35"/>
      <c r="EUA11" s="35"/>
      <c r="EUB11" s="35"/>
      <c r="EUC11" s="35"/>
      <c r="EUD11" s="35"/>
      <c r="EUE11" s="35"/>
      <c r="EUF11" s="35"/>
      <c r="EUG11" s="35"/>
      <c r="EUH11" s="35"/>
      <c r="EUI11" s="35"/>
      <c r="EUJ11" s="35"/>
      <c r="EUK11" s="35"/>
      <c r="EUL11" s="35"/>
      <c r="EUM11" s="35"/>
      <c r="EUN11" s="35"/>
      <c r="EUO11" s="35"/>
      <c r="EUP11" s="35"/>
      <c r="EUQ11" s="35"/>
      <c r="EUR11" s="35"/>
      <c r="EUS11" s="35"/>
      <c r="EUT11" s="35"/>
      <c r="EUU11" s="35"/>
      <c r="EUV11" s="35"/>
      <c r="EUW11" s="35"/>
      <c r="EUX11" s="35"/>
      <c r="EUY11" s="35"/>
      <c r="EUZ11" s="35"/>
      <c r="EVA11" s="35"/>
      <c r="EVB11" s="35"/>
      <c r="EVC11" s="35"/>
      <c r="EVD11" s="35"/>
      <c r="EVE11" s="35"/>
      <c r="EVF11" s="35"/>
      <c r="EVG11" s="35"/>
      <c r="EVH11" s="35"/>
      <c r="EVI11" s="35"/>
      <c r="EVJ11" s="35"/>
      <c r="EVK11" s="35"/>
      <c r="EVL11" s="35"/>
      <c r="EVM11" s="35"/>
      <c r="EVN11" s="35"/>
      <c r="EVO11" s="35"/>
      <c r="EVP11" s="35"/>
      <c r="EVQ11" s="35"/>
      <c r="EVR11" s="35"/>
      <c r="EVS11" s="35"/>
      <c r="EVT11" s="35"/>
      <c r="EVU11" s="35"/>
      <c r="EVV11" s="35"/>
      <c r="EVW11" s="35"/>
      <c r="EVX11" s="35"/>
      <c r="EVY11" s="35"/>
      <c r="EVZ11" s="35"/>
      <c r="EWA11" s="35"/>
      <c r="EWB11" s="35"/>
      <c r="EWC11" s="35"/>
      <c r="EWD11" s="35"/>
      <c r="EWE11" s="35"/>
      <c r="EWF11" s="35"/>
      <c r="EWG11" s="35"/>
      <c r="EWH11" s="35"/>
      <c r="EWI11" s="35"/>
      <c r="EWJ11" s="35"/>
      <c r="EWK11" s="35"/>
      <c r="EWL11" s="35"/>
      <c r="EWM11" s="35"/>
      <c r="EWN11" s="35"/>
      <c r="EWO11" s="35"/>
      <c r="EWP11" s="35"/>
      <c r="EWQ11" s="35"/>
      <c r="EWR11" s="35"/>
      <c r="EWS11" s="35"/>
      <c r="EWT11" s="35"/>
      <c r="EWU11" s="35"/>
      <c r="EWV11" s="35"/>
      <c r="EWW11" s="35"/>
      <c r="EWX11" s="35"/>
      <c r="EWY11" s="35"/>
      <c r="EWZ11" s="35"/>
      <c r="EXA11" s="35"/>
      <c r="EXB11" s="35"/>
      <c r="EXC11" s="35"/>
      <c r="EXD11" s="35"/>
      <c r="EXE11" s="35"/>
      <c r="EXF11" s="35"/>
      <c r="EXG11" s="35"/>
      <c r="EXH11" s="35"/>
      <c r="EXI11" s="35"/>
      <c r="EXJ11" s="35"/>
      <c r="EXK11" s="35"/>
      <c r="EXL11" s="35"/>
      <c r="EXM11" s="35"/>
      <c r="EXN11" s="35"/>
      <c r="EXO11" s="35"/>
      <c r="EXP11" s="35"/>
      <c r="EXQ11" s="35"/>
      <c r="EXR11" s="35"/>
      <c r="EXS11" s="35"/>
      <c r="EXT11" s="35"/>
      <c r="EXU11" s="35"/>
      <c r="EXV11" s="35"/>
      <c r="EXW11" s="35"/>
      <c r="EXX11" s="35"/>
      <c r="EXY11" s="35"/>
      <c r="EXZ11" s="35"/>
      <c r="EYA11" s="35"/>
      <c r="EYB11" s="35"/>
      <c r="EYC11" s="35"/>
      <c r="EYD11" s="35"/>
      <c r="EYE11" s="35"/>
      <c r="EYF11" s="35"/>
      <c r="EYG11" s="35"/>
      <c r="EYH11" s="35"/>
      <c r="EYI11" s="35"/>
      <c r="EYJ11" s="35"/>
      <c r="EYK11" s="35"/>
      <c r="EYL11" s="35"/>
      <c r="EYM11" s="35"/>
      <c r="EYN11" s="35"/>
      <c r="EYO11" s="35"/>
      <c r="EYP11" s="35"/>
      <c r="EYQ11" s="35"/>
      <c r="EYR11" s="35"/>
      <c r="EYS11" s="35"/>
      <c r="EYT11" s="35"/>
      <c r="EYU11" s="35"/>
      <c r="EYV11" s="35"/>
      <c r="EYW11" s="35"/>
      <c r="EYX11" s="35"/>
      <c r="EYY11" s="35"/>
      <c r="EYZ11" s="35"/>
      <c r="EZA11" s="35"/>
      <c r="EZB11" s="35"/>
      <c r="EZC11" s="35"/>
      <c r="EZD11" s="35"/>
      <c r="EZE11" s="35"/>
      <c r="EZF11" s="35"/>
      <c r="EZG11" s="35"/>
      <c r="EZH11" s="35"/>
      <c r="EZI11" s="35"/>
      <c r="EZJ11" s="35"/>
      <c r="EZK11" s="35"/>
      <c r="EZL11" s="35"/>
      <c r="EZM11" s="35"/>
      <c r="EZN11" s="35"/>
      <c r="EZO11" s="35"/>
      <c r="EZP11" s="35"/>
      <c r="EZQ11" s="35"/>
      <c r="EZR11" s="35"/>
      <c r="EZS11" s="35"/>
      <c r="EZT11" s="35"/>
      <c r="EZU11" s="35"/>
      <c r="EZV11" s="35"/>
      <c r="EZW11" s="35"/>
      <c r="EZX11" s="35"/>
      <c r="EZY11" s="35"/>
      <c r="EZZ11" s="35"/>
      <c r="FAA11" s="35"/>
      <c r="FAB11" s="35"/>
      <c r="FAC11" s="35"/>
      <c r="FAD11" s="35"/>
      <c r="FAE11" s="35"/>
      <c r="FAF11" s="35"/>
      <c r="FAG11" s="35"/>
      <c r="FAH11" s="35"/>
      <c r="FAI11" s="35"/>
      <c r="FAJ11" s="35"/>
      <c r="FAK11" s="35"/>
      <c r="FAL11" s="35"/>
      <c r="FAM11" s="35"/>
      <c r="FAN11" s="35"/>
      <c r="FAO11" s="35"/>
      <c r="FAP11" s="35"/>
      <c r="FAQ11" s="35"/>
      <c r="FAR11" s="35"/>
      <c r="FAS11" s="35"/>
      <c r="FAT11" s="35"/>
      <c r="FAU11" s="35"/>
      <c r="FAV11" s="35"/>
      <c r="FAW11" s="35"/>
      <c r="FAX11" s="35"/>
      <c r="FAY11" s="35"/>
      <c r="FAZ11" s="35"/>
      <c r="FBA11" s="35"/>
      <c r="FBB11" s="35"/>
      <c r="FBC11" s="35"/>
      <c r="FBD11" s="35"/>
      <c r="FBE11" s="35"/>
      <c r="FBF11" s="35"/>
      <c r="FBG11" s="35"/>
      <c r="FBH11" s="35"/>
      <c r="FBI11" s="35"/>
      <c r="FBJ11" s="35"/>
      <c r="FBK11" s="35"/>
      <c r="FBL11" s="35"/>
      <c r="FBM11" s="35"/>
      <c r="FBN11" s="35"/>
      <c r="FBO11" s="35"/>
      <c r="FBP11" s="35"/>
      <c r="FBQ11" s="35"/>
      <c r="FBR11" s="35"/>
      <c r="FBS11" s="35"/>
      <c r="FBT11" s="35"/>
      <c r="FBU11" s="35"/>
      <c r="FBV11" s="35"/>
      <c r="FBW11" s="35"/>
      <c r="FBX11" s="35"/>
      <c r="FBY11" s="35"/>
      <c r="FBZ11" s="35"/>
      <c r="FCA11" s="35"/>
      <c r="FCB11" s="35"/>
      <c r="FCC11" s="35"/>
      <c r="FCD11" s="35"/>
      <c r="FCE11" s="35"/>
      <c r="FCF11" s="35"/>
      <c r="FCG11" s="35"/>
      <c r="FCH11" s="35"/>
      <c r="FCI11" s="35"/>
      <c r="FCJ11" s="35"/>
      <c r="FCK11" s="35"/>
      <c r="FCL11" s="35"/>
      <c r="FCM11" s="35"/>
      <c r="FCN11" s="35"/>
      <c r="FCO11" s="35"/>
      <c r="FCP11" s="35"/>
      <c r="FCQ11" s="35"/>
      <c r="FCR11" s="35"/>
      <c r="FCS11" s="35"/>
      <c r="FCT11" s="35"/>
      <c r="FCU11" s="35"/>
      <c r="FCV11" s="35"/>
      <c r="FCW11" s="35"/>
      <c r="FCX11" s="35"/>
      <c r="FCY11" s="35"/>
      <c r="FCZ11" s="35"/>
      <c r="FDA11" s="35"/>
      <c r="FDB11" s="35"/>
      <c r="FDC11" s="35"/>
      <c r="FDD11" s="35"/>
      <c r="FDE11" s="35"/>
      <c r="FDF11" s="35"/>
      <c r="FDG11" s="35"/>
      <c r="FDH11" s="35"/>
      <c r="FDI11" s="35"/>
      <c r="FDJ11" s="35"/>
      <c r="FDK11" s="35"/>
      <c r="FDL11" s="35"/>
      <c r="FDM11" s="35"/>
      <c r="FDN11" s="35"/>
      <c r="FDO11" s="35"/>
      <c r="FDP11" s="35"/>
      <c r="FDQ11" s="35"/>
      <c r="FDR11" s="35"/>
      <c r="FDS11" s="35"/>
      <c r="FDT11" s="35"/>
      <c r="FDU11" s="35"/>
      <c r="FDV11" s="35"/>
      <c r="FDW11" s="35"/>
      <c r="FDX11" s="35"/>
      <c r="FDY11" s="35"/>
      <c r="FDZ11" s="35"/>
      <c r="FEA11" s="35"/>
      <c r="FEB11" s="35"/>
      <c r="FEC11" s="35"/>
      <c r="FED11" s="35"/>
      <c r="FEE11" s="35"/>
      <c r="FEF11" s="35"/>
      <c r="FEG11" s="35"/>
      <c r="FEH11" s="35"/>
      <c r="FEI11" s="35"/>
      <c r="FEJ11" s="35"/>
      <c r="FEK11" s="35"/>
      <c r="FEL11" s="35"/>
      <c r="FEM11" s="35"/>
      <c r="FEN11" s="35"/>
      <c r="FEO11" s="35"/>
      <c r="FEP11" s="35"/>
      <c r="FEQ11" s="35"/>
      <c r="FER11" s="35"/>
      <c r="FES11" s="35"/>
      <c r="FET11" s="35"/>
      <c r="FEU11" s="35"/>
      <c r="FEV11" s="35"/>
      <c r="FEW11" s="35"/>
      <c r="FEX11" s="35"/>
      <c r="FEY11" s="35"/>
      <c r="FEZ11" s="35"/>
      <c r="FFA11" s="35"/>
      <c r="FFB11" s="35"/>
      <c r="FFC11" s="35"/>
      <c r="FFD11" s="35"/>
      <c r="FFE11" s="35"/>
      <c r="FFF11" s="35"/>
      <c r="FFG11" s="35"/>
      <c r="FFH11" s="35"/>
      <c r="FFI11" s="35"/>
      <c r="FFJ11" s="35"/>
      <c r="FFK11" s="35"/>
      <c r="FFL11" s="35"/>
      <c r="FFM11" s="35"/>
      <c r="FFN11" s="35"/>
      <c r="FFO11" s="35"/>
      <c r="FFP11" s="35"/>
      <c r="FFQ11" s="35"/>
      <c r="FFR11" s="35"/>
      <c r="FFS11" s="35"/>
      <c r="FFT11" s="35"/>
      <c r="FFU11" s="35"/>
      <c r="FFV11" s="35"/>
      <c r="FFW11" s="35"/>
      <c r="FFX11" s="35"/>
      <c r="FFY11" s="35"/>
      <c r="FFZ11" s="35"/>
      <c r="FGA11" s="35"/>
      <c r="FGB11" s="35"/>
      <c r="FGC11" s="35"/>
      <c r="FGD11" s="35"/>
      <c r="FGE11" s="35"/>
      <c r="FGF11" s="35"/>
      <c r="FGG11" s="35"/>
      <c r="FGH11" s="35"/>
      <c r="FGI11" s="35"/>
      <c r="FGJ11" s="35"/>
      <c r="FGK11" s="35"/>
      <c r="FGL11" s="35"/>
      <c r="FGM11" s="35"/>
      <c r="FGN11" s="35"/>
      <c r="FGO11" s="35"/>
      <c r="FGP11" s="35"/>
      <c r="FGQ11" s="35"/>
      <c r="FGR11" s="35"/>
      <c r="FGS11" s="35"/>
      <c r="FGT11" s="35"/>
      <c r="FGU11" s="35"/>
      <c r="FGV11" s="35"/>
      <c r="FGW11" s="35"/>
      <c r="FGX11" s="35"/>
      <c r="FGY11" s="35"/>
      <c r="FGZ11" s="35"/>
      <c r="FHA11" s="35"/>
      <c r="FHB11" s="35"/>
      <c r="FHC11" s="35"/>
      <c r="FHD11" s="35"/>
      <c r="FHE11" s="35"/>
      <c r="FHF11" s="35"/>
      <c r="FHG11" s="35"/>
      <c r="FHH11" s="35"/>
      <c r="FHI11" s="35"/>
      <c r="FHJ11" s="35"/>
      <c r="FHK11" s="35"/>
      <c r="FHL11" s="35"/>
      <c r="FHM11" s="35"/>
      <c r="FHN11" s="35"/>
      <c r="FHO11" s="35"/>
      <c r="FHP11" s="35"/>
      <c r="FHQ11" s="35"/>
      <c r="FHR11" s="35"/>
      <c r="FHS11" s="35"/>
      <c r="FHT11" s="35"/>
      <c r="FHU11" s="35"/>
      <c r="FHV11" s="35"/>
      <c r="FHW11" s="35"/>
      <c r="FHX11" s="35"/>
      <c r="FHY11" s="35"/>
      <c r="FHZ11" s="35"/>
      <c r="FIA11" s="35"/>
      <c r="FIB11" s="35"/>
      <c r="FIC11" s="35"/>
      <c r="FID11" s="35"/>
      <c r="FIE11" s="35"/>
      <c r="FIF11" s="35"/>
      <c r="FIG11" s="35"/>
      <c r="FIH11" s="35"/>
      <c r="FII11" s="35"/>
      <c r="FIJ11" s="35"/>
      <c r="FIK11" s="35"/>
      <c r="FIL11" s="35"/>
      <c r="FIM11" s="35"/>
      <c r="FIN11" s="35"/>
      <c r="FIO11" s="35"/>
      <c r="FIP11" s="35"/>
      <c r="FIQ11" s="35"/>
      <c r="FIR11" s="35"/>
      <c r="FIS11" s="35"/>
      <c r="FIT11" s="35"/>
      <c r="FIU11" s="35"/>
      <c r="FIV11" s="35"/>
      <c r="FIW11" s="35"/>
      <c r="FIX11" s="35"/>
      <c r="FIY11" s="35"/>
      <c r="FIZ11" s="35"/>
      <c r="FJA11" s="35"/>
      <c r="FJB11" s="35"/>
      <c r="FJC11" s="35"/>
      <c r="FJD11" s="35"/>
      <c r="FJE11" s="35"/>
      <c r="FJF11" s="35"/>
      <c r="FJG11" s="35"/>
      <c r="FJH11" s="35"/>
      <c r="FJI11" s="35"/>
      <c r="FJJ11" s="35"/>
      <c r="FJK11" s="35"/>
      <c r="FJL11" s="35"/>
      <c r="FJM11" s="35"/>
      <c r="FJN11" s="35"/>
      <c r="FJO11" s="35"/>
      <c r="FJP11" s="35"/>
      <c r="FJQ11" s="35"/>
      <c r="FJR11" s="35"/>
      <c r="FJS11" s="35"/>
      <c r="FJT11" s="35"/>
      <c r="FJU11" s="35"/>
      <c r="FJV11" s="35"/>
      <c r="FJW11" s="35"/>
      <c r="FJX11" s="35"/>
      <c r="FJY11" s="35"/>
      <c r="FJZ11" s="35"/>
      <c r="FKA11" s="35"/>
      <c r="FKB11" s="35"/>
      <c r="FKC11" s="35"/>
      <c r="FKD11" s="35"/>
      <c r="FKE11" s="35"/>
      <c r="FKF11" s="35"/>
      <c r="FKG11" s="35"/>
      <c r="FKH11" s="35"/>
      <c r="FKI11" s="35"/>
      <c r="FKJ11" s="35"/>
      <c r="FKK11" s="35"/>
      <c r="FKL11" s="35"/>
      <c r="FKM11" s="35"/>
      <c r="FKN11" s="35"/>
      <c r="FKO11" s="35"/>
      <c r="FKP11" s="35"/>
      <c r="FKQ11" s="35"/>
      <c r="FKR11" s="35"/>
      <c r="FKS11" s="35"/>
      <c r="FKT11" s="35"/>
      <c r="FKU11" s="35"/>
      <c r="FKV11" s="35"/>
      <c r="FKW11" s="35"/>
      <c r="FKX11" s="35"/>
      <c r="FKY11" s="35"/>
      <c r="FKZ11" s="35"/>
      <c r="FLA11" s="35"/>
      <c r="FLB11" s="35"/>
      <c r="FLC11" s="35"/>
      <c r="FLD11" s="35"/>
      <c r="FLE11" s="35"/>
      <c r="FLF11" s="35"/>
      <c r="FLG11" s="35"/>
      <c r="FLH11" s="35"/>
      <c r="FLI11" s="35"/>
      <c r="FLJ11" s="35"/>
      <c r="FLK11" s="35"/>
      <c r="FLL11" s="35"/>
      <c r="FLM11" s="35"/>
      <c r="FLN11" s="35"/>
      <c r="FLO11" s="35"/>
      <c r="FLP11" s="35"/>
      <c r="FLQ11" s="35"/>
      <c r="FLR11" s="35"/>
      <c r="FLS11" s="35"/>
      <c r="FLT11" s="35"/>
      <c r="FLU11" s="35"/>
      <c r="FLV11" s="35"/>
      <c r="FLW11" s="35"/>
      <c r="FLX11" s="35"/>
      <c r="FLY11" s="35"/>
      <c r="FLZ11" s="35"/>
      <c r="FMA11" s="35"/>
      <c r="FMB11" s="35"/>
      <c r="FMC11" s="35"/>
      <c r="FMD11" s="35"/>
      <c r="FME11" s="35"/>
      <c r="FMF11" s="35"/>
      <c r="FMG11" s="35"/>
      <c r="FMH11" s="35"/>
      <c r="FMI11" s="35"/>
      <c r="FMJ11" s="35"/>
      <c r="FMK11" s="35"/>
      <c r="FML11" s="35"/>
      <c r="FMM11" s="35"/>
      <c r="FMN11" s="35"/>
      <c r="FMO11" s="35"/>
      <c r="FMP11" s="35"/>
      <c r="FMQ11" s="35"/>
      <c r="FMR11" s="35"/>
      <c r="FMS11" s="35"/>
      <c r="FMT11" s="35"/>
      <c r="FMU11" s="35"/>
      <c r="FMV11" s="35"/>
      <c r="FMW11" s="35"/>
      <c r="FMX11" s="35"/>
      <c r="FMY11" s="35"/>
      <c r="FMZ11" s="35"/>
      <c r="FNA11" s="35"/>
      <c r="FNB11" s="35"/>
      <c r="FNC11" s="35"/>
      <c r="FND11" s="35"/>
      <c r="FNE11" s="35"/>
      <c r="FNF11" s="35"/>
      <c r="FNG11" s="35"/>
      <c r="FNH11" s="35"/>
      <c r="FNI11" s="35"/>
      <c r="FNJ11" s="35"/>
      <c r="FNK11" s="35"/>
      <c r="FNL11" s="35"/>
      <c r="FNM11" s="35"/>
      <c r="FNN11" s="35"/>
      <c r="FNO11" s="35"/>
      <c r="FNP11" s="35"/>
      <c r="FNQ11" s="35"/>
      <c r="FNR11" s="35"/>
      <c r="FNS11" s="35"/>
      <c r="FNT11" s="35"/>
      <c r="FNU11" s="35"/>
      <c r="FNV11" s="35"/>
      <c r="FNW11" s="35"/>
      <c r="FNX11" s="35"/>
      <c r="FNY11" s="35"/>
      <c r="FNZ11" s="35"/>
      <c r="FOA11" s="35"/>
      <c r="FOB11" s="35"/>
      <c r="FOC11" s="35"/>
      <c r="FOD11" s="35"/>
      <c r="FOE11" s="35"/>
      <c r="FOF11" s="35"/>
      <c r="FOG11" s="35"/>
      <c r="FOH11" s="35"/>
      <c r="FOI11" s="35"/>
      <c r="FOJ11" s="35"/>
      <c r="FOK11" s="35"/>
      <c r="FOL11" s="35"/>
      <c r="FOM11" s="35"/>
      <c r="FON11" s="35"/>
      <c r="FOO11" s="35"/>
      <c r="FOP11" s="35"/>
      <c r="FOQ11" s="35"/>
      <c r="FOR11" s="35"/>
      <c r="FOS11" s="35"/>
      <c r="FOT11" s="35"/>
      <c r="FOU11" s="35"/>
      <c r="FOV11" s="35"/>
      <c r="FOW11" s="35"/>
      <c r="FOX11" s="35"/>
      <c r="FOY11" s="35"/>
      <c r="FOZ11" s="35"/>
      <c r="FPA11" s="35"/>
      <c r="FPB11" s="35"/>
      <c r="FPC11" s="35"/>
      <c r="FPD11" s="35"/>
      <c r="FPE11" s="35"/>
      <c r="FPF11" s="35"/>
      <c r="FPG11" s="35"/>
      <c r="FPH11" s="35"/>
      <c r="FPI11" s="35"/>
      <c r="FPJ11" s="35"/>
      <c r="FPK11" s="35"/>
      <c r="FPL11" s="35"/>
      <c r="FPM11" s="35"/>
      <c r="FPN11" s="35"/>
      <c r="FPO11" s="35"/>
      <c r="FPP11" s="35"/>
      <c r="FPQ11" s="35"/>
      <c r="FPR11" s="35"/>
      <c r="FPS11" s="35"/>
      <c r="FPT11" s="35"/>
      <c r="FPU11" s="35"/>
      <c r="FPV11" s="35"/>
      <c r="FPW11" s="35"/>
      <c r="FPX11" s="35"/>
      <c r="FPY11" s="35"/>
      <c r="FPZ11" s="35"/>
      <c r="FQA11" s="35"/>
      <c r="FQB11" s="35"/>
      <c r="FQC11" s="35"/>
      <c r="FQD11" s="35"/>
      <c r="FQE11" s="35"/>
      <c r="FQF11" s="35"/>
      <c r="FQG11" s="35"/>
      <c r="FQH11" s="35"/>
      <c r="FQI11" s="35"/>
      <c r="FQJ11" s="35"/>
      <c r="FQK11" s="35"/>
      <c r="FQL11" s="35"/>
      <c r="FQM11" s="35"/>
      <c r="FQN11" s="35"/>
      <c r="FQO11" s="35"/>
      <c r="FQP11" s="35"/>
      <c r="FQQ11" s="35"/>
      <c r="FQR11" s="35"/>
      <c r="FQS11" s="35"/>
      <c r="FQT11" s="35"/>
      <c r="FQU11" s="35"/>
      <c r="FQV11" s="35"/>
      <c r="FQW11" s="35"/>
      <c r="FQX11" s="35"/>
      <c r="FQY11" s="35"/>
      <c r="FQZ11" s="35"/>
      <c r="FRA11" s="35"/>
      <c r="FRB11" s="35"/>
      <c r="FRC11" s="35"/>
      <c r="FRD11" s="35"/>
      <c r="FRE11" s="35"/>
      <c r="FRF11" s="35"/>
      <c r="FRG11" s="35"/>
      <c r="FRH11" s="35"/>
      <c r="FRI11" s="35"/>
      <c r="FRJ11" s="35"/>
      <c r="FRK11" s="35"/>
      <c r="FRL11" s="35"/>
      <c r="FRM11" s="35"/>
      <c r="FRN11" s="35"/>
      <c r="FRO11" s="35"/>
      <c r="FRP11" s="35"/>
      <c r="FRQ11" s="35"/>
      <c r="FRR11" s="35"/>
      <c r="FRS11" s="35"/>
      <c r="FRT11" s="35"/>
      <c r="FRU11" s="35"/>
      <c r="FRV11" s="35"/>
      <c r="FRW11" s="35"/>
      <c r="FRX11" s="35"/>
      <c r="FRY11" s="35"/>
      <c r="FRZ11" s="35"/>
      <c r="FSA11" s="35"/>
      <c r="FSB11" s="35"/>
      <c r="FSC11" s="35"/>
      <c r="FSD11" s="35"/>
      <c r="FSE11" s="35"/>
      <c r="FSF11" s="35"/>
      <c r="FSG11" s="35"/>
      <c r="FSH11" s="35"/>
      <c r="FSI11" s="35"/>
      <c r="FSJ11" s="35"/>
      <c r="FSK11" s="35"/>
      <c r="FSL11" s="35"/>
      <c r="FSM11" s="35"/>
      <c r="FSN11" s="35"/>
      <c r="FSO11" s="35"/>
      <c r="FSP11" s="35"/>
      <c r="FSQ11" s="35"/>
      <c r="FSR11" s="35"/>
      <c r="FSS11" s="35"/>
      <c r="FST11" s="35"/>
      <c r="FSU11" s="35"/>
      <c r="FSV11" s="35"/>
      <c r="FSW11" s="35"/>
      <c r="FSX11" s="35"/>
      <c r="FSY11" s="35"/>
      <c r="FSZ11" s="35"/>
      <c r="FTA11" s="35"/>
      <c r="FTB11" s="35"/>
      <c r="FTC11" s="35"/>
      <c r="FTD11" s="35"/>
      <c r="FTE11" s="35"/>
      <c r="FTF11" s="35"/>
      <c r="FTG11" s="35"/>
      <c r="FTH11" s="35"/>
      <c r="FTI11" s="35"/>
      <c r="FTJ11" s="35"/>
      <c r="FTK11" s="35"/>
      <c r="FTL11" s="35"/>
      <c r="FTM11" s="35"/>
      <c r="FTN11" s="35"/>
      <c r="FTO11" s="35"/>
      <c r="FTP11" s="35"/>
      <c r="FTQ11" s="35"/>
      <c r="FTR11" s="35"/>
      <c r="FTS11" s="35"/>
      <c r="FTT11" s="35"/>
      <c r="FTU11" s="35"/>
      <c r="FTV11" s="35"/>
      <c r="FTW11" s="35"/>
      <c r="FTX11" s="35"/>
      <c r="FTY11" s="35"/>
      <c r="FTZ11" s="35"/>
      <c r="FUA11" s="35"/>
      <c r="FUB11" s="35"/>
      <c r="FUC11" s="35"/>
      <c r="FUD11" s="35"/>
      <c r="FUE11" s="35"/>
      <c r="FUF11" s="35"/>
      <c r="FUG11" s="35"/>
      <c r="FUH11" s="35"/>
      <c r="FUI11" s="35"/>
      <c r="FUJ11" s="35"/>
      <c r="FUK11" s="35"/>
      <c r="FUL11" s="35"/>
      <c r="FUM11" s="35"/>
      <c r="FUN11" s="35"/>
      <c r="FUO11" s="35"/>
      <c r="FUP11" s="35"/>
      <c r="FUQ11" s="35"/>
      <c r="FUR11" s="35"/>
      <c r="FUS11" s="35"/>
      <c r="FUT11" s="35"/>
      <c r="FUU11" s="35"/>
      <c r="FUV11" s="35"/>
      <c r="FUW11" s="35"/>
      <c r="FUX11" s="35"/>
      <c r="FUY11" s="35"/>
      <c r="FUZ11" s="35"/>
      <c r="FVA11" s="35"/>
      <c r="FVB11" s="35"/>
      <c r="FVC11" s="35"/>
      <c r="FVD11" s="35"/>
      <c r="FVE11" s="35"/>
      <c r="FVF11" s="35"/>
      <c r="FVG11" s="35"/>
      <c r="FVH11" s="35"/>
      <c r="FVI11" s="35"/>
      <c r="FVJ11" s="35"/>
      <c r="FVK11" s="35"/>
      <c r="FVL11" s="35"/>
      <c r="FVM11" s="35"/>
      <c r="FVN11" s="35"/>
      <c r="FVO11" s="35"/>
      <c r="FVP11" s="35"/>
      <c r="FVQ11" s="35"/>
      <c r="FVR11" s="35"/>
      <c r="FVS11" s="35"/>
      <c r="FVT11" s="35"/>
      <c r="FVU11" s="35"/>
      <c r="FVV11" s="35"/>
      <c r="FVW11" s="35"/>
      <c r="FVX11" s="35"/>
      <c r="FVY11" s="35"/>
      <c r="FVZ11" s="35"/>
      <c r="FWA11" s="35"/>
      <c r="FWB11" s="35"/>
      <c r="FWC11" s="35"/>
      <c r="FWD11" s="35"/>
      <c r="FWE11" s="35"/>
      <c r="FWF11" s="35"/>
      <c r="FWG11" s="35"/>
      <c r="FWH11" s="35"/>
      <c r="FWI11" s="35"/>
      <c r="FWJ11" s="35"/>
      <c r="FWK11" s="35"/>
      <c r="FWL11" s="35"/>
      <c r="FWM11" s="35"/>
      <c r="FWN11" s="35"/>
      <c r="FWO11" s="35"/>
      <c r="FWP11" s="35"/>
      <c r="FWQ11" s="35"/>
      <c r="FWR11" s="35"/>
      <c r="FWS11" s="35"/>
      <c r="FWT11" s="35"/>
      <c r="FWU11" s="35"/>
      <c r="FWV11" s="35"/>
      <c r="FWW11" s="35"/>
      <c r="FWX11" s="35"/>
      <c r="FWY11" s="35"/>
      <c r="FWZ11" s="35"/>
      <c r="FXA11" s="35"/>
      <c r="FXB11" s="35"/>
      <c r="FXC11" s="35"/>
      <c r="FXD11" s="35"/>
      <c r="FXE11" s="35"/>
      <c r="FXF11" s="35"/>
      <c r="FXG11" s="35"/>
      <c r="FXH11" s="35"/>
      <c r="FXI11" s="35"/>
      <c r="FXJ11" s="35"/>
      <c r="FXK11" s="35"/>
      <c r="FXL11" s="35"/>
      <c r="FXM11" s="35"/>
      <c r="FXN11" s="35"/>
      <c r="FXO11" s="35"/>
      <c r="FXP11" s="35"/>
      <c r="FXQ11" s="35"/>
      <c r="FXR11" s="35"/>
      <c r="FXS11" s="35"/>
      <c r="FXT11" s="35"/>
      <c r="FXU11" s="35"/>
      <c r="FXV11" s="35"/>
      <c r="FXW11" s="35"/>
      <c r="FXX11" s="35"/>
      <c r="FXY11" s="35"/>
      <c r="FXZ11" s="35"/>
      <c r="FYA11" s="35"/>
      <c r="FYB11" s="35"/>
      <c r="FYC11" s="35"/>
      <c r="FYD11" s="35"/>
      <c r="FYE11" s="35"/>
      <c r="FYF11" s="35"/>
      <c r="FYG11" s="35"/>
      <c r="FYH11" s="35"/>
      <c r="FYI11" s="35"/>
      <c r="FYJ11" s="35"/>
      <c r="FYK11" s="35"/>
      <c r="FYL11" s="35"/>
      <c r="FYM11" s="35"/>
      <c r="FYN11" s="35"/>
      <c r="FYO11" s="35"/>
      <c r="FYP11" s="35"/>
      <c r="FYQ11" s="35"/>
      <c r="FYR11" s="35"/>
      <c r="FYS11" s="35"/>
      <c r="FYT11" s="35"/>
      <c r="FYU11" s="35"/>
      <c r="FYV11" s="35"/>
      <c r="FYW11" s="35"/>
      <c r="FYX11" s="35"/>
      <c r="FYY11" s="35"/>
      <c r="FYZ11" s="35"/>
      <c r="FZA11" s="35"/>
      <c r="FZB11" s="35"/>
      <c r="FZC11" s="35"/>
      <c r="FZD11" s="35"/>
      <c r="FZE11" s="35"/>
      <c r="FZF11" s="35"/>
      <c r="FZG11" s="35"/>
      <c r="FZH11" s="35"/>
      <c r="FZI11" s="35"/>
      <c r="FZJ11" s="35"/>
      <c r="FZK11" s="35"/>
      <c r="FZL11" s="35"/>
      <c r="FZM11" s="35"/>
      <c r="FZN11" s="35"/>
      <c r="FZO11" s="35"/>
      <c r="FZP11" s="35"/>
      <c r="FZQ11" s="35"/>
      <c r="FZR11" s="35"/>
      <c r="FZS11" s="35"/>
      <c r="FZT11" s="35"/>
      <c r="FZU11" s="35"/>
      <c r="FZV11" s="35"/>
      <c r="FZW11" s="35"/>
      <c r="FZX11" s="35"/>
      <c r="FZY11" s="35"/>
      <c r="FZZ11" s="35"/>
      <c r="GAA11" s="35"/>
      <c r="GAB11" s="35"/>
      <c r="GAC11" s="35"/>
      <c r="GAD11" s="35"/>
      <c r="GAE11" s="35"/>
      <c r="GAF11" s="35"/>
      <c r="GAG11" s="35"/>
      <c r="GAH11" s="35"/>
      <c r="GAI11" s="35"/>
      <c r="GAJ11" s="35"/>
      <c r="GAK11" s="35"/>
      <c r="GAL11" s="35"/>
      <c r="GAM11" s="35"/>
      <c r="GAN11" s="35"/>
      <c r="GAO11" s="35"/>
      <c r="GAP11" s="35"/>
      <c r="GAQ11" s="35"/>
      <c r="GAR11" s="35"/>
      <c r="GAS11" s="35"/>
      <c r="GAT11" s="35"/>
      <c r="GAU11" s="35"/>
      <c r="GAV11" s="35"/>
      <c r="GAW11" s="35"/>
      <c r="GAX11" s="35"/>
      <c r="GAY11" s="35"/>
      <c r="GAZ11" s="35"/>
      <c r="GBA11" s="35"/>
      <c r="GBB11" s="35"/>
      <c r="GBC11" s="35"/>
      <c r="GBD11" s="35"/>
      <c r="GBE11" s="35"/>
      <c r="GBF11" s="35"/>
      <c r="GBG11" s="35"/>
      <c r="GBH11" s="35"/>
      <c r="GBI11" s="35"/>
      <c r="GBJ11" s="35"/>
      <c r="GBK11" s="35"/>
      <c r="GBL11" s="35"/>
      <c r="GBM11" s="35"/>
      <c r="GBN11" s="35"/>
      <c r="GBO11" s="35"/>
      <c r="GBP11" s="35"/>
      <c r="GBQ11" s="35"/>
      <c r="GBR11" s="35"/>
      <c r="GBS11" s="35"/>
      <c r="GBT11" s="35"/>
      <c r="GBU11" s="35"/>
      <c r="GBV11" s="35"/>
      <c r="GBW11" s="35"/>
      <c r="GBX11" s="35"/>
      <c r="GBY11" s="35"/>
      <c r="GBZ11" s="35"/>
      <c r="GCA11" s="35"/>
      <c r="GCB11" s="35"/>
      <c r="GCC11" s="35"/>
      <c r="GCD11" s="35"/>
      <c r="GCE11" s="35"/>
      <c r="GCF11" s="35"/>
      <c r="GCG11" s="35"/>
      <c r="GCH11" s="35"/>
      <c r="GCI11" s="35"/>
      <c r="GCJ11" s="35"/>
      <c r="GCK11" s="35"/>
      <c r="GCL11" s="35"/>
      <c r="GCM11" s="35"/>
      <c r="GCN11" s="35"/>
      <c r="GCO11" s="35"/>
      <c r="GCP11" s="35"/>
      <c r="GCQ11" s="35"/>
      <c r="GCR11" s="35"/>
      <c r="GCS11" s="35"/>
      <c r="GCT11" s="35"/>
      <c r="GCU11" s="35"/>
      <c r="GCV11" s="35"/>
      <c r="GCW11" s="35"/>
      <c r="GCX11" s="35"/>
      <c r="GCY11" s="35"/>
      <c r="GCZ11" s="35"/>
      <c r="GDA11" s="35"/>
      <c r="GDB11" s="35"/>
      <c r="GDC11" s="35"/>
      <c r="GDD11" s="35"/>
      <c r="GDE11" s="35"/>
      <c r="GDF11" s="35"/>
      <c r="GDG11" s="35"/>
      <c r="GDH11" s="35"/>
      <c r="GDI11" s="35"/>
      <c r="GDJ11" s="35"/>
      <c r="GDK11" s="35"/>
      <c r="GDL11" s="35"/>
      <c r="GDM11" s="35"/>
      <c r="GDN11" s="35"/>
      <c r="GDO11" s="35"/>
      <c r="GDP11" s="35"/>
      <c r="GDQ11" s="35"/>
      <c r="GDR11" s="35"/>
      <c r="GDS11" s="35"/>
      <c r="GDT11" s="35"/>
      <c r="GDU11" s="35"/>
      <c r="GDV11" s="35"/>
      <c r="GDW11" s="35"/>
      <c r="GDX11" s="35"/>
      <c r="GDY11" s="35"/>
      <c r="GDZ11" s="35"/>
      <c r="GEA11" s="35"/>
      <c r="GEB11" s="35"/>
      <c r="GEC11" s="35"/>
      <c r="GED11" s="35"/>
      <c r="GEE11" s="35"/>
      <c r="GEF11" s="35"/>
      <c r="GEG11" s="35"/>
      <c r="GEH11" s="35"/>
      <c r="GEI11" s="35"/>
      <c r="GEJ11" s="35"/>
      <c r="GEK11" s="35"/>
      <c r="GEL11" s="35"/>
      <c r="GEM11" s="35"/>
      <c r="GEN11" s="35"/>
      <c r="GEO11" s="35"/>
      <c r="GEP11" s="35"/>
      <c r="GEQ11" s="35"/>
      <c r="GER11" s="35"/>
      <c r="GES11" s="35"/>
      <c r="GET11" s="35"/>
      <c r="GEU11" s="35"/>
      <c r="GEV11" s="35"/>
      <c r="GEW11" s="35"/>
      <c r="GEX11" s="35"/>
      <c r="GEY11" s="35"/>
      <c r="GEZ11" s="35"/>
      <c r="GFA11" s="35"/>
      <c r="GFB11" s="35"/>
      <c r="GFC11" s="35"/>
      <c r="GFD11" s="35"/>
      <c r="GFE11" s="35"/>
      <c r="GFF11" s="35"/>
      <c r="GFG11" s="35"/>
      <c r="GFH11" s="35"/>
      <c r="GFI11" s="35"/>
      <c r="GFJ11" s="35"/>
      <c r="GFK11" s="35"/>
      <c r="GFL11" s="35"/>
      <c r="GFM11" s="35"/>
      <c r="GFN11" s="35"/>
      <c r="GFO11" s="35"/>
      <c r="GFP11" s="35"/>
      <c r="GFQ11" s="35"/>
      <c r="GFR11" s="35"/>
      <c r="GFS11" s="35"/>
      <c r="GFT11" s="35"/>
      <c r="GFU11" s="35"/>
      <c r="GFV11" s="35"/>
      <c r="GFW11" s="35"/>
      <c r="GFX11" s="35"/>
      <c r="GFY11" s="35"/>
      <c r="GFZ11" s="35"/>
      <c r="GGA11" s="35"/>
      <c r="GGB11" s="35"/>
      <c r="GGC11" s="35"/>
      <c r="GGD11" s="35"/>
      <c r="GGE11" s="35"/>
      <c r="GGF11" s="35"/>
      <c r="GGG11" s="35"/>
      <c r="GGH11" s="35"/>
      <c r="GGI11" s="35"/>
      <c r="GGJ11" s="35"/>
      <c r="GGK11" s="35"/>
      <c r="GGL11" s="35"/>
      <c r="GGM11" s="35"/>
      <c r="GGN11" s="35"/>
      <c r="GGO11" s="35"/>
      <c r="GGP11" s="35"/>
      <c r="GGQ11" s="35"/>
      <c r="GGR11" s="35"/>
      <c r="GGS11" s="35"/>
      <c r="GGT11" s="35"/>
      <c r="GGU11" s="35"/>
      <c r="GGV11" s="35"/>
      <c r="GGW11" s="35"/>
      <c r="GGX11" s="35"/>
      <c r="GGY11" s="35"/>
      <c r="GGZ11" s="35"/>
      <c r="GHA11" s="35"/>
      <c r="GHB11" s="35"/>
      <c r="GHC11" s="35"/>
      <c r="GHD11" s="35"/>
      <c r="GHE11" s="35"/>
      <c r="GHF11" s="35"/>
      <c r="GHG11" s="35"/>
      <c r="GHH11" s="35"/>
      <c r="GHI11" s="35"/>
      <c r="GHJ11" s="35"/>
      <c r="GHK11" s="35"/>
      <c r="GHL11" s="35"/>
      <c r="GHM11" s="35"/>
      <c r="GHN11" s="35"/>
      <c r="GHO11" s="35"/>
      <c r="GHP11" s="35"/>
      <c r="GHQ11" s="35"/>
      <c r="GHR11" s="35"/>
      <c r="GHS11" s="35"/>
      <c r="GHT11" s="35"/>
      <c r="GHU11" s="35"/>
      <c r="GHV11" s="35"/>
      <c r="GHW11" s="35"/>
      <c r="GHX11" s="35"/>
      <c r="GHY11" s="35"/>
      <c r="GHZ11" s="35"/>
      <c r="GIA11" s="35"/>
      <c r="GIB11" s="35"/>
      <c r="GIC11" s="35"/>
      <c r="GID11" s="35"/>
      <c r="GIE11" s="35"/>
      <c r="GIF11" s="35"/>
      <c r="GIG11" s="35"/>
      <c r="GIH11" s="35"/>
      <c r="GII11" s="35"/>
      <c r="GIJ11" s="35"/>
      <c r="GIK11" s="35"/>
      <c r="GIL11" s="35"/>
      <c r="GIM11" s="35"/>
      <c r="GIN11" s="35"/>
      <c r="GIO11" s="35"/>
      <c r="GIP11" s="35"/>
      <c r="GIQ11" s="35"/>
      <c r="GIR11" s="35"/>
      <c r="GIS11" s="35"/>
      <c r="GIT11" s="35"/>
      <c r="GIU11" s="35"/>
      <c r="GIV11" s="35"/>
      <c r="GIW11" s="35"/>
      <c r="GIX11" s="35"/>
      <c r="GIY11" s="35"/>
      <c r="GIZ11" s="35"/>
      <c r="GJA11" s="35"/>
      <c r="GJB11" s="35"/>
      <c r="GJC11" s="35"/>
      <c r="GJD11" s="35"/>
      <c r="GJE11" s="35"/>
      <c r="GJF11" s="35"/>
      <c r="GJG11" s="35"/>
      <c r="GJH11" s="35"/>
      <c r="GJI11" s="35"/>
      <c r="GJJ11" s="35"/>
      <c r="GJK11" s="35"/>
      <c r="GJL11" s="35"/>
      <c r="GJM11" s="35"/>
      <c r="GJN11" s="35"/>
      <c r="GJO11" s="35"/>
      <c r="GJP11" s="35"/>
      <c r="GJQ11" s="35"/>
      <c r="GJR11" s="35"/>
      <c r="GJS11" s="35"/>
      <c r="GJT11" s="35"/>
      <c r="GJU11" s="35"/>
      <c r="GJV11" s="35"/>
      <c r="GJW11" s="35"/>
      <c r="GJX11" s="35"/>
      <c r="GJY11" s="35"/>
      <c r="GJZ11" s="35"/>
      <c r="GKA11" s="35"/>
      <c r="GKB11" s="35"/>
      <c r="GKC11" s="35"/>
      <c r="GKD11" s="35"/>
      <c r="GKE11" s="35"/>
      <c r="GKF11" s="35"/>
      <c r="GKG11" s="35"/>
      <c r="GKH11" s="35"/>
      <c r="GKI11" s="35"/>
      <c r="GKJ11" s="35"/>
      <c r="GKK11" s="35"/>
      <c r="GKL11" s="35"/>
      <c r="GKM11" s="35"/>
      <c r="GKN11" s="35"/>
      <c r="GKO11" s="35"/>
      <c r="GKP11" s="35"/>
      <c r="GKQ11" s="35"/>
      <c r="GKR11" s="35"/>
      <c r="GKS11" s="35"/>
      <c r="GKT11" s="35"/>
      <c r="GKU11" s="35"/>
      <c r="GKV11" s="35"/>
      <c r="GKW11" s="35"/>
      <c r="GKX11" s="35"/>
      <c r="GKY11" s="35"/>
      <c r="GKZ11" s="35"/>
      <c r="GLA11" s="35"/>
      <c r="GLB11" s="35"/>
      <c r="GLC11" s="35"/>
      <c r="GLD11" s="35"/>
      <c r="GLE11" s="35"/>
      <c r="GLF11" s="35"/>
      <c r="GLG11" s="35"/>
      <c r="GLH11" s="35"/>
      <c r="GLI11" s="35"/>
      <c r="GLJ11" s="35"/>
      <c r="GLK11" s="35"/>
      <c r="GLL11" s="35"/>
      <c r="GLM11" s="35"/>
      <c r="GLN11" s="35"/>
      <c r="GLO11" s="35"/>
      <c r="GLP11" s="35"/>
      <c r="GLQ11" s="35"/>
      <c r="GLR11" s="35"/>
      <c r="GLS11" s="35"/>
      <c r="GLT11" s="35"/>
      <c r="GLU11" s="35"/>
      <c r="GLV11" s="35"/>
      <c r="GLW11" s="35"/>
      <c r="GLX11" s="35"/>
      <c r="GLY11" s="35"/>
      <c r="GLZ11" s="35"/>
      <c r="GMA11" s="35"/>
      <c r="GMB11" s="35"/>
      <c r="GMC11" s="35"/>
      <c r="GMD11" s="35"/>
      <c r="GME11" s="35"/>
      <c r="GMF11" s="35"/>
      <c r="GMG11" s="35"/>
      <c r="GMH11" s="35"/>
      <c r="GMI11" s="35"/>
      <c r="GMJ11" s="35"/>
      <c r="GMK11" s="35"/>
      <c r="GML11" s="35"/>
      <c r="GMM11" s="35"/>
      <c r="GMN11" s="35"/>
      <c r="GMO11" s="35"/>
      <c r="GMP11" s="35"/>
      <c r="GMQ11" s="35"/>
      <c r="GMR11" s="35"/>
      <c r="GMS11" s="35"/>
      <c r="GMT11" s="35"/>
      <c r="GMU11" s="35"/>
      <c r="GMV11" s="35"/>
      <c r="GMW11" s="35"/>
      <c r="GMX11" s="35"/>
      <c r="GMY11" s="35"/>
      <c r="GMZ11" s="35"/>
      <c r="GNA11" s="35"/>
      <c r="GNB11" s="35"/>
      <c r="GNC11" s="35"/>
      <c r="GND11" s="35"/>
      <c r="GNE11" s="35"/>
      <c r="GNF11" s="35"/>
      <c r="GNG11" s="35"/>
      <c r="GNH11" s="35"/>
      <c r="GNI11" s="35"/>
      <c r="GNJ11" s="35"/>
      <c r="GNK11" s="35"/>
      <c r="GNL11" s="35"/>
      <c r="GNM11" s="35"/>
      <c r="GNN11" s="35"/>
      <c r="GNO11" s="35"/>
      <c r="GNP11" s="35"/>
      <c r="GNQ11" s="35"/>
      <c r="GNR11" s="35"/>
      <c r="GNS11" s="35"/>
      <c r="GNT11" s="35"/>
      <c r="GNU11" s="35"/>
      <c r="GNV11" s="35"/>
      <c r="GNW11" s="35"/>
      <c r="GNX11" s="35"/>
      <c r="GNY11" s="35"/>
      <c r="GNZ11" s="35"/>
      <c r="GOA11" s="35"/>
      <c r="GOB11" s="35"/>
      <c r="GOC11" s="35"/>
      <c r="GOD11" s="35"/>
      <c r="GOE11" s="35"/>
      <c r="GOF11" s="35"/>
      <c r="GOG11" s="35"/>
      <c r="GOH11" s="35"/>
      <c r="GOI11" s="35"/>
      <c r="GOJ11" s="35"/>
      <c r="GOK11" s="35"/>
      <c r="GOL11" s="35"/>
      <c r="GOM11" s="35"/>
      <c r="GON11" s="35"/>
      <c r="GOO11" s="35"/>
      <c r="GOP11" s="35"/>
      <c r="GOQ11" s="35"/>
      <c r="GOR11" s="35"/>
      <c r="GOS11" s="35"/>
      <c r="GOT11" s="35"/>
      <c r="GOU11" s="35"/>
      <c r="GOV11" s="35"/>
      <c r="GOW11" s="35"/>
      <c r="GOX11" s="35"/>
      <c r="GOY11" s="35"/>
      <c r="GOZ11" s="35"/>
      <c r="GPA11" s="35"/>
      <c r="GPB11" s="35"/>
      <c r="GPC11" s="35"/>
      <c r="GPD11" s="35"/>
      <c r="GPE11" s="35"/>
      <c r="GPF11" s="35"/>
      <c r="GPG11" s="35"/>
      <c r="GPH11" s="35"/>
      <c r="GPI11" s="35"/>
      <c r="GPJ11" s="35"/>
      <c r="GPK11" s="35"/>
      <c r="GPL11" s="35"/>
      <c r="GPM11" s="35"/>
      <c r="GPN11" s="35"/>
      <c r="GPO11" s="35"/>
      <c r="GPP11" s="35"/>
      <c r="GPQ11" s="35"/>
      <c r="GPR11" s="35"/>
      <c r="GPS11" s="35"/>
      <c r="GPT11" s="35"/>
      <c r="GPU11" s="35"/>
      <c r="GPV11" s="35"/>
      <c r="GPW11" s="35"/>
      <c r="GPX11" s="35"/>
      <c r="GPY11" s="35"/>
      <c r="GPZ11" s="35"/>
      <c r="GQA11" s="35"/>
      <c r="GQB11" s="35"/>
      <c r="GQC11" s="35"/>
      <c r="GQD11" s="35"/>
      <c r="GQE11" s="35"/>
      <c r="GQF11" s="35"/>
      <c r="GQG11" s="35"/>
      <c r="GQH11" s="35"/>
      <c r="GQI11" s="35"/>
      <c r="GQJ11" s="35"/>
      <c r="GQK11" s="35"/>
      <c r="GQL11" s="35"/>
      <c r="GQM11" s="35"/>
      <c r="GQN11" s="35"/>
      <c r="GQO11" s="35"/>
      <c r="GQP11" s="35"/>
      <c r="GQQ11" s="35"/>
      <c r="GQR11" s="35"/>
      <c r="GQS11" s="35"/>
      <c r="GQT11" s="35"/>
      <c r="GQU11" s="35"/>
      <c r="GQV11" s="35"/>
      <c r="GQW11" s="35"/>
      <c r="GQX11" s="35"/>
      <c r="GQY11" s="35"/>
      <c r="GQZ11" s="35"/>
      <c r="GRA11" s="35"/>
      <c r="GRB11" s="35"/>
      <c r="GRC11" s="35"/>
      <c r="GRD11" s="35"/>
      <c r="GRE11" s="35"/>
      <c r="GRF11" s="35"/>
      <c r="GRG11" s="35"/>
      <c r="GRH11" s="35"/>
      <c r="GRI11" s="35"/>
      <c r="GRJ11" s="35"/>
      <c r="GRK11" s="35"/>
      <c r="GRL11" s="35"/>
      <c r="GRM11" s="35"/>
      <c r="GRN11" s="35"/>
      <c r="GRO11" s="35"/>
      <c r="GRP11" s="35"/>
      <c r="GRQ11" s="35"/>
      <c r="GRR11" s="35"/>
      <c r="GRS11" s="35"/>
      <c r="GRT11" s="35"/>
      <c r="GRU11" s="35"/>
      <c r="GRV11" s="35"/>
      <c r="GRW11" s="35"/>
      <c r="GRX11" s="35"/>
      <c r="GRY11" s="35"/>
      <c r="GRZ11" s="35"/>
      <c r="GSA11" s="35"/>
      <c r="GSB11" s="35"/>
      <c r="GSC11" s="35"/>
      <c r="GSD11" s="35"/>
      <c r="GSE11" s="35"/>
      <c r="GSF11" s="35"/>
      <c r="GSG11" s="35"/>
      <c r="GSH11" s="35"/>
      <c r="GSI11" s="35"/>
      <c r="GSJ11" s="35"/>
      <c r="GSK11" s="35"/>
      <c r="GSL11" s="35"/>
      <c r="GSM11" s="35"/>
      <c r="GSN11" s="35"/>
      <c r="GSO11" s="35"/>
      <c r="GSP11" s="35"/>
      <c r="GSQ11" s="35"/>
      <c r="GSR11" s="35"/>
      <c r="GSS11" s="35"/>
      <c r="GST11" s="35"/>
      <c r="GSU11" s="35"/>
      <c r="GSV11" s="35"/>
      <c r="GSW11" s="35"/>
      <c r="GSX11" s="35"/>
      <c r="GSY11" s="35"/>
      <c r="GSZ11" s="35"/>
      <c r="GTA11" s="35"/>
      <c r="GTB11" s="35"/>
      <c r="GTC11" s="35"/>
      <c r="GTD11" s="35"/>
      <c r="GTE11" s="35"/>
      <c r="GTF11" s="35"/>
      <c r="GTG11" s="35"/>
      <c r="GTH11" s="35"/>
      <c r="GTI11" s="35"/>
      <c r="GTJ11" s="35"/>
      <c r="GTK11" s="35"/>
      <c r="GTL11" s="35"/>
      <c r="GTM11" s="35"/>
      <c r="GTN11" s="35"/>
      <c r="GTO11" s="35"/>
      <c r="GTP11" s="35"/>
      <c r="GTQ11" s="35"/>
      <c r="GTR11" s="35"/>
      <c r="GTS11" s="35"/>
      <c r="GTT11" s="35"/>
      <c r="GTU11" s="35"/>
      <c r="GTV11" s="35"/>
      <c r="GTW11" s="35"/>
      <c r="GTX11" s="35"/>
      <c r="GTY11" s="35"/>
      <c r="GTZ11" s="35"/>
      <c r="GUA11" s="35"/>
      <c r="GUB11" s="35"/>
      <c r="GUC11" s="35"/>
      <c r="GUD11" s="35"/>
      <c r="GUE11" s="35"/>
      <c r="GUF11" s="35"/>
      <c r="GUG11" s="35"/>
      <c r="GUH11" s="35"/>
      <c r="GUI11" s="35"/>
      <c r="GUJ11" s="35"/>
      <c r="GUK11" s="35"/>
      <c r="GUL11" s="35"/>
      <c r="GUM11" s="35"/>
      <c r="GUN11" s="35"/>
      <c r="GUO11" s="35"/>
      <c r="GUP11" s="35"/>
      <c r="GUQ11" s="35"/>
      <c r="GUR11" s="35"/>
      <c r="GUS11" s="35"/>
      <c r="GUT11" s="35"/>
      <c r="GUU11" s="35"/>
      <c r="GUV11" s="35"/>
      <c r="GUW11" s="35"/>
      <c r="GUX11" s="35"/>
      <c r="GUY11" s="35"/>
      <c r="GUZ11" s="35"/>
      <c r="GVA11" s="35"/>
      <c r="GVB11" s="35"/>
      <c r="GVC11" s="35"/>
      <c r="GVD11" s="35"/>
      <c r="GVE11" s="35"/>
      <c r="GVF11" s="35"/>
      <c r="GVG11" s="35"/>
      <c r="GVH11" s="35"/>
      <c r="GVI11" s="35"/>
      <c r="GVJ11" s="35"/>
      <c r="GVK11" s="35"/>
      <c r="GVL11" s="35"/>
      <c r="GVM11" s="35"/>
      <c r="GVN11" s="35"/>
      <c r="GVO11" s="35"/>
      <c r="GVP11" s="35"/>
      <c r="GVQ11" s="35"/>
      <c r="GVR11" s="35"/>
      <c r="GVS11" s="35"/>
      <c r="GVT11" s="35"/>
      <c r="GVU11" s="35"/>
      <c r="GVV11" s="35"/>
      <c r="GVW11" s="35"/>
      <c r="GVX11" s="35"/>
      <c r="GVY11" s="35"/>
      <c r="GVZ11" s="35"/>
      <c r="GWA11" s="35"/>
      <c r="GWB11" s="35"/>
      <c r="GWC11" s="35"/>
      <c r="GWD11" s="35"/>
      <c r="GWE11" s="35"/>
      <c r="GWF11" s="35"/>
      <c r="GWG11" s="35"/>
      <c r="GWH11" s="35"/>
      <c r="GWI11" s="35"/>
      <c r="GWJ11" s="35"/>
      <c r="GWK11" s="35"/>
      <c r="GWL11" s="35"/>
      <c r="GWM11" s="35"/>
      <c r="GWN11" s="35"/>
      <c r="GWO11" s="35"/>
      <c r="GWP11" s="35"/>
      <c r="GWQ11" s="35"/>
      <c r="GWR11" s="35"/>
      <c r="GWS11" s="35"/>
      <c r="GWT11" s="35"/>
      <c r="GWU11" s="35"/>
      <c r="GWV11" s="35"/>
      <c r="GWW11" s="35"/>
      <c r="GWX11" s="35"/>
      <c r="GWY11" s="35"/>
      <c r="GWZ11" s="35"/>
      <c r="GXA11" s="35"/>
      <c r="GXB11" s="35"/>
      <c r="GXC11" s="35"/>
      <c r="GXD11" s="35"/>
      <c r="GXE11" s="35"/>
      <c r="GXF11" s="35"/>
      <c r="GXG11" s="35"/>
      <c r="GXH11" s="35"/>
      <c r="GXI11" s="35"/>
      <c r="GXJ11" s="35"/>
      <c r="GXK11" s="35"/>
      <c r="GXL11" s="35"/>
      <c r="GXM11" s="35"/>
      <c r="GXN11" s="35"/>
      <c r="GXO11" s="35"/>
      <c r="GXP11" s="35"/>
      <c r="GXQ11" s="35"/>
      <c r="GXR11" s="35"/>
      <c r="GXS11" s="35"/>
      <c r="GXT11" s="35"/>
      <c r="GXU11" s="35"/>
      <c r="GXV11" s="35"/>
      <c r="GXW11" s="35"/>
      <c r="GXX11" s="35"/>
      <c r="GXY11" s="35"/>
      <c r="GXZ11" s="35"/>
      <c r="GYA11" s="35"/>
      <c r="GYB11" s="35"/>
      <c r="GYC11" s="35"/>
      <c r="GYD11" s="35"/>
      <c r="GYE11" s="35"/>
      <c r="GYF11" s="35"/>
      <c r="GYG11" s="35"/>
      <c r="GYH11" s="35"/>
      <c r="GYI11" s="35"/>
      <c r="GYJ11" s="35"/>
      <c r="GYK11" s="35"/>
      <c r="GYL11" s="35"/>
      <c r="GYM11" s="35"/>
      <c r="GYN11" s="35"/>
      <c r="GYO11" s="35"/>
      <c r="GYP11" s="35"/>
      <c r="GYQ11" s="35"/>
      <c r="GYR11" s="35"/>
      <c r="GYS11" s="35"/>
      <c r="GYT11" s="35"/>
      <c r="GYU11" s="35"/>
      <c r="GYV11" s="35"/>
      <c r="GYW11" s="35"/>
      <c r="GYX11" s="35"/>
      <c r="GYY11" s="35"/>
      <c r="GYZ11" s="35"/>
      <c r="GZA11" s="35"/>
      <c r="GZB11" s="35"/>
      <c r="GZC11" s="35"/>
      <c r="GZD11" s="35"/>
      <c r="GZE11" s="35"/>
      <c r="GZF11" s="35"/>
      <c r="GZG11" s="35"/>
      <c r="GZH11" s="35"/>
      <c r="GZI11" s="35"/>
      <c r="GZJ11" s="35"/>
      <c r="GZK11" s="35"/>
      <c r="GZL11" s="35"/>
      <c r="GZM11" s="35"/>
      <c r="GZN11" s="35"/>
      <c r="GZO11" s="35"/>
      <c r="GZP11" s="35"/>
      <c r="GZQ11" s="35"/>
      <c r="GZR11" s="35"/>
      <c r="GZS11" s="35"/>
      <c r="GZT11" s="35"/>
      <c r="GZU11" s="35"/>
      <c r="GZV11" s="35"/>
      <c r="GZW11" s="35"/>
      <c r="GZX11" s="35"/>
      <c r="GZY11" s="35"/>
      <c r="GZZ11" s="35"/>
      <c r="HAA11" s="35"/>
      <c r="HAB11" s="35"/>
      <c r="HAC11" s="35"/>
      <c r="HAD11" s="35"/>
      <c r="HAE11" s="35"/>
      <c r="HAF11" s="35"/>
      <c r="HAG11" s="35"/>
      <c r="HAH11" s="35"/>
      <c r="HAI11" s="35"/>
      <c r="HAJ11" s="35"/>
      <c r="HAK11" s="35"/>
      <c r="HAL11" s="35"/>
      <c r="HAM11" s="35"/>
      <c r="HAN11" s="35"/>
      <c r="HAO11" s="35"/>
      <c r="HAP11" s="35"/>
      <c r="HAQ11" s="35"/>
      <c r="HAR11" s="35"/>
      <c r="HAS11" s="35"/>
      <c r="HAT11" s="35"/>
      <c r="HAU11" s="35"/>
      <c r="HAV11" s="35"/>
      <c r="HAW11" s="35"/>
      <c r="HAX11" s="35"/>
      <c r="HAY11" s="35"/>
      <c r="HAZ11" s="35"/>
      <c r="HBA11" s="35"/>
      <c r="HBB11" s="35"/>
      <c r="HBC11" s="35"/>
      <c r="HBD11" s="35"/>
      <c r="HBE11" s="35"/>
      <c r="HBF11" s="35"/>
      <c r="HBG11" s="35"/>
      <c r="HBH11" s="35"/>
      <c r="HBI11" s="35"/>
      <c r="HBJ11" s="35"/>
      <c r="HBK11" s="35"/>
      <c r="HBL11" s="35"/>
      <c r="HBM11" s="35"/>
      <c r="HBN11" s="35"/>
      <c r="HBO11" s="35"/>
      <c r="HBP11" s="35"/>
      <c r="HBQ11" s="35"/>
      <c r="HBR11" s="35"/>
      <c r="HBS11" s="35"/>
      <c r="HBT11" s="35"/>
      <c r="HBU11" s="35"/>
      <c r="HBV11" s="35"/>
      <c r="HBW11" s="35"/>
      <c r="HBX11" s="35"/>
      <c r="HBY11" s="35"/>
      <c r="HBZ11" s="35"/>
      <c r="HCA11" s="35"/>
      <c r="HCB11" s="35"/>
      <c r="HCC11" s="35"/>
      <c r="HCD11" s="35"/>
      <c r="HCE11" s="35"/>
      <c r="HCF11" s="35"/>
      <c r="HCG11" s="35"/>
      <c r="HCH11" s="35"/>
      <c r="HCI11" s="35"/>
      <c r="HCJ11" s="35"/>
      <c r="HCK11" s="35"/>
      <c r="HCL11" s="35"/>
      <c r="HCM11" s="35"/>
      <c r="HCN11" s="35"/>
      <c r="HCO11" s="35"/>
      <c r="HCP11" s="35"/>
      <c r="HCQ11" s="35"/>
      <c r="HCR11" s="35"/>
      <c r="HCS11" s="35"/>
      <c r="HCT11" s="35"/>
      <c r="HCU11" s="35"/>
      <c r="HCV11" s="35"/>
      <c r="HCW11" s="35"/>
      <c r="HCX11" s="35"/>
      <c r="HCY11" s="35"/>
      <c r="HCZ11" s="35"/>
      <c r="HDA11" s="35"/>
      <c r="HDB11" s="35"/>
      <c r="HDC11" s="35"/>
      <c r="HDD11" s="35"/>
      <c r="HDE11" s="35"/>
      <c r="HDF11" s="35"/>
      <c r="HDG11" s="35"/>
      <c r="HDH11" s="35"/>
      <c r="HDI11" s="35"/>
      <c r="HDJ11" s="35"/>
      <c r="HDK11" s="35"/>
      <c r="HDL11" s="35"/>
      <c r="HDM11" s="35"/>
      <c r="HDN11" s="35"/>
      <c r="HDO11" s="35"/>
      <c r="HDP11" s="35"/>
      <c r="HDQ11" s="35"/>
      <c r="HDR11" s="35"/>
      <c r="HDS11" s="35"/>
      <c r="HDT11" s="35"/>
      <c r="HDU11" s="35"/>
      <c r="HDV11" s="35"/>
      <c r="HDW11" s="35"/>
      <c r="HDX11" s="35"/>
      <c r="HDY11" s="35"/>
      <c r="HDZ11" s="35"/>
      <c r="HEA11" s="35"/>
      <c r="HEB11" s="35"/>
      <c r="HEC11" s="35"/>
      <c r="HED11" s="35"/>
      <c r="HEE11" s="35"/>
      <c r="HEF11" s="35"/>
      <c r="HEG11" s="35"/>
      <c r="HEH11" s="35"/>
      <c r="HEI11" s="35"/>
      <c r="HEJ11" s="35"/>
      <c r="HEK11" s="35"/>
      <c r="HEL11" s="35"/>
      <c r="HEM11" s="35"/>
      <c r="HEN11" s="35"/>
      <c r="HEO11" s="35"/>
      <c r="HEP11" s="35"/>
      <c r="HEQ11" s="35"/>
      <c r="HER11" s="35"/>
      <c r="HES11" s="35"/>
      <c r="HET11" s="35"/>
      <c r="HEU11" s="35"/>
      <c r="HEV11" s="35"/>
      <c r="HEW11" s="35"/>
      <c r="HEX11" s="35"/>
      <c r="HEY11" s="35"/>
      <c r="HEZ11" s="35"/>
      <c r="HFA11" s="35"/>
      <c r="HFB11" s="35"/>
      <c r="HFC11" s="35"/>
      <c r="HFD11" s="35"/>
      <c r="HFE11" s="35"/>
      <c r="HFF11" s="35"/>
      <c r="HFG11" s="35"/>
      <c r="HFH11" s="35"/>
      <c r="HFI11" s="35"/>
      <c r="HFJ11" s="35"/>
      <c r="HFK11" s="35"/>
      <c r="HFL11" s="35"/>
      <c r="HFM11" s="35"/>
      <c r="HFN11" s="35"/>
      <c r="HFO11" s="35"/>
      <c r="HFP11" s="35"/>
      <c r="HFQ11" s="35"/>
      <c r="HFR11" s="35"/>
      <c r="HFS11" s="35"/>
      <c r="HFT11" s="35"/>
      <c r="HFU11" s="35"/>
      <c r="HFV11" s="35"/>
      <c r="HFW11" s="35"/>
      <c r="HFX11" s="35"/>
      <c r="HFY11" s="35"/>
      <c r="HFZ11" s="35"/>
      <c r="HGA11" s="35"/>
      <c r="HGB11" s="35"/>
      <c r="HGC11" s="35"/>
      <c r="HGD11" s="35"/>
      <c r="HGE11" s="35"/>
      <c r="HGF11" s="35"/>
      <c r="HGG11" s="35"/>
      <c r="HGH11" s="35"/>
      <c r="HGI11" s="35"/>
      <c r="HGJ11" s="35"/>
      <c r="HGK11" s="35"/>
      <c r="HGL11" s="35"/>
      <c r="HGM11" s="35"/>
      <c r="HGN11" s="35"/>
      <c r="HGO11" s="35"/>
      <c r="HGP11" s="35"/>
      <c r="HGQ11" s="35"/>
      <c r="HGR11" s="35"/>
      <c r="HGS11" s="35"/>
      <c r="HGT11" s="35"/>
      <c r="HGU11" s="35"/>
      <c r="HGV11" s="35"/>
      <c r="HGW11" s="35"/>
      <c r="HGX11" s="35"/>
      <c r="HGY11" s="35"/>
      <c r="HGZ11" s="35"/>
      <c r="HHA11" s="35"/>
      <c r="HHB11" s="35"/>
      <c r="HHC11" s="35"/>
      <c r="HHD11" s="35"/>
      <c r="HHE11" s="35"/>
      <c r="HHF11" s="35"/>
      <c r="HHG11" s="35"/>
      <c r="HHH11" s="35"/>
      <c r="HHI11" s="35"/>
      <c r="HHJ11" s="35"/>
      <c r="HHK11" s="35"/>
      <c r="HHL11" s="35"/>
      <c r="HHM11" s="35"/>
      <c r="HHN11" s="35"/>
      <c r="HHO11" s="35"/>
      <c r="HHP11" s="35"/>
      <c r="HHQ11" s="35"/>
      <c r="HHR11" s="35"/>
      <c r="HHS11" s="35"/>
      <c r="HHT11" s="35"/>
      <c r="HHU11" s="35"/>
      <c r="HHV11" s="35"/>
      <c r="HHW11" s="35"/>
      <c r="HHX11" s="35"/>
      <c r="HHY11" s="35"/>
      <c r="HHZ11" s="35"/>
      <c r="HIA11" s="35"/>
      <c r="HIB11" s="35"/>
      <c r="HIC11" s="35"/>
      <c r="HID11" s="35"/>
      <c r="HIE11" s="35"/>
      <c r="HIF11" s="35"/>
      <c r="HIG11" s="35"/>
      <c r="HIH11" s="35"/>
      <c r="HII11" s="35"/>
      <c r="HIJ11" s="35"/>
      <c r="HIK11" s="35"/>
      <c r="HIL11" s="35"/>
      <c r="HIM11" s="35"/>
      <c r="HIN11" s="35"/>
      <c r="HIO11" s="35"/>
      <c r="HIP11" s="35"/>
      <c r="HIQ11" s="35"/>
      <c r="HIR11" s="35"/>
      <c r="HIS11" s="35"/>
      <c r="HIT11" s="35"/>
      <c r="HIU11" s="35"/>
      <c r="HIV11" s="35"/>
      <c r="HIW11" s="35"/>
      <c r="HIX11" s="35"/>
      <c r="HIY11" s="35"/>
      <c r="HIZ11" s="35"/>
      <c r="HJA11" s="35"/>
      <c r="HJB11" s="35"/>
      <c r="HJC11" s="35"/>
      <c r="HJD11" s="35"/>
      <c r="HJE11" s="35"/>
      <c r="HJF11" s="35"/>
      <c r="HJG11" s="35"/>
      <c r="HJH11" s="35"/>
      <c r="HJI11" s="35"/>
      <c r="HJJ11" s="35"/>
      <c r="HJK11" s="35"/>
      <c r="HJL11" s="35"/>
      <c r="HJM11" s="35"/>
      <c r="HJN11" s="35"/>
      <c r="HJO11" s="35"/>
      <c r="HJP11" s="35"/>
      <c r="HJQ11" s="35"/>
      <c r="HJR11" s="35"/>
      <c r="HJS11" s="35"/>
      <c r="HJT11" s="35"/>
      <c r="HJU11" s="35"/>
      <c r="HJV11" s="35"/>
      <c r="HJW11" s="35"/>
      <c r="HJX11" s="35"/>
      <c r="HJY11" s="35"/>
      <c r="HJZ11" s="35"/>
      <c r="HKA11" s="35"/>
      <c r="HKB11" s="35"/>
      <c r="HKC11" s="35"/>
      <c r="HKD11" s="35"/>
      <c r="HKE11" s="35"/>
      <c r="HKF11" s="35"/>
      <c r="HKG11" s="35"/>
      <c r="HKH11" s="35"/>
      <c r="HKI11" s="35"/>
      <c r="HKJ11" s="35"/>
      <c r="HKK11" s="35"/>
      <c r="HKL11" s="35"/>
      <c r="HKM11" s="35"/>
      <c r="HKN11" s="35"/>
      <c r="HKO11" s="35"/>
      <c r="HKP11" s="35"/>
      <c r="HKQ11" s="35"/>
      <c r="HKR11" s="35"/>
      <c r="HKS11" s="35"/>
      <c r="HKT11" s="35"/>
      <c r="HKU11" s="35"/>
      <c r="HKV11" s="35"/>
      <c r="HKW11" s="35"/>
      <c r="HKX11" s="35"/>
      <c r="HKY11" s="35"/>
      <c r="HKZ11" s="35"/>
      <c r="HLA11" s="35"/>
      <c r="HLB11" s="35"/>
      <c r="HLC11" s="35"/>
      <c r="HLD11" s="35"/>
      <c r="HLE11" s="35"/>
      <c r="HLF11" s="35"/>
      <c r="HLG11" s="35"/>
      <c r="HLH11" s="35"/>
      <c r="HLI11" s="35"/>
      <c r="HLJ11" s="35"/>
      <c r="HLK11" s="35"/>
      <c r="HLL11" s="35"/>
      <c r="HLM11" s="35"/>
      <c r="HLN11" s="35"/>
      <c r="HLO11" s="35"/>
      <c r="HLP11" s="35"/>
      <c r="HLQ11" s="35"/>
      <c r="HLR11" s="35"/>
      <c r="HLS11" s="35"/>
      <c r="HLT11" s="35"/>
      <c r="HLU11" s="35"/>
      <c r="HLV11" s="35"/>
      <c r="HLW11" s="35"/>
      <c r="HLX11" s="35"/>
      <c r="HLY11" s="35"/>
      <c r="HLZ11" s="35"/>
      <c r="HMA11" s="35"/>
      <c r="HMB11" s="35"/>
      <c r="HMC11" s="35"/>
      <c r="HMD11" s="35"/>
      <c r="HME11" s="35"/>
      <c r="HMF11" s="35"/>
      <c r="HMG11" s="35"/>
      <c r="HMH11" s="35"/>
      <c r="HMI11" s="35"/>
      <c r="HMJ11" s="35"/>
      <c r="HMK11" s="35"/>
      <c r="HML11" s="35"/>
      <c r="HMM11" s="35"/>
      <c r="HMN11" s="35"/>
      <c r="HMO11" s="35"/>
      <c r="HMP11" s="35"/>
      <c r="HMQ11" s="35"/>
      <c r="HMR11" s="35"/>
      <c r="HMS11" s="35"/>
      <c r="HMT11" s="35"/>
      <c r="HMU11" s="35"/>
      <c r="HMV11" s="35"/>
      <c r="HMW11" s="35"/>
      <c r="HMX11" s="35"/>
      <c r="HMY11" s="35"/>
      <c r="HMZ11" s="35"/>
      <c r="HNA11" s="35"/>
      <c r="HNB11" s="35"/>
      <c r="HNC11" s="35"/>
      <c r="HND11" s="35"/>
      <c r="HNE11" s="35"/>
      <c r="HNF11" s="35"/>
      <c r="HNG11" s="35"/>
      <c r="HNH11" s="35"/>
      <c r="HNI11" s="35"/>
      <c r="HNJ11" s="35"/>
      <c r="HNK11" s="35"/>
      <c r="HNL11" s="35"/>
      <c r="HNM11" s="35"/>
      <c r="HNN11" s="35"/>
      <c r="HNO11" s="35"/>
      <c r="HNP11" s="35"/>
      <c r="HNQ11" s="35"/>
      <c r="HNR11" s="35"/>
      <c r="HNS11" s="35"/>
      <c r="HNT11" s="35"/>
      <c r="HNU11" s="35"/>
      <c r="HNV11" s="35"/>
      <c r="HNW11" s="35"/>
      <c r="HNX11" s="35"/>
      <c r="HNY11" s="35"/>
      <c r="HNZ11" s="35"/>
      <c r="HOA11" s="35"/>
      <c r="HOB11" s="35"/>
      <c r="HOC11" s="35"/>
      <c r="HOD11" s="35"/>
      <c r="HOE11" s="35"/>
      <c r="HOF11" s="35"/>
      <c r="HOG11" s="35"/>
      <c r="HOH11" s="35"/>
      <c r="HOI11" s="35"/>
      <c r="HOJ11" s="35"/>
      <c r="HOK11" s="35"/>
      <c r="HOL11" s="35"/>
      <c r="HOM11" s="35"/>
      <c r="HON11" s="35"/>
      <c r="HOO11" s="35"/>
      <c r="HOP11" s="35"/>
      <c r="HOQ11" s="35"/>
      <c r="HOR11" s="35"/>
      <c r="HOS11" s="35"/>
      <c r="HOT11" s="35"/>
      <c r="HOU11" s="35"/>
      <c r="HOV11" s="35"/>
      <c r="HOW11" s="35"/>
      <c r="HOX11" s="35"/>
      <c r="HOY11" s="35"/>
      <c r="HOZ11" s="35"/>
      <c r="HPA11" s="35"/>
      <c r="HPB11" s="35"/>
      <c r="HPC11" s="35"/>
      <c r="HPD11" s="35"/>
      <c r="HPE11" s="35"/>
      <c r="HPF11" s="35"/>
      <c r="HPG11" s="35"/>
      <c r="HPH11" s="35"/>
      <c r="HPI11" s="35"/>
      <c r="HPJ11" s="35"/>
      <c r="HPK11" s="35"/>
      <c r="HPL11" s="35"/>
      <c r="HPM11" s="35"/>
      <c r="HPN11" s="35"/>
      <c r="HPO11" s="35"/>
      <c r="HPP11" s="35"/>
      <c r="HPQ11" s="35"/>
      <c r="HPR11" s="35"/>
      <c r="HPS11" s="35"/>
      <c r="HPT11" s="35"/>
      <c r="HPU11" s="35"/>
      <c r="HPV11" s="35"/>
      <c r="HPW11" s="35"/>
      <c r="HPX11" s="35"/>
      <c r="HPY11" s="35"/>
      <c r="HPZ11" s="35"/>
      <c r="HQA11" s="35"/>
      <c r="HQB11" s="35"/>
      <c r="HQC11" s="35"/>
      <c r="HQD11" s="35"/>
      <c r="HQE11" s="35"/>
      <c r="HQF11" s="35"/>
      <c r="HQG11" s="35"/>
      <c r="HQH11" s="35"/>
      <c r="HQI11" s="35"/>
      <c r="HQJ11" s="35"/>
      <c r="HQK11" s="35"/>
      <c r="HQL11" s="35"/>
      <c r="HQM11" s="35"/>
      <c r="HQN11" s="35"/>
      <c r="HQO11" s="35"/>
      <c r="HQP11" s="35"/>
      <c r="HQQ11" s="35"/>
      <c r="HQR11" s="35"/>
      <c r="HQS11" s="35"/>
      <c r="HQT11" s="35"/>
      <c r="HQU11" s="35"/>
      <c r="HQV11" s="35"/>
      <c r="HQW11" s="35"/>
      <c r="HQX11" s="35"/>
      <c r="HQY11" s="35"/>
      <c r="HQZ11" s="35"/>
      <c r="HRA11" s="35"/>
      <c r="HRB11" s="35"/>
      <c r="HRC11" s="35"/>
      <c r="HRD11" s="35"/>
      <c r="HRE11" s="35"/>
      <c r="HRF11" s="35"/>
      <c r="HRG11" s="35"/>
      <c r="HRH11" s="35"/>
      <c r="HRI11" s="35"/>
      <c r="HRJ11" s="35"/>
      <c r="HRK11" s="35"/>
      <c r="HRL11" s="35"/>
      <c r="HRM11" s="35"/>
      <c r="HRN11" s="35"/>
      <c r="HRO11" s="35"/>
      <c r="HRP11" s="35"/>
      <c r="HRQ11" s="35"/>
      <c r="HRR11" s="35"/>
      <c r="HRS11" s="35"/>
      <c r="HRT11" s="35"/>
      <c r="HRU11" s="35"/>
      <c r="HRV11" s="35"/>
      <c r="HRW11" s="35"/>
      <c r="HRX11" s="35"/>
      <c r="HRY11" s="35"/>
      <c r="HRZ11" s="35"/>
      <c r="HSA11" s="35"/>
      <c r="HSB11" s="35"/>
      <c r="HSC11" s="35"/>
      <c r="HSD11" s="35"/>
      <c r="HSE11" s="35"/>
      <c r="HSF11" s="35"/>
      <c r="HSG11" s="35"/>
      <c r="HSH11" s="35"/>
      <c r="HSI11" s="35"/>
      <c r="HSJ11" s="35"/>
      <c r="HSK11" s="35"/>
      <c r="HSL11" s="35"/>
      <c r="HSM11" s="35"/>
      <c r="HSN11" s="35"/>
      <c r="HSO11" s="35"/>
      <c r="HSP11" s="35"/>
      <c r="HSQ11" s="35"/>
      <c r="HSR11" s="35"/>
      <c r="HSS11" s="35"/>
      <c r="HST11" s="35"/>
      <c r="HSU11" s="35"/>
      <c r="HSV11" s="35"/>
      <c r="HSW11" s="35"/>
      <c r="HSX11" s="35"/>
      <c r="HSY11" s="35"/>
      <c r="HSZ11" s="35"/>
      <c r="HTA11" s="35"/>
      <c r="HTB11" s="35"/>
      <c r="HTC11" s="35"/>
      <c r="HTD11" s="35"/>
      <c r="HTE11" s="35"/>
      <c r="HTF11" s="35"/>
      <c r="HTG11" s="35"/>
      <c r="HTH11" s="35"/>
      <c r="HTI11" s="35"/>
      <c r="HTJ11" s="35"/>
      <c r="HTK11" s="35"/>
      <c r="HTL11" s="35"/>
      <c r="HTM11" s="35"/>
      <c r="HTN11" s="35"/>
      <c r="HTO11" s="35"/>
      <c r="HTP11" s="35"/>
      <c r="HTQ11" s="35"/>
      <c r="HTR11" s="35"/>
      <c r="HTS11" s="35"/>
      <c r="HTT11" s="35"/>
      <c r="HTU11" s="35"/>
      <c r="HTV11" s="35"/>
      <c r="HTW11" s="35"/>
      <c r="HTX11" s="35"/>
      <c r="HTY11" s="35"/>
      <c r="HTZ11" s="35"/>
      <c r="HUA11" s="35"/>
      <c r="HUB11" s="35"/>
      <c r="HUC11" s="35"/>
      <c r="HUD11" s="35"/>
      <c r="HUE11" s="35"/>
      <c r="HUF11" s="35"/>
      <c r="HUG11" s="35"/>
      <c r="HUH11" s="35"/>
      <c r="HUI11" s="35"/>
      <c r="HUJ11" s="35"/>
      <c r="HUK11" s="35"/>
      <c r="HUL11" s="35"/>
      <c r="HUM11" s="35"/>
      <c r="HUN11" s="35"/>
      <c r="HUO11" s="35"/>
      <c r="HUP11" s="35"/>
      <c r="HUQ11" s="35"/>
      <c r="HUR11" s="35"/>
      <c r="HUS11" s="35"/>
      <c r="HUT11" s="35"/>
      <c r="HUU11" s="35"/>
      <c r="HUV11" s="35"/>
      <c r="HUW11" s="35"/>
      <c r="HUX11" s="35"/>
      <c r="HUY11" s="35"/>
      <c r="HUZ11" s="35"/>
      <c r="HVA11" s="35"/>
      <c r="HVB11" s="35"/>
      <c r="HVC11" s="35"/>
      <c r="HVD11" s="35"/>
      <c r="HVE11" s="35"/>
      <c r="HVF11" s="35"/>
      <c r="HVG11" s="35"/>
      <c r="HVH11" s="35"/>
      <c r="HVI11" s="35"/>
      <c r="HVJ11" s="35"/>
      <c r="HVK11" s="35"/>
      <c r="HVL11" s="35"/>
      <c r="HVM11" s="35"/>
      <c r="HVN11" s="35"/>
      <c r="HVO11" s="35"/>
      <c r="HVP11" s="35"/>
      <c r="HVQ11" s="35"/>
      <c r="HVR11" s="35"/>
      <c r="HVS11" s="35"/>
      <c r="HVT11" s="35"/>
      <c r="HVU11" s="35"/>
      <c r="HVV11" s="35"/>
      <c r="HVW11" s="35"/>
      <c r="HVX11" s="35"/>
      <c r="HVY11" s="35"/>
      <c r="HVZ11" s="35"/>
      <c r="HWA11" s="35"/>
      <c r="HWB11" s="35"/>
      <c r="HWC11" s="35"/>
      <c r="HWD11" s="35"/>
      <c r="HWE11" s="35"/>
      <c r="HWF11" s="35"/>
      <c r="HWG11" s="35"/>
      <c r="HWH11" s="35"/>
      <c r="HWI11" s="35"/>
      <c r="HWJ11" s="35"/>
      <c r="HWK11" s="35"/>
      <c r="HWL11" s="35"/>
      <c r="HWM11" s="35"/>
      <c r="HWN11" s="35"/>
      <c r="HWO11" s="35"/>
      <c r="HWP11" s="35"/>
      <c r="HWQ11" s="35"/>
      <c r="HWR11" s="35"/>
      <c r="HWS11" s="35"/>
      <c r="HWT11" s="35"/>
      <c r="HWU11" s="35"/>
      <c r="HWV11" s="35"/>
      <c r="HWW11" s="35"/>
      <c r="HWX11" s="35"/>
      <c r="HWY11" s="35"/>
      <c r="HWZ11" s="35"/>
      <c r="HXA11" s="35"/>
      <c r="HXB11" s="35"/>
      <c r="HXC11" s="35"/>
      <c r="HXD11" s="35"/>
      <c r="HXE11" s="35"/>
      <c r="HXF11" s="35"/>
      <c r="HXG11" s="35"/>
      <c r="HXH11" s="35"/>
      <c r="HXI11" s="35"/>
      <c r="HXJ11" s="35"/>
      <c r="HXK11" s="35"/>
      <c r="HXL11" s="35"/>
      <c r="HXM11" s="35"/>
      <c r="HXN11" s="35"/>
      <c r="HXO11" s="35"/>
      <c r="HXP11" s="35"/>
      <c r="HXQ11" s="35"/>
      <c r="HXR11" s="35"/>
      <c r="HXS11" s="35"/>
      <c r="HXT11" s="35"/>
      <c r="HXU11" s="35"/>
      <c r="HXV11" s="35"/>
      <c r="HXW11" s="35"/>
      <c r="HXX11" s="35"/>
      <c r="HXY11" s="35"/>
      <c r="HXZ11" s="35"/>
      <c r="HYA11" s="35"/>
      <c r="HYB11" s="35"/>
      <c r="HYC11" s="35"/>
      <c r="HYD11" s="35"/>
      <c r="HYE11" s="35"/>
      <c r="HYF11" s="35"/>
      <c r="HYG11" s="35"/>
      <c r="HYH11" s="35"/>
      <c r="HYI11" s="35"/>
      <c r="HYJ11" s="35"/>
      <c r="HYK11" s="35"/>
      <c r="HYL11" s="35"/>
      <c r="HYM11" s="35"/>
      <c r="HYN11" s="35"/>
      <c r="HYO11" s="35"/>
      <c r="HYP11" s="35"/>
      <c r="HYQ11" s="35"/>
      <c r="HYR11" s="35"/>
      <c r="HYS11" s="35"/>
      <c r="HYT11" s="35"/>
      <c r="HYU11" s="35"/>
      <c r="HYV11" s="35"/>
      <c r="HYW11" s="35"/>
      <c r="HYX11" s="35"/>
      <c r="HYY11" s="35"/>
      <c r="HYZ11" s="35"/>
      <c r="HZA11" s="35"/>
      <c r="HZB11" s="35"/>
      <c r="HZC11" s="35"/>
      <c r="HZD11" s="35"/>
      <c r="HZE11" s="35"/>
      <c r="HZF11" s="35"/>
      <c r="HZG11" s="35"/>
      <c r="HZH11" s="35"/>
      <c r="HZI11" s="35"/>
      <c r="HZJ11" s="35"/>
      <c r="HZK11" s="35"/>
      <c r="HZL11" s="35"/>
      <c r="HZM11" s="35"/>
      <c r="HZN11" s="35"/>
      <c r="HZO11" s="35"/>
      <c r="HZP11" s="35"/>
      <c r="HZQ11" s="35"/>
      <c r="HZR11" s="35"/>
      <c r="HZS11" s="35"/>
      <c r="HZT11" s="35"/>
      <c r="HZU11" s="35"/>
      <c r="HZV11" s="35"/>
      <c r="HZW11" s="35"/>
      <c r="HZX11" s="35"/>
      <c r="HZY11" s="35"/>
      <c r="HZZ11" s="35"/>
      <c r="IAA11" s="35"/>
      <c r="IAB11" s="35"/>
      <c r="IAC11" s="35"/>
      <c r="IAD11" s="35"/>
      <c r="IAE11" s="35"/>
      <c r="IAF11" s="35"/>
      <c r="IAG11" s="35"/>
      <c r="IAH11" s="35"/>
      <c r="IAI11" s="35"/>
      <c r="IAJ11" s="35"/>
      <c r="IAK11" s="35"/>
      <c r="IAL11" s="35"/>
      <c r="IAM11" s="35"/>
      <c r="IAN11" s="35"/>
      <c r="IAO11" s="35"/>
      <c r="IAP11" s="35"/>
      <c r="IAQ11" s="35"/>
      <c r="IAR11" s="35"/>
      <c r="IAS11" s="35"/>
      <c r="IAT11" s="35"/>
      <c r="IAU11" s="35"/>
      <c r="IAV11" s="35"/>
      <c r="IAW11" s="35"/>
      <c r="IAX11" s="35"/>
      <c r="IAY11" s="35"/>
      <c r="IAZ11" s="35"/>
      <c r="IBA11" s="35"/>
      <c r="IBB11" s="35"/>
      <c r="IBC11" s="35"/>
      <c r="IBD11" s="35"/>
      <c r="IBE11" s="35"/>
      <c r="IBF11" s="35"/>
      <c r="IBG11" s="35"/>
      <c r="IBH11" s="35"/>
      <c r="IBI11" s="35"/>
      <c r="IBJ11" s="35"/>
      <c r="IBK11" s="35"/>
      <c r="IBL11" s="35"/>
      <c r="IBM11" s="35"/>
      <c r="IBN11" s="35"/>
      <c r="IBO11" s="35"/>
      <c r="IBP11" s="35"/>
      <c r="IBQ11" s="35"/>
      <c r="IBR11" s="35"/>
      <c r="IBS11" s="35"/>
      <c r="IBT11" s="35"/>
      <c r="IBU11" s="35"/>
      <c r="IBV11" s="35"/>
      <c r="IBW11" s="35"/>
      <c r="IBX11" s="35"/>
      <c r="IBY11" s="35"/>
      <c r="IBZ11" s="35"/>
      <c r="ICA11" s="35"/>
      <c r="ICB11" s="35"/>
      <c r="ICC11" s="35"/>
      <c r="ICD11" s="35"/>
      <c r="ICE11" s="35"/>
      <c r="ICF11" s="35"/>
      <c r="ICG11" s="35"/>
      <c r="ICH11" s="35"/>
      <c r="ICI11" s="35"/>
      <c r="ICJ11" s="35"/>
      <c r="ICK11" s="35"/>
      <c r="ICL11" s="35"/>
      <c r="ICM11" s="35"/>
      <c r="ICN11" s="35"/>
      <c r="ICO11" s="35"/>
      <c r="ICP11" s="35"/>
      <c r="ICQ11" s="35"/>
      <c r="ICR11" s="35"/>
      <c r="ICS11" s="35"/>
      <c r="ICT11" s="35"/>
      <c r="ICU11" s="35"/>
      <c r="ICV11" s="35"/>
      <c r="ICW11" s="35"/>
      <c r="ICX11" s="35"/>
      <c r="ICY11" s="35"/>
      <c r="ICZ11" s="35"/>
      <c r="IDA11" s="35"/>
      <c r="IDB11" s="35"/>
      <c r="IDC11" s="35"/>
      <c r="IDD11" s="35"/>
      <c r="IDE11" s="35"/>
      <c r="IDF11" s="35"/>
      <c r="IDG11" s="35"/>
      <c r="IDH11" s="35"/>
      <c r="IDI11" s="35"/>
      <c r="IDJ11" s="35"/>
      <c r="IDK11" s="35"/>
      <c r="IDL11" s="35"/>
      <c r="IDM11" s="35"/>
      <c r="IDN11" s="35"/>
      <c r="IDO11" s="35"/>
      <c r="IDP11" s="35"/>
      <c r="IDQ11" s="35"/>
      <c r="IDR11" s="35"/>
      <c r="IDS11" s="35"/>
      <c r="IDT11" s="35"/>
      <c r="IDU11" s="35"/>
      <c r="IDV11" s="35"/>
      <c r="IDW11" s="35"/>
      <c r="IDX11" s="35"/>
      <c r="IDY11" s="35"/>
      <c r="IDZ11" s="35"/>
      <c r="IEA11" s="35"/>
      <c r="IEB11" s="35"/>
      <c r="IEC11" s="35"/>
      <c r="IED11" s="35"/>
      <c r="IEE11" s="35"/>
      <c r="IEF11" s="35"/>
      <c r="IEG11" s="35"/>
      <c r="IEH11" s="35"/>
      <c r="IEI11" s="35"/>
      <c r="IEJ11" s="35"/>
      <c r="IEK11" s="35"/>
      <c r="IEL11" s="35"/>
      <c r="IEM11" s="35"/>
      <c r="IEN11" s="35"/>
      <c r="IEO11" s="35"/>
      <c r="IEP11" s="35"/>
      <c r="IEQ11" s="35"/>
      <c r="IER11" s="35"/>
      <c r="IES11" s="35"/>
      <c r="IET11" s="35"/>
      <c r="IEU11" s="35"/>
      <c r="IEV11" s="35"/>
      <c r="IEW11" s="35"/>
      <c r="IEX11" s="35"/>
      <c r="IEY11" s="35"/>
      <c r="IEZ11" s="35"/>
      <c r="IFA11" s="35"/>
      <c r="IFB11" s="35"/>
      <c r="IFC11" s="35"/>
      <c r="IFD11" s="35"/>
      <c r="IFE11" s="35"/>
      <c r="IFF11" s="35"/>
      <c r="IFG11" s="35"/>
      <c r="IFH11" s="35"/>
      <c r="IFI11" s="35"/>
      <c r="IFJ11" s="35"/>
      <c r="IFK11" s="35"/>
      <c r="IFL11" s="35"/>
      <c r="IFM11" s="35"/>
      <c r="IFN11" s="35"/>
      <c r="IFO11" s="35"/>
      <c r="IFP11" s="35"/>
      <c r="IFQ11" s="35"/>
      <c r="IFR11" s="35"/>
      <c r="IFS11" s="35"/>
      <c r="IFT11" s="35"/>
      <c r="IFU11" s="35"/>
      <c r="IFV11" s="35"/>
      <c r="IFW11" s="35"/>
      <c r="IFX11" s="35"/>
      <c r="IFY11" s="35"/>
      <c r="IFZ11" s="35"/>
      <c r="IGA11" s="35"/>
      <c r="IGB11" s="35"/>
      <c r="IGC11" s="35"/>
      <c r="IGD11" s="35"/>
      <c r="IGE11" s="35"/>
      <c r="IGF11" s="35"/>
      <c r="IGG11" s="35"/>
      <c r="IGH11" s="35"/>
      <c r="IGI11" s="35"/>
      <c r="IGJ11" s="35"/>
      <c r="IGK11" s="35"/>
      <c r="IGL11" s="35"/>
      <c r="IGM11" s="35"/>
      <c r="IGN11" s="35"/>
      <c r="IGO11" s="35"/>
      <c r="IGP11" s="35"/>
      <c r="IGQ11" s="35"/>
      <c r="IGR11" s="35"/>
      <c r="IGS11" s="35"/>
      <c r="IGT11" s="35"/>
      <c r="IGU11" s="35"/>
      <c r="IGV11" s="35"/>
      <c r="IGW11" s="35"/>
      <c r="IGX11" s="35"/>
      <c r="IGY11" s="35"/>
      <c r="IGZ11" s="35"/>
      <c r="IHA11" s="35"/>
      <c r="IHB11" s="35"/>
      <c r="IHC11" s="35"/>
      <c r="IHD11" s="35"/>
      <c r="IHE11" s="35"/>
      <c r="IHF11" s="35"/>
      <c r="IHG11" s="35"/>
      <c r="IHH11" s="35"/>
      <c r="IHI11" s="35"/>
      <c r="IHJ11" s="35"/>
      <c r="IHK11" s="35"/>
      <c r="IHL11" s="35"/>
      <c r="IHM11" s="35"/>
      <c r="IHN11" s="35"/>
      <c r="IHO11" s="35"/>
      <c r="IHP11" s="35"/>
      <c r="IHQ11" s="35"/>
      <c r="IHR11" s="35"/>
      <c r="IHS11" s="35"/>
      <c r="IHT11" s="35"/>
      <c r="IHU11" s="35"/>
      <c r="IHV11" s="35"/>
      <c r="IHW11" s="35"/>
      <c r="IHX11" s="35"/>
      <c r="IHY11" s="35"/>
      <c r="IHZ11" s="35"/>
      <c r="IIA11" s="35"/>
      <c r="IIB11" s="35"/>
      <c r="IIC11" s="35"/>
      <c r="IID11" s="35"/>
      <c r="IIE11" s="35"/>
      <c r="IIF11" s="35"/>
      <c r="IIG11" s="35"/>
      <c r="IIH11" s="35"/>
      <c r="III11" s="35"/>
      <c r="IIJ11" s="35"/>
      <c r="IIK11" s="35"/>
      <c r="IIL11" s="35"/>
      <c r="IIM11" s="35"/>
      <c r="IIN11" s="35"/>
      <c r="IIO11" s="35"/>
      <c r="IIP11" s="35"/>
      <c r="IIQ11" s="35"/>
      <c r="IIR11" s="35"/>
      <c r="IIS11" s="35"/>
      <c r="IIT11" s="35"/>
      <c r="IIU11" s="35"/>
      <c r="IIV11" s="35"/>
      <c r="IIW11" s="35"/>
      <c r="IIX11" s="35"/>
      <c r="IIY11" s="35"/>
      <c r="IIZ11" s="35"/>
      <c r="IJA11" s="35"/>
      <c r="IJB11" s="35"/>
      <c r="IJC11" s="35"/>
      <c r="IJD11" s="35"/>
      <c r="IJE11" s="35"/>
      <c r="IJF11" s="35"/>
      <c r="IJG11" s="35"/>
      <c r="IJH11" s="35"/>
      <c r="IJI11" s="35"/>
      <c r="IJJ11" s="35"/>
      <c r="IJK11" s="35"/>
      <c r="IJL11" s="35"/>
      <c r="IJM11" s="35"/>
      <c r="IJN11" s="35"/>
      <c r="IJO11" s="35"/>
      <c r="IJP11" s="35"/>
      <c r="IJQ11" s="35"/>
      <c r="IJR11" s="35"/>
      <c r="IJS11" s="35"/>
      <c r="IJT11" s="35"/>
      <c r="IJU11" s="35"/>
      <c r="IJV11" s="35"/>
      <c r="IJW11" s="35"/>
      <c r="IJX11" s="35"/>
      <c r="IJY11" s="35"/>
      <c r="IJZ11" s="35"/>
      <c r="IKA11" s="35"/>
      <c r="IKB11" s="35"/>
      <c r="IKC11" s="35"/>
      <c r="IKD11" s="35"/>
      <c r="IKE11" s="35"/>
      <c r="IKF11" s="35"/>
      <c r="IKG11" s="35"/>
      <c r="IKH11" s="35"/>
      <c r="IKI11" s="35"/>
      <c r="IKJ11" s="35"/>
      <c r="IKK11" s="35"/>
      <c r="IKL11" s="35"/>
      <c r="IKM11" s="35"/>
      <c r="IKN11" s="35"/>
      <c r="IKO11" s="35"/>
      <c r="IKP11" s="35"/>
      <c r="IKQ11" s="35"/>
      <c r="IKR11" s="35"/>
      <c r="IKS11" s="35"/>
      <c r="IKT11" s="35"/>
      <c r="IKU11" s="35"/>
      <c r="IKV11" s="35"/>
      <c r="IKW11" s="35"/>
      <c r="IKX11" s="35"/>
      <c r="IKY11" s="35"/>
      <c r="IKZ11" s="35"/>
      <c r="ILA11" s="35"/>
      <c r="ILB11" s="35"/>
      <c r="ILC11" s="35"/>
      <c r="ILD11" s="35"/>
      <c r="ILE11" s="35"/>
      <c r="ILF11" s="35"/>
      <c r="ILG11" s="35"/>
      <c r="ILH11" s="35"/>
      <c r="ILI11" s="35"/>
      <c r="ILJ11" s="35"/>
      <c r="ILK11" s="35"/>
      <c r="ILL11" s="35"/>
      <c r="ILM11" s="35"/>
      <c r="ILN11" s="35"/>
      <c r="ILO11" s="35"/>
      <c r="ILP11" s="35"/>
      <c r="ILQ11" s="35"/>
      <c r="ILR11" s="35"/>
      <c r="ILS11" s="35"/>
      <c r="ILT11" s="35"/>
      <c r="ILU11" s="35"/>
      <c r="ILV11" s="35"/>
      <c r="ILW11" s="35"/>
      <c r="ILX11" s="35"/>
      <c r="ILY11" s="35"/>
      <c r="ILZ11" s="35"/>
      <c r="IMA11" s="35"/>
      <c r="IMB11" s="35"/>
      <c r="IMC11" s="35"/>
      <c r="IMD11" s="35"/>
      <c r="IME11" s="35"/>
      <c r="IMF11" s="35"/>
      <c r="IMG11" s="35"/>
      <c r="IMH11" s="35"/>
      <c r="IMI11" s="35"/>
      <c r="IMJ11" s="35"/>
      <c r="IMK11" s="35"/>
      <c r="IML11" s="35"/>
      <c r="IMM11" s="35"/>
      <c r="IMN11" s="35"/>
      <c r="IMO11" s="35"/>
      <c r="IMP11" s="35"/>
      <c r="IMQ11" s="35"/>
      <c r="IMR11" s="35"/>
      <c r="IMS11" s="35"/>
      <c r="IMT11" s="35"/>
      <c r="IMU11" s="35"/>
      <c r="IMV11" s="35"/>
      <c r="IMW11" s="35"/>
      <c r="IMX11" s="35"/>
      <c r="IMY11" s="35"/>
      <c r="IMZ11" s="35"/>
      <c r="INA11" s="35"/>
      <c r="INB11" s="35"/>
      <c r="INC11" s="35"/>
      <c r="IND11" s="35"/>
      <c r="INE11" s="35"/>
      <c r="INF11" s="35"/>
      <c r="ING11" s="35"/>
      <c r="INH11" s="35"/>
      <c r="INI11" s="35"/>
      <c r="INJ11" s="35"/>
      <c r="INK11" s="35"/>
      <c r="INL11" s="35"/>
      <c r="INM11" s="35"/>
      <c r="INN11" s="35"/>
      <c r="INO11" s="35"/>
      <c r="INP11" s="35"/>
      <c r="INQ11" s="35"/>
      <c r="INR11" s="35"/>
      <c r="INS11" s="35"/>
      <c r="INT11" s="35"/>
      <c r="INU11" s="35"/>
      <c r="INV11" s="35"/>
      <c r="INW11" s="35"/>
      <c r="INX11" s="35"/>
      <c r="INY11" s="35"/>
      <c r="INZ11" s="35"/>
      <c r="IOA11" s="35"/>
      <c r="IOB11" s="35"/>
      <c r="IOC11" s="35"/>
      <c r="IOD11" s="35"/>
      <c r="IOE11" s="35"/>
      <c r="IOF11" s="35"/>
      <c r="IOG11" s="35"/>
      <c r="IOH11" s="35"/>
      <c r="IOI11" s="35"/>
      <c r="IOJ11" s="35"/>
      <c r="IOK11" s="35"/>
      <c r="IOL11" s="35"/>
      <c r="IOM11" s="35"/>
      <c r="ION11" s="35"/>
      <c r="IOO11" s="35"/>
      <c r="IOP11" s="35"/>
      <c r="IOQ11" s="35"/>
      <c r="IOR11" s="35"/>
      <c r="IOS11" s="35"/>
      <c r="IOT11" s="35"/>
      <c r="IOU11" s="35"/>
      <c r="IOV11" s="35"/>
      <c r="IOW11" s="35"/>
      <c r="IOX11" s="35"/>
      <c r="IOY11" s="35"/>
      <c r="IOZ11" s="35"/>
      <c r="IPA11" s="35"/>
      <c r="IPB11" s="35"/>
      <c r="IPC11" s="35"/>
      <c r="IPD11" s="35"/>
      <c r="IPE11" s="35"/>
      <c r="IPF11" s="35"/>
      <c r="IPG11" s="35"/>
      <c r="IPH11" s="35"/>
      <c r="IPI11" s="35"/>
      <c r="IPJ11" s="35"/>
      <c r="IPK11" s="35"/>
      <c r="IPL11" s="35"/>
      <c r="IPM11" s="35"/>
      <c r="IPN11" s="35"/>
      <c r="IPO11" s="35"/>
      <c r="IPP11" s="35"/>
      <c r="IPQ11" s="35"/>
      <c r="IPR11" s="35"/>
      <c r="IPS11" s="35"/>
      <c r="IPT11" s="35"/>
      <c r="IPU11" s="35"/>
      <c r="IPV11" s="35"/>
      <c r="IPW11" s="35"/>
      <c r="IPX11" s="35"/>
      <c r="IPY11" s="35"/>
      <c r="IPZ11" s="35"/>
      <c r="IQA11" s="35"/>
      <c r="IQB11" s="35"/>
      <c r="IQC11" s="35"/>
      <c r="IQD11" s="35"/>
      <c r="IQE11" s="35"/>
      <c r="IQF11" s="35"/>
      <c r="IQG11" s="35"/>
      <c r="IQH11" s="35"/>
      <c r="IQI11" s="35"/>
      <c r="IQJ11" s="35"/>
      <c r="IQK11" s="35"/>
      <c r="IQL11" s="35"/>
      <c r="IQM11" s="35"/>
      <c r="IQN11" s="35"/>
      <c r="IQO11" s="35"/>
      <c r="IQP11" s="35"/>
      <c r="IQQ11" s="35"/>
      <c r="IQR11" s="35"/>
      <c r="IQS11" s="35"/>
      <c r="IQT11" s="35"/>
      <c r="IQU11" s="35"/>
      <c r="IQV11" s="35"/>
      <c r="IQW11" s="35"/>
      <c r="IQX11" s="35"/>
      <c r="IQY11" s="35"/>
      <c r="IQZ11" s="35"/>
      <c r="IRA11" s="35"/>
      <c r="IRB11" s="35"/>
      <c r="IRC11" s="35"/>
      <c r="IRD11" s="35"/>
      <c r="IRE11" s="35"/>
      <c r="IRF11" s="35"/>
      <c r="IRG11" s="35"/>
      <c r="IRH11" s="35"/>
      <c r="IRI11" s="35"/>
      <c r="IRJ11" s="35"/>
      <c r="IRK11" s="35"/>
      <c r="IRL11" s="35"/>
      <c r="IRM11" s="35"/>
      <c r="IRN11" s="35"/>
      <c r="IRO11" s="35"/>
      <c r="IRP11" s="35"/>
      <c r="IRQ11" s="35"/>
      <c r="IRR11" s="35"/>
      <c r="IRS11" s="35"/>
      <c r="IRT11" s="35"/>
      <c r="IRU11" s="35"/>
      <c r="IRV11" s="35"/>
      <c r="IRW11" s="35"/>
      <c r="IRX11" s="35"/>
      <c r="IRY11" s="35"/>
      <c r="IRZ11" s="35"/>
      <c r="ISA11" s="35"/>
      <c r="ISB11" s="35"/>
      <c r="ISC11" s="35"/>
      <c r="ISD11" s="35"/>
      <c r="ISE11" s="35"/>
      <c r="ISF11" s="35"/>
      <c r="ISG11" s="35"/>
      <c r="ISH11" s="35"/>
      <c r="ISI11" s="35"/>
      <c r="ISJ11" s="35"/>
      <c r="ISK11" s="35"/>
      <c r="ISL11" s="35"/>
      <c r="ISM11" s="35"/>
      <c r="ISN11" s="35"/>
      <c r="ISO11" s="35"/>
      <c r="ISP11" s="35"/>
      <c r="ISQ11" s="35"/>
      <c r="ISR11" s="35"/>
      <c r="ISS11" s="35"/>
      <c r="IST11" s="35"/>
      <c r="ISU11" s="35"/>
      <c r="ISV11" s="35"/>
      <c r="ISW11" s="35"/>
      <c r="ISX11" s="35"/>
      <c r="ISY11" s="35"/>
      <c r="ISZ11" s="35"/>
      <c r="ITA11" s="35"/>
      <c r="ITB11" s="35"/>
      <c r="ITC11" s="35"/>
      <c r="ITD11" s="35"/>
      <c r="ITE11" s="35"/>
      <c r="ITF11" s="35"/>
      <c r="ITG11" s="35"/>
      <c r="ITH11" s="35"/>
      <c r="ITI11" s="35"/>
      <c r="ITJ11" s="35"/>
      <c r="ITK11" s="35"/>
      <c r="ITL11" s="35"/>
      <c r="ITM11" s="35"/>
      <c r="ITN11" s="35"/>
      <c r="ITO11" s="35"/>
      <c r="ITP11" s="35"/>
      <c r="ITQ11" s="35"/>
      <c r="ITR11" s="35"/>
      <c r="ITS11" s="35"/>
      <c r="ITT11" s="35"/>
      <c r="ITU11" s="35"/>
      <c r="ITV11" s="35"/>
      <c r="ITW11" s="35"/>
      <c r="ITX11" s="35"/>
      <c r="ITY11" s="35"/>
      <c r="ITZ11" s="35"/>
      <c r="IUA11" s="35"/>
      <c r="IUB11" s="35"/>
      <c r="IUC11" s="35"/>
      <c r="IUD11" s="35"/>
      <c r="IUE11" s="35"/>
      <c r="IUF11" s="35"/>
      <c r="IUG11" s="35"/>
      <c r="IUH11" s="35"/>
      <c r="IUI11" s="35"/>
      <c r="IUJ11" s="35"/>
      <c r="IUK11" s="35"/>
      <c r="IUL11" s="35"/>
      <c r="IUM11" s="35"/>
      <c r="IUN11" s="35"/>
      <c r="IUO11" s="35"/>
      <c r="IUP11" s="35"/>
      <c r="IUQ11" s="35"/>
      <c r="IUR11" s="35"/>
      <c r="IUS11" s="35"/>
      <c r="IUT11" s="35"/>
      <c r="IUU11" s="35"/>
      <c r="IUV11" s="35"/>
      <c r="IUW11" s="35"/>
      <c r="IUX11" s="35"/>
      <c r="IUY11" s="35"/>
      <c r="IUZ11" s="35"/>
      <c r="IVA11" s="35"/>
      <c r="IVB11" s="35"/>
      <c r="IVC11" s="35"/>
      <c r="IVD11" s="35"/>
      <c r="IVE11" s="35"/>
      <c r="IVF11" s="35"/>
      <c r="IVG11" s="35"/>
      <c r="IVH11" s="35"/>
      <c r="IVI11" s="35"/>
      <c r="IVJ11" s="35"/>
      <c r="IVK11" s="35"/>
      <c r="IVL11" s="35"/>
      <c r="IVM11" s="35"/>
      <c r="IVN11" s="35"/>
      <c r="IVO11" s="35"/>
      <c r="IVP11" s="35"/>
      <c r="IVQ11" s="35"/>
      <c r="IVR11" s="35"/>
      <c r="IVS11" s="35"/>
      <c r="IVT11" s="35"/>
      <c r="IVU11" s="35"/>
      <c r="IVV11" s="35"/>
      <c r="IVW11" s="35"/>
      <c r="IVX11" s="35"/>
      <c r="IVY11" s="35"/>
      <c r="IVZ11" s="35"/>
      <c r="IWA11" s="35"/>
      <c r="IWB11" s="35"/>
      <c r="IWC11" s="35"/>
      <c r="IWD11" s="35"/>
      <c r="IWE11" s="35"/>
      <c r="IWF11" s="35"/>
      <c r="IWG11" s="35"/>
      <c r="IWH11" s="35"/>
      <c r="IWI11" s="35"/>
      <c r="IWJ11" s="35"/>
      <c r="IWK11" s="35"/>
      <c r="IWL11" s="35"/>
      <c r="IWM11" s="35"/>
      <c r="IWN11" s="35"/>
      <c r="IWO11" s="35"/>
      <c r="IWP11" s="35"/>
      <c r="IWQ11" s="35"/>
      <c r="IWR11" s="35"/>
      <c r="IWS11" s="35"/>
      <c r="IWT11" s="35"/>
      <c r="IWU11" s="35"/>
      <c r="IWV11" s="35"/>
      <c r="IWW11" s="35"/>
      <c r="IWX11" s="35"/>
      <c r="IWY11" s="35"/>
      <c r="IWZ11" s="35"/>
      <c r="IXA11" s="35"/>
      <c r="IXB11" s="35"/>
      <c r="IXC11" s="35"/>
      <c r="IXD11" s="35"/>
      <c r="IXE11" s="35"/>
      <c r="IXF11" s="35"/>
      <c r="IXG11" s="35"/>
      <c r="IXH11" s="35"/>
      <c r="IXI11" s="35"/>
      <c r="IXJ11" s="35"/>
      <c r="IXK11" s="35"/>
      <c r="IXL11" s="35"/>
      <c r="IXM11" s="35"/>
      <c r="IXN11" s="35"/>
      <c r="IXO11" s="35"/>
      <c r="IXP11" s="35"/>
      <c r="IXQ11" s="35"/>
      <c r="IXR11" s="35"/>
      <c r="IXS11" s="35"/>
      <c r="IXT11" s="35"/>
      <c r="IXU11" s="35"/>
      <c r="IXV11" s="35"/>
      <c r="IXW11" s="35"/>
      <c r="IXX11" s="35"/>
      <c r="IXY11" s="35"/>
      <c r="IXZ11" s="35"/>
      <c r="IYA11" s="35"/>
      <c r="IYB11" s="35"/>
      <c r="IYC11" s="35"/>
      <c r="IYD11" s="35"/>
      <c r="IYE11" s="35"/>
      <c r="IYF11" s="35"/>
      <c r="IYG11" s="35"/>
      <c r="IYH11" s="35"/>
      <c r="IYI11" s="35"/>
      <c r="IYJ11" s="35"/>
      <c r="IYK11" s="35"/>
      <c r="IYL11" s="35"/>
      <c r="IYM11" s="35"/>
      <c r="IYN11" s="35"/>
      <c r="IYO11" s="35"/>
      <c r="IYP11" s="35"/>
      <c r="IYQ11" s="35"/>
      <c r="IYR11" s="35"/>
      <c r="IYS11" s="35"/>
      <c r="IYT11" s="35"/>
      <c r="IYU11" s="35"/>
      <c r="IYV11" s="35"/>
      <c r="IYW11" s="35"/>
      <c r="IYX11" s="35"/>
      <c r="IYY11" s="35"/>
      <c r="IYZ11" s="35"/>
      <c r="IZA11" s="35"/>
      <c r="IZB11" s="35"/>
      <c r="IZC11" s="35"/>
      <c r="IZD11" s="35"/>
      <c r="IZE11" s="35"/>
      <c r="IZF11" s="35"/>
      <c r="IZG11" s="35"/>
      <c r="IZH11" s="35"/>
      <c r="IZI11" s="35"/>
      <c r="IZJ11" s="35"/>
      <c r="IZK11" s="35"/>
      <c r="IZL11" s="35"/>
      <c r="IZM11" s="35"/>
      <c r="IZN11" s="35"/>
      <c r="IZO11" s="35"/>
      <c r="IZP11" s="35"/>
      <c r="IZQ11" s="35"/>
      <c r="IZR11" s="35"/>
      <c r="IZS11" s="35"/>
      <c r="IZT11" s="35"/>
      <c r="IZU11" s="35"/>
      <c r="IZV11" s="35"/>
      <c r="IZW11" s="35"/>
      <c r="IZX11" s="35"/>
      <c r="IZY11" s="35"/>
      <c r="IZZ11" s="35"/>
      <c r="JAA11" s="35"/>
      <c r="JAB11" s="35"/>
      <c r="JAC11" s="35"/>
      <c r="JAD11" s="35"/>
      <c r="JAE11" s="35"/>
      <c r="JAF11" s="35"/>
      <c r="JAG11" s="35"/>
      <c r="JAH11" s="35"/>
      <c r="JAI11" s="35"/>
      <c r="JAJ11" s="35"/>
      <c r="JAK11" s="35"/>
      <c r="JAL11" s="35"/>
      <c r="JAM11" s="35"/>
      <c r="JAN11" s="35"/>
      <c r="JAO11" s="35"/>
      <c r="JAP11" s="35"/>
      <c r="JAQ11" s="35"/>
      <c r="JAR11" s="35"/>
      <c r="JAS11" s="35"/>
      <c r="JAT11" s="35"/>
      <c r="JAU11" s="35"/>
      <c r="JAV11" s="35"/>
      <c r="JAW11" s="35"/>
      <c r="JAX11" s="35"/>
      <c r="JAY11" s="35"/>
      <c r="JAZ11" s="35"/>
      <c r="JBA11" s="35"/>
      <c r="JBB11" s="35"/>
      <c r="JBC11" s="35"/>
      <c r="JBD11" s="35"/>
      <c r="JBE11" s="35"/>
      <c r="JBF11" s="35"/>
      <c r="JBG11" s="35"/>
      <c r="JBH11" s="35"/>
      <c r="JBI11" s="35"/>
      <c r="JBJ11" s="35"/>
      <c r="JBK11" s="35"/>
      <c r="JBL11" s="35"/>
      <c r="JBM11" s="35"/>
      <c r="JBN11" s="35"/>
      <c r="JBO11" s="35"/>
      <c r="JBP11" s="35"/>
      <c r="JBQ11" s="35"/>
      <c r="JBR11" s="35"/>
      <c r="JBS11" s="35"/>
      <c r="JBT11" s="35"/>
      <c r="JBU11" s="35"/>
      <c r="JBV11" s="35"/>
      <c r="JBW11" s="35"/>
      <c r="JBX11" s="35"/>
      <c r="JBY11" s="35"/>
      <c r="JBZ11" s="35"/>
      <c r="JCA11" s="35"/>
      <c r="JCB11" s="35"/>
      <c r="JCC11" s="35"/>
      <c r="JCD11" s="35"/>
      <c r="JCE11" s="35"/>
      <c r="JCF11" s="35"/>
      <c r="JCG11" s="35"/>
      <c r="JCH11" s="35"/>
      <c r="JCI11" s="35"/>
      <c r="JCJ11" s="35"/>
      <c r="JCK11" s="35"/>
      <c r="JCL11" s="35"/>
      <c r="JCM11" s="35"/>
      <c r="JCN11" s="35"/>
      <c r="JCO11" s="35"/>
      <c r="JCP11" s="35"/>
      <c r="JCQ11" s="35"/>
      <c r="JCR11" s="35"/>
      <c r="JCS11" s="35"/>
      <c r="JCT11" s="35"/>
      <c r="JCU11" s="35"/>
      <c r="JCV11" s="35"/>
      <c r="JCW11" s="35"/>
      <c r="JCX11" s="35"/>
      <c r="JCY11" s="35"/>
      <c r="JCZ11" s="35"/>
      <c r="JDA11" s="35"/>
      <c r="JDB11" s="35"/>
      <c r="JDC11" s="35"/>
      <c r="JDD11" s="35"/>
      <c r="JDE11" s="35"/>
      <c r="JDF11" s="35"/>
      <c r="JDG11" s="35"/>
      <c r="JDH11" s="35"/>
      <c r="JDI11" s="35"/>
      <c r="JDJ11" s="35"/>
      <c r="JDK11" s="35"/>
      <c r="JDL11" s="35"/>
      <c r="JDM11" s="35"/>
      <c r="JDN11" s="35"/>
      <c r="JDO11" s="35"/>
      <c r="JDP11" s="35"/>
      <c r="JDQ11" s="35"/>
      <c r="JDR11" s="35"/>
      <c r="JDS11" s="35"/>
      <c r="JDT11" s="35"/>
      <c r="JDU11" s="35"/>
      <c r="JDV11" s="35"/>
      <c r="JDW11" s="35"/>
      <c r="JDX11" s="35"/>
      <c r="JDY11" s="35"/>
      <c r="JDZ11" s="35"/>
      <c r="JEA11" s="35"/>
      <c r="JEB11" s="35"/>
      <c r="JEC11" s="35"/>
      <c r="JED11" s="35"/>
      <c r="JEE11" s="35"/>
      <c r="JEF11" s="35"/>
      <c r="JEG11" s="35"/>
      <c r="JEH11" s="35"/>
      <c r="JEI11" s="35"/>
      <c r="JEJ11" s="35"/>
      <c r="JEK11" s="35"/>
      <c r="JEL11" s="35"/>
      <c r="JEM11" s="35"/>
      <c r="JEN11" s="35"/>
      <c r="JEO11" s="35"/>
      <c r="JEP11" s="35"/>
      <c r="JEQ11" s="35"/>
      <c r="JER11" s="35"/>
      <c r="JES11" s="35"/>
      <c r="JET11" s="35"/>
      <c r="JEU11" s="35"/>
      <c r="JEV11" s="35"/>
      <c r="JEW11" s="35"/>
      <c r="JEX11" s="35"/>
      <c r="JEY11" s="35"/>
      <c r="JEZ11" s="35"/>
      <c r="JFA11" s="35"/>
      <c r="JFB11" s="35"/>
      <c r="JFC11" s="35"/>
      <c r="JFD11" s="35"/>
      <c r="JFE11" s="35"/>
      <c r="JFF11" s="35"/>
      <c r="JFG11" s="35"/>
      <c r="JFH11" s="35"/>
      <c r="JFI11" s="35"/>
      <c r="JFJ11" s="35"/>
      <c r="JFK11" s="35"/>
      <c r="JFL11" s="35"/>
      <c r="JFM11" s="35"/>
      <c r="JFN11" s="35"/>
      <c r="JFO11" s="35"/>
      <c r="JFP11" s="35"/>
      <c r="JFQ11" s="35"/>
      <c r="JFR11" s="35"/>
      <c r="JFS11" s="35"/>
      <c r="JFT11" s="35"/>
      <c r="JFU11" s="35"/>
      <c r="JFV11" s="35"/>
      <c r="JFW11" s="35"/>
      <c r="JFX11" s="35"/>
      <c r="JFY11" s="35"/>
      <c r="JFZ11" s="35"/>
      <c r="JGA11" s="35"/>
      <c r="JGB11" s="35"/>
      <c r="JGC11" s="35"/>
      <c r="JGD11" s="35"/>
      <c r="JGE11" s="35"/>
      <c r="JGF11" s="35"/>
      <c r="JGG11" s="35"/>
      <c r="JGH11" s="35"/>
      <c r="JGI11" s="35"/>
      <c r="JGJ11" s="35"/>
      <c r="JGK11" s="35"/>
      <c r="JGL11" s="35"/>
      <c r="JGM11" s="35"/>
      <c r="JGN11" s="35"/>
      <c r="JGO11" s="35"/>
      <c r="JGP11" s="35"/>
      <c r="JGQ11" s="35"/>
      <c r="JGR11" s="35"/>
      <c r="JGS11" s="35"/>
      <c r="JGT11" s="35"/>
      <c r="JGU11" s="35"/>
      <c r="JGV11" s="35"/>
      <c r="JGW11" s="35"/>
      <c r="JGX11" s="35"/>
      <c r="JGY11" s="35"/>
      <c r="JGZ11" s="35"/>
      <c r="JHA11" s="35"/>
      <c r="JHB11" s="35"/>
      <c r="JHC11" s="35"/>
      <c r="JHD11" s="35"/>
      <c r="JHE11" s="35"/>
      <c r="JHF11" s="35"/>
      <c r="JHG11" s="35"/>
      <c r="JHH11" s="35"/>
      <c r="JHI11" s="35"/>
      <c r="JHJ11" s="35"/>
      <c r="JHK11" s="35"/>
      <c r="JHL11" s="35"/>
      <c r="JHM11" s="35"/>
      <c r="JHN11" s="35"/>
      <c r="JHO11" s="35"/>
      <c r="JHP11" s="35"/>
      <c r="JHQ11" s="35"/>
      <c r="JHR11" s="35"/>
      <c r="JHS11" s="35"/>
      <c r="JHT11" s="35"/>
      <c r="JHU11" s="35"/>
      <c r="JHV11" s="35"/>
      <c r="JHW11" s="35"/>
      <c r="JHX11" s="35"/>
      <c r="JHY11" s="35"/>
      <c r="JHZ11" s="35"/>
      <c r="JIA11" s="35"/>
      <c r="JIB11" s="35"/>
      <c r="JIC11" s="35"/>
      <c r="JID11" s="35"/>
      <c r="JIE11" s="35"/>
      <c r="JIF11" s="35"/>
      <c r="JIG11" s="35"/>
      <c r="JIH11" s="35"/>
      <c r="JII11" s="35"/>
      <c r="JIJ11" s="35"/>
      <c r="JIK11" s="35"/>
      <c r="JIL11" s="35"/>
      <c r="JIM11" s="35"/>
      <c r="JIN11" s="35"/>
      <c r="JIO11" s="35"/>
      <c r="JIP11" s="35"/>
      <c r="JIQ11" s="35"/>
      <c r="JIR11" s="35"/>
      <c r="JIS11" s="35"/>
      <c r="JIT11" s="35"/>
      <c r="JIU11" s="35"/>
      <c r="JIV11" s="35"/>
      <c r="JIW11" s="35"/>
      <c r="JIX11" s="35"/>
      <c r="JIY11" s="35"/>
      <c r="JIZ11" s="35"/>
      <c r="JJA11" s="35"/>
      <c r="JJB11" s="35"/>
      <c r="JJC11" s="35"/>
      <c r="JJD11" s="35"/>
      <c r="JJE11" s="35"/>
      <c r="JJF11" s="35"/>
      <c r="JJG11" s="35"/>
      <c r="JJH11" s="35"/>
      <c r="JJI11" s="35"/>
      <c r="JJJ11" s="35"/>
      <c r="JJK11" s="35"/>
      <c r="JJL11" s="35"/>
      <c r="JJM11" s="35"/>
      <c r="JJN11" s="35"/>
      <c r="JJO11" s="35"/>
      <c r="JJP11" s="35"/>
      <c r="JJQ11" s="35"/>
      <c r="JJR11" s="35"/>
      <c r="JJS11" s="35"/>
      <c r="JJT11" s="35"/>
      <c r="JJU11" s="35"/>
      <c r="JJV11" s="35"/>
      <c r="JJW11" s="35"/>
      <c r="JJX11" s="35"/>
      <c r="JJY11" s="35"/>
      <c r="JJZ11" s="35"/>
      <c r="JKA11" s="35"/>
      <c r="JKB11" s="35"/>
      <c r="JKC11" s="35"/>
      <c r="JKD11" s="35"/>
      <c r="JKE11" s="35"/>
      <c r="JKF11" s="35"/>
      <c r="JKG11" s="35"/>
      <c r="JKH11" s="35"/>
      <c r="JKI11" s="35"/>
      <c r="JKJ11" s="35"/>
      <c r="JKK11" s="35"/>
      <c r="JKL11" s="35"/>
      <c r="JKM11" s="35"/>
      <c r="JKN11" s="35"/>
      <c r="JKO11" s="35"/>
      <c r="JKP11" s="35"/>
      <c r="JKQ11" s="35"/>
      <c r="JKR11" s="35"/>
      <c r="JKS11" s="35"/>
      <c r="JKT11" s="35"/>
      <c r="JKU11" s="35"/>
      <c r="JKV11" s="35"/>
      <c r="JKW11" s="35"/>
      <c r="JKX11" s="35"/>
      <c r="JKY11" s="35"/>
      <c r="JKZ11" s="35"/>
      <c r="JLA11" s="35"/>
      <c r="JLB11" s="35"/>
      <c r="JLC11" s="35"/>
      <c r="JLD11" s="35"/>
      <c r="JLE11" s="35"/>
      <c r="JLF11" s="35"/>
      <c r="JLG11" s="35"/>
      <c r="JLH11" s="35"/>
      <c r="JLI11" s="35"/>
      <c r="JLJ11" s="35"/>
      <c r="JLK11" s="35"/>
      <c r="JLL11" s="35"/>
      <c r="JLM11" s="35"/>
      <c r="JLN11" s="35"/>
      <c r="JLO11" s="35"/>
      <c r="JLP11" s="35"/>
      <c r="JLQ11" s="35"/>
      <c r="JLR11" s="35"/>
      <c r="JLS11" s="35"/>
      <c r="JLT11" s="35"/>
      <c r="JLU11" s="35"/>
      <c r="JLV11" s="35"/>
      <c r="JLW11" s="35"/>
      <c r="JLX11" s="35"/>
      <c r="JLY11" s="35"/>
      <c r="JLZ11" s="35"/>
      <c r="JMA11" s="35"/>
      <c r="JMB11" s="35"/>
      <c r="JMC11" s="35"/>
      <c r="JMD11" s="35"/>
      <c r="JME11" s="35"/>
      <c r="JMF11" s="35"/>
      <c r="JMG11" s="35"/>
      <c r="JMH11" s="35"/>
      <c r="JMI11" s="35"/>
      <c r="JMJ11" s="35"/>
      <c r="JMK11" s="35"/>
      <c r="JML11" s="35"/>
      <c r="JMM11" s="35"/>
      <c r="JMN11" s="35"/>
      <c r="JMO11" s="35"/>
      <c r="JMP11" s="35"/>
      <c r="JMQ11" s="35"/>
      <c r="JMR11" s="35"/>
      <c r="JMS11" s="35"/>
      <c r="JMT11" s="35"/>
      <c r="JMU11" s="35"/>
      <c r="JMV11" s="35"/>
      <c r="JMW11" s="35"/>
      <c r="JMX11" s="35"/>
      <c r="JMY11" s="35"/>
      <c r="JMZ11" s="35"/>
      <c r="JNA11" s="35"/>
      <c r="JNB11" s="35"/>
      <c r="JNC11" s="35"/>
      <c r="JND11" s="35"/>
      <c r="JNE11" s="35"/>
      <c r="JNF11" s="35"/>
      <c r="JNG11" s="35"/>
      <c r="JNH11" s="35"/>
      <c r="JNI11" s="35"/>
      <c r="JNJ11" s="35"/>
      <c r="JNK11" s="35"/>
      <c r="JNL11" s="35"/>
      <c r="JNM11" s="35"/>
      <c r="JNN11" s="35"/>
      <c r="JNO11" s="35"/>
      <c r="JNP11" s="35"/>
      <c r="JNQ11" s="35"/>
      <c r="JNR11" s="35"/>
      <c r="JNS11" s="35"/>
      <c r="JNT11" s="35"/>
      <c r="JNU11" s="35"/>
      <c r="JNV11" s="35"/>
      <c r="JNW11" s="35"/>
      <c r="JNX11" s="35"/>
      <c r="JNY11" s="35"/>
      <c r="JNZ11" s="35"/>
      <c r="JOA11" s="35"/>
      <c r="JOB11" s="35"/>
      <c r="JOC11" s="35"/>
      <c r="JOD11" s="35"/>
      <c r="JOE11" s="35"/>
      <c r="JOF11" s="35"/>
      <c r="JOG11" s="35"/>
      <c r="JOH11" s="35"/>
      <c r="JOI11" s="35"/>
      <c r="JOJ11" s="35"/>
      <c r="JOK11" s="35"/>
      <c r="JOL11" s="35"/>
      <c r="JOM11" s="35"/>
      <c r="JON11" s="35"/>
      <c r="JOO11" s="35"/>
      <c r="JOP11" s="35"/>
      <c r="JOQ11" s="35"/>
      <c r="JOR11" s="35"/>
      <c r="JOS11" s="35"/>
      <c r="JOT11" s="35"/>
      <c r="JOU11" s="35"/>
      <c r="JOV11" s="35"/>
      <c r="JOW11" s="35"/>
      <c r="JOX11" s="35"/>
      <c r="JOY11" s="35"/>
      <c r="JOZ11" s="35"/>
      <c r="JPA11" s="35"/>
      <c r="JPB11" s="35"/>
      <c r="JPC11" s="35"/>
      <c r="JPD11" s="35"/>
      <c r="JPE11" s="35"/>
      <c r="JPF11" s="35"/>
      <c r="JPG11" s="35"/>
      <c r="JPH11" s="35"/>
      <c r="JPI11" s="35"/>
      <c r="JPJ11" s="35"/>
      <c r="JPK11" s="35"/>
      <c r="JPL11" s="35"/>
      <c r="JPM11" s="35"/>
      <c r="JPN11" s="35"/>
      <c r="JPO11" s="35"/>
      <c r="JPP11" s="35"/>
      <c r="JPQ11" s="35"/>
      <c r="JPR11" s="35"/>
      <c r="JPS11" s="35"/>
      <c r="JPT11" s="35"/>
      <c r="JPU11" s="35"/>
      <c r="JPV11" s="35"/>
      <c r="JPW11" s="35"/>
      <c r="JPX11" s="35"/>
      <c r="JPY11" s="35"/>
      <c r="JPZ11" s="35"/>
      <c r="JQA11" s="35"/>
      <c r="JQB11" s="35"/>
      <c r="JQC11" s="35"/>
      <c r="JQD11" s="35"/>
      <c r="JQE11" s="35"/>
      <c r="JQF11" s="35"/>
      <c r="JQG11" s="35"/>
      <c r="JQH11" s="35"/>
      <c r="JQI11" s="35"/>
      <c r="JQJ11" s="35"/>
      <c r="JQK11" s="35"/>
      <c r="JQL11" s="35"/>
      <c r="JQM11" s="35"/>
      <c r="JQN11" s="35"/>
      <c r="JQO11" s="35"/>
      <c r="JQP11" s="35"/>
      <c r="JQQ11" s="35"/>
      <c r="JQR11" s="35"/>
      <c r="JQS11" s="35"/>
      <c r="JQT11" s="35"/>
      <c r="JQU11" s="35"/>
      <c r="JQV11" s="35"/>
      <c r="JQW11" s="35"/>
      <c r="JQX11" s="35"/>
      <c r="JQY11" s="35"/>
      <c r="JQZ11" s="35"/>
      <c r="JRA11" s="35"/>
      <c r="JRB11" s="35"/>
      <c r="JRC11" s="35"/>
      <c r="JRD11" s="35"/>
      <c r="JRE11" s="35"/>
      <c r="JRF11" s="35"/>
      <c r="JRG11" s="35"/>
      <c r="JRH11" s="35"/>
      <c r="JRI11" s="35"/>
      <c r="JRJ11" s="35"/>
      <c r="JRK11" s="35"/>
      <c r="JRL11" s="35"/>
      <c r="JRM11" s="35"/>
      <c r="JRN11" s="35"/>
      <c r="JRO11" s="35"/>
      <c r="JRP11" s="35"/>
      <c r="JRQ11" s="35"/>
      <c r="JRR11" s="35"/>
      <c r="JRS11" s="35"/>
      <c r="JRT11" s="35"/>
      <c r="JRU11" s="35"/>
      <c r="JRV11" s="35"/>
      <c r="JRW11" s="35"/>
      <c r="JRX11" s="35"/>
      <c r="JRY11" s="35"/>
      <c r="JRZ11" s="35"/>
      <c r="JSA11" s="35"/>
      <c r="JSB11" s="35"/>
      <c r="JSC11" s="35"/>
      <c r="JSD11" s="35"/>
      <c r="JSE11" s="35"/>
      <c r="JSF11" s="35"/>
      <c r="JSG11" s="35"/>
      <c r="JSH11" s="35"/>
      <c r="JSI11" s="35"/>
      <c r="JSJ11" s="35"/>
      <c r="JSK11" s="35"/>
      <c r="JSL11" s="35"/>
      <c r="JSM11" s="35"/>
      <c r="JSN11" s="35"/>
      <c r="JSO11" s="35"/>
      <c r="JSP11" s="35"/>
      <c r="JSQ11" s="35"/>
      <c r="JSR11" s="35"/>
      <c r="JSS11" s="35"/>
      <c r="JST11" s="35"/>
      <c r="JSU11" s="35"/>
      <c r="JSV11" s="35"/>
      <c r="JSW11" s="35"/>
      <c r="JSX11" s="35"/>
      <c r="JSY11" s="35"/>
      <c r="JSZ11" s="35"/>
      <c r="JTA11" s="35"/>
      <c r="JTB11" s="35"/>
      <c r="JTC11" s="35"/>
      <c r="JTD11" s="35"/>
      <c r="JTE11" s="35"/>
      <c r="JTF11" s="35"/>
      <c r="JTG11" s="35"/>
      <c r="JTH11" s="35"/>
      <c r="JTI11" s="35"/>
      <c r="JTJ11" s="35"/>
      <c r="JTK11" s="35"/>
      <c r="JTL11" s="35"/>
      <c r="JTM11" s="35"/>
      <c r="JTN11" s="35"/>
      <c r="JTO11" s="35"/>
      <c r="JTP11" s="35"/>
      <c r="JTQ11" s="35"/>
      <c r="JTR11" s="35"/>
      <c r="JTS11" s="35"/>
      <c r="JTT11" s="35"/>
      <c r="JTU11" s="35"/>
      <c r="JTV11" s="35"/>
      <c r="JTW11" s="35"/>
      <c r="JTX11" s="35"/>
      <c r="JTY11" s="35"/>
      <c r="JTZ11" s="35"/>
      <c r="JUA11" s="35"/>
      <c r="JUB11" s="35"/>
      <c r="JUC11" s="35"/>
      <c r="JUD11" s="35"/>
      <c r="JUE11" s="35"/>
      <c r="JUF11" s="35"/>
      <c r="JUG11" s="35"/>
      <c r="JUH11" s="35"/>
      <c r="JUI11" s="35"/>
      <c r="JUJ11" s="35"/>
      <c r="JUK11" s="35"/>
      <c r="JUL11" s="35"/>
      <c r="JUM11" s="35"/>
      <c r="JUN11" s="35"/>
      <c r="JUO11" s="35"/>
      <c r="JUP11" s="35"/>
      <c r="JUQ11" s="35"/>
      <c r="JUR11" s="35"/>
      <c r="JUS11" s="35"/>
      <c r="JUT11" s="35"/>
      <c r="JUU11" s="35"/>
      <c r="JUV11" s="35"/>
      <c r="JUW11" s="35"/>
      <c r="JUX11" s="35"/>
      <c r="JUY11" s="35"/>
      <c r="JUZ11" s="35"/>
      <c r="JVA11" s="35"/>
      <c r="JVB11" s="35"/>
      <c r="JVC11" s="35"/>
      <c r="JVD11" s="35"/>
      <c r="JVE11" s="35"/>
      <c r="JVF11" s="35"/>
      <c r="JVG11" s="35"/>
      <c r="JVH11" s="35"/>
      <c r="JVI11" s="35"/>
      <c r="JVJ11" s="35"/>
      <c r="JVK11" s="35"/>
      <c r="JVL11" s="35"/>
      <c r="JVM11" s="35"/>
      <c r="JVN11" s="35"/>
      <c r="JVO11" s="35"/>
      <c r="JVP11" s="35"/>
      <c r="JVQ11" s="35"/>
      <c r="JVR11" s="35"/>
      <c r="JVS11" s="35"/>
      <c r="JVT11" s="35"/>
      <c r="JVU11" s="35"/>
      <c r="JVV11" s="35"/>
      <c r="JVW11" s="35"/>
      <c r="JVX11" s="35"/>
      <c r="JVY11" s="35"/>
      <c r="JVZ11" s="35"/>
      <c r="JWA11" s="35"/>
      <c r="JWB11" s="35"/>
      <c r="JWC11" s="35"/>
      <c r="JWD11" s="35"/>
      <c r="JWE11" s="35"/>
      <c r="JWF11" s="35"/>
      <c r="JWG11" s="35"/>
      <c r="JWH11" s="35"/>
      <c r="JWI11" s="35"/>
      <c r="JWJ11" s="35"/>
      <c r="JWK11" s="35"/>
      <c r="JWL11" s="35"/>
      <c r="JWM11" s="35"/>
      <c r="JWN11" s="35"/>
      <c r="JWO11" s="35"/>
      <c r="JWP11" s="35"/>
      <c r="JWQ11" s="35"/>
      <c r="JWR11" s="35"/>
      <c r="JWS11" s="35"/>
      <c r="JWT11" s="35"/>
      <c r="JWU11" s="35"/>
      <c r="JWV11" s="35"/>
      <c r="JWW11" s="35"/>
      <c r="JWX11" s="35"/>
      <c r="JWY11" s="35"/>
      <c r="JWZ11" s="35"/>
      <c r="JXA11" s="35"/>
      <c r="JXB11" s="35"/>
      <c r="JXC11" s="35"/>
      <c r="JXD11" s="35"/>
      <c r="JXE11" s="35"/>
      <c r="JXF11" s="35"/>
      <c r="JXG11" s="35"/>
      <c r="JXH11" s="35"/>
      <c r="JXI11" s="35"/>
      <c r="JXJ11" s="35"/>
      <c r="JXK11" s="35"/>
      <c r="JXL11" s="35"/>
      <c r="JXM11" s="35"/>
      <c r="JXN11" s="35"/>
      <c r="JXO11" s="35"/>
      <c r="JXP11" s="35"/>
      <c r="JXQ11" s="35"/>
      <c r="JXR11" s="35"/>
      <c r="JXS11" s="35"/>
      <c r="JXT11" s="35"/>
      <c r="JXU11" s="35"/>
      <c r="JXV11" s="35"/>
      <c r="JXW11" s="35"/>
      <c r="JXX11" s="35"/>
      <c r="JXY11" s="35"/>
      <c r="JXZ11" s="35"/>
      <c r="JYA11" s="35"/>
      <c r="JYB11" s="35"/>
      <c r="JYC11" s="35"/>
      <c r="JYD11" s="35"/>
      <c r="JYE11" s="35"/>
      <c r="JYF11" s="35"/>
      <c r="JYG11" s="35"/>
      <c r="JYH11" s="35"/>
      <c r="JYI11" s="35"/>
      <c r="JYJ11" s="35"/>
      <c r="JYK11" s="35"/>
      <c r="JYL11" s="35"/>
      <c r="JYM11" s="35"/>
      <c r="JYN11" s="35"/>
      <c r="JYO11" s="35"/>
      <c r="JYP11" s="35"/>
      <c r="JYQ11" s="35"/>
      <c r="JYR11" s="35"/>
      <c r="JYS11" s="35"/>
      <c r="JYT11" s="35"/>
      <c r="JYU11" s="35"/>
      <c r="JYV11" s="35"/>
      <c r="JYW11" s="35"/>
      <c r="JYX11" s="35"/>
      <c r="JYY11" s="35"/>
      <c r="JYZ11" s="35"/>
      <c r="JZA11" s="35"/>
      <c r="JZB11" s="35"/>
      <c r="JZC11" s="35"/>
      <c r="JZD11" s="35"/>
      <c r="JZE11" s="35"/>
      <c r="JZF11" s="35"/>
      <c r="JZG11" s="35"/>
      <c r="JZH11" s="35"/>
      <c r="JZI11" s="35"/>
      <c r="JZJ11" s="35"/>
      <c r="JZK11" s="35"/>
      <c r="JZL11" s="35"/>
      <c r="JZM11" s="35"/>
      <c r="JZN11" s="35"/>
      <c r="JZO11" s="35"/>
      <c r="JZP11" s="35"/>
      <c r="JZQ11" s="35"/>
      <c r="JZR11" s="35"/>
      <c r="JZS11" s="35"/>
      <c r="JZT11" s="35"/>
      <c r="JZU11" s="35"/>
      <c r="JZV11" s="35"/>
      <c r="JZW11" s="35"/>
      <c r="JZX11" s="35"/>
      <c r="JZY11" s="35"/>
      <c r="JZZ11" s="35"/>
      <c r="KAA11" s="35"/>
      <c r="KAB11" s="35"/>
      <c r="KAC11" s="35"/>
      <c r="KAD11" s="35"/>
      <c r="KAE11" s="35"/>
      <c r="KAF11" s="35"/>
      <c r="KAG11" s="35"/>
      <c r="KAH11" s="35"/>
      <c r="KAI11" s="35"/>
      <c r="KAJ11" s="35"/>
      <c r="KAK11" s="35"/>
      <c r="KAL11" s="35"/>
      <c r="KAM11" s="35"/>
      <c r="KAN11" s="35"/>
      <c r="KAO11" s="35"/>
      <c r="KAP11" s="35"/>
      <c r="KAQ11" s="35"/>
      <c r="KAR11" s="35"/>
      <c r="KAS11" s="35"/>
      <c r="KAT11" s="35"/>
      <c r="KAU11" s="35"/>
      <c r="KAV11" s="35"/>
      <c r="KAW11" s="35"/>
      <c r="KAX11" s="35"/>
      <c r="KAY11" s="35"/>
      <c r="KAZ11" s="35"/>
      <c r="KBA11" s="35"/>
      <c r="KBB11" s="35"/>
      <c r="KBC11" s="35"/>
      <c r="KBD11" s="35"/>
      <c r="KBE11" s="35"/>
      <c r="KBF11" s="35"/>
      <c r="KBG11" s="35"/>
      <c r="KBH11" s="35"/>
      <c r="KBI11" s="35"/>
      <c r="KBJ11" s="35"/>
      <c r="KBK11" s="35"/>
      <c r="KBL11" s="35"/>
      <c r="KBM11" s="35"/>
      <c r="KBN11" s="35"/>
      <c r="KBO11" s="35"/>
      <c r="KBP11" s="35"/>
      <c r="KBQ11" s="35"/>
      <c r="KBR11" s="35"/>
      <c r="KBS11" s="35"/>
      <c r="KBT11" s="35"/>
      <c r="KBU11" s="35"/>
      <c r="KBV11" s="35"/>
      <c r="KBW11" s="35"/>
      <c r="KBX11" s="35"/>
      <c r="KBY11" s="35"/>
      <c r="KBZ11" s="35"/>
      <c r="KCA11" s="35"/>
      <c r="KCB11" s="35"/>
      <c r="KCC11" s="35"/>
      <c r="KCD11" s="35"/>
      <c r="KCE11" s="35"/>
      <c r="KCF11" s="35"/>
      <c r="KCG11" s="35"/>
      <c r="KCH11" s="35"/>
      <c r="KCI11" s="35"/>
      <c r="KCJ11" s="35"/>
      <c r="KCK11" s="35"/>
      <c r="KCL11" s="35"/>
      <c r="KCM11" s="35"/>
      <c r="KCN11" s="35"/>
      <c r="KCO11" s="35"/>
      <c r="KCP11" s="35"/>
      <c r="KCQ11" s="35"/>
      <c r="KCR11" s="35"/>
      <c r="KCS11" s="35"/>
      <c r="KCT11" s="35"/>
      <c r="KCU11" s="35"/>
      <c r="KCV11" s="35"/>
      <c r="KCW11" s="35"/>
      <c r="KCX11" s="35"/>
      <c r="KCY11" s="35"/>
      <c r="KCZ11" s="35"/>
      <c r="KDA11" s="35"/>
      <c r="KDB11" s="35"/>
      <c r="KDC11" s="35"/>
      <c r="KDD11" s="35"/>
      <c r="KDE11" s="35"/>
      <c r="KDF11" s="35"/>
      <c r="KDG11" s="35"/>
      <c r="KDH11" s="35"/>
      <c r="KDI11" s="35"/>
      <c r="KDJ11" s="35"/>
      <c r="KDK11" s="35"/>
      <c r="KDL11" s="35"/>
      <c r="KDM11" s="35"/>
      <c r="KDN11" s="35"/>
      <c r="KDO11" s="35"/>
      <c r="KDP11" s="35"/>
      <c r="KDQ11" s="35"/>
      <c r="KDR11" s="35"/>
      <c r="KDS11" s="35"/>
      <c r="KDT11" s="35"/>
      <c r="KDU11" s="35"/>
      <c r="KDV11" s="35"/>
      <c r="KDW11" s="35"/>
      <c r="KDX11" s="35"/>
      <c r="KDY11" s="35"/>
      <c r="KDZ11" s="35"/>
      <c r="KEA11" s="35"/>
      <c r="KEB11" s="35"/>
      <c r="KEC11" s="35"/>
      <c r="KED11" s="35"/>
      <c r="KEE11" s="35"/>
      <c r="KEF11" s="35"/>
      <c r="KEG11" s="35"/>
      <c r="KEH11" s="35"/>
      <c r="KEI11" s="35"/>
      <c r="KEJ11" s="35"/>
      <c r="KEK11" s="35"/>
      <c r="KEL11" s="35"/>
      <c r="KEM11" s="35"/>
      <c r="KEN11" s="35"/>
      <c r="KEO11" s="35"/>
      <c r="KEP11" s="35"/>
      <c r="KEQ11" s="35"/>
      <c r="KER11" s="35"/>
      <c r="KES11" s="35"/>
      <c r="KET11" s="35"/>
      <c r="KEU11" s="35"/>
      <c r="KEV11" s="35"/>
      <c r="KEW11" s="35"/>
      <c r="KEX11" s="35"/>
      <c r="KEY11" s="35"/>
      <c r="KEZ11" s="35"/>
      <c r="KFA11" s="35"/>
      <c r="KFB11" s="35"/>
      <c r="KFC11" s="35"/>
      <c r="KFD11" s="35"/>
      <c r="KFE11" s="35"/>
      <c r="KFF11" s="35"/>
      <c r="KFG11" s="35"/>
      <c r="KFH11" s="35"/>
      <c r="KFI11" s="35"/>
      <c r="KFJ11" s="35"/>
      <c r="KFK11" s="35"/>
      <c r="KFL11" s="35"/>
      <c r="KFM11" s="35"/>
      <c r="KFN11" s="35"/>
      <c r="KFO11" s="35"/>
      <c r="KFP11" s="35"/>
      <c r="KFQ11" s="35"/>
      <c r="KFR11" s="35"/>
      <c r="KFS11" s="35"/>
      <c r="KFT11" s="35"/>
      <c r="KFU11" s="35"/>
      <c r="KFV11" s="35"/>
      <c r="KFW11" s="35"/>
      <c r="KFX11" s="35"/>
      <c r="KFY11" s="35"/>
      <c r="KFZ11" s="35"/>
      <c r="KGA11" s="35"/>
      <c r="KGB11" s="35"/>
      <c r="KGC11" s="35"/>
      <c r="KGD11" s="35"/>
      <c r="KGE11" s="35"/>
      <c r="KGF11" s="35"/>
      <c r="KGG11" s="35"/>
      <c r="KGH11" s="35"/>
      <c r="KGI11" s="35"/>
      <c r="KGJ11" s="35"/>
      <c r="KGK11" s="35"/>
      <c r="KGL11" s="35"/>
      <c r="KGM11" s="35"/>
      <c r="KGN11" s="35"/>
      <c r="KGO11" s="35"/>
      <c r="KGP11" s="35"/>
      <c r="KGQ11" s="35"/>
      <c r="KGR11" s="35"/>
      <c r="KGS11" s="35"/>
      <c r="KGT11" s="35"/>
      <c r="KGU11" s="35"/>
      <c r="KGV11" s="35"/>
      <c r="KGW11" s="35"/>
      <c r="KGX11" s="35"/>
      <c r="KGY11" s="35"/>
      <c r="KGZ11" s="35"/>
      <c r="KHA11" s="35"/>
      <c r="KHB11" s="35"/>
      <c r="KHC11" s="35"/>
      <c r="KHD11" s="35"/>
      <c r="KHE11" s="35"/>
      <c r="KHF11" s="35"/>
      <c r="KHG11" s="35"/>
      <c r="KHH11" s="35"/>
      <c r="KHI11" s="35"/>
      <c r="KHJ11" s="35"/>
      <c r="KHK11" s="35"/>
      <c r="KHL11" s="35"/>
      <c r="KHM11" s="35"/>
      <c r="KHN11" s="35"/>
      <c r="KHO11" s="35"/>
      <c r="KHP11" s="35"/>
      <c r="KHQ11" s="35"/>
      <c r="KHR11" s="35"/>
      <c r="KHS11" s="35"/>
      <c r="KHT11" s="35"/>
      <c r="KHU11" s="35"/>
      <c r="KHV11" s="35"/>
      <c r="KHW11" s="35"/>
      <c r="KHX11" s="35"/>
      <c r="KHY11" s="35"/>
      <c r="KHZ11" s="35"/>
      <c r="KIA11" s="35"/>
      <c r="KIB11" s="35"/>
      <c r="KIC11" s="35"/>
      <c r="KID11" s="35"/>
      <c r="KIE11" s="35"/>
      <c r="KIF11" s="35"/>
      <c r="KIG11" s="35"/>
      <c r="KIH11" s="35"/>
      <c r="KII11" s="35"/>
      <c r="KIJ11" s="35"/>
      <c r="KIK11" s="35"/>
      <c r="KIL11" s="35"/>
      <c r="KIM11" s="35"/>
      <c r="KIN11" s="35"/>
      <c r="KIO11" s="35"/>
      <c r="KIP11" s="35"/>
      <c r="KIQ11" s="35"/>
      <c r="KIR11" s="35"/>
      <c r="KIS11" s="35"/>
      <c r="KIT11" s="35"/>
      <c r="KIU11" s="35"/>
      <c r="KIV11" s="35"/>
      <c r="KIW11" s="35"/>
      <c r="KIX11" s="35"/>
      <c r="KIY11" s="35"/>
      <c r="KIZ11" s="35"/>
      <c r="KJA11" s="35"/>
      <c r="KJB11" s="35"/>
      <c r="KJC11" s="35"/>
      <c r="KJD11" s="35"/>
      <c r="KJE11" s="35"/>
      <c r="KJF11" s="35"/>
      <c r="KJG11" s="35"/>
      <c r="KJH11" s="35"/>
      <c r="KJI11" s="35"/>
      <c r="KJJ11" s="35"/>
      <c r="KJK11" s="35"/>
      <c r="KJL11" s="35"/>
      <c r="KJM11" s="35"/>
      <c r="KJN11" s="35"/>
      <c r="KJO11" s="35"/>
      <c r="KJP11" s="35"/>
      <c r="KJQ11" s="35"/>
      <c r="KJR11" s="35"/>
      <c r="KJS11" s="35"/>
      <c r="KJT11" s="35"/>
      <c r="KJU11" s="35"/>
      <c r="KJV11" s="35"/>
      <c r="KJW11" s="35"/>
      <c r="KJX11" s="35"/>
      <c r="KJY11" s="35"/>
      <c r="KJZ11" s="35"/>
      <c r="KKA11" s="35"/>
      <c r="KKB11" s="35"/>
      <c r="KKC11" s="35"/>
      <c r="KKD11" s="35"/>
      <c r="KKE11" s="35"/>
      <c r="KKF11" s="35"/>
      <c r="KKG11" s="35"/>
      <c r="KKH11" s="35"/>
      <c r="KKI11" s="35"/>
      <c r="KKJ11" s="35"/>
      <c r="KKK11" s="35"/>
      <c r="KKL11" s="35"/>
      <c r="KKM11" s="35"/>
      <c r="KKN11" s="35"/>
      <c r="KKO11" s="35"/>
      <c r="KKP11" s="35"/>
      <c r="KKQ11" s="35"/>
      <c r="KKR11" s="35"/>
      <c r="KKS11" s="35"/>
      <c r="KKT11" s="35"/>
      <c r="KKU11" s="35"/>
      <c r="KKV11" s="35"/>
      <c r="KKW11" s="35"/>
      <c r="KKX11" s="35"/>
      <c r="KKY11" s="35"/>
      <c r="KKZ11" s="35"/>
      <c r="KLA11" s="35"/>
      <c r="KLB11" s="35"/>
      <c r="KLC11" s="35"/>
      <c r="KLD11" s="35"/>
      <c r="KLE11" s="35"/>
      <c r="KLF11" s="35"/>
      <c r="KLG11" s="35"/>
      <c r="KLH11" s="35"/>
      <c r="KLI11" s="35"/>
      <c r="KLJ11" s="35"/>
      <c r="KLK11" s="35"/>
      <c r="KLL11" s="35"/>
      <c r="KLM11" s="35"/>
      <c r="KLN11" s="35"/>
      <c r="KLO11" s="35"/>
      <c r="KLP11" s="35"/>
      <c r="KLQ11" s="35"/>
      <c r="KLR11" s="35"/>
      <c r="KLS11" s="35"/>
      <c r="KLT11" s="35"/>
      <c r="KLU11" s="35"/>
      <c r="KLV11" s="35"/>
      <c r="KLW11" s="35"/>
      <c r="KLX11" s="35"/>
      <c r="KLY11" s="35"/>
      <c r="KLZ11" s="35"/>
      <c r="KMA11" s="35"/>
      <c r="KMB11" s="35"/>
      <c r="KMC11" s="35"/>
      <c r="KMD11" s="35"/>
      <c r="KME11" s="35"/>
      <c r="KMF11" s="35"/>
      <c r="KMG11" s="35"/>
      <c r="KMH11" s="35"/>
      <c r="KMI11" s="35"/>
      <c r="KMJ11" s="35"/>
      <c r="KMK11" s="35"/>
      <c r="KML11" s="35"/>
      <c r="KMM11" s="35"/>
      <c r="KMN11" s="35"/>
      <c r="KMO11" s="35"/>
      <c r="KMP11" s="35"/>
      <c r="KMQ11" s="35"/>
      <c r="KMR11" s="35"/>
      <c r="KMS11" s="35"/>
      <c r="KMT11" s="35"/>
      <c r="KMU11" s="35"/>
      <c r="KMV11" s="35"/>
      <c r="KMW11" s="35"/>
      <c r="KMX11" s="35"/>
      <c r="KMY11" s="35"/>
      <c r="KMZ11" s="35"/>
      <c r="KNA11" s="35"/>
      <c r="KNB11" s="35"/>
      <c r="KNC11" s="35"/>
      <c r="KND11" s="35"/>
      <c r="KNE11" s="35"/>
      <c r="KNF11" s="35"/>
      <c r="KNG11" s="35"/>
      <c r="KNH11" s="35"/>
      <c r="KNI11" s="35"/>
      <c r="KNJ11" s="35"/>
      <c r="KNK11" s="35"/>
      <c r="KNL11" s="35"/>
      <c r="KNM11" s="35"/>
      <c r="KNN11" s="35"/>
      <c r="KNO11" s="35"/>
      <c r="KNP11" s="35"/>
      <c r="KNQ11" s="35"/>
      <c r="KNR11" s="35"/>
      <c r="KNS11" s="35"/>
      <c r="KNT11" s="35"/>
      <c r="KNU11" s="35"/>
      <c r="KNV11" s="35"/>
      <c r="KNW11" s="35"/>
      <c r="KNX11" s="35"/>
      <c r="KNY11" s="35"/>
      <c r="KNZ11" s="35"/>
      <c r="KOA11" s="35"/>
      <c r="KOB11" s="35"/>
      <c r="KOC11" s="35"/>
      <c r="KOD11" s="35"/>
      <c r="KOE11" s="35"/>
      <c r="KOF11" s="35"/>
      <c r="KOG11" s="35"/>
      <c r="KOH11" s="35"/>
      <c r="KOI11" s="35"/>
      <c r="KOJ11" s="35"/>
      <c r="KOK11" s="35"/>
      <c r="KOL11" s="35"/>
      <c r="KOM11" s="35"/>
      <c r="KON11" s="35"/>
      <c r="KOO11" s="35"/>
      <c r="KOP11" s="35"/>
      <c r="KOQ11" s="35"/>
      <c r="KOR11" s="35"/>
      <c r="KOS11" s="35"/>
      <c r="KOT11" s="35"/>
      <c r="KOU11" s="35"/>
      <c r="KOV11" s="35"/>
      <c r="KOW11" s="35"/>
      <c r="KOX11" s="35"/>
      <c r="KOY11" s="35"/>
      <c r="KOZ11" s="35"/>
      <c r="KPA11" s="35"/>
      <c r="KPB11" s="35"/>
      <c r="KPC11" s="35"/>
      <c r="KPD11" s="35"/>
      <c r="KPE11" s="35"/>
      <c r="KPF11" s="35"/>
      <c r="KPG11" s="35"/>
      <c r="KPH11" s="35"/>
      <c r="KPI11" s="35"/>
      <c r="KPJ11" s="35"/>
      <c r="KPK11" s="35"/>
      <c r="KPL11" s="35"/>
      <c r="KPM11" s="35"/>
      <c r="KPN11" s="35"/>
      <c r="KPO11" s="35"/>
      <c r="KPP11" s="35"/>
      <c r="KPQ11" s="35"/>
      <c r="KPR11" s="35"/>
      <c r="KPS11" s="35"/>
      <c r="KPT11" s="35"/>
      <c r="KPU11" s="35"/>
      <c r="KPV11" s="35"/>
      <c r="KPW11" s="35"/>
      <c r="KPX11" s="35"/>
      <c r="KPY11" s="35"/>
      <c r="KPZ11" s="35"/>
      <c r="KQA11" s="35"/>
      <c r="KQB11" s="35"/>
      <c r="KQC11" s="35"/>
      <c r="KQD11" s="35"/>
      <c r="KQE11" s="35"/>
      <c r="KQF11" s="35"/>
      <c r="KQG11" s="35"/>
      <c r="KQH11" s="35"/>
      <c r="KQI11" s="35"/>
      <c r="KQJ11" s="35"/>
      <c r="KQK11" s="35"/>
      <c r="KQL11" s="35"/>
      <c r="KQM11" s="35"/>
      <c r="KQN11" s="35"/>
      <c r="KQO11" s="35"/>
      <c r="KQP11" s="35"/>
      <c r="KQQ11" s="35"/>
      <c r="KQR11" s="35"/>
      <c r="KQS11" s="35"/>
      <c r="KQT11" s="35"/>
      <c r="KQU11" s="35"/>
      <c r="KQV11" s="35"/>
      <c r="KQW11" s="35"/>
      <c r="KQX11" s="35"/>
      <c r="KQY11" s="35"/>
      <c r="KQZ11" s="35"/>
      <c r="KRA11" s="35"/>
      <c r="KRB11" s="35"/>
      <c r="KRC11" s="35"/>
      <c r="KRD11" s="35"/>
      <c r="KRE11" s="35"/>
      <c r="KRF11" s="35"/>
      <c r="KRG11" s="35"/>
      <c r="KRH11" s="35"/>
      <c r="KRI11" s="35"/>
      <c r="KRJ11" s="35"/>
      <c r="KRK11" s="35"/>
      <c r="KRL11" s="35"/>
      <c r="KRM11" s="35"/>
      <c r="KRN11" s="35"/>
      <c r="KRO11" s="35"/>
      <c r="KRP11" s="35"/>
      <c r="KRQ11" s="35"/>
      <c r="KRR11" s="35"/>
      <c r="KRS11" s="35"/>
      <c r="KRT11" s="35"/>
      <c r="KRU11" s="35"/>
      <c r="KRV11" s="35"/>
      <c r="KRW11" s="35"/>
      <c r="KRX11" s="35"/>
      <c r="KRY11" s="35"/>
      <c r="KRZ11" s="35"/>
      <c r="KSA11" s="35"/>
      <c r="KSB11" s="35"/>
      <c r="KSC11" s="35"/>
      <c r="KSD11" s="35"/>
      <c r="KSE11" s="35"/>
      <c r="KSF11" s="35"/>
      <c r="KSG11" s="35"/>
      <c r="KSH11" s="35"/>
      <c r="KSI11" s="35"/>
      <c r="KSJ11" s="35"/>
      <c r="KSK11" s="35"/>
      <c r="KSL11" s="35"/>
      <c r="KSM11" s="35"/>
      <c r="KSN11" s="35"/>
      <c r="KSO11" s="35"/>
      <c r="KSP11" s="35"/>
      <c r="KSQ11" s="35"/>
      <c r="KSR11" s="35"/>
      <c r="KSS11" s="35"/>
      <c r="KST11" s="35"/>
      <c r="KSU11" s="35"/>
      <c r="KSV11" s="35"/>
      <c r="KSW11" s="35"/>
      <c r="KSX11" s="35"/>
      <c r="KSY11" s="35"/>
      <c r="KSZ11" s="35"/>
      <c r="KTA11" s="35"/>
      <c r="KTB11" s="35"/>
      <c r="KTC11" s="35"/>
      <c r="KTD11" s="35"/>
      <c r="KTE11" s="35"/>
      <c r="KTF11" s="35"/>
      <c r="KTG11" s="35"/>
      <c r="KTH11" s="35"/>
      <c r="KTI11" s="35"/>
      <c r="KTJ11" s="35"/>
      <c r="KTK11" s="35"/>
      <c r="KTL11" s="35"/>
      <c r="KTM11" s="35"/>
      <c r="KTN11" s="35"/>
      <c r="KTO11" s="35"/>
      <c r="KTP11" s="35"/>
      <c r="KTQ11" s="35"/>
      <c r="KTR11" s="35"/>
      <c r="KTS11" s="35"/>
      <c r="KTT11" s="35"/>
      <c r="KTU11" s="35"/>
      <c r="KTV11" s="35"/>
      <c r="KTW11" s="35"/>
      <c r="KTX11" s="35"/>
      <c r="KTY11" s="35"/>
      <c r="KTZ11" s="35"/>
      <c r="KUA11" s="35"/>
      <c r="KUB11" s="35"/>
      <c r="KUC11" s="35"/>
      <c r="KUD11" s="35"/>
      <c r="KUE11" s="35"/>
      <c r="KUF11" s="35"/>
      <c r="KUG11" s="35"/>
      <c r="KUH11" s="35"/>
      <c r="KUI11" s="35"/>
      <c r="KUJ11" s="35"/>
      <c r="KUK11" s="35"/>
      <c r="KUL11" s="35"/>
      <c r="KUM11" s="35"/>
      <c r="KUN11" s="35"/>
      <c r="KUO11" s="35"/>
      <c r="KUP11" s="35"/>
      <c r="KUQ11" s="35"/>
      <c r="KUR11" s="35"/>
      <c r="KUS11" s="35"/>
      <c r="KUT11" s="35"/>
      <c r="KUU11" s="35"/>
      <c r="KUV11" s="35"/>
      <c r="KUW11" s="35"/>
      <c r="KUX11" s="35"/>
      <c r="KUY11" s="35"/>
      <c r="KUZ11" s="35"/>
      <c r="KVA11" s="35"/>
      <c r="KVB11" s="35"/>
      <c r="KVC11" s="35"/>
      <c r="KVD11" s="35"/>
      <c r="KVE11" s="35"/>
      <c r="KVF11" s="35"/>
      <c r="KVG11" s="35"/>
      <c r="KVH11" s="35"/>
      <c r="KVI11" s="35"/>
      <c r="KVJ11" s="35"/>
      <c r="KVK11" s="35"/>
      <c r="KVL11" s="35"/>
      <c r="KVM11" s="35"/>
      <c r="KVN11" s="35"/>
      <c r="KVO11" s="35"/>
      <c r="KVP11" s="35"/>
      <c r="KVQ11" s="35"/>
      <c r="KVR11" s="35"/>
      <c r="KVS11" s="35"/>
      <c r="KVT11" s="35"/>
      <c r="KVU11" s="35"/>
      <c r="KVV11" s="35"/>
      <c r="KVW11" s="35"/>
      <c r="KVX11" s="35"/>
      <c r="KVY11" s="35"/>
      <c r="KVZ11" s="35"/>
      <c r="KWA11" s="35"/>
      <c r="KWB11" s="35"/>
      <c r="KWC11" s="35"/>
      <c r="KWD11" s="35"/>
      <c r="KWE11" s="35"/>
      <c r="KWF11" s="35"/>
      <c r="KWG11" s="35"/>
      <c r="KWH11" s="35"/>
      <c r="KWI11" s="35"/>
      <c r="KWJ11" s="35"/>
      <c r="KWK11" s="35"/>
      <c r="KWL11" s="35"/>
      <c r="KWM11" s="35"/>
      <c r="KWN11" s="35"/>
      <c r="KWO11" s="35"/>
      <c r="KWP11" s="35"/>
      <c r="KWQ11" s="35"/>
      <c r="KWR11" s="35"/>
      <c r="KWS11" s="35"/>
      <c r="KWT11" s="35"/>
      <c r="KWU11" s="35"/>
      <c r="KWV11" s="35"/>
      <c r="KWW11" s="35"/>
      <c r="KWX11" s="35"/>
      <c r="KWY11" s="35"/>
      <c r="KWZ11" s="35"/>
      <c r="KXA11" s="35"/>
      <c r="KXB11" s="35"/>
      <c r="KXC11" s="35"/>
      <c r="KXD11" s="35"/>
      <c r="KXE11" s="35"/>
      <c r="KXF11" s="35"/>
      <c r="KXG11" s="35"/>
      <c r="KXH11" s="35"/>
      <c r="KXI11" s="35"/>
      <c r="KXJ11" s="35"/>
      <c r="KXK11" s="35"/>
      <c r="KXL11" s="35"/>
      <c r="KXM11" s="35"/>
      <c r="KXN11" s="35"/>
      <c r="KXO11" s="35"/>
      <c r="KXP11" s="35"/>
      <c r="KXQ11" s="35"/>
      <c r="KXR11" s="35"/>
      <c r="KXS11" s="35"/>
      <c r="KXT11" s="35"/>
      <c r="KXU11" s="35"/>
      <c r="KXV11" s="35"/>
      <c r="KXW11" s="35"/>
      <c r="KXX11" s="35"/>
      <c r="KXY11" s="35"/>
      <c r="KXZ11" s="35"/>
      <c r="KYA11" s="35"/>
      <c r="KYB11" s="35"/>
      <c r="KYC11" s="35"/>
      <c r="KYD11" s="35"/>
      <c r="KYE11" s="35"/>
      <c r="KYF11" s="35"/>
      <c r="KYG11" s="35"/>
      <c r="KYH11" s="35"/>
      <c r="KYI11" s="35"/>
      <c r="KYJ11" s="35"/>
      <c r="KYK11" s="35"/>
      <c r="KYL11" s="35"/>
      <c r="KYM11" s="35"/>
      <c r="KYN11" s="35"/>
      <c r="KYO11" s="35"/>
      <c r="KYP11" s="35"/>
      <c r="KYQ11" s="35"/>
      <c r="KYR11" s="35"/>
      <c r="KYS11" s="35"/>
      <c r="KYT11" s="35"/>
      <c r="KYU11" s="35"/>
      <c r="KYV11" s="35"/>
      <c r="KYW11" s="35"/>
      <c r="KYX11" s="35"/>
      <c r="KYY11" s="35"/>
      <c r="KYZ11" s="35"/>
      <c r="KZA11" s="35"/>
      <c r="KZB11" s="35"/>
      <c r="KZC11" s="35"/>
      <c r="KZD11" s="35"/>
      <c r="KZE11" s="35"/>
      <c r="KZF11" s="35"/>
      <c r="KZG11" s="35"/>
      <c r="KZH11" s="35"/>
      <c r="KZI11" s="35"/>
      <c r="KZJ11" s="35"/>
      <c r="KZK11" s="35"/>
      <c r="KZL11" s="35"/>
      <c r="KZM11" s="35"/>
      <c r="KZN11" s="35"/>
      <c r="KZO11" s="35"/>
      <c r="KZP11" s="35"/>
      <c r="KZQ11" s="35"/>
      <c r="KZR11" s="35"/>
      <c r="KZS11" s="35"/>
      <c r="KZT11" s="35"/>
      <c r="KZU11" s="35"/>
      <c r="KZV11" s="35"/>
      <c r="KZW11" s="35"/>
      <c r="KZX11" s="35"/>
      <c r="KZY11" s="35"/>
      <c r="KZZ11" s="35"/>
      <c r="LAA11" s="35"/>
      <c r="LAB11" s="35"/>
      <c r="LAC11" s="35"/>
      <c r="LAD11" s="35"/>
      <c r="LAE11" s="35"/>
      <c r="LAF11" s="35"/>
      <c r="LAG11" s="35"/>
      <c r="LAH11" s="35"/>
      <c r="LAI11" s="35"/>
      <c r="LAJ11" s="35"/>
      <c r="LAK11" s="35"/>
      <c r="LAL11" s="35"/>
      <c r="LAM11" s="35"/>
      <c r="LAN11" s="35"/>
      <c r="LAO11" s="35"/>
      <c r="LAP11" s="35"/>
      <c r="LAQ11" s="35"/>
      <c r="LAR11" s="35"/>
      <c r="LAS11" s="35"/>
      <c r="LAT11" s="35"/>
      <c r="LAU11" s="35"/>
      <c r="LAV11" s="35"/>
      <c r="LAW11" s="35"/>
      <c r="LAX11" s="35"/>
      <c r="LAY11" s="35"/>
      <c r="LAZ11" s="35"/>
      <c r="LBA11" s="35"/>
      <c r="LBB11" s="35"/>
      <c r="LBC11" s="35"/>
      <c r="LBD11" s="35"/>
      <c r="LBE11" s="35"/>
      <c r="LBF11" s="35"/>
      <c r="LBG11" s="35"/>
      <c r="LBH11" s="35"/>
      <c r="LBI11" s="35"/>
      <c r="LBJ11" s="35"/>
      <c r="LBK11" s="35"/>
      <c r="LBL11" s="35"/>
      <c r="LBM11" s="35"/>
      <c r="LBN11" s="35"/>
      <c r="LBO11" s="35"/>
      <c r="LBP11" s="35"/>
      <c r="LBQ11" s="35"/>
      <c r="LBR11" s="35"/>
      <c r="LBS11" s="35"/>
      <c r="LBT11" s="35"/>
      <c r="LBU11" s="35"/>
      <c r="LBV11" s="35"/>
      <c r="LBW11" s="35"/>
      <c r="LBX11" s="35"/>
      <c r="LBY11" s="35"/>
      <c r="LBZ11" s="35"/>
      <c r="LCA11" s="35"/>
      <c r="LCB11" s="35"/>
      <c r="LCC11" s="35"/>
      <c r="LCD11" s="35"/>
      <c r="LCE11" s="35"/>
      <c r="LCF11" s="35"/>
      <c r="LCG11" s="35"/>
      <c r="LCH11" s="35"/>
      <c r="LCI11" s="35"/>
      <c r="LCJ11" s="35"/>
      <c r="LCK11" s="35"/>
      <c r="LCL11" s="35"/>
      <c r="LCM11" s="35"/>
      <c r="LCN11" s="35"/>
      <c r="LCO11" s="35"/>
      <c r="LCP11" s="35"/>
      <c r="LCQ11" s="35"/>
      <c r="LCR11" s="35"/>
      <c r="LCS11" s="35"/>
      <c r="LCT11" s="35"/>
      <c r="LCU11" s="35"/>
      <c r="LCV11" s="35"/>
      <c r="LCW11" s="35"/>
      <c r="LCX11" s="35"/>
      <c r="LCY11" s="35"/>
      <c r="LCZ11" s="35"/>
      <c r="LDA11" s="35"/>
      <c r="LDB11" s="35"/>
      <c r="LDC11" s="35"/>
      <c r="LDD11" s="35"/>
      <c r="LDE11" s="35"/>
      <c r="LDF11" s="35"/>
      <c r="LDG11" s="35"/>
      <c r="LDH11" s="35"/>
      <c r="LDI11" s="35"/>
      <c r="LDJ11" s="35"/>
      <c r="LDK11" s="35"/>
      <c r="LDL11" s="35"/>
      <c r="LDM11" s="35"/>
      <c r="LDN11" s="35"/>
      <c r="LDO11" s="35"/>
      <c r="LDP11" s="35"/>
      <c r="LDQ11" s="35"/>
      <c r="LDR11" s="35"/>
      <c r="LDS11" s="35"/>
      <c r="LDT11" s="35"/>
      <c r="LDU11" s="35"/>
      <c r="LDV11" s="35"/>
      <c r="LDW11" s="35"/>
      <c r="LDX11" s="35"/>
      <c r="LDY11" s="35"/>
      <c r="LDZ11" s="35"/>
      <c r="LEA11" s="35"/>
      <c r="LEB11" s="35"/>
      <c r="LEC11" s="35"/>
      <c r="LED11" s="35"/>
      <c r="LEE11" s="35"/>
      <c r="LEF11" s="35"/>
      <c r="LEG11" s="35"/>
      <c r="LEH11" s="35"/>
      <c r="LEI11" s="35"/>
      <c r="LEJ11" s="35"/>
      <c r="LEK11" s="35"/>
      <c r="LEL11" s="35"/>
      <c r="LEM11" s="35"/>
      <c r="LEN11" s="35"/>
      <c r="LEO11" s="35"/>
      <c r="LEP11" s="35"/>
      <c r="LEQ11" s="35"/>
      <c r="LER11" s="35"/>
      <c r="LES11" s="35"/>
      <c r="LET11" s="35"/>
      <c r="LEU11" s="35"/>
      <c r="LEV11" s="35"/>
      <c r="LEW11" s="35"/>
      <c r="LEX11" s="35"/>
      <c r="LEY11" s="35"/>
      <c r="LEZ11" s="35"/>
      <c r="LFA11" s="35"/>
      <c r="LFB11" s="35"/>
      <c r="LFC11" s="35"/>
      <c r="LFD11" s="35"/>
      <c r="LFE11" s="35"/>
      <c r="LFF11" s="35"/>
      <c r="LFG11" s="35"/>
      <c r="LFH11" s="35"/>
      <c r="LFI11" s="35"/>
      <c r="LFJ11" s="35"/>
      <c r="LFK11" s="35"/>
      <c r="LFL11" s="35"/>
      <c r="LFM11" s="35"/>
      <c r="LFN11" s="35"/>
      <c r="LFO11" s="35"/>
      <c r="LFP11" s="35"/>
      <c r="LFQ11" s="35"/>
      <c r="LFR11" s="35"/>
      <c r="LFS11" s="35"/>
      <c r="LFT11" s="35"/>
      <c r="LFU11" s="35"/>
      <c r="LFV11" s="35"/>
      <c r="LFW11" s="35"/>
      <c r="LFX11" s="35"/>
      <c r="LFY11" s="35"/>
      <c r="LFZ11" s="35"/>
      <c r="LGA11" s="35"/>
      <c r="LGB11" s="35"/>
      <c r="LGC11" s="35"/>
      <c r="LGD11" s="35"/>
      <c r="LGE11" s="35"/>
      <c r="LGF11" s="35"/>
      <c r="LGG11" s="35"/>
      <c r="LGH11" s="35"/>
      <c r="LGI11" s="35"/>
      <c r="LGJ11" s="35"/>
      <c r="LGK11" s="35"/>
      <c r="LGL11" s="35"/>
      <c r="LGM11" s="35"/>
      <c r="LGN11" s="35"/>
      <c r="LGO11" s="35"/>
      <c r="LGP11" s="35"/>
      <c r="LGQ11" s="35"/>
      <c r="LGR11" s="35"/>
      <c r="LGS11" s="35"/>
      <c r="LGT11" s="35"/>
      <c r="LGU11" s="35"/>
      <c r="LGV11" s="35"/>
      <c r="LGW11" s="35"/>
      <c r="LGX11" s="35"/>
      <c r="LGY11" s="35"/>
      <c r="LGZ11" s="35"/>
      <c r="LHA11" s="35"/>
      <c r="LHB11" s="35"/>
      <c r="LHC11" s="35"/>
      <c r="LHD11" s="35"/>
      <c r="LHE11" s="35"/>
      <c r="LHF11" s="35"/>
      <c r="LHG11" s="35"/>
      <c r="LHH11" s="35"/>
      <c r="LHI11" s="35"/>
      <c r="LHJ11" s="35"/>
      <c r="LHK11" s="35"/>
      <c r="LHL11" s="35"/>
      <c r="LHM11" s="35"/>
      <c r="LHN11" s="35"/>
      <c r="LHO11" s="35"/>
      <c r="LHP11" s="35"/>
      <c r="LHQ11" s="35"/>
      <c r="LHR11" s="35"/>
      <c r="LHS11" s="35"/>
      <c r="LHT11" s="35"/>
      <c r="LHU11" s="35"/>
      <c r="LHV11" s="35"/>
      <c r="LHW11" s="35"/>
      <c r="LHX11" s="35"/>
      <c r="LHY11" s="35"/>
      <c r="LHZ11" s="35"/>
      <c r="LIA11" s="35"/>
      <c r="LIB11" s="35"/>
      <c r="LIC11" s="35"/>
      <c r="LID11" s="35"/>
      <c r="LIE11" s="35"/>
      <c r="LIF11" s="35"/>
      <c r="LIG11" s="35"/>
      <c r="LIH11" s="35"/>
      <c r="LII11" s="35"/>
      <c r="LIJ11" s="35"/>
      <c r="LIK11" s="35"/>
      <c r="LIL11" s="35"/>
      <c r="LIM11" s="35"/>
      <c r="LIN11" s="35"/>
      <c r="LIO11" s="35"/>
      <c r="LIP11" s="35"/>
      <c r="LIQ11" s="35"/>
      <c r="LIR11" s="35"/>
      <c r="LIS11" s="35"/>
      <c r="LIT11" s="35"/>
      <c r="LIU11" s="35"/>
      <c r="LIV11" s="35"/>
      <c r="LIW11" s="35"/>
      <c r="LIX11" s="35"/>
      <c r="LIY11" s="35"/>
      <c r="LIZ11" s="35"/>
      <c r="LJA11" s="35"/>
      <c r="LJB11" s="35"/>
      <c r="LJC11" s="35"/>
      <c r="LJD11" s="35"/>
      <c r="LJE11" s="35"/>
      <c r="LJF11" s="35"/>
      <c r="LJG11" s="35"/>
      <c r="LJH11" s="35"/>
      <c r="LJI11" s="35"/>
      <c r="LJJ11" s="35"/>
      <c r="LJK11" s="35"/>
      <c r="LJL11" s="35"/>
      <c r="LJM11" s="35"/>
      <c r="LJN11" s="35"/>
      <c r="LJO11" s="35"/>
      <c r="LJP11" s="35"/>
      <c r="LJQ11" s="35"/>
      <c r="LJR11" s="35"/>
      <c r="LJS11" s="35"/>
      <c r="LJT11" s="35"/>
      <c r="LJU11" s="35"/>
      <c r="LJV11" s="35"/>
      <c r="LJW11" s="35"/>
      <c r="LJX11" s="35"/>
      <c r="LJY11" s="35"/>
      <c r="LJZ11" s="35"/>
      <c r="LKA11" s="35"/>
      <c r="LKB11" s="35"/>
      <c r="LKC11" s="35"/>
      <c r="LKD11" s="35"/>
      <c r="LKE11" s="35"/>
      <c r="LKF11" s="35"/>
      <c r="LKG11" s="35"/>
      <c r="LKH11" s="35"/>
      <c r="LKI11" s="35"/>
      <c r="LKJ11" s="35"/>
      <c r="LKK11" s="35"/>
      <c r="LKL11" s="35"/>
      <c r="LKM11" s="35"/>
      <c r="LKN11" s="35"/>
      <c r="LKO11" s="35"/>
      <c r="LKP11" s="35"/>
      <c r="LKQ11" s="35"/>
      <c r="LKR11" s="35"/>
      <c r="LKS11" s="35"/>
      <c r="LKT11" s="35"/>
      <c r="LKU11" s="35"/>
      <c r="LKV11" s="35"/>
      <c r="LKW11" s="35"/>
      <c r="LKX11" s="35"/>
      <c r="LKY11" s="35"/>
      <c r="LKZ11" s="35"/>
      <c r="LLA11" s="35"/>
      <c r="LLB11" s="35"/>
      <c r="LLC11" s="35"/>
      <c r="LLD11" s="35"/>
      <c r="LLE11" s="35"/>
      <c r="LLF11" s="35"/>
      <c r="LLG11" s="35"/>
      <c r="LLH11" s="35"/>
      <c r="LLI11" s="35"/>
      <c r="LLJ11" s="35"/>
      <c r="LLK11" s="35"/>
      <c r="LLL11" s="35"/>
      <c r="LLM11" s="35"/>
      <c r="LLN11" s="35"/>
      <c r="LLO11" s="35"/>
      <c r="LLP11" s="35"/>
      <c r="LLQ11" s="35"/>
      <c r="LLR11" s="35"/>
      <c r="LLS11" s="35"/>
      <c r="LLT11" s="35"/>
      <c r="LLU11" s="35"/>
      <c r="LLV11" s="35"/>
      <c r="LLW11" s="35"/>
      <c r="LLX11" s="35"/>
      <c r="LLY11" s="35"/>
      <c r="LLZ11" s="35"/>
      <c r="LMA11" s="35"/>
      <c r="LMB11" s="35"/>
      <c r="LMC11" s="35"/>
      <c r="LMD11" s="35"/>
      <c r="LME11" s="35"/>
      <c r="LMF11" s="35"/>
      <c r="LMG11" s="35"/>
      <c r="LMH11" s="35"/>
      <c r="LMI11" s="35"/>
      <c r="LMJ11" s="35"/>
      <c r="LMK11" s="35"/>
      <c r="LML11" s="35"/>
      <c r="LMM11" s="35"/>
      <c r="LMN11" s="35"/>
      <c r="LMO11" s="35"/>
      <c r="LMP11" s="35"/>
      <c r="LMQ11" s="35"/>
      <c r="LMR11" s="35"/>
      <c r="LMS11" s="35"/>
      <c r="LMT11" s="35"/>
      <c r="LMU11" s="35"/>
      <c r="LMV11" s="35"/>
      <c r="LMW11" s="35"/>
      <c r="LMX11" s="35"/>
      <c r="LMY11" s="35"/>
      <c r="LMZ11" s="35"/>
      <c r="LNA11" s="35"/>
      <c r="LNB11" s="35"/>
      <c r="LNC11" s="35"/>
      <c r="LND11" s="35"/>
      <c r="LNE11" s="35"/>
      <c r="LNF11" s="35"/>
      <c r="LNG11" s="35"/>
      <c r="LNH11" s="35"/>
      <c r="LNI11" s="35"/>
      <c r="LNJ11" s="35"/>
      <c r="LNK11" s="35"/>
      <c r="LNL11" s="35"/>
      <c r="LNM11" s="35"/>
      <c r="LNN11" s="35"/>
      <c r="LNO11" s="35"/>
      <c r="LNP11" s="35"/>
      <c r="LNQ11" s="35"/>
      <c r="LNR11" s="35"/>
      <c r="LNS11" s="35"/>
      <c r="LNT11" s="35"/>
      <c r="LNU11" s="35"/>
      <c r="LNV11" s="35"/>
      <c r="LNW11" s="35"/>
      <c r="LNX11" s="35"/>
      <c r="LNY11" s="35"/>
      <c r="LNZ11" s="35"/>
      <c r="LOA11" s="35"/>
      <c r="LOB11" s="35"/>
      <c r="LOC11" s="35"/>
      <c r="LOD11" s="35"/>
      <c r="LOE11" s="35"/>
      <c r="LOF11" s="35"/>
      <c r="LOG11" s="35"/>
      <c r="LOH11" s="35"/>
      <c r="LOI11" s="35"/>
      <c r="LOJ11" s="35"/>
      <c r="LOK11" s="35"/>
      <c r="LOL11" s="35"/>
      <c r="LOM11" s="35"/>
      <c r="LON11" s="35"/>
      <c r="LOO11" s="35"/>
      <c r="LOP11" s="35"/>
      <c r="LOQ11" s="35"/>
      <c r="LOR11" s="35"/>
      <c r="LOS11" s="35"/>
      <c r="LOT11" s="35"/>
      <c r="LOU11" s="35"/>
      <c r="LOV11" s="35"/>
      <c r="LOW11" s="35"/>
      <c r="LOX11" s="35"/>
      <c r="LOY11" s="35"/>
      <c r="LOZ11" s="35"/>
      <c r="LPA11" s="35"/>
      <c r="LPB11" s="35"/>
      <c r="LPC11" s="35"/>
      <c r="LPD11" s="35"/>
      <c r="LPE11" s="35"/>
      <c r="LPF11" s="35"/>
      <c r="LPG11" s="35"/>
      <c r="LPH11" s="35"/>
      <c r="LPI11" s="35"/>
      <c r="LPJ11" s="35"/>
      <c r="LPK11" s="35"/>
      <c r="LPL11" s="35"/>
      <c r="LPM11" s="35"/>
      <c r="LPN11" s="35"/>
      <c r="LPO11" s="35"/>
      <c r="LPP11" s="35"/>
      <c r="LPQ11" s="35"/>
      <c r="LPR11" s="35"/>
      <c r="LPS11" s="35"/>
      <c r="LPT11" s="35"/>
      <c r="LPU11" s="35"/>
      <c r="LPV11" s="35"/>
      <c r="LPW11" s="35"/>
      <c r="LPX11" s="35"/>
      <c r="LPY11" s="35"/>
      <c r="LPZ11" s="35"/>
      <c r="LQA11" s="35"/>
      <c r="LQB11" s="35"/>
      <c r="LQC11" s="35"/>
      <c r="LQD11" s="35"/>
      <c r="LQE11" s="35"/>
      <c r="LQF11" s="35"/>
      <c r="LQG11" s="35"/>
      <c r="LQH11" s="35"/>
      <c r="LQI11" s="35"/>
      <c r="LQJ11" s="35"/>
      <c r="LQK11" s="35"/>
      <c r="LQL11" s="35"/>
      <c r="LQM11" s="35"/>
      <c r="LQN11" s="35"/>
      <c r="LQO11" s="35"/>
      <c r="LQP11" s="35"/>
      <c r="LQQ11" s="35"/>
      <c r="LQR11" s="35"/>
      <c r="LQS11" s="35"/>
      <c r="LQT11" s="35"/>
      <c r="LQU11" s="35"/>
      <c r="LQV11" s="35"/>
      <c r="LQW11" s="35"/>
      <c r="LQX11" s="35"/>
      <c r="LQY11" s="35"/>
      <c r="LQZ11" s="35"/>
      <c r="LRA11" s="35"/>
      <c r="LRB11" s="35"/>
      <c r="LRC11" s="35"/>
      <c r="LRD11" s="35"/>
      <c r="LRE11" s="35"/>
      <c r="LRF11" s="35"/>
      <c r="LRG11" s="35"/>
      <c r="LRH11" s="35"/>
      <c r="LRI11" s="35"/>
      <c r="LRJ11" s="35"/>
      <c r="LRK11" s="35"/>
      <c r="LRL11" s="35"/>
      <c r="LRM11" s="35"/>
      <c r="LRN11" s="35"/>
      <c r="LRO11" s="35"/>
      <c r="LRP11" s="35"/>
      <c r="LRQ11" s="35"/>
      <c r="LRR11" s="35"/>
      <c r="LRS11" s="35"/>
      <c r="LRT11" s="35"/>
      <c r="LRU11" s="35"/>
      <c r="LRV11" s="35"/>
      <c r="LRW11" s="35"/>
      <c r="LRX11" s="35"/>
      <c r="LRY11" s="35"/>
      <c r="LRZ11" s="35"/>
      <c r="LSA11" s="35"/>
      <c r="LSB11" s="35"/>
      <c r="LSC11" s="35"/>
      <c r="LSD11" s="35"/>
      <c r="LSE11" s="35"/>
      <c r="LSF11" s="35"/>
      <c r="LSG11" s="35"/>
      <c r="LSH11" s="35"/>
      <c r="LSI11" s="35"/>
      <c r="LSJ11" s="35"/>
      <c r="LSK11" s="35"/>
      <c r="LSL11" s="35"/>
      <c r="LSM11" s="35"/>
      <c r="LSN11" s="35"/>
      <c r="LSO11" s="35"/>
      <c r="LSP11" s="35"/>
      <c r="LSQ11" s="35"/>
      <c r="LSR11" s="35"/>
      <c r="LSS11" s="35"/>
      <c r="LST11" s="35"/>
      <c r="LSU11" s="35"/>
      <c r="LSV11" s="35"/>
      <c r="LSW11" s="35"/>
      <c r="LSX11" s="35"/>
      <c r="LSY11" s="35"/>
      <c r="LSZ11" s="35"/>
      <c r="LTA11" s="35"/>
      <c r="LTB11" s="35"/>
      <c r="LTC11" s="35"/>
      <c r="LTD11" s="35"/>
      <c r="LTE11" s="35"/>
      <c r="LTF11" s="35"/>
      <c r="LTG11" s="35"/>
      <c r="LTH11" s="35"/>
      <c r="LTI11" s="35"/>
      <c r="LTJ11" s="35"/>
      <c r="LTK11" s="35"/>
      <c r="LTL11" s="35"/>
      <c r="LTM11" s="35"/>
      <c r="LTN11" s="35"/>
      <c r="LTO11" s="35"/>
      <c r="LTP11" s="35"/>
      <c r="LTQ11" s="35"/>
      <c r="LTR11" s="35"/>
      <c r="LTS11" s="35"/>
      <c r="LTT11" s="35"/>
      <c r="LTU11" s="35"/>
      <c r="LTV11" s="35"/>
      <c r="LTW11" s="35"/>
      <c r="LTX11" s="35"/>
      <c r="LTY11" s="35"/>
      <c r="LTZ11" s="35"/>
      <c r="LUA11" s="35"/>
      <c r="LUB11" s="35"/>
      <c r="LUC11" s="35"/>
      <c r="LUD11" s="35"/>
      <c r="LUE11" s="35"/>
      <c r="LUF11" s="35"/>
      <c r="LUG11" s="35"/>
      <c r="LUH11" s="35"/>
      <c r="LUI11" s="35"/>
      <c r="LUJ11" s="35"/>
      <c r="LUK11" s="35"/>
      <c r="LUL11" s="35"/>
      <c r="LUM11" s="35"/>
      <c r="LUN11" s="35"/>
      <c r="LUO11" s="35"/>
      <c r="LUP11" s="35"/>
      <c r="LUQ11" s="35"/>
      <c r="LUR11" s="35"/>
      <c r="LUS11" s="35"/>
      <c r="LUT11" s="35"/>
      <c r="LUU11" s="35"/>
      <c r="LUV11" s="35"/>
      <c r="LUW11" s="35"/>
      <c r="LUX11" s="35"/>
      <c r="LUY11" s="35"/>
      <c r="LUZ11" s="35"/>
      <c r="LVA11" s="35"/>
      <c r="LVB11" s="35"/>
      <c r="LVC11" s="35"/>
      <c r="LVD11" s="35"/>
      <c r="LVE11" s="35"/>
      <c r="LVF11" s="35"/>
      <c r="LVG11" s="35"/>
      <c r="LVH11" s="35"/>
      <c r="LVI11" s="35"/>
      <c r="LVJ11" s="35"/>
      <c r="LVK11" s="35"/>
      <c r="LVL11" s="35"/>
      <c r="LVM11" s="35"/>
      <c r="LVN11" s="35"/>
      <c r="LVO11" s="35"/>
      <c r="LVP11" s="35"/>
      <c r="LVQ11" s="35"/>
      <c r="LVR11" s="35"/>
      <c r="LVS11" s="35"/>
      <c r="LVT11" s="35"/>
      <c r="LVU11" s="35"/>
      <c r="LVV11" s="35"/>
      <c r="LVW11" s="35"/>
      <c r="LVX11" s="35"/>
      <c r="LVY11" s="35"/>
      <c r="LVZ11" s="35"/>
      <c r="LWA11" s="35"/>
      <c r="LWB11" s="35"/>
      <c r="LWC11" s="35"/>
      <c r="LWD11" s="35"/>
      <c r="LWE11" s="35"/>
      <c r="LWF11" s="35"/>
      <c r="LWG11" s="35"/>
      <c r="LWH11" s="35"/>
      <c r="LWI11" s="35"/>
      <c r="LWJ11" s="35"/>
      <c r="LWK11" s="35"/>
      <c r="LWL11" s="35"/>
      <c r="LWM11" s="35"/>
      <c r="LWN11" s="35"/>
      <c r="LWO11" s="35"/>
      <c r="LWP11" s="35"/>
      <c r="LWQ11" s="35"/>
      <c r="LWR11" s="35"/>
      <c r="LWS11" s="35"/>
      <c r="LWT11" s="35"/>
      <c r="LWU11" s="35"/>
      <c r="LWV11" s="35"/>
      <c r="LWW11" s="35"/>
      <c r="LWX11" s="35"/>
      <c r="LWY11" s="35"/>
      <c r="LWZ11" s="35"/>
      <c r="LXA11" s="35"/>
      <c r="LXB11" s="35"/>
      <c r="LXC11" s="35"/>
      <c r="LXD11" s="35"/>
      <c r="LXE11" s="35"/>
      <c r="LXF11" s="35"/>
      <c r="LXG11" s="35"/>
      <c r="LXH11" s="35"/>
      <c r="LXI11" s="35"/>
      <c r="LXJ11" s="35"/>
      <c r="LXK11" s="35"/>
      <c r="LXL11" s="35"/>
      <c r="LXM11" s="35"/>
      <c r="LXN11" s="35"/>
      <c r="LXO11" s="35"/>
      <c r="LXP11" s="35"/>
      <c r="LXQ11" s="35"/>
      <c r="LXR11" s="35"/>
      <c r="LXS11" s="35"/>
      <c r="LXT11" s="35"/>
      <c r="LXU11" s="35"/>
      <c r="LXV11" s="35"/>
      <c r="LXW11" s="35"/>
      <c r="LXX11" s="35"/>
      <c r="LXY11" s="35"/>
      <c r="LXZ11" s="35"/>
      <c r="LYA11" s="35"/>
      <c r="LYB11" s="35"/>
      <c r="LYC11" s="35"/>
      <c r="LYD11" s="35"/>
      <c r="LYE11" s="35"/>
      <c r="LYF11" s="35"/>
      <c r="LYG11" s="35"/>
      <c r="LYH11" s="35"/>
      <c r="LYI11" s="35"/>
      <c r="LYJ11" s="35"/>
      <c r="LYK11" s="35"/>
      <c r="LYL11" s="35"/>
      <c r="LYM11" s="35"/>
      <c r="LYN11" s="35"/>
      <c r="LYO11" s="35"/>
      <c r="LYP11" s="35"/>
      <c r="LYQ11" s="35"/>
      <c r="LYR11" s="35"/>
      <c r="LYS11" s="35"/>
      <c r="LYT11" s="35"/>
      <c r="LYU11" s="35"/>
      <c r="LYV11" s="35"/>
      <c r="LYW11" s="35"/>
      <c r="LYX11" s="35"/>
      <c r="LYY11" s="35"/>
      <c r="LYZ11" s="35"/>
      <c r="LZA11" s="35"/>
      <c r="LZB11" s="35"/>
      <c r="LZC11" s="35"/>
      <c r="LZD11" s="35"/>
      <c r="LZE11" s="35"/>
      <c r="LZF11" s="35"/>
      <c r="LZG11" s="35"/>
      <c r="LZH11" s="35"/>
      <c r="LZI11" s="35"/>
      <c r="LZJ11" s="35"/>
      <c r="LZK11" s="35"/>
      <c r="LZL11" s="35"/>
      <c r="LZM11" s="35"/>
      <c r="LZN11" s="35"/>
      <c r="LZO11" s="35"/>
      <c r="LZP11" s="35"/>
      <c r="LZQ11" s="35"/>
      <c r="LZR11" s="35"/>
      <c r="LZS11" s="35"/>
      <c r="LZT11" s="35"/>
      <c r="LZU11" s="35"/>
      <c r="LZV11" s="35"/>
      <c r="LZW11" s="35"/>
      <c r="LZX11" s="35"/>
      <c r="LZY11" s="35"/>
      <c r="LZZ11" s="35"/>
      <c r="MAA11" s="35"/>
      <c r="MAB11" s="35"/>
      <c r="MAC11" s="35"/>
      <c r="MAD11" s="35"/>
      <c r="MAE11" s="35"/>
      <c r="MAF11" s="35"/>
      <c r="MAG11" s="35"/>
      <c r="MAH11" s="35"/>
      <c r="MAI11" s="35"/>
      <c r="MAJ11" s="35"/>
      <c r="MAK11" s="35"/>
      <c r="MAL11" s="35"/>
      <c r="MAM11" s="35"/>
      <c r="MAN11" s="35"/>
      <c r="MAO11" s="35"/>
      <c r="MAP11" s="35"/>
      <c r="MAQ11" s="35"/>
      <c r="MAR11" s="35"/>
      <c r="MAS11" s="35"/>
      <c r="MAT11" s="35"/>
      <c r="MAU11" s="35"/>
      <c r="MAV11" s="35"/>
      <c r="MAW11" s="35"/>
      <c r="MAX11" s="35"/>
      <c r="MAY11" s="35"/>
      <c r="MAZ11" s="35"/>
      <c r="MBA11" s="35"/>
      <c r="MBB11" s="35"/>
      <c r="MBC11" s="35"/>
      <c r="MBD11" s="35"/>
      <c r="MBE11" s="35"/>
      <c r="MBF11" s="35"/>
      <c r="MBG11" s="35"/>
      <c r="MBH11" s="35"/>
      <c r="MBI11" s="35"/>
      <c r="MBJ11" s="35"/>
      <c r="MBK11" s="35"/>
      <c r="MBL11" s="35"/>
      <c r="MBM11" s="35"/>
      <c r="MBN11" s="35"/>
      <c r="MBO11" s="35"/>
      <c r="MBP11" s="35"/>
      <c r="MBQ11" s="35"/>
      <c r="MBR11" s="35"/>
      <c r="MBS11" s="35"/>
      <c r="MBT11" s="35"/>
      <c r="MBU11" s="35"/>
      <c r="MBV11" s="35"/>
      <c r="MBW11" s="35"/>
      <c r="MBX11" s="35"/>
      <c r="MBY11" s="35"/>
      <c r="MBZ11" s="35"/>
      <c r="MCA11" s="35"/>
      <c r="MCB11" s="35"/>
      <c r="MCC11" s="35"/>
      <c r="MCD11" s="35"/>
      <c r="MCE11" s="35"/>
      <c r="MCF11" s="35"/>
      <c r="MCG11" s="35"/>
      <c r="MCH11" s="35"/>
      <c r="MCI11" s="35"/>
      <c r="MCJ11" s="35"/>
      <c r="MCK11" s="35"/>
      <c r="MCL11" s="35"/>
      <c r="MCM11" s="35"/>
      <c r="MCN11" s="35"/>
      <c r="MCO11" s="35"/>
      <c r="MCP11" s="35"/>
      <c r="MCQ11" s="35"/>
      <c r="MCR11" s="35"/>
      <c r="MCS11" s="35"/>
      <c r="MCT11" s="35"/>
      <c r="MCU11" s="35"/>
      <c r="MCV11" s="35"/>
      <c r="MCW11" s="35"/>
      <c r="MCX11" s="35"/>
      <c r="MCY11" s="35"/>
      <c r="MCZ11" s="35"/>
      <c r="MDA11" s="35"/>
      <c r="MDB11" s="35"/>
      <c r="MDC11" s="35"/>
      <c r="MDD11" s="35"/>
      <c r="MDE11" s="35"/>
      <c r="MDF11" s="35"/>
      <c r="MDG11" s="35"/>
      <c r="MDH11" s="35"/>
      <c r="MDI11" s="35"/>
      <c r="MDJ11" s="35"/>
      <c r="MDK11" s="35"/>
      <c r="MDL11" s="35"/>
      <c r="MDM11" s="35"/>
      <c r="MDN11" s="35"/>
      <c r="MDO11" s="35"/>
      <c r="MDP11" s="35"/>
      <c r="MDQ11" s="35"/>
      <c r="MDR11" s="35"/>
      <c r="MDS11" s="35"/>
      <c r="MDT11" s="35"/>
      <c r="MDU11" s="35"/>
      <c r="MDV11" s="35"/>
      <c r="MDW11" s="35"/>
      <c r="MDX11" s="35"/>
      <c r="MDY11" s="35"/>
      <c r="MDZ11" s="35"/>
      <c r="MEA11" s="35"/>
      <c r="MEB11" s="35"/>
      <c r="MEC11" s="35"/>
      <c r="MED11" s="35"/>
      <c r="MEE11" s="35"/>
      <c r="MEF11" s="35"/>
      <c r="MEG11" s="35"/>
      <c r="MEH11" s="35"/>
      <c r="MEI11" s="35"/>
      <c r="MEJ11" s="35"/>
      <c r="MEK11" s="35"/>
      <c r="MEL11" s="35"/>
      <c r="MEM11" s="35"/>
      <c r="MEN11" s="35"/>
      <c r="MEO11" s="35"/>
      <c r="MEP11" s="35"/>
      <c r="MEQ11" s="35"/>
      <c r="MER11" s="35"/>
      <c r="MES11" s="35"/>
      <c r="MET11" s="35"/>
      <c r="MEU11" s="35"/>
      <c r="MEV11" s="35"/>
      <c r="MEW11" s="35"/>
      <c r="MEX11" s="35"/>
      <c r="MEY11" s="35"/>
      <c r="MEZ11" s="35"/>
      <c r="MFA11" s="35"/>
      <c r="MFB11" s="35"/>
      <c r="MFC11" s="35"/>
      <c r="MFD11" s="35"/>
      <c r="MFE11" s="35"/>
      <c r="MFF11" s="35"/>
      <c r="MFG11" s="35"/>
      <c r="MFH11" s="35"/>
      <c r="MFI11" s="35"/>
      <c r="MFJ11" s="35"/>
      <c r="MFK11" s="35"/>
      <c r="MFL11" s="35"/>
      <c r="MFM11" s="35"/>
      <c r="MFN11" s="35"/>
      <c r="MFO11" s="35"/>
      <c r="MFP11" s="35"/>
      <c r="MFQ11" s="35"/>
      <c r="MFR11" s="35"/>
      <c r="MFS11" s="35"/>
      <c r="MFT11" s="35"/>
      <c r="MFU11" s="35"/>
      <c r="MFV11" s="35"/>
      <c r="MFW11" s="35"/>
      <c r="MFX11" s="35"/>
      <c r="MFY11" s="35"/>
      <c r="MFZ11" s="35"/>
      <c r="MGA11" s="35"/>
      <c r="MGB11" s="35"/>
      <c r="MGC11" s="35"/>
      <c r="MGD11" s="35"/>
      <c r="MGE11" s="35"/>
      <c r="MGF11" s="35"/>
      <c r="MGG11" s="35"/>
      <c r="MGH11" s="35"/>
      <c r="MGI11" s="35"/>
      <c r="MGJ11" s="35"/>
      <c r="MGK11" s="35"/>
      <c r="MGL11" s="35"/>
      <c r="MGM11" s="35"/>
      <c r="MGN11" s="35"/>
      <c r="MGO11" s="35"/>
      <c r="MGP11" s="35"/>
      <c r="MGQ11" s="35"/>
      <c r="MGR11" s="35"/>
      <c r="MGS11" s="35"/>
      <c r="MGT11" s="35"/>
      <c r="MGU11" s="35"/>
      <c r="MGV11" s="35"/>
      <c r="MGW11" s="35"/>
      <c r="MGX11" s="35"/>
      <c r="MGY11" s="35"/>
      <c r="MGZ11" s="35"/>
      <c r="MHA11" s="35"/>
      <c r="MHB11" s="35"/>
      <c r="MHC11" s="35"/>
      <c r="MHD11" s="35"/>
      <c r="MHE11" s="35"/>
      <c r="MHF11" s="35"/>
      <c r="MHG11" s="35"/>
      <c r="MHH11" s="35"/>
      <c r="MHI11" s="35"/>
      <c r="MHJ11" s="35"/>
      <c r="MHK11" s="35"/>
      <c r="MHL11" s="35"/>
      <c r="MHM11" s="35"/>
      <c r="MHN11" s="35"/>
      <c r="MHO11" s="35"/>
      <c r="MHP11" s="35"/>
      <c r="MHQ11" s="35"/>
      <c r="MHR11" s="35"/>
      <c r="MHS11" s="35"/>
      <c r="MHT11" s="35"/>
      <c r="MHU11" s="35"/>
      <c r="MHV11" s="35"/>
      <c r="MHW11" s="35"/>
      <c r="MHX11" s="35"/>
      <c r="MHY11" s="35"/>
      <c r="MHZ11" s="35"/>
      <c r="MIA11" s="35"/>
      <c r="MIB11" s="35"/>
      <c r="MIC11" s="35"/>
      <c r="MID11" s="35"/>
      <c r="MIE11" s="35"/>
      <c r="MIF11" s="35"/>
      <c r="MIG11" s="35"/>
      <c r="MIH11" s="35"/>
      <c r="MII11" s="35"/>
      <c r="MIJ11" s="35"/>
      <c r="MIK11" s="35"/>
      <c r="MIL11" s="35"/>
      <c r="MIM11" s="35"/>
      <c r="MIN11" s="35"/>
      <c r="MIO11" s="35"/>
      <c r="MIP11" s="35"/>
      <c r="MIQ11" s="35"/>
      <c r="MIR11" s="35"/>
      <c r="MIS11" s="35"/>
      <c r="MIT11" s="35"/>
      <c r="MIU11" s="35"/>
      <c r="MIV11" s="35"/>
      <c r="MIW11" s="35"/>
      <c r="MIX11" s="35"/>
      <c r="MIY11" s="35"/>
      <c r="MIZ11" s="35"/>
      <c r="MJA11" s="35"/>
      <c r="MJB11" s="35"/>
      <c r="MJC11" s="35"/>
      <c r="MJD11" s="35"/>
      <c r="MJE11" s="35"/>
      <c r="MJF11" s="35"/>
      <c r="MJG11" s="35"/>
      <c r="MJH11" s="35"/>
      <c r="MJI11" s="35"/>
      <c r="MJJ11" s="35"/>
      <c r="MJK11" s="35"/>
      <c r="MJL11" s="35"/>
      <c r="MJM11" s="35"/>
      <c r="MJN11" s="35"/>
      <c r="MJO11" s="35"/>
      <c r="MJP11" s="35"/>
      <c r="MJQ11" s="35"/>
      <c r="MJR11" s="35"/>
      <c r="MJS11" s="35"/>
      <c r="MJT11" s="35"/>
      <c r="MJU11" s="35"/>
      <c r="MJV11" s="35"/>
      <c r="MJW11" s="35"/>
      <c r="MJX11" s="35"/>
      <c r="MJY11" s="35"/>
      <c r="MJZ11" s="35"/>
      <c r="MKA11" s="35"/>
      <c r="MKB11" s="35"/>
      <c r="MKC11" s="35"/>
      <c r="MKD11" s="35"/>
      <c r="MKE11" s="35"/>
      <c r="MKF11" s="35"/>
      <c r="MKG11" s="35"/>
      <c r="MKH11" s="35"/>
      <c r="MKI11" s="35"/>
      <c r="MKJ11" s="35"/>
      <c r="MKK11" s="35"/>
      <c r="MKL11" s="35"/>
      <c r="MKM11" s="35"/>
      <c r="MKN11" s="35"/>
      <c r="MKO11" s="35"/>
      <c r="MKP11" s="35"/>
      <c r="MKQ11" s="35"/>
      <c r="MKR11" s="35"/>
      <c r="MKS11" s="35"/>
      <c r="MKT11" s="35"/>
      <c r="MKU11" s="35"/>
      <c r="MKV11" s="35"/>
      <c r="MKW11" s="35"/>
      <c r="MKX11" s="35"/>
      <c r="MKY11" s="35"/>
      <c r="MKZ11" s="35"/>
      <c r="MLA11" s="35"/>
      <c r="MLB11" s="35"/>
      <c r="MLC11" s="35"/>
      <c r="MLD11" s="35"/>
      <c r="MLE11" s="35"/>
      <c r="MLF11" s="35"/>
      <c r="MLG11" s="35"/>
      <c r="MLH11" s="35"/>
      <c r="MLI11" s="35"/>
      <c r="MLJ11" s="35"/>
      <c r="MLK11" s="35"/>
      <c r="MLL11" s="35"/>
      <c r="MLM11" s="35"/>
      <c r="MLN11" s="35"/>
      <c r="MLO11" s="35"/>
      <c r="MLP11" s="35"/>
      <c r="MLQ11" s="35"/>
      <c r="MLR11" s="35"/>
      <c r="MLS11" s="35"/>
      <c r="MLT11" s="35"/>
      <c r="MLU11" s="35"/>
      <c r="MLV11" s="35"/>
      <c r="MLW11" s="35"/>
      <c r="MLX11" s="35"/>
      <c r="MLY11" s="35"/>
      <c r="MLZ11" s="35"/>
      <c r="MMA11" s="35"/>
      <c r="MMB11" s="35"/>
      <c r="MMC11" s="35"/>
      <c r="MMD11" s="35"/>
      <c r="MME11" s="35"/>
      <c r="MMF11" s="35"/>
      <c r="MMG11" s="35"/>
      <c r="MMH11" s="35"/>
      <c r="MMI11" s="35"/>
      <c r="MMJ11" s="35"/>
      <c r="MMK11" s="35"/>
      <c r="MML11" s="35"/>
      <c r="MMM11" s="35"/>
      <c r="MMN11" s="35"/>
      <c r="MMO11" s="35"/>
      <c r="MMP11" s="35"/>
      <c r="MMQ11" s="35"/>
      <c r="MMR11" s="35"/>
      <c r="MMS11" s="35"/>
      <c r="MMT11" s="35"/>
      <c r="MMU11" s="35"/>
      <c r="MMV11" s="35"/>
      <c r="MMW11" s="35"/>
      <c r="MMX11" s="35"/>
      <c r="MMY11" s="35"/>
      <c r="MMZ11" s="35"/>
      <c r="MNA11" s="35"/>
      <c r="MNB11" s="35"/>
      <c r="MNC11" s="35"/>
      <c r="MND11" s="35"/>
      <c r="MNE11" s="35"/>
      <c r="MNF11" s="35"/>
      <c r="MNG11" s="35"/>
      <c r="MNH11" s="35"/>
      <c r="MNI11" s="35"/>
      <c r="MNJ11" s="35"/>
      <c r="MNK11" s="35"/>
      <c r="MNL11" s="35"/>
      <c r="MNM11" s="35"/>
      <c r="MNN11" s="35"/>
      <c r="MNO11" s="35"/>
      <c r="MNP11" s="35"/>
      <c r="MNQ11" s="35"/>
      <c r="MNR11" s="35"/>
      <c r="MNS11" s="35"/>
      <c r="MNT11" s="35"/>
      <c r="MNU11" s="35"/>
      <c r="MNV11" s="35"/>
      <c r="MNW11" s="35"/>
      <c r="MNX11" s="35"/>
      <c r="MNY11" s="35"/>
      <c r="MNZ11" s="35"/>
      <c r="MOA11" s="35"/>
      <c r="MOB11" s="35"/>
      <c r="MOC11" s="35"/>
      <c r="MOD11" s="35"/>
      <c r="MOE11" s="35"/>
      <c r="MOF11" s="35"/>
      <c r="MOG11" s="35"/>
      <c r="MOH11" s="35"/>
      <c r="MOI11" s="35"/>
      <c r="MOJ11" s="35"/>
      <c r="MOK11" s="35"/>
      <c r="MOL11" s="35"/>
      <c r="MOM11" s="35"/>
      <c r="MON11" s="35"/>
      <c r="MOO11" s="35"/>
      <c r="MOP11" s="35"/>
      <c r="MOQ11" s="35"/>
      <c r="MOR11" s="35"/>
      <c r="MOS11" s="35"/>
      <c r="MOT11" s="35"/>
      <c r="MOU11" s="35"/>
      <c r="MOV11" s="35"/>
      <c r="MOW11" s="35"/>
      <c r="MOX11" s="35"/>
      <c r="MOY11" s="35"/>
      <c r="MOZ11" s="35"/>
      <c r="MPA11" s="35"/>
      <c r="MPB11" s="35"/>
      <c r="MPC11" s="35"/>
      <c r="MPD11" s="35"/>
      <c r="MPE11" s="35"/>
      <c r="MPF11" s="35"/>
      <c r="MPG11" s="35"/>
      <c r="MPH11" s="35"/>
      <c r="MPI11" s="35"/>
      <c r="MPJ11" s="35"/>
      <c r="MPK11" s="35"/>
      <c r="MPL11" s="35"/>
      <c r="MPM11" s="35"/>
      <c r="MPN11" s="35"/>
      <c r="MPO11" s="35"/>
      <c r="MPP11" s="35"/>
      <c r="MPQ11" s="35"/>
      <c r="MPR11" s="35"/>
      <c r="MPS11" s="35"/>
      <c r="MPT11" s="35"/>
      <c r="MPU11" s="35"/>
      <c r="MPV11" s="35"/>
      <c r="MPW11" s="35"/>
      <c r="MPX11" s="35"/>
      <c r="MPY11" s="35"/>
      <c r="MPZ11" s="35"/>
      <c r="MQA11" s="35"/>
      <c r="MQB11" s="35"/>
      <c r="MQC11" s="35"/>
      <c r="MQD11" s="35"/>
      <c r="MQE11" s="35"/>
      <c r="MQF11" s="35"/>
      <c r="MQG11" s="35"/>
      <c r="MQH11" s="35"/>
      <c r="MQI11" s="35"/>
      <c r="MQJ11" s="35"/>
      <c r="MQK11" s="35"/>
      <c r="MQL11" s="35"/>
      <c r="MQM11" s="35"/>
      <c r="MQN11" s="35"/>
      <c r="MQO11" s="35"/>
      <c r="MQP11" s="35"/>
      <c r="MQQ11" s="35"/>
      <c r="MQR11" s="35"/>
      <c r="MQS11" s="35"/>
      <c r="MQT11" s="35"/>
      <c r="MQU11" s="35"/>
      <c r="MQV11" s="35"/>
      <c r="MQW11" s="35"/>
      <c r="MQX11" s="35"/>
      <c r="MQY11" s="35"/>
      <c r="MQZ11" s="35"/>
      <c r="MRA11" s="35"/>
      <c r="MRB11" s="35"/>
      <c r="MRC11" s="35"/>
      <c r="MRD11" s="35"/>
      <c r="MRE11" s="35"/>
      <c r="MRF11" s="35"/>
      <c r="MRG11" s="35"/>
      <c r="MRH11" s="35"/>
      <c r="MRI11" s="35"/>
      <c r="MRJ11" s="35"/>
      <c r="MRK11" s="35"/>
      <c r="MRL11" s="35"/>
      <c r="MRM11" s="35"/>
      <c r="MRN11" s="35"/>
      <c r="MRO11" s="35"/>
      <c r="MRP11" s="35"/>
      <c r="MRQ11" s="35"/>
      <c r="MRR11" s="35"/>
      <c r="MRS11" s="35"/>
      <c r="MRT11" s="35"/>
      <c r="MRU11" s="35"/>
      <c r="MRV11" s="35"/>
      <c r="MRW11" s="35"/>
      <c r="MRX11" s="35"/>
      <c r="MRY11" s="35"/>
      <c r="MRZ11" s="35"/>
      <c r="MSA11" s="35"/>
      <c r="MSB11" s="35"/>
      <c r="MSC11" s="35"/>
      <c r="MSD11" s="35"/>
      <c r="MSE11" s="35"/>
      <c r="MSF11" s="35"/>
      <c r="MSG11" s="35"/>
      <c r="MSH11" s="35"/>
      <c r="MSI11" s="35"/>
      <c r="MSJ11" s="35"/>
      <c r="MSK11" s="35"/>
      <c r="MSL11" s="35"/>
      <c r="MSM11" s="35"/>
      <c r="MSN11" s="35"/>
      <c r="MSO11" s="35"/>
      <c r="MSP11" s="35"/>
      <c r="MSQ11" s="35"/>
      <c r="MSR11" s="35"/>
      <c r="MSS11" s="35"/>
      <c r="MST11" s="35"/>
      <c r="MSU11" s="35"/>
      <c r="MSV11" s="35"/>
      <c r="MSW11" s="35"/>
      <c r="MSX11" s="35"/>
      <c r="MSY11" s="35"/>
      <c r="MSZ11" s="35"/>
      <c r="MTA11" s="35"/>
      <c r="MTB11" s="35"/>
      <c r="MTC11" s="35"/>
      <c r="MTD11" s="35"/>
      <c r="MTE11" s="35"/>
      <c r="MTF11" s="35"/>
      <c r="MTG11" s="35"/>
      <c r="MTH11" s="35"/>
      <c r="MTI11" s="35"/>
      <c r="MTJ11" s="35"/>
      <c r="MTK11" s="35"/>
      <c r="MTL11" s="35"/>
      <c r="MTM11" s="35"/>
      <c r="MTN11" s="35"/>
      <c r="MTO11" s="35"/>
      <c r="MTP11" s="35"/>
      <c r="MTQ11" s="35"/>
      <c r="MTR11" s="35"/>
      <c r="MTS11" s="35"/>
      <c r="MTT11" s="35"/>
      <c r="MTU11" s="35"/>
      <c r="MTV11" s="35"/>
      <c r="MTW11" s="35"/>
      <c r="MTX11" s="35"/>
      <c r="MTY11" s="35"/>
      <c r="MTZ11" s="35"/>
      <c r="MUA11" s="35"/>
      <c r="MUB11" s="35"/>
      <c r="MUC11" s="35"/>
      <c r="MUD11" s="35"/>
      <c r="MUE11" s="35"/>
      <c r="MUF11" s="35"/>
      <c r="MUG11" s="35"/>
      <c r="MUH11" s="35"/>
      <c r="MUI11" s="35"/>
      <c r="MUJ11" s="35"/>
      <c r="MUK11" s="35"/>
      <c r="MUL11" s="35"/>
      <c r="MUM11" s="35"/>
      <c r="MUN11" s="35"/>
      <c r="MUO11" s="35"/>
      <c r="MUP11" s="35"/>
      <c r="MUQ11" s="35"/>
      <c r="MUR11" s="35"/>
      <c r="MUS11" s="35"/>
      <c r="MUT11" s="35"/>
      <c r="MUU11" s="35"/>
      <c r="MUV11" s="35"/>
      <c r="MUW11" s="35"/>
      <c r="MUX11" s="35"/>
      <c r="MUY11" s="35"/>
      <c r="MUZ11" s="35"/>
      <c r="MVA11" s="35"/>
      <c r="MVB11" s="35"/>
      <c r="MVC11" s="35"/>
      <c r="MVD11" s="35"/>
      <c r="MVE11" s="35"/>
      <c r="MVF11" s="35"/>
      <c r="MVG11" s="35"/>
      <c r="MVH11" s="35"/>
      <c r="MVI11" s="35"/>
      <c r="MVJ11" s="35"/>
      <c r="MVK11" s="35"/>
      <c r="MVL11" s="35"/>
      <c r="MVM11" s="35"/>
      <c r="MVN11" s="35"/>
      <c r="MVO11" s="35"/>
      <c r="MVP11" s="35"/>
      <c r="MVQ11" s="35"/>
      <c r="MVR11" s="35"/>
      <c r="MVS11" s="35"/>
      <c r="MVT11" s="35"/>
      <c r="MVU11" s="35"/>
      <c r="MVV11" s="35"/>
      <c r="MVW11" s="35"/>
      <c r="MVX11" s="35"/>
      <c r="MVY11" s="35"/>
      <c r="MVZ11" s="35"/>
      <c r="MWA11" s="35"/>
      <c r="MWB11" s="35"/>
      <c r="MWC11" s="35"/>
      <c r="MWD11" s="35"/>
      <c r="MWE11" s="35"/>
      <c r="MWF11" s="35"/>
      <c r="MWG11" s="35"/>
      <c r="MWH11" s="35"/>
      <c r="MWI11" s="35"/>
      <c r="MWJ11" s="35"/>
      <c r="MWK11" s="35"/>
      <c r="MWL11" s="35"/>
      <c r="MWM11" s="35"/>
      <c r="MWN11" s="35"/>
      <c r="MWO11" s="35"/>
      <c r="MWP11" s="35"/>
      <c r="MWQ11" s="35"/>
      <c r="MWR11" s="35"/>
      <c r="MWS11" s="35"/>
      <c r="MWT11" s="35"/>
      <c r="MWU11" s="35"/>
      <c r="MWV11" s="35"/>
      <c r="MWW11" s="35"/>
      <c r="MWX11" s="35"/>
      <c r="MWY11" s="35"/>
      <c r="MWZ11" s="35"/>
      <c r="MXA11" s="35"/>
      <c r="MXB11" s="35"/>
      <c r="MXC11" s="35"/>
      <c r="MXD11" s="35"/>
      <c r="MXE11" s="35"/>
      <c r="MXF11" s="35"/>
      <c r="MXG11" s="35"/>
      <c r="MXH11" s="35"/>
      <c r="MXI11" s="35"/>
      <c r="MXJ11" s="35"/>
      <c r="MXK11" s="35"/>
      <c r="MXL11" s="35"/>
      <c r="MXM11" s="35"/>
      <c r="MXN11" s="35"/>
      <c r="MXO11" s="35"/>
      <c r="MXP11" s="35"/>
      <c r="MXQ11" s="35"/>
      <c r="MXR11" s="35"/>
      <c r="MXS11" s="35"/>
      <c r="MXT11" s="35"/>
      <c r="MXU11" s="35"/>
      <c r="MXV11" s="35"/>
      <c r="MXW11" s="35"/>
      <c r="MXX11" s="35"/>
      <c r="MXY11" s="35"/>
      <c r="MXZ11" s="35"/>
      <c r="MYA11" s="35"/>
      <c r="MYB11" s="35"/>
      <c r="MYC11" s="35"/>
      <c r="MYD11" s="35"/>
      <c r="MYE11" s="35"/>
      <c r="MYF11" s="35"/>
      <c r="MYG11" s="35"/>
      <c r="MYH11" s="35"/>
      <c r="MYI11" s="35"/>
      <c r="MYJ11" s="35"/>
      <c r="MYK11" s="35"/>
      <c r="MYL11" s="35"/>
      <c r="MYM11" s="35"/>
      <c r="MYN11" s="35"/>
      <c r="MYO11" s="35"/>
      <c r="MYP11" s="35"/>
      <c r="MYQ11" s="35"/>
      <c r="MYR11" s="35"/>
      <c r="MYS11" s="35"/>
      <c r="MYT11" s="35"/>
      <c r="MYU11" s="35"/>
      <c r="MYV11" s="35"/>
      <c r="MYW11" s="35"/>
      <c r="MYX11" s="35"/>
      <c r="MYY11" s="35"/>
      <c r="MYZ11" s="35"/>
      <c r="MZA11" s="35"/>
      <c r="MZB11" s="35"/>
      <c r="MZC11" s="35"/>
      <c r="MZD11" s="35"/>
      <c r="MZE11" s="35"/>
      <c r="MZF11" s="35"/>
      <c r="MZG11" s="35"/>
      <c r="MZH11" s="35"/>
      <c r="MZI11" s="35"/>
      <c r="MZJ11" s="35"/>
      <c r="MZK11" s="35"/>
      <c r="MZL11" s="35"/>
      <c r="MZM11" s="35"/>
      <c r="MZN11" s="35"/>
      <c r="MZO11" s="35"/>
      <c r="MZP11" s="35"/>
      <c r="MZQ11" s="35"/>
      <c r="MZR11" s="35"/>
      <c r="MZS11" s="35"/>
      <c r="MZT11" s="35"/>
      <c r="MZU11" s="35"/>
      <c r="MZV11" s="35"/>
      <c r="MZW11" s="35"/>
      <c r="MZX11" s="35"/>
      <c r="MZY11" s="35"/>
      <c r="MZZ11" s="35"/>
      <c r="NAA11" s="35"/>
      <c r="NAB11" s="35"/>
      <c r="NAC11" s="35"/>
      <c r="NAD11" s="35"/>
      <c r="NAE11" s="35"/>
      <c r="NAF11" s="35"/>
      <c r="NAG11" s="35"/>
      <c r="NAH11" s="35"/>
      <c r="NAI11" s="35"/>
      <c r="NAJ11" s="35"/>
      <c r="NAK11" s="35"/>
      <c r="NAL11" s="35"/>
      <c r="NAM11" s="35"/>
      <c r="NAN11" s="35"/>
      <c r="NAO11" s="35"/>
      <c r="NAP11" s="35"/>
      <c r="NAQ11" s="35"/>
      <c r="NAR11" s="35"/>
      <c r="NAS11" s="35"/>
      <c r="NAT11" s="35"/>
      <c r="NAU11" s="35"/>
      <c r="NAV11" s="35"/>
      <c r="NAW11" s="35"/>
      <c r="NAX11" s="35"/>
      <c r="NAY11" s="35"/>
      <c r="NAZ11" s="35"/>
      <c r="NBA11" s="35"/>
      <c r="NBB11" s="35"/>
      <c r="NBC11" s="35"/>
      <c r="NBD11" s="35"/>
      <c r="NBE11" s="35"/>
      <c r="NBF11" s="35"/>
      <c r="NBG11" s="35"/>
      <c r="NBH11" s="35"/>
      <c r="NBI11" s="35"/>
      <c r="NBJ11" s="35"/>
      <c r="NBK11" s="35"/>
      <c r="NBL11" s="35"/>
      <c r="NBM11" s="35"/>
      <c r="NBN11" s="35"/>
      <c r="NBO11" s="35"/>
      <c r="NBP11" s="35"/>
      <c r="NBQ11" s="35"/>
      <c r="NBR11" s="35"/>
      <c r="NBS11" s="35"/>
      <c r="NBT11" s="35"/>
      <c r="NBU11" s="35"/>
      <c r="NBV11" s="35"/>
      <c r="NBW11" s="35"/>
      <c r="NBX11" s="35"/>
      <c r="NBY11" s="35"/>
      <c r="NBZ11" s="35"/>
      <c r="NCA11" s="35"/>
      <c r="NCB11" s="35"/>
      <c r="NCC11" s="35"/>
      <c r="NCD11" s="35"/>
      <c r="NCE11" s="35"/>
      <c r="NCF11" s="35"/>
      <c r="NCG11" s="35"/>
      <c r="NCH11" s="35"/>
      <c r="NCI11" s="35"/>
      <c r="NCJ11" s="35"/>
      <c r="NCK11" s="35"/>
      <c r="NCL11" s="35"/>
      <c r="NCM11" s="35"/>
      <c r="NCN11" s="35"/>
      <c r="NCO11" s="35"/>
      <c r="NCP11" s="35"/>
      <c r="NCQ11" s="35"/>
      <c r="NCR11" s="35"/>
      <c r="NCS11" s="35"/>
      <c r="NCT11" s="35"/>
      <c r="NCU11" s="35"/>
      <c r="NCV11" s="35"/>
      <c r="NCW11" s="35"/>
      <c r="NCX11" s="35"/>
      <c r="NCY11" s="35"/>
      <c r="NCZ11" s="35"/>
      <c r="NDA11" s="35"/>
      <c r="NDB11" s="35"/>
      <c r="NDC11" s="35"/>
      <c r="NDD11" s="35"/>
      <c r="NDE11" s="35"/>
      <c r="NDF11" s="35"/>
      <c r="NDG11" s="35"/>
      <c r="NDH11" s="35"/>
      <c r="NDI11" s="35"/>
      <c r="NDJ11" s="35"/>
      <c r="NDK11" s="35"/>
      <c r="NDL11" s="35"/>
      <c r="NDM11" s="35"/>
      <c r="NDN11" s="35"/>
      <c r="NDO11" s="35"/>
      <c r="NDP11" s="35"/>
      <c r="NDQ11" s="35"/>
      <c r="NDR11" s="35"/>
      <c r="NDS11" s="35"/>
      <c r="NDT11" s="35"/>
      <c r="NDU11" s="35"/>
      <c r="NDV11" s="35"/>
      <c r="NDW11" s="35"/>
      <c r="NDX11" s="35"/>
      <c r="NDY11" s="35"/>
      <c r="NDZ11" s="35"/>
      <c r="NEA11" s="35"/>
      <c r="NEB11" s="35"/>
      <c r="NEC11" s="35"/>
      <c r="NED11" s="35"/>
      <c r="NEE11" s="35"/>
      <c r="NEF11" s="35"/>
      <c r="NEG11" s="35"/>
      <c r="NEH11" s="35"/>
      <c r="NEI11" s="35"/>
      <c r="NEJ11" s="35"/>
      <c r="NEK11" s="35"/>
      <c r="NEL11" s="35"/>
      <c r="NEM11" s="35"/>
      <c r="NEN11" s="35"/>
      <c r="NEO11" s="35"/>
      <c r="NEP11" s="35"/>
      <c r="NEQ11" s="35"/>
      <c r="NER11" s="35"/>
      <c r="NES11" s="35"/>
      <c r="NET11" s="35"/>
      <c r="NEU11" s="35"/>
      <c r="NEV11" s="35"/>
      <c r="NEW11" s="35"/>
      <c r="NEX11" s="35"/>
      <c r="NEY11" s="35"/>
      <c r="NEZ11" s="35"/>
      <c r="NFA11" s="35"/>
      <c r="NFB11" s="35"/>
      <c r="NFC11" s="35"/>
      <c r="NFD11" s="35"/>
      <c r="NFE11" s="35"/>
      <c r="NFF11" s="35"/>
      <c r="NFG11" s="35"/>
      <c r="NFH11" s="35"/>
      <c r="NFI11" s="35"/>
      <c r="NFJ11" s="35"/>
      <c r="NFK11" s="35"/>
      <c r="NFL11" s="35"/>
      <c r="NFM11" s="35"/>
      <c r="NFN11" s="35"/>
      <c r="NFO11" s="35"/>
      <c r="NFP11" s="35"/>
      <c r="NFQ11" s="35"/>
      <c r="NFR11" s="35"/>
      <c r="NFS11" s="35"/>
      <c r="NFT11" s="35"/>
      <c r="NFU11" s="35"/>
      <c r="NFV11" s="35"/>
      <c r="NFW11" s="35"/>
      <c r="NFX11" s="35"/>
      <c r="NFY11" s="35"/>
      <c r="NFZ11" s="35"/>
      <c r="NGA11" s="35"/>
      <c r="NGB11" s="35"/>
      <c r="NGC11" s="35"/>
      <c r="NGD11" s="35"/>
      <c r="NGE11" s="35"/>
      <c r="NGF11" s="35"/>
      <c r="NGG11" s="35"/>
      <c r="NGH11" s="35"/>
      <c r="NGI11" s="35"/>
      <c r="NGJ11" s="35"/>
      <c r="NGK11" s="35"/>
      <c r="NGL11" s="35"/>
      <c r="NGM11" s="35"/>
      <c r="NGN11" s="35"/>
      <c r="NGO11" s="35"/>
      <c r="NGP11" s="35"/>
      <c r="NGQ11" s="35"/>
      <c r="NGR11" s="35"/>
      <c r="NGS11" s="35"/>
      <c r="NGT11" s="35"/>
      <c r="NGU11" s="35"/>
      <c r="NGV11" s="35"/>
      <c r="NGW11" s="35"/>
      <c r="NGX11" s="35"/>
      <c r="NGY11" s="35"/>
      <c r="NGZ11" s="35"/>
      <c r="NHA11" s="35"/>
      <c r="NHB11" s="35"/>
      <c r="NHC11" s="35"/>
      <c r="NHD11" s="35"/>
      <c r="NHE11" s="35"/>
      <c r="NHF11" s="35"/>
      <c r="NHG11" s="35"/>
      <c r="NHH11" s="35"/>
      <c r="NHI11" s="35"/>
      <c r="NHJ11" s="35"/>
      <c r="NHK11" s="35"/>
      <c r="NHL11" s="35"/>
      <c r="NHM11" s="35"/>
      <c r="NHN11" s="35"/>
      <c r="NHO11" s="35"/>
      <c r="NHP11" s="35"/>
      <c r="NHQ11" s="35"/>
      <c r="NHR11" s="35"/>
      <c r="NHS11" s="35"/>
      <c r="NHT11" s="35"/>
      <c r="NHU11" s="35"/>
      <c r="NHV11" s="35"/>
      <c r="NHW11" s="35"/>
      <c r="NHX11" s="35"/>
      <c r="NHY11" s="35"/>
      <c r="NHZ11" s="35"/>
      <c r="NIA11" s="35"/>
      <c r="NIB11" s="35"/>
      <c r="NIC11" s="35"/>
      <c r="NID11" s="35"/>
      <c r="NIE11" s="35"/>
      <c r="NIF11" s="35"/>
      <c r="NIG11" s="35"/>
      <c r="NIH11" s="35"/>
      <c r="NII11" s="35"/>
      <c r="NIJ11" s="35"/>
      <c r="NIK11" s="35"/>
      <c r="NIL11" s="35"/>
      <c r="NIM11" s="35"/>
      <c r="NIN11" s="35"/>
      <c r="NIO11" s="35"/>
      <c r="NIP11" s="35"/>
      <c r="NIQ11" s="35"/>
      <c r="NIR11" s="35"/>
      <c r="NIS11" s="35"/>
      <c r="NIT11" s="35"/>
      <c r="NIU11" s="35"/>
      <c r="NIV11" s="35"/>
      <c r="NIW11" s="35"/>
      <c r="NIX11" s="35"/>
      <c r="NIY11" s="35"/>
      <c r="NIZ11" s="35"/>
      <c r="NJA11" s="35"/>
      <c r="NJB11" s="35"/>
      <c r="NJC11" s="35"/>
      <c r="NJD11" s="35"/>
      <c r="NJE11" s="35"/>
      <c r="NJF11" s="35"/>
      <c r="NJG11" s="35"/>
      <c r="NJH11" s="35"/>
      <c r="NJI11" s="35"/>
      <c r="NJJ11" s="35"/>
      <c r="NJK11" s="35"/>
      <c r="NJL11" s="35"/>
      <c r="NJM11" s="35"/>
      <c r="NJN11" s="35"/>
      <c r="NJO11" s="35"/>
      <c r="NJP11" s="35"/>
      <c r="NJQ11" s="35"/>
      <c r="NJR11" s="35"/>
      <c r="NJS11" s="35"/>
      <c r="NJT11" s="35"/>
      <c r="NJU11" s="35"/>
      <c r="NJV11" s="35"/>
      <c r="NJW11" s="35"/>
      <c r="NJX11" s="35"/>
      <c r="NJY11" s="35"/>
      <c r="NJZ11" s="35"/>
      <c r="NKA11" s="35"/>
      <c r="NKB11" s="35"/>
      <c r="NKC11" s="35"/>
      <c r="NKD11" s="35"/>
      <c r="NKE11" s="35"/>
      <c r="NKF11" s="35"/>
      <c r="NKG11" s="35"/>
      <c r="NKH11" s="35"/>
      <c r="NKI11" s="35"/>
      <c r="NKJ11" s="35"/>
      <c r="NKK11" s="35"/>
      <c r="NKL11" s="35"/>
      <c r="NKM11" s="35"/>
      <c r="NKN11" s="35"/>
      <c r="NKO11" s="35"/>
      <c r="NKP11" s="35"/>
      <c r="NKQ11" s="35"/>
      <c r="NKR11" s="35"/>
      <c r="NKS11" s="35"/>
      <c r="NKT11" s="35"/>
      <c r="NKU11" s="35"/>
      <c r="NKV11" s="35"/>
      <c r="NKW11" s="35"/>
      <c r="NKX11" s="35"/>
      <c r="NKY11" s="35"/>
      <c r="NKZ11" s="35"/>
      <c r="NLA11" s="35"/>
      <c r="NLB11" s="35"/>
      <c r="NLC11" s="35"/>
      <c r="NLD11" s="35"/>
      <c r="NLE11" s="35"/>
      <c r="NLF11" s="35"/>
      <c r="NLG11" s="35"/>
      <c r="NLH11" s="35"/>
      <c r="NLI11" s="35"/>
      <c r="NLJ11" s="35"/>
      <c r="NLK11" s="35"/>
      <c r="NLL11" s="35"/>
      <c r="NLM11" s="35"/>
      <c r="NLN11" s="35"/>
      <c r="NLO11" s="35"/>
      <c r="NLP11" s="35"/>
      <c r="NLQ11" s="35"/>
      <c r="NLR11" s="35"/>
      <c r="NLS11" s="35"/>
      <c r="NLT11" s="35"/>
      <c r="NLU11" s="35"/>
      <c r="NLV11" s="35"/>
      <c r="NLW11" s="35"/>
      <c r="NLX11" s="35"/>
      <c r="NLY11" s="35"/>
      <c r="NLZ11" s="35"/>
      <c r="NMA11" s="35"/>
      <c r="NMB11" s="35"/>
      <c r="NMC11" s="35"/>
      <c r="NMD11" s="35"/>
      <c r="NME11" s="35"/>
      <c r="NMF11" s="35"/>
      <c r="NMG11" s="35"/>
      <c r="NMH11" s="35"/>
      <c r="NMI11" s="35"/>
      <c r="NMJ11" s="35"/>
      <c r="NMK11" s="35"/>
      <c r="NML11" s="35"/>
      <c r="NMM11" s="35"/>
      <c r="NMN11" s="35"/>
      <c r="NMO11" s="35"/>
      <c r="NMP11" s="35"/>
      <c r="NMQ11" s="35"/>
      <c r="NMR11" s="35"/>
      <c r="NMS11" s="35"/>
      <c r="NMT11" s="35"/>
      <c r="NMU11" s="35"/>
      <c r="NMV11" s="35"/>
      <c r="NMW11" s="35"/>
      <c r="NMX11" s="35"/>
      <c r="NMY11" s="35"/>
      <c r="NMZ11" s="35"/>
      <c r="NNA11" s="35"/>
      <c r="NNB11" s="35"/>
      <c r="NNC11" s="35"/>
      <c r="NND11" s="35"/>
      <c r="NNE11" s="35"/>
      <c r="NNF11" s="35"/>
      <c r="NNG11" s="35"/>
      <c r="NNH11" s="35"/>
      <c r="NNI11" s="35"/>
      <c r="NNJ11" s="35"/>
      <c r="NNK11" s="35"/>
      <c r="NNL11" s="35"/>
      <c r="NNM11" s="35"/>
      <c r="NNN11" s="35"/>
      <c r="NNO11" s="35"/>
      <c r="NNP11" s="35"/>
      <c r="NNQ11" s="35"/>
      <c r="NNR11" s="35"/>
      <c r="NNS11" s="35"/>
      <c r="NNT11" s="35"/>
      <c r="NNU11" s="35"/>
      <c r="NNV11" s="35"/>
      <c r="NNW11" s="35"/>
      <c r="NNX11" s="35"/>
      <c r="NNY11" s="35"/>
      <c r="NNZ11" s="35"/>
      <c r="NOA11" s="35"/>
      <c r="NOB11" s="35"/>
      <c r="NOC11" s="35"/>
      <c r="NOD11" s="35"/>
      <c r="NOE11" s="35"/>
      <c r="NOF11" s="35"/>
      <c r="NOG11" s="35"/>
      <c r="NOH11" s="35"/>
      <c r="NOI11" s="35"/>
      <c r="NOJ11" s="35"/>
      <c r="NOK11" s="35"/>
      <c r="NOL11" s="35"/>
      <c r="NOM11" s="35"/>
      <c r="NON11" s="35"/>
      <c r="NOO11" s="35"/>
      <c r="NOP11" s="35"/>
      <c r="NOQ11" s="35"/>
      <c r="NOR11" s="35"/>
      <c r="NOS11" s="35"/>
      <c r="NOT11" s="35"/>
      <c r="NOU11" s="35"/>
      <c r="NOV11" s="35"/>
      <c r="NOW11" s="35"/>
      <c r="NOX11" s="35"/>
      <c r="NOY11" s="35"/>
      <c r="NOZ11" s="35"/>
      <c r="NPA11" s="35"/>
      <c r="NPB11" s="35"/>
      <c r="NPC11" s="35"/>
      <c r="NPD11" s="35"/>
      <c r="NPE11" s="35"/>
      <c r="NPF11" s="35"/>
      <c r="NPG11" s="35"/>
      <c r="NPH11" s="35"/>
      <c r="NPI11" s="35"/>
      <c r="NPJ11" s="35"/>
      <c r="NPK11" s="35"/>
      <c r="NPL11" s="35"/>
      <c r="NPM11" s="35"/>
      <c r="NPN11" s="35"/>
      <c r="NPO11" s="35"/>
      <c r="NPP11" s="35"/>
      <c r="NPQ11" s="35"/>
      <c r="NPR11" s="35"/>
      <c r="NPS11" s="35"/>
      <c r="NPT11" s="35"/>
      <c r="NPU11" s="35"/>
      <c r="NPV11" s="35"/>
      <c r="NPW11" s="35"/>
      <c r="NPX11" s="35"/>
      <c r="NPY11" s="35"/>
      <c r="NPZ11" s="35"/>
      <c r="NQA11" s="35"/>
      <c r="NQB11" s="35"/>
      <c r="NQC11" s="35"/>
      <c r="NQD11" s="35"/>
      <c r="NQE11" s="35"/>
      <c r="NQF11" s="35"/>
      <c r="NQG11" s="35"/>
      <c r="NQH11" s="35"/>
      <c r="NQI11" s="35"/>
      <c r="NQJ11" s="35"/>
      <c r="NQK11" s="35"/>
      <c r="NQL11" s="35"/>
      <c r="NQM11" s="35"/>
      <c r="NQN11" s="35"/>
      <c r="NQO11" s="35"/>
      <c r="NQP11" s="35"/>
      <c r="NQQ11" s="35"/>
      <c r="NQR11" s="35"/>
      <c r="NQS11" s="35"/>
      <c r="NQT11" s="35"/>
      <c r="NQU11" s="35"/>
      <c r="NQV11" s="35"/>
      <c r="NQW11" s="35"/>
      <c r="NQX11" s="35"/>
      <c r="NQY11" s="35"/>
      <c r="NQZ11" s="35"/>
      <c r="NRA11" s="35"/>
      <c r="NRB11" s="35"/>
      <c r="NRC11" s="35"/>
      <c r="NRD11" s="35"/>
      <c r="NRE11" s="35"/>
      <c r="NRF11" s="35"/>
      <c r="NRG11" s="35"/>
      <c r="NRH11" s="35"/>
      <c r="NRI11" s="35"/>
      <c r="NRJ11" s="35"/>
      <c r="NRK11" s="35"/>
      <c r="NRL11" s="35"/>
      <c r="NRM11" s="35"/>
      <c r="NRN11" s="35"/>
      <c r="NRO11" s="35"/>
      <c r="NRP11" s="35"/>
      <c r="NRQ11" s="35"/>
      <c r="NRR11" s="35"/>
      <c r="NRS11" s="35"/>
      <c r="NRT11" s="35"/>
      <c r="NRU11" s="35"/>
      <c r="NRV11" s="35"/>
      <c r="NRW11" s="35"/>
      <c r="NRX11" s="35"/>
      <c r="NRY11" s="35"/>
      <c r="NRZ11" s="35"/>
      <c r="NSA11" s="35"/>
      <c r="NSB11" s="35"/>
      <c r="NSC11" s="35"/>
      <c r="NSD11" s="35"/>
      <c r="NSE11" s="35"/>
      <c r="NSF11" s="35"/>
      <c r="NSG11" s="35"/>
      <c r="NSH11" s="35"/>
      <c r="NSI11" s="35"/>
      <c r="NSJ11" s="35"/>
      <c r="NSK11" s="35"/>
      <c r="NSL11" s="35"/>
      <c r="NSM11" s="35"/>
      <c r="NSN11" s="35"/>
      <c r="NSO11" s="35"/>
      <c r="NSP11" s="35"/>
      <c r="NSQ11" s="35"/>
      <c r="NSR11" s="35"/>
      <c r="NSS11" s="35"/>
      <c r="NST11" s="35"/>
      <c r="NSU11" s="35"/>
      <c r="NSV11" s="35"/>
      <c r="NSW11" s="35"/>
      <c r="NSX11" s="35"/>
      <c r="NSY11" s="35"/>
      <c r="NSZ11" s="35"/>
      <c r="NTA11" s="35"/>
      <c r="NTB11" s="35"/>
      <c r="NTC11" s="35"/>
      <c r="NTD11" s="35"/>
      <c r="NTE11" s="35"/>
      <c r="NTF11" s="35"/>
      <c r="NTG11" s="35"/>
      <c r="NTH11" s="35"/>
      <c r="NTI11" s="35"/>
      <c r="NTJ11" s="35"/>
      <c r="NTK11" s="35"/>
      <c r="NTL11" s="35"/>
      <c r="NTM11" s="35"/>
      <c r="NTN11" s="35"/>
      <c r="NTO11" s="35"/>
      <c r="NTP11" s="35"/>
      <c r="NTQ11" s="35"/>
      <c r="NTR11" s="35"/>
      <c r="NTS11" s="35"/>
      <c r="NTT11" s="35"/>
      <c r="NTU11" s="35"/>
      <c r="NTV11" s="35"/>
      <c r="NTW11" s="35"/>
      <c r="NTX11" s="35"/>
      <c r="NTY11" s="35"/>
      <c r="NTZ11" s="35"/>
      <c r="NUA11" s="35"/>
      <c r="NUB11" s="35"/>
      <c r="NUC11" s="35"/>
      <c r="NUD11" s="35"/>
      <c r="NUE11" s="35"/>
      <c r="NUF11" s="35"/>
      <c r="NUG11" s="35"/>
      <c r="NUH11" s="35"/>
      <c r="NUI11" s="35"/>
      <c r="NUJ11" s="35"/>
      <c r="NUK11" s="35"/>
      <c r="NUL11" s="35"/>
      <c r="NUM11" s="35"/>
      <c r="NUN11" s="35"/>
      <c r="NUO11" s="35"/>
      <c r="NUP11" s="35"/>
      <c r="NUQ11" s="35"/>
      <c r="NUR11" s="35"/>
      <c r="NUS11" s="35"/>
      <c r="NUT11" s="35"/>
      <c r="NUU11" s="35"/>
      <c r="NUV11" s="35"/>
      <c r="NUW11" s="35"/>
      <c r="NUX11" s="35"/>
      <c r="NUY11" s="35"/>
      <c r="NUZ11" s="35"/>
      <c r="NVA11" s="35"/>
      <c r="NVB11" s="35"/>
      <c r="NVC11" s="35"/>
      <c r="NVD11" s="35"/>
      <c r="NVE11" s="35"/>
      <c r="NVF11" s="35"/>
      <c r="NVG11" s="35"/>
      <c r="NVH11" s="35"/>
      <c r="NVI11" s="35"/>
      <c r="NVJ11" s="35"/>
      <c r="NVK11" s="35"/>
      <c r="NVL11" s="35"/>
      <c r="NVM11" s="35"/>
      <c r="NVN11" s="35"/>
      <c r="NVO11" s="35"/>
      <c r="NVP11" s="35"/>
      <c r="NVQ11" s="35"/>
      <c r="NVR11" s="35"/>
      <c r="NVS11" s="35"/>
      <c r="NVT11" s="35"/>
      <c r="NVU11" s="35"/>
      <c r="NVV11" s="35"/>
      <c r="NVW11" s="35"/>
      <c r="NVX11" s="35"/>
      <c r="NVY11" s="35"/>
      <c r="NVZ11" s="35"/>
      <c r="NWA11" s="35"/>
      <c r="NWB11" s="35"/>
      <c r="NWC11" s="35"/>
      <c r="NWD11" s="35"/>
      <c r="NWE11" s="35"/>
      <c r="NWF11" s="35"/>
      <c r="NWG11" s="35"/>
      <c r="NWH11" s="35"/>
      <c r="NWI11" s="35"/>
      <c r="NWJ11" s="35"/>
      <c r="NWK11" s="35"/>
      <c r="NWL11" s="35"/>
      <c r="NWM11" s="35"/>
      <c r="NWN11" s="35"/>
      <c r="NWO11" s="35"/>
      <c r="NWP11" s="35"/>
      <c r="NWQ11" s="35"/>
      <c r="NWR11" s="35"/>
      <c r="NWS11" s="35"/>
      <c r="NWT11" s="35"/>
      <c r="NWU11" s="35"/>
      <c r="NWV11" s="35"/>
      <c r="NWW11" s="35"/>
      <c r="NWX11" s="35"/>
      <c r="NWY11" s="35"/>
      <c r="NWZ11" s="35"/>
      <c r="NXA11" s="35"/>
      <c r="NXB11" s="35"/>
      <c r="NXC11" s="35"/>
      <c r="NXD11" s="35"/>
      <c r="NXE11" s="35"/>
      <c r="NXF11" s="35"/>
      <c r="NXG11" s="35"/>
      <c r="NXH11" s="35"/>
      <c r="NXI11" s="35"/>
      <c r="NXJ11" s="35"/>
      <c r="NXK11" s="35"/>
      <c r="NXL11" s="35"/>
      <c r="NXM11" s="35"/>
      <c r="NXN11" s="35"/>
      <c r="NXO11" s="35"/>
      <c r="NXP11" s="35"/>
      <c r="NXQ11" s="35"/>
      <c r="NXR11" s="35"/>
      <c r="NXS11" s="35"/>
      <c r="NXT11" s="35"/>
      <c r="NXU11" s="35"/>
      <c r="NXV11" s="35"/>
      <c r="NXW11" s="35"/>
      <c r="NXX11" s="35"/>
      <c r="NXY11" s="35"/>
      <c r="NXZ11" s="35"/>
      <c r="NYA11" s="35"/>
      <c r="NYB11" s="35"/>
      <c r="NYC11" s="35"/>
      <c r="NYD11" s="35"/>
      <c r="NYE11" s="35"/>
      <c r="NYF11" s="35"/>
      <c r="NYG11" s="35"/>
      <c r="NYH11" s="35"/>
      <c r="NYI11" s="35"/>
      <c r="NYJ11" s="35"/>
      <c r="NYK11" s="35"/>
      <c r="NYL11" s="35"/>
      <c r="NYM11" s="35"/>
      <c r="NYN11" s="35"/>
      <c r="NYO11" s="35"/>
      <c r="NYP11" s="35"/>
      <c r="NYQ11" s="35"/>
      <c r="NYR11" s="35"/>
      <c r="NYS11" s="35"/>
      <c r="NYT11" s="35"/>
      <c r="NYU11" s="35"/>
      <c r="NYV11" s="35"/>
      <c r="NYW11" s="35"/>
      <c r="NYX11" s="35"/>
      <c r="NYY11" s="35"/>
      <c r="NYZ11" s="35"/>
      <c r="NZA11" s="35"/>
      <c r="NZB11" s="35"/>
      <c r="NZC11" s="35"/>
      <c r="NZD11" s="35"/>
      <c r="NZE11" s="35"/>
      <c r="NZF11" s="35"/>
      <c r="NZG11" s="35"/>
      <c r="NZH11" s="35"/>
      <c r="NZI11" s="35"/>
      <c r="NZJ11" s="35"/>
      <c r="NZK11" s="35"/>
      <c r="NZL11" s="35"/>
      <c r="NZM11" s="35"/>
      <c r="NZN11" s="35"/>
      <c r="NZO11" s="35"/>
      <c r="NZP11" s="35"/>
      <c r="NZQ11" s="35"/>
      <c r="NZR11" s="35"/>
      <c r="NZS11" s="35"/>
      <c r="NZT11" s="35"/>
      <c r="NZU11" s="35"/>
      <c r="NZV11" s="35"/>
      <c r="NZW11" s="35"/>
      <c r="NZX11" s="35"/>
      <c r="NZY11" s="35"/>
      <c r="NZZ11" s="35"/>
      <c r="OAA11" s="35"/>
      <c r="OAB11" s="35"/>
      <c r="OAC11" s="35"/>
      <c r="OAD11" s="35"/>
      <c r="OAE11" s="35"/>
      <c r="OAF11" s="35"/>
      <c r="OAG11" s="35"/>
      <c r="OAH11" s="35"/>
      <c r="OAI11" s="35"/>
      <c r="OAJ11" s="35"/>
      <c r="OAK11" s="35"/>
      <c r="OAL11" s="35"/>
      <c r="OAM11" s="35"/>
      <c r="OAN11" s="35"/>
      <c r="OAO11" s="35"/>
      <c r="OAP11" s="35"/>
      <c r="OAQ11" s="35"/>
      <c r="OAR11" s="35"/>
      <c r="OAS11" s="35"/>
      <c r="OAT11" s="35"/>
      <c r="OAU11" s="35"/>
      <c r="OAV11" s="35"/>
      <c r="OAW11" s="35"/>
      <c r="OAX11" s="35"/>
      <c r="OAY11" s="35"/>
      <c r="OAZ11" s="35"/>
      <c r="OBA11" s="35"/>
      <c r="OBB11" s="35"/>
      <c r="OBC11" s="35"/>
      <c r="OBD11" s="35"/>
      <c r="OBE11" s="35"/>
      <c r="OBF11" s="35"/>
      <c r="OBG11" s="35"/>
      <c r="OBH11" s="35"/>
      <c r="OBI11" s="35"/>
      <c r="OBJ11" s="35"/>
      <c r="OBK11" s="35"/>
      <c r="OBL11" s="35"/>
      <c r="OBM11" s="35"/>
      <c r="OBN11" s="35"/>
      <c r="OBO11" s="35"/>
      <c r="OBP11" s="35"/>
      <c r="OBQ11" s="35"/>
      <c r="OBR11" s="35"/>
      <c r="OBS11" s="35"/>
      <c r="OBT11" s="35"/>
      <c r="OBU11" s="35"/>
      <c r="OBV11" s="35"/>
      <c r="OBW11" s="35"/>
      <c r="OBX11" s="35"/>
      <c r="OBY11" s="35"/>
      <c r="OBZ11" s="35"/>
      <c r="OCA11" s="35"/>
      <c r="OCB11" s="35"/>
      <c r="OCC11" s="35"/>
      <c r="OCD11" s="35"/>
      <c r="OCE11" s="35"/>
      <c r="OCF11" s="35"/>
      <c r="OCG11" s="35"/>
      <c r="OCH11" s="35"/>
      <c r="OCI11" s="35"/>
      <c r="OCJ11" s="35"/>
      <c r="OCK11" s="35"/>
      <c r="OCL11" s="35"/>
      <c r="OCM11" s="35"/>
      <c r="OCN11" s="35"/>
      <c r="OCO11" s="35"/>
      <c r="OCP11" s="35"/>
      <c r="OCQ11" s="35"/>
      <c r="OCR11" s="35"/>
      <c r="OCS11" s="35"/>
      <c r="OCT11" s="35"/>
      <c r="OCU11" s="35"/>
      <c r="OCV11" s="35"/>
      <c r="OCW11" s="35"/>
      <c r="OCX11" s="35"/>
      <c r="OCY11" s="35"/>
      <c r="OCZ11" s="35"/>
      <c r="ODA11" s="35"/>
      <c r="ODB11" s="35"/>
      <c r="ODC11" s="35"/>
      <c r="ODD11" s="35"/>
      <c r="ODE11" s="35"/>
      <c r="ODF11" s="35"/>
      <c r="ODG11" s="35"/>
      <c r="ODH11" s="35"/>
      <c r="ODI11" s="35"/>
      <c r="ODJ11" s="35"/>
      <c r="ODK11" s="35"/>
      <c r="ODL11" s="35"/>
      <c r="ODM11" s="35"/>
      <c r="ODN11" s="35"/>
      <c r="ODO11" s="35"/>
      <c r="ODP11" s="35"/>
      <c r="ODQ11" s="35"/>
      <c r="ODR11" s="35"/>
      <c r="ODS11" s="35"/>
      <c r="ODT11" s="35"/>
      <c r="ODU11" s="35"/>
      <c r="ODV11" s="35"/>
      <c r="ODW11" s="35"/>
      <c r="ODX11" s="35"/>
      <c r="ODY11" s="35"/>
      <c r="ODZ11" s="35"/>
      <c r="OEA11" s="35"/>
      <c r="OEB11" s="35"/>
      <c r="OEC11" s="35"/>
      <c r="OED11" s="35"/>
      <c r="OEE11" s="35"/>
      <c r="OEF11" s="35"/>
      <c r="OEG11" s="35"/>
      <c r="OEH11" s="35"/>
      <c r="OEI11" s="35"/>
      <c r="OEJ11" s="35"/>
      <c r="OEK11" s="35"/>
      <c r="OEL11" s="35"/>
      <c r="OEM11" s="35"/>
      <c r="OEN11" s="35"/>
      <c r="OEO11" s="35"/>
      <c r="OEP11" s="35"/>
      <c r="OEQ11" s="35"/>
      <c r="OER11" s="35"/>
      <c r="OES11" s="35"/>
      <c r="OET11" s="35"/>
      <c r="OEU11" s="35"/>
      <c r="OEV11" s="35"/>
      <c r="OEW11" s="35"/>
      <c r="OEX11" s="35"/>
      <c r="OEY11" s="35"/>
      <c r="OEZ11" s="35"/>
      <c r="OFA11" s="35"/>
      <c r="OFB11" s="35"/>
      <c r="OFC11" s="35"/>
      <c r="OFD11" s="35"/>
      <c r="OFE11" s="35"/>
      <c r="OFF11" s="35"/>
      <c r="OFG11" s="35"/>
      <c r="OFH11" s="35"/>
      <c r="OFI11" s="35"/>
      <c r="OFJ11" s="35"/>
      <c r="OFK11" s="35"/>
      <c r="OFL11" s="35"/>
      <c r="OFM11" s="35"/>
      <c r="OFN11" s="35"/>
      <c r="OFO11" s="35"/>
      <c r="OFP11" s="35"/>
      <c r="OFQ11" s="35"/>
      <c r="OFR11" s="35"/>
      <c r="OFS11" s="35"/>
      <c r="OFT11" s="35"/>
      <c r="OFU11" s="35"/>
      <c r="OFV11" s="35"/>
      <c r="OFW11" s="35"/>
      <c r="OFX11" s="35"/>
      <c r="OFY11" s="35"/>
      <c r="OFZ11" s="35"/>
      <c r="OGA11" s="35"/>
      <c r="OGB11" s="35"/>
      <c r="OGC11" s="35"/>
      <c r="OGD11" s="35"/>
      <c r="OGE11" s="35"/>
      <c r="OGF11" s="35"/>
      <c r="OGG11" s="35"/>
      <c r="OGH11" s="35"/>
      <c r="OGI11" s="35"/>
      <c r="OGJ11" s="35"/>
      <c r="OGK11" s="35"/>
      <c r="OGL11" s="35"/>
      <c r="OGM11" s="35"/>
      <c r="OGN11" s="35"/>
      <c r="OGO11" s="35"/>
      <c r="OGP11" s="35"/>
      <c r="OGQ11" s="35"/>
      <c r="OGR11" s="35"/>
      <c r="OGS11" s="35"/>
      <c r="OGT11" s="35"/>
      <c r="OGU11" s="35"/>
      <c r="OGV11" s="35"/>
      <c r="OGW11" s="35"/>
      <c r="OGX11" s="35"/>
      <c r="OGY11" s="35"/>
      <c r="OGZ11" s="35"/>
      <c r="OHA11" s="35"/>
      <c r="OHB11" s="35"/>
      <c r="OHC11" s="35"/>
      <c r="OHD11" s="35"/>
      <c r="OHE11" s="35"/>
      <c r="OHF11" s="35"/>
      <c r="OHG11" s="35"/>
      <c r="OHH11" s="35"/>
      <c r="OHI11" s="35"/>
      <c r="OHJ11" s="35"/>
      <c r="OHK11" s="35"/>
      <c r="OHL11" s="35"/>
      <c r="OHM11" s="35"/>
      <c r="OHN11" s="35"/>
      <c r="OHO11" s="35"/>
      <c r="OHP11" s="35"/>
      <c r="OHQ11" s="35"/>
      <c r="OHR11" s="35"/>
      <c r="OHS11" s="35"/>
      <c r="OHT11" s="35"/>
      <c r="OHU11" s="35"/>
      <c r="OHV11" s="35"/>
      <c r="OHW11" s="35"/>
      <c r="OHX11" s="35"/>
      <c r="OHY11" s="35"/>
      <c r="OHZ11" s="35"/>
      <c r="OIA11" s="35"/>
      <c r="OIB11" s="35"/>
      <c r="OIC11" s="35"/>
      <c r="OID11" s="35"/>
      <c r="OIE11" s="35"/>
      <c r="OIF11" s="35"/>
      <c r="OIG11" s="35"/>
      <c r="OIH11" s="35"/>
      <c r="OII11" s="35"/>
      <c r="OIJ11" s="35"/>
      <c r="OIK11" s="35"/>
      <c r="OIL11" s="35"/>
      <c r="OIM11" s="35"/>
      <c r="OIN11" s="35"/>
      <c r="OIO11" s="35"/>
      <c r="OIP11" s="35"/>
      <c r="OIQ11" s="35"/>
      <c r="OIR11" s="35"/>
      <c r="OIS11" s="35"/>
      <c r="OIT11" s="35"/>
      <c r="OIU11" s="35"/>
      <c r="OIV11" s="35"/>
      <c r="OIW11" s="35"/>
      <c r="OIX11" s="35"/>
      <c r="OIY11" s="35"/>
      <c r="OIZ11" s="35"/>
      <c r="OJA11" s="35"/>
      <c r="OJB11" s="35"/>
      <c r="OJC11" s="35"/>
      <c r="OJD11" s="35"/>
      <c r="OJE11" s="35"/>
      <c r="OJF11" s="35"/>
      <c r="OJG11" s="35"/>
      <c r="OJH11" s="35"/>
      <c r="OJI11" s="35"/>
      <c r="OJJ11" s="35"/>
      <c r="OJK11" s="35"/>
      <c r="OJL11" s="35"/>
      <c r="OJM11" s="35"/>
      <c r="OJN11" s="35"/>
      <c r="OJO11" s="35"/>
      <c r="OJP11" s="35"/>
      <c r="OJQ11" s="35"/>
      <c r="OJR11" s="35"/>
      <c r="OJS11" s="35"/>
      <c r="OJT11" s="35"/>
      <c r="OJU11" s="35"/>
      <c r="OJV11" s="35"/>
      <c r="OJW11" s="35"/>
      <c r="OJX11" s="35"/>
      <c r="OJY11" s="35"/>
      <c r="OJZ11" s="35"/>
      <c r="OKA11" s="35"/>
      <c r="OKB11" s="35"/>
      <c r="OKC11" s="35"/>
      <c r="OKD11" s="35"/>
      <c r="OKE11" s="35"/>
      <c r="OKF11" s="35"/>
      <c r="OKG11" s="35"/>
      <c r="OKH11" s="35"/>
      <c r="OKI11" s="35"/>
      <c r="OKJ11" s="35"/>
      <c r="OKK11" s="35"/>
      <c r="OKL11" s="35"/>
      <c r="OKM11" s="35"/>
      <c r="OKN11" s="35"/>
      <c r="OKO11" s="35"/>
      <c r="OKP11" s="35"/>
      <c r="OKQ11" s="35"/>
      <c r="OKR11" s="35"/>
      <c r="OKS11" s="35"/>
      <c r="OKT11" s="35"/>
      <c r="OKU11" s="35"/>
      <c r="OKV11" s="35"/>
      <c r="OKW11" s="35"/>
      <c r="OKX11" s="35"/>
      <c r="OKY11" s="35"/>
      <c r="OKZ11" s="35"/>
      <c r="OLA11" s="35"/>
      <c r="OLB11" s="35"/>
      <c r="OLC11" s="35"/>
      <c r="OLD11" s="35"/>
      <c r="OLE11" s="35"/>
      <c r="OLF11" s="35"/>
      <c r="OLG11" s="35"/>
      <c r="OLH11" s="35"/>
      <c r="OLI11" s="35"/>
      <c r="OLJ11" s="35"/>
      <c r="OLK11" s="35"/>
      <c r="OLL11" s="35"/>
      <c r="OLM11" s="35"/>
      <c r="OLN11" s="35"/>
      <c r="OLO11" s="35"/>
      <c r="OLP11" s="35"/>
      <c r="OLQ11" s="35"/>
      <c r="OLR11" s="35"/>
      <c r="OLS11" s="35"/>
      <c r="OLT11" s="35"/>
      <c r="OLU11" s="35"/>
      <c r="OLV11" s="35"/>
      <c r="OLW11" s="35"/>
      <c r="OLX11" s="35"/>
      <c r="OLY11" s="35"/>
      <c r="OLZ11" s="35"/>
      <c r="OMA11" s="35"/>
      <c r="OMB11" s="35"/>
      <c r="OMC11" s="35"/>
      <c r="OMD11" s="35"/>
      <c r="OME11" s="35"/>
      <c r="OMF11" s="35"/>
      <c r="OMG11" s="35"/>
      <c r="OMH11" s="35"/>
      <c r="OMI11" s="35"/>
      <c r="OMJ11" s="35"/>
      <c r="OMK11" s="35"/>
      <c r="OML11" s="35"/>
      <c r="OMM11" s="35"/>
      <c r="OMN11" s="35"/>
      <c r="OMO11" s="35"/>
      <c r="OMP11" s="35"/>
      <c r="OMQ11" s="35"/>
      <c r="OMR11" s="35"/>
      <c r="OMS11" s="35"/>
      <c r="OMT11" s="35"/>
      <c r="OMU11" s="35"/>
      <c r="OMV11" s="35"/>
      <c r="OMW11" s="35"/>
      <c r="OMX11" s="35"/>
      <c r="OMY11" s="35"/>
      <c r="OMZ11" s="35"/>
      <c r="ONA11" s="35"/>
      <c r="ONB11" s="35"/>
      <c r="ONC11" s="35"/>
      <c r="OND11" s="35"/>
      <c r="ONE11" s="35"/>
      <c r="ONF11" s="35"/>
      <c r="ONG11" s="35"/>
      <c r="ONH11" s="35"/>
      <c r="ONI11" s="35"/>
      <c r="ONJ11" s="35"/>
      <c r="ONK11" s="35"/>
      <c r="ONL11" s="35"/>
      <c r="ONM11" s="35"/>
      <c r="ONN11" s="35"/>
      <c r="ONO11" s="35"/>
      <c r="ONP11" s="35"/>
      <c r="ONQ11" s="35"/>
      <c r="ONR11" s="35"/>
      <c r="ONS11" s="35"/>
      <c r="ONT11" s="35"/>
      <c r="ONU11" s="35"/>
      <c r="ONV11" s="35"/>
      <c r="ONW11" s="35"/>
      <c r="ONX11" s="35"/>
      <c r="ONY11" s="35"/>
      <c r="ONZ11" s="35"/>
      <c r="OOA11" s="35"/>
      <c r="OOB11" s="35"/>
      <c r="OOC11" s="35"/>
      <c r="OOD11" s="35"/>
      <c r="OOE11" s="35"/>
      <c r="OOF11" s="35"/>
      <c r="OOG11" s="35"/>
      <c r="OOH11" s="35"/>
      <c r="OOI11" s="35"/>
      <c r="OOJ11" s="35"/>
      <c r="OOK11" s="35"/>
      <c r="OOL11" s="35"/>
      <c r="OOM11" s="35"/>
      <c r="OON11" s="35"/>
      <c r="OOO11" s="35"/>
      <c r="OOP11" s="35"/>
      <c r="OOQ11" s="35"/>
      <c r="OOR11" s="35"/>
      <c r="OOS11" s="35"/>
      <c r="OOT11" s="35"/>
      <c r="OOU11" s="35"/>
      <c r="OOV11" s="35"/>
      <c r="OOW11" s="35"/>
      <c r="OOX11" s="35"/>
      <c r="OOY11" s="35"/>
      <c r="OOZ11" s="35"/>
      <c r="OPA11" s="35"/>
      <c r="OPB11" s="35"/>
      <c r="OPC11" s="35"/>
      <c r="OPD11" s="35"/>
      <c r="OPE11" s="35"/>
      <c r="OPF11" s="35"/>
      <c r="OPG11" s="35"/>
      <c r="OPH11" s="35"/>
      <c r="OPI11" s="35"/>
      <c r="OPJ11" s="35"/>
      <c r="OPK11" s="35"/>
      <c r="OPL11" s="35"/>
      <c r="OPM11" s="35"/>
      <c r="OPN11" s="35"/>
      <c r="OPO11" s="35"/>
      <c r="OPP11" s="35"/>
      <c r="OPQ11" s="35"/>
      <c r="OPR11" s="35"/>
      <c r="OPS11" s="35"/>
      <c r="OPT11" s="35"/>
      <c r="OPU11" s="35"/>
      <c r="OPV11" s="35"/>
      <c r="OPW11" s="35"/>
      <c r="OPX11" s="35"/>
      <c r="OPY11" s="35"/>
      <c r="OPZ11" s="35"/>
      <c r="OQA11" s="35"/>
      <c r="OQB11" s="35"/>
      <c r="OQC11" s="35"/>
      <c r="OQD11" s="35"/>
      <c r="OQE11" s="35"/>
      <c r="OQF11" s="35"/>
      <c r="OQG11" s="35"/>
      <c r="OQH11" s="35"/>
      <c r="OQI11" s="35"/>
      <c r="OQJ11" s="35"/>
      <c r="OQK11" s="35"/>
      <c r="OQL11" s="35"/>
      <c r="OQM11" s="35"/>
      <c r="OQN11" s="35"/>
      <c r="OQO11" s="35"/>
      <c r="OQP11" s="35"/>
      <c r="OQQ11" s="35"/>
      <c r="OQR11" s="35"/>
      <c r="OQS11" s="35"/>
      <c r="OQT11" s="35"/>
      <c r="OQU11" s="35"/>
      <c r="OQV11" s="35"/>
      <c r="OQW11" s="35"/>
      <c r="OQX11" s="35"/>
      <c r="OQY11" s="35"/>
      <c r="OQZ11" s="35"/>
      <c r="ORA11" s="35"/>
      <c r="ORB11" s="35"/>
      <c r="ORC11" s="35"/>
      <c r="ORD11" s="35"/>
      <c r="ORE11" s="35"/>
      <c r="ORF11" s="35"/>
      <c r="ORG11" s="35"/>
      <c r="ORH11" s="35"/>
      <c r="ORI11" s="35"/>
      <c r="ORJ11" s="35"/>
      <c r="ORK11" s="35"/>
      <c r="ORL11" s="35"/>
      <c r="ORM11" s="35"/>
      <c r="ORN11" s="35"/>
      <c r="ORO11" s="35"/>
      <c r="ORP11" s="35"/>
      <c r="ORQ11" s="35"/>
      <c r="ORR11" s="35"/>
      <c r="ORS11" s="35"/>
      <c r="ORT11" s="35"/>
      <c r="ORU11" s="35"/>
      <c r="ORV11" s="35"/>
      <c r="ORW11" s="35"/>
      <c r="ORX11" s="35"/>
      <c r="ORY11" s="35"/>
      <c r="ORZ11" s="35"/>
      <c r="OSA11" s="35"/>
      <c r="OSB11" s="35"/>
      <c r="OSC11" s="35"/>
      <c r="OSD11" s="35"/>
      <c r="OSE11" s="35"/>
      <c r="OSF11" s="35"/>
      <c r="OSG11" s="35"/>
      <c r="OSH11" s="35"/>
      <c r="OSI11" s="35"/>
      <c r="OSJ11" s="35"/>
      <c r="OSK11" s="35"/>
      <c r="OSL11" s="35"/>
      <c r="OSM11" s="35"/>
      <c r="OSN11" s="35"/>
      <c r="OSO11" s="35"/>
      <c r="OSP11" s="35"/>
      <c r="OSQ11" s="35"/>
      <c r="OSR11" s="35"/>
      <c r="OSS11" s="35"/>
      <c r="OST11" s="35"/>
      <c r="OSU11" s="35"/>
      <c r="OSV11" s="35"/>
      <c r="OSW11" s="35"/>
      <c r="OSX11" s="35"/>
      <c r="OSY11" s="35"/>
      <c r="OSZ11" s="35"/>
      <c r="OTA11" s="35"/>
      <c r="OTB11" s="35"/>
      <c r="OTC11" s="35"/>
      <c r="OTD11" s="35"/>
      <c r="OTE11" s="35"/>
      <c r="OTF11" s="35"/>
      <c r="OTG11" s="35"/>
      <c r="OTH11" s="35"/>
      <c r="OTI11" s="35"/>
      <c r="OTJ11" s="35"/>
      <c r="OTK11" s="35"/>
      <c r="OTL11" s="35"/>
      <c r="OTM11" s="35"/>
      <c r="OTN11" s="35"/>
      <c r="OTO11" s="35"/>
      <c r="OTP11" s="35"/>
      <c r="OTQ11" s="35"/>
      <c r="OTR11" s="35"/>
      <c r="OTS11" s="35"/>
      <c r="OTT11" s="35"/>
      <c r="OTU11" s="35"/>
      <c r="OTV11" s="35"/>
      <c r="OTW11" s="35"/>
      <c r="OTX11" s="35"/>
      <c r="OTY11" s="35"/>
      <c r="OTZ11" s="35"/>
      <c r="OUA11" s="35"/>
      <c r="OUB11" s="35"/>
      <c r="OUC11" s="35"/>
      <c r="OUD11" s="35"/>
      <c r="OUE11" s="35"/>
      <c r="OUF11" s="35"/>
      <c r="OUG11" s="35"/>
      <c r="OUH11" s="35"/>
      <c r="OUI11" s="35"/>
      <c r="OUJ11" s="35"/>
      <c r="OUK11" s="35"/>
      <c r="OUL11" s="35"/>
      <c r="OUM11" s="35"/>
      <c r="OUN11" s="35"/>
      <c r="OUO11" s="35"/>
      <c r="OUP11" s="35"/>
      <c r="OUQ11" s="35"/>
      <c r="OUR11" s="35"/>
      <c r="OUS11" s="35"/>
      <c r="OUT11" s="35"/>
      <c r="OUU11" s="35"/>
      <c r="OUV11" s="35"/>
      <c r="OUW11" s="35"/>
      <c r="OUX11" s="35"/>
      <c r="OUY11" s="35"/>
      <c r="OUZ11" s="35"/>
      <c r="OVA11" s="35"/>
      <c r="OVB11" s="35"/>
      <c r="OVC11" s="35"/>
      <c r="OVD11" s="35"/>
      <c r="OVE11" s="35"/>
      <c r="OVF11" s="35"/>
      <c r="OVG11" s="35"/>
      <c r="OVH11" s="35"/>
      <c r="OVI11" s="35"/>
      <c r="OVJ11" s="35"/>
      <c r="OVK11" s="35"/>
      <c r="OVL11" s="35"/>
      <c r="OVM11" s="35"/>
      <c r="OVN11" s="35"/>
      <c r="OVO11" s="35"/>
      <c r="OVP11" s="35"/>
      <c r="OVQ11" s="35"/>
      <c r="OVR11" s="35"/>
      <c r="OVS11" s="35"/>
      <c r="OVT11" s="35"/>
      <c r="OVU11" s="35"/>
      <c r="OVV11" s="35"/>
      <c r="OVW11" s="35"/>
      <c r="OVX11" s="35"/>
      <c r="OVY11" s="35"/>
      <c r="OVZ11" s="35"/>
      <c r="OWA11" s="35"/>
      <c r="OWB11" s="35"/>
      <c r="OWC11" s="35"/>
      <c r="OWD11" s="35"/>
      <c r="OWE11" s="35"/>
      <c r="OWF11" s="35"/>
      <c r="OWG11" s="35"/>
      <c r="OWH11" s="35"/>
      <c r="OWI11" s="35"/>
      <c r="OWJ11" s="35"/>
      <c r="OWK11" s="35"/>
      <c r="OWL11" s="35"/>
      <c r="OWM11" s="35"/>
      <c r="OWN11" s="35"/>
      <c r="OWO11" s="35"/>
      <c r="OWP11" s="35"/>
      <c r="OWQ11" s="35"/>
      <c r="OWR11" s="35"/>
      <c r="OWS11" s="35"/>
      <c r="OWT11" s="35"/>
      <c r="OWU11" s="35"/>
      <c r="OWV11" s="35"/>
      <c r="OWW11" s="35"/>
      <c r="OWX11" s="35"/>
      <c r="OWY11" s="35"/>
      <c r="OWZ11" s="35"/>
      <c r="OXA11" s="35"/>
      <c r="OXB11" s="35"/>
      <c r="OXC11" s="35"/>
      <c r="OXD11" s="35"/>
      <c r="OXE11" s="35"/>
      <c r="OXF11" s="35"/>
      <c r="OXG11" s="35"/>
      <c r="OXH11" s="35"/>
      <c r="OXI11" s="35"/>
      <c r="OXJ11" s="35"/>
      <c r="OXK11" s="35"/>
      <c r="OXL11" s="35"/>
      <c r="OXM11" s="35"/>
      <c r="OXN11" s="35"/>
      <c r="OXO11" s="35"/>
      <c r="OXP11" s="35"/>
      <c r="OXQ11" s="35"/>
      <c r="OXR11" s="35"/>
      <c r="OXS11" s="35"/>
      <c r="OXT11" s="35"/>
      <c r="OXU11" s="35"/>
      <c r="OXV11" s="35"/>
      <c r="OXW11" s="35"/>
      <c r="OXX11" s="35"/>
      <c r="OXY11" s="35"/>
      <c r="OXZ11" s="35"/>
      <c r="OYA11" s="35"/>
      <c r="OYB11" s="35"/>
      <c r="OYC11" s="35"/>
      <c r="OYD11" s="35"/>
      <c r="OYE11" s="35"/>
      <c r="OYF11" s="35"/>
      <c r="OYG11" s="35"/>
      <c r="OYH11" s="35"/>
      <c r="OYI11" s="35"/>
      <c r="OYJ11" s="35"/>
      <c r="OYK11" s="35"/>
      <c r="OYL11" s="35"/>
      <c r="OYM11" s="35"/>
      <c r="OYN11" s="35"/>
      <c r="OYO11" s="35"/>
      <c r="OYP11" s="35"/>
      <c r="OYQ11" s="35"/>
      <c r="OYR11" s="35"/>
      <c r="OYS11" s="35"/>
      <c r="OYT11" s="35"/>
      <c r="OYU11" s="35"/>
      <c r="OYV11" s="35"/>
      <c r="OYW11" s="35"/>
      <c r="OYX11" s="35"/>
      <c r="OYY11" s="35"/>
      <c r="OYZ11" s="35"/>
      <c r="OZA11" s="35"/>
      <c r="OZB11" s="35"/>
      <c r="OZC11" s="35"/>
      <c r="OZD11" s="35"/>
      <c r="OZE11" s="35"/>
      <c r="OZF11" s="35"/>
      <c r="OZG11" s="35"/>
      <c r="OZH11" s="35"/>
      <c r="OZI11" s="35"/>
      <c r="OZJ11" s="35"/>
      <c r="OZK11" s="35"/>
      <c r="OZL11" s="35"/>
      <c r="OZM11" s="35"/>
      <c r="OZN11" s="35"/>
      <c r="OZO11" s="35"/>
      <c r="OZP11" s="35"/>
      <c r="OZQ11" s="35"/>
      <c r="OZR11" s="35"/>
      <c r="OZS11" s="35"/>
      <c r="OZT11" s="35"/>
      <c r="OZU11" s="35"/>
      <c r="OZV11" s="35"/>
      <c r="OZW11" s="35"/>
      <c r="OZX11" s="35"/>
      <c r="OZY11" s="35"/>
      <c r="OZZ11" s="35"/>
      <c r="PAA11" s="35"/>
      <c r="PAB11" s="35"/>
      <c r="PAC11" s="35"/>
      <c r="PAD11" s="35"/>
      <c r="PAE11" s="35"/>
      <c r="PAF11" s="35"/>
      <c r="PAG11" s="35"/>
      <c r="PAH11" s="35"/>
      <c r="PAI11" s="35"/>
      <c r="PAJ11" s="35"/>
      <c r="PAK11" s="35"/>
      <c r="PAL11" s="35"/>
      <c r="PAM11" s="35"/>
      <c r="PAN11" s="35"/>
      <c r="PAO11" s="35"/>
      <c r="PAP11" s="35"/>
      <c r="PAQ11" s="35"/>
      <c r="PAR11" s="35"/>
      <c r="PAS11" s="35"/>
      <c r="PAT11" s="35"/>
      <c r="PAU11" s="35"/>
      <c r="PAV11" s="35"/>
      <c r="PAW11" s="35"/>
      <c r="PAX11" s="35"/>
      <c r="PAY11" s="35"/>
      <c r="PAZ11" s="35"/>
      <c r="PBA11" s="35"/>
      <c r="PBB11" s="35"/>
      <c r="PBC11" s="35"/>
      <c r="PBD11" s="35"/>
      <c r="PBE11" s="35"/>
      <c r="PBF11" s="35"/>
      <c r="PBG11" s="35"/>
      <c r="PBH11" s="35"/>
      <c r="PBI11" s="35"/>
      <c r="PBJ11" s="35"/>
      <c r="PBK11" s="35"/>
      <c r="PBL11" s="35"/>
      <c r="PBM11" s="35"/>
      <c r="PBN11" s="35"/>
      <c r="PBO11" s="35"/>
      <c r="PBP11" s="35"/>
      <c r="PBQ11" s="35"/>
      <c r="PBR11" s="35"/>
      <c r="PBS11" s="35"/>
      <c r="PBT11" s="35"/>
      <c r="PBU11" s="35"/>
      <c r="PBV11" s="35"/>
      <c r="PBW11" s="35"/>
      <c r="PBX11" s="35"/>
      <c r="PBY11" s="35"/>
      <c r="PBZ11" s="35"/>
      <c r="PCA11" s="35"/>
      <c r="PCB11" s="35"/>
      <c r="PCC11" s="35"/>
      <c r="PCD11" s="35"/>
      <c r="PCE11" s="35"/>
      <c r="PCF11" s="35"/>
      <c r="PCG11" s="35"/>
      <c r="PCH11" s="35"/>
      <c r="PCI11" s="35"/>
      <c r="PCJ11" s="35"/>
      <c r="PCK11" s="35"/>
      <c r="PCL11" s="35"/>
      <c r="PCM11" s="35"/>
      <c r="PCN11" s="35"/>
      <c r="PCO11" s="35"/>
      <c r="PCP11" s="35"/>
      <c r="PCQ11" s="35"/>
      <c r="PCR11" s="35"/>
      <c r="PCS11" s="35"/>
      <c r="PCT11" s="35"/>
      <c r="PCU11" s="35"/>
      <c r="PCV11" s="35"/>
      <c r="PCW11" s="35"/>
      <c r="PCX11" s="35"/>
      <c r="PCY11" s="35"/>
      <c r="PCZ11" s="35"/>
      <c r="PDA11" s="35"/>
      <c r="PDB11" s="35"/>
      <c r="PDC11" s="35"/>
      <c r="PDD11" s="35"/>
      <c r="PDE11" s="35"/>
      <c r="PDF11" s="35"/>
      <c r="PDG11" s="35"/>
      <c r="PDH11" s="35"/>
      <c r="PDI11" s="35"/>
      <c r="PDJ11" s="35"/>
      <c r="PDK11" s="35"/>
      <c r="PDL11" s="35"/>
      <c r="PDM11" s="35"/>
      <c r="PDN11" s="35"/>
      <c r="PDO11" s="35"/>
      <c r="PDP11" s="35"/>
      <c r="PDQ11" s="35"/>
      <c r="PDR11" s="35"/>
      <c r="PDS11" s="35"/>
      <c r="PDT11" s="35"/>
      <c r="PDU11" s="35"/>
      <c r="PDV11" s="35"/>
      <c r="PDW11" s="35"/>
      <c r="PDX11" s="35"/>
      <c r="PDY11" s="35"/>
      <c r="PDZ11" s="35"/>
      <c r="PEA11" s="35"/>
      <c r="PEB11" s="35"/>
      <c r="PEC11" s="35"/>
      <c r="PED11" s="35"/>
      <c r="PEE11" s="35"/>
      <c r="PEF11" s="35"/>
      <c r="PEG11" s="35"/>
      <c r="PEH11" s="35"/>
      <c r="PEI11" s="35"/>
      <c r="PEJ11" s="35"/>
      <c r="PEK11" s="35"/>
      <c r="PEL11" s="35"/>
      <c r="PEM11" s="35"/>
      <c r="PEN11" s="35"/>
      <c r="PEO11" s="35"/>
      <c r="PEP11" s="35"/>
      <c r="PEQ11" s="35"/>
      <c r="PER11" s="35"/>
      <c r="PES11" s="35"/>
      <c r="PET11" s="35"/>
      <c r="PEU11" s="35"/>
      <c r="PEV11" s="35"/>
      <c r="PEW11" s="35"/>
      <c r="PEX11" s="35"/>
      <c r="PEY11" s="35"/>
      <c r="PEZ11" s="35"/>
      <c r="PFA11" s="35"/>
      <c r="PFB11" s="35"/>
      <c r="PFC11" s="35"/>
      <c r="PFD11" s="35"/>
      <c r="PFE11" s="35"/>
      <c r="PFF11" s="35"/>
      <c r="PFG11" s="35"/>
      <c r="PFH11" s="35"/>
      <c r="PFI11" s="35"/>
      <c r="PFJ11" s="35"/>
      <c r="PFK11" s="35"/>
      <c r="PFL11" s="35"/>
      <c r="PFM11" s="35"/>
      <c r="PFN11" s="35"/>
      <c r="PFO11" s="35"/>
      <c r="PFP11" s="35"/>
      <c r="PFQ11" s="35"/>
      <c r="PFR11" s="35"/>
      <c r="PFS11" s="35"/>
      <c r="PFT11" s="35"/>
      <c r="PFU11" s="35"/>
      <c r="PFV11" s="35"/>
      <c r="PFW11" s="35"/>
      <c r="PFX11" s="35"/>
      <c r="PFY11" s="35"/>
      <c r="PFZ11" s="35"/>
      <c r="PGA11" s="35"/>
      <c r="PGB11" s="35"/>
      <c r="PGC11" s="35"/>
      <c r="PGD11" s="35"/>
      <c r="PGE11" s="35"/>
      <c r="PGF11" s="35"/>
      <c r="PGG11" s="35"/>
      <c r="PGH11" s="35"/>
      <c r="PGI11" s="35"/>
      <c r="PGJ11" s="35"/>
      <c r="PGK11" s="35"/>
      <c r="PGL11" s="35"/>
      <c r="PGM11" s="35"/>
      <c r="PGN11" s="35"/>
      <c r="PGO11" s="35"/>
      <c r="PGP11" s="35"/>
      <c r="PGQ11" s="35"/>
      <c r="PGR11" s="35"/>
      <c r="PGS11" s="35"/>
      <c r="PGT11" s="35"/>
      <c r="PGU11" s="35"/>
      <c r="PGV11" s="35"/>
      <c r="PGW11" s="35"/>
      <c r="PGX11" s="35"/>
      <c r="PGY11" s="35"/>
      <c r="PGZ11" s="35"/>
      <c r="PHA11" s="35"/>
      <c r="PHB11" s="35"/>
      <c r="PHC11" s="35"/>
      <c r="PHD11" s="35"/>
      <c r="PHE11" s="35"/>
      <c r="PHF11" s="35"/>
      <c r="PHG11" s="35"/>
      <c r="PHH11" s="35"/>
      <c r="PHI11" s="35"/>
      <c r="PHJ11" s="35"/>
      <c r="PHK11" s="35"/>
      <c r="PHL11" s="35"/>
      <c r="PHM11" s="35"/>
      <c r="PHN11" s="35"/>
      <c r="PHO11" s="35"/>
      <c r="PHP11" s="35"/>
      <c r="PHQ11" s="35"/>
      <c r="PHR11" s="35"/>
      <c r="PHS11" s="35"/>
      <c r="PHT11" s="35"/>
      <c r="PHU11" s="35"/>
      <c r="PHV11" s="35"/>
      <c r="PHW11" s="35"/>
      <c r="PHX11" s="35"/>
      <c r="PHY11" s="35"/>
      <c r="PHZ11" s="35"/>
      <c r="PIA11" s="35"/>
      <c r="PIB11" s="35"/>
      <c r="PIC11" s="35"/>
      <c r="PID11" s="35"/>
      <c r="PIE11" s="35"/>
      <c r="PIF11" s="35"/>
      <c r="PIG11" s="35"/>
      <c r="PIH11" s="35"/>
      <c r="PII11" s="35"/>
      <c r="PIJ11" s="35"/>
      <c r="PIK11" s="35"/>
      <c r="PIL11" s="35"/>
      <c r="PIM11" s="35"/>
      <c r="PIN11" s="35"/>
      <c r="PIO11" s="35"/>
      <c r="PIP11" s="35"/>
      <c r="PIQ11" s="35"/>
      <c r="PIR11" s="35"/>
      <c r="PIS11" s="35"/>
      <c r="PIT11" s="35"/>
      <c r="PIU11" s="35"/>
      <c r="PIV11" s="35"/>
      <c r="PIW11" s="35"/>
      <c r="PIX11" s="35"/>
      <c r="PIY11" s="35"/>
      <c r="PIZ11" s="35"/>
      <c r="PJA11" s="35"/>
      <c r="PJB11" s="35"/>
      <c r="PJC11" s="35"/>
      <c r="PJD11" s="35"/>
      <c r="PJE11" s="35"/>
      <c r="PJF11" s="35"/>
      <c r="PJG11" s="35"/>
      <c r="PJH11" s="35"/>
      <c r="PJI11" s="35"/>
      <c r="PJJ11" s="35"/>
      <c r="PJK11" s="35"/>
      <c r="PJL11" s="35"/>
      <c r="PJM11" s="35"/>
      <c r="PJN11" s="35"/>
      <c r="PJO11" s="35"/>
      <c r="PJP11" s="35"/>
      <c r="PJQ11" s="35"/>
      <c r="PJR11" s="35"/>
      <c r="PJS11" s="35"/>
      <c r="PJT11" s="35"/>
      <c r="PJU11" s="35"/>
      <c r="PJV11" s="35"/>
      <c r="PJW11" s="35"/>
      <c r="PJX11" s="35"/>
      <c r="PJY11" s="35"/>
      <c r="PJZ11" s="35"/>
      <c r="PKA11" s="35"/>
      <c r="PKB11" s="35"/>
      <c r="PKC11" s="35"/>
      <c r="PKD11" s="35"/>
      <c r="PKE11" s="35"/>
      <c r="PKF11" s="35"/>
      <c r="PKG11" s="35"/>
      <c r="PKH11" s="35"/>
      <c r="PKI11" s="35"/>
      <c r="PKJ11" s="35"/>
      <c r="PKK11" s="35"/>
      <c r="PKL11" s="35"/>
      <c r="PKM11" s="35"/>
      <c r="PKN11" s="35"/>
      <c r="PKO11" s="35"/>
      <c r="PKP11" s="35"/>
      <c r="PKQ11" s="35"/>
      <c r="PKR11" s="35"/>
      <c r="PKS11" s="35"/>
      <c r="PKT11" s="35"/>
      <c r="PKU11" s="35"/>
      <c r="PKV11" s="35"/>
      <c r="PKW11" s="35"/>
      <c r="PKX11" s="35"/>
      <c r="PKY11" s="35"/>
      <c r="PKZ11" s="35"/>
      <c r="PLA11" s="35"/>
      <c r="PLB11" s="35"/>
      <c r="PLC11" s="35"/>
      <c r="PLD11" s="35"/>
      <c r="PLE11" s="35"/>
      <c r="PLF11" s="35"/>
      <c r="PLG11" s="35"/>
      <c r="PLH11" s="35"/>
      <c r="PLI11" s="35"/>
      <c r="PLJ11" s="35"/>
      <c r="PLK11" s="35"/>
      <c r="PLL11" s="35"/>
      <c r="PLM11" s="35"/>
      <c r="PLN11" s="35"/>
      <c r="PLO11" s="35"/>
      <c r="PLP11" s="35"/>
      <c r="PLQ11" s="35"/>
      <c r="PLR11" s="35"/>
      <c r="PLS11" s="35"/>
      <c r="PLT11" s="35"/>
      <c r="PLU11" s="35"/>
      <c r="PLV11" s="35"/>
      <c r="PLW11" s="35"/>
      <c r="PLX11" s="35"/>
      <c r="PLY11" s="35"/>
      <c r="PLZ11" s="35"/>
      <c r="PMA11" s="35"/>
      <c r="PMB11" s="35"/>
      <c r="PMC11" s="35"/>
      <c r="PMD11" s="35"/>
      <c r="PME11" s="35"/>
      <c r="PMF11" s="35"/>
      <c r="PMG11" s="35"/>
      <c r="PMH11" s="35"/>
      <c r="PMI11" s="35"/>
      <c r="PMJ11" s="35"/>
      <c r="PMK11" s="35"/>
      <c r="PML11" s="35"/>
      <c r="PMM11" s="35"/>
      <c r="PMN11" s="35"/>
      <c r="PMO11" s="35"/>
      <c r="PMP11" s="35"/>
      <c r="PMQ11" s="35"/>
      <c r="PMR11" s="35"/>
      <c r="PMS11" s="35"/>
      <c r="PMT11" s="35"/>
      <c r="PMU11" s="35"/>
      <c r="PMV11" s="35"/>
      <c r="PMW11" s="35"/>
      <c r="PMX11" s="35"/>
      <c r="PMY11" s="35"/>
      <c r="PMZ11" s="35"/>
      <c r="PNA11" s="35"/>
      <c r="PNB11" s="35"/>
      <c r="PNC11" s="35"/>
      <c r="PND11" s="35"/>
      <c r="PNE11" s="35"/>
      <c r="PNF11" s="35"/>
      <c r="PNG11" s="35"/>
      <c r="PNH11" s="35"/>
      <c r="PNI11" s="35"/>
      <c r="PNJ11" s="35"/>
      <c r="PNK11" s="35"/>
      <c r="PNL11" s="35"/>
      <c r="PNM11" s="35"/>
      <c r="PNN11" s="35"/>
      <c r="PNO11" s="35"/>
      <c r="PNP11" s="35"/>
      <c r="PNQ11" s="35"/>
      <c r="PNR11" s="35"/>
      <c r="PNS11" s="35"/>
      <c r="PNT11" s="35"/>
      <c r="PNU11" s="35"/>
      <c r="PNV11" s="35"/>
      <c r="PNW11" s="35"/>
      <c r="PNX11" s="35"/>
      <c r="PNY11" s="35"/>
      <c r="PNZ11" s="35"/>
      <c r="POA11" s="35"/>
      <c r="POB11" s="35"/>
      <c r="POC11" s="35"/>
      <c r="POD11" s="35"/>
      <c r="POE11" s="35"/>
      <c r="POF11" s="35"/>
      <c r="POG11" s="35"/>
      <c r="POH11" s="35"/>
      <c r="POI11" s="35"/>
      <c r="POJ11" s="35"/>
      <c r="POK11" s="35"/>
      <c r="POL11" s="35"/>
      <c r="POM11" s="35"/>
      <c r="PON11" s="35"/>
      <c r="POO11" s="35"/>
      <c r="POP11" s="35"/>
      <c r="POQ11" s="35"/>
      <c r="POR11" s="35"/>
      <c r="POS11" s="35"/>
      <c r="POT11" s="35"/>
      <c r="POU11" s="35"/>
      <c r="POV11" s="35"/>
      <c r="POW11" s="35"/>
      <c r="POX11" s="35"/>
      <c r="POY11" s="35"/>
      <c r="POZ11" s="35"/>
      <c r="PPA11" s="35"/>
      <c r="PPB11" s="35"/>
      <c r="PPC11" s="35"/>
      <c r="PPD11" s="35"/>
      <c r="PPE11" s="35"/>
      <c r="PPF11" s="35"/>
      <c r="PPG11" s="35"/>
      <c r="PPH11" s="35"/>
      <c r="PPI11" s="35"/>
      <c r="PPJ11" s="35"/>
      <c r="PPK11" s="35"/>
      <c r="PPL11" s="35"/>
      <c r="PPM11" s="35"/>
      <c r="PPN11" s="35"/>
      <c r="PPO11" s="35"/>
      <c r="PPP11" s="35"/>
      <c r="PPQ11" s="35"/>
      <c r="PPR11" s="35"/>
      <c r="PPS11" s="35"/>
      <c r="PPT11" s="35"/>
      <c r="PPU11" s="35"/>
      <c r="PPV11" s="35"/>
      <c r="PPW11" s="35"/>
      <c r="PPX11" s="35"/>
      <c r="PPY11" s="35"/>
      <c r="PPZ11" s="35"/>
      <c r="PQA11" s="35"/>
      <c r="PQB11" s="35"/>
      <c r="PQC11" s="35"/>
      <c r="PQD11" s="35"/>
      <c r="PQE11" s="35"/>
      <c r="PQF11" s="35"/>
      <c r="PQG11" s="35"/>
      <c r="PQH11" s="35"/>
      <c r="PQI11" s="35"/>
      <c r="PQJ11" s="35"/>
      <c r="PQK11" s="35"/>
      <c r="PQL11" s="35"/>
      <c r="PQM11" s="35"/>
      <c r="PQN11" s="35"/>
      <c r="PQO11" s="35"/>
      <c r="PQP11" s="35"/>
      <c r="PQQ11" s="35"/>
      <c r="PQR11" s="35"/>
      <c r="PQS11" s="35"/>
      <c r="PQT11" s="35"/>
      <c r="PQU11" s="35"/>
      <c r="PQV11" s="35"/>
      <c r="PQW11" s="35"/>
      <c r="PQX11" s="35"/>
      <c r="PQY11" s="35"/>
      <c r="PQZ11" s="35"/>
      <c r="PRA11" s="35"/>
      <c r="PRB11" s="35"/>
      <c r="PRC11" s="35"/>
      <c r="PRD11" s="35"/>
      <c r="PRE11" s="35"/>
      <c r="PRF11" s="35"/>
      <c r="PRG11" s="35"/>
      <c r="PRH11" s="35"/>
      <c r="PRI11" s="35"/>
      <c r="PRJ11" s="35"/>
      <c r="PRK11" s="35"/>
      <c r="PRL11" s="35"/>
      <c r="PRM11" s="35"/>
      <c r="PRN11" s="35"/>
      <c r="PRO11" s="35"/>
      <c r="PRP11" s="35"/>
      <c r="PRQ11" s="35"/>
      <c r="PRR11" s="35"/>
      <c r="PRS11" s="35"/>
      <c r="PRT11" s="35"/>
      <c r="PRU11" s="35"/>
      <c r="PRV11" s="35"/>
      <c r="PRW11" s="35"/>
      <c r="PRX11" s="35"/>
      <c r="PRY11" s="35"/>
      <c r="PRZ11" s="35"/>
      <c r="PSA11" s="35"/>
      <c r="PSB11" s="35"/>
      <c r="PSC11" s="35"/>
      <c r="PSD11" s="35"/>
      <c r="PSE11" s="35"/>
      <c r="PSF11" s="35"/>
      <c r="PSG11" s="35"/>
      <c r="PSH11" s="35"/>
      <c r="PSI11" s="35"/>
      <c r="PSJ11" s="35"/>
      <c r="PSK11" s="35"/>
      <c r="PSL11" s="35"/>
      <c r="PSM11" s="35"/>
      <c r="PSN11" s="35"/>
      <c r="PSO11" s="35"/>
      <c r="PSP11" s="35"/>
      <c r="PSQ11" s="35"/>
      <c r="PSR11" s="35"/>
      <c r="PSS11" s="35"/>
      <c r="PST11" s="35"/>
      <c r="PSU11" s="35"/>
      <c r="PSV11" s="35"/>
      <c r="PSW11" s="35"/>
      <c r="PSX11" s="35"/>
      <c r="PSY11" s="35"/>
      <c r="PSZ11" s="35"/>
      <c r="PTA11" s="35"/>
      <c r="PTB11" s="35"/>
      <c r="PTC11" s="35"/>
      <c r="PTD11" s="35"/>
      <c r="PTE11" s="35"/>
      <c r="PTF11" s="35"/>
      <c r="PTG11" s="35"/>
      <c r="PTH11" s="35"/>
      <c r="PTI11" s="35"/>
      <c r="PTJ11" s="35"/>
      <c r="PTK11" s="35"/>
      <c r="PTL11" s="35"/>
      <c r="PTM11" s="35"/>
      <c r="PTN11" s="35"/>
      <c r="PTO11" s="35"/>
      <c r="PTP11" s="35"/>
      <c r="PTQ11" s="35"/>
      <c r="PTR11" s="35"/>
      <c r="PTS11" s="35"/>
      <c r="PTT11" s="35"/>
      <c r="PTU11" s="35"/>
      <c r="PTV11" s="35"/>
      <c r="PTW11" s="35"/>
      <c r="PTX11" s="35"/>
      <c r="PTY11" s="35"/>
      <c r="PTZ11" s="35"/>
      <c r="PUA11" s="35"/>
      <c r="PUB11" s="35"/>
      <c r="PUC11" s="35"/>
      <c r="PUD11" s="35"/>
      <c r="PUE11" s="35"/>
      <c r="PUF11" s="35"/>
      <c r="PUG11" s="35"/>
      <c r="PUH11" s="35"/>
      <c r="PUI11" s="35"/>
      <c r="PUJ11" s="35"/>
      <c r="PUK11" s="35"/>
      <c r="PUL11" s="35"/>
      <c r="PUM11" s="35"/>
      <c r="PUN11" s="35"/>
      <c r="PUO11" s="35"/>
      <c r="PUP11" s="35"/>
      <c r="PUQ11" s="35"/>
      <c r="PUR11" s="35"/>
      <c r="PUS11" s="35"/>
      <c r="PUT11" s="35"/>
      <c r="PUU11" s="35"/>
      <c r="PUV11" s="35"/>
      <c r="PUW11" s="35"/>
      <c r="PUX11" s="35"/>
      <c r="PUY11" s="35"/>
      <c r="PUZ11" s="35"/>
      <c r="PVA11" s="35"/>
      <c r="PVB11" s="35"/>
      <c r="PVC11" s="35"/>
      <c r="PVD11" s="35"/>
      <c r="PVE11" s="35"/>
      <c r="PVF11" s="35"/>
      <c r="PVG11" s="35"/>
      <c r="PVH11" s="35"/>
      <c r="PVI11" s="35"/>
      <c r="PVJ11" s="35"/>
      <c r="PVK11" s="35"/>
      <c r="PVL11" s="35"/>
      <c r="PVM11" s="35"/>
      <c r="PVN11" s="35"/>
      <c r="PVO11" s="35"/>
      <c r="PVP11" s="35"/>
      <c r="PVQ11" s="35"/>
      <c r="PVR11" s="35"/>
      <c r="PVS11" s="35"/>
      <c r="PVT11" s="35"/>
      <c r="PVU11" s="35"/>
      <c r="PVV11" s="35"/>
      <c r="PVW11" s="35"/>
      <c r="PVX11" s="35"/>
      <c r="PVY11" s="35"/>
      <c r="PVZ11" s="35"/>
      <c r="PWA11" s="35"/>
      <c r="PWB11" s="35"/>
      <c r="PWC11" s="35"/>
      <c r="PWD11" s="35"/>
      <c r="PWE11" s="35"/>
      <c r="PWF11" s="35"/>
      <c r="PWG11" s="35"/>
      <c r="PWH11" s="35"/>
      <c r="PWI11" s="35"/>
      <c r="PWJ11" s="35"/>
      <c r="PWK11" s="35"/>
      <c r="PWL11" s="35"/>
      <c r="PWM11" s="35"/>
      <c r="PWN11" s="35"/>
      <c r="PWO11" s="35"/>
      <c r="PWP11" s="35"/>
      <c r="PWQ11" s="35"/>
      <c r="PWR11" s="35"/>
      <c r="PWS11" s="35"/>
      <c r="PWT11" s="35"/>
      <c r="PWU11" s="35"/>
      <c r="PWV11" s="35"/>
      <c r="PWW11" s="35"/>
      <c r="PWX11" s="35"/>
      <c r="PWY11" s="35"/>
      <c r="PWZ11" s="35"/>
      <c r="PXA11" s="35"/>
      <c r="PXB11" s="35"/>
      <c r="PXC11" s="35"/>
      <c r="PXD11" s="35"/>
      <c r="PXE11" s="35"/>
      <c r="PXF11" s="35"/>
      <c r="PXG11" s="35"/>
      <c r="PXH11" s="35"/>
      <c r="PXI11" s="35"/>
      <c r="PXJ11" s="35"/>
      <c r="PXK11" s="35"/>
      <c r="PXL11" s="35"/>
      <c r="PXM11" s="35"/>
      <c r="PXN11" s="35"/>
      <c r="PXO11" s="35"/>
      <c r="PXP11" s="35"/>
      <c r="PXQ11" s="35"/>
      <c r="PXR11" s="35"/>
      <c r="PXS11" s="35"/>
      <c r="PXT11" s="35"/>
      <c r="PXU11" s="35"/>
      <c r="PXV11" s="35"/>
      <c r="PXW11" s="35"/>
      <c r="PXX11" s="35"/>
      <c r="PXY11" s="35"/>
      <c r="PXZ11" s="35"/>
      <c r="PYA11" s="35"/>
      <c r="PYB11" s="35"/>
      <c r="PYC11" s="35"/>
      <c r="PYD11" s="35"/>
      <c r="PYE11" s="35"/>
      <c r="PYF11" s="35"/>
      <c r="PYG11" s="35"/>
      <c r="PYH11" s="35"/>
      <c r="PYI11" s="35"/>
      <c r="PYJ11" s="35"/>
      <c r="PYK11" s="35"/>
      <c r="PYL11" s="35"/>
      <c r="PYM11" s="35"/>
      <c r="PYN11" s="35"/>
      <c r="PYO11" s="35"/>
      <c r="PYP11" s="35"/>
      <c r="PYQ11" s="35"/>
      <c r="PYR11" s="35"/>
      <c r="PYS11" s="35"/>
      <c r="PYT11" s="35"/>
      <c r="PYU11" s="35"/>
      <c r="PYV11" s="35"/>
      <c r="PYW11" s="35"/>
      <c r="PYX11" s="35"/>
      <c r="PYY11" s="35"/>
      <c r="PYZ11" s="35"/>
      <c r="PZA11" s="35"/>
      <c r="PZB11" s="35"/>
      <c r="PZC11" s="35"/>
      <c r="PZD11" s="35"/>
      <c r="PZE11" s="35"/>
      <c r="PZF11" s="35"/>
      <c r="PZG11" s="35"/>
      <c r="PZH11" s="35"/>
      <c r="PZI11" s="35"/>
      <c r="PZJ11" s="35"/>
      <c r="PZK11" s="35"/>
      <c r="PZL11" s="35"/>
      <c r="PZM11" s="35"/>
      <c r="PZN11" s="35"/>
      <c r="PZO11" s="35"/>
      <c r="PZP11" s="35"/>
      <c r="PZQ11" s="35"/>
      <c r="PZR11" s="35"/>
      <c r="PZS11" s="35"/>
      <c r="PZT11" s="35"/>
      <c r="PZU11" s="35"/>
      <c r="PZV11" s="35"/>
      <c r="PZW11" s="35"/>
      <c r="PZX11" s="35"/>
      <c r="PZY11" s="35"/>
      <c r="PZZ11" s="35"/>
      <c r="QAA11" s="35"/>
      <c r="QAB11" s="35"/>
      <c r="QAC11" s="35"/>
      <c r="QAD11" s="35"/>
      <c r="QAE11" s="35"/>
      <c r="QAF11" s="35"/>
      <c r="QAG11" s="35"/>
      <c r="QAH11" s="35"/>
      <c r="QAI11" s="35"/>
      <c r="QAJ11" s="35"/>
      <c r="QAK11" s="35"/>
      <c r="QAL11" s="35"/>
      <c r="QAM11" s="35"/>
      <c r="QAN11" s="35"/>
      <c r="QAO11" s="35"/>
      <c r="QAP11" s="35"/>
      <c r="QAQ11" s="35"/>
      <c r="QAR11" s="35"/>
      <c r="QAS11" s="35"/>
      <c r="QAT11" s="35"/>
      <c r="QAU11" s="35"/>
      <c r="QAV11" s="35"/>
      <c r="QAW11" s="35"/>
      <c r="QAX11" s="35"/>
      <c r="QAY11" s="35"/>
      <c r="QAZ11" s="35"/>
      <c r="QBA11" s="35"/>
      <c r="QBB11" s="35"/>
      <c r="QBC11" s="35"/>
      <c r="QBD11" s="35"/>
      <c r="QBE11" s="35"/>
      <c r="QBF11" s="35"/>
      <c r="QBG11" s="35"/>
      <c r="QBH11" s="35"/>
      <c r="QBI11" s="35"/>
      <c r="QBJ11" s="35"/>
      <c r="QBK11" s="35"/>
      <c r="QBL11" s="35"/>
      <c r="QBM11" s="35"/>
      <c r="QBN11" s="35"/>
      <c r="QBO11" s="35"/>
      <c r="QBP11" s="35"/>
      <c r="QBQ11" s="35"/>
      <c r="QBR11" s="35"/>
      <c r="QBS11" s="35"/>
      <c r="QBT11" s="35"/>
      <c r="QBU11" s="35"/>
      <c r="QBV11" s="35"/>
      <c r="QBW11" s="35"/>
      <c r="QBX11" s="35"/>
      <c r="QBY11" s="35"/>
      <c r="QBZ11" s="35"/>
      <c r="QCA11" s="35"/>
      <c r="QCB11" s="35"/>
      <c r="QCC11" s="35"/>
      <c r="QCD11" s="35"/>
      <c r="QCE11" s="35"/>
      <c r="QCF11" s="35"/>
      <c r="QCG11" s="35"/>
      <c r="QCH11" s="35"/>
      <c r="QCI11" s="35"/>
      <c r="QCJ11" s="35"/>
      <c r="QCK11" s="35"/>
      <c r="QCL11" s="35"/>
      <c r="QCM11" s="35"/>
      <c r="QCN11" s="35"/>
      <c r="QCO11" s="35"/>
      <c r="QCP11" s="35"/>
      <c r="QCQ11" s="35"/>
      <c r="QCR11" s="35"/>
      <c r="QCS11" s="35"/>
      <c r="QCT11" s="35"/>
      <c r="QCU11" s="35"/>
      <c r="QCV11" s="35"/>
      <c r="QCW11" s="35"/>
      <c r="QCX11" s="35"/>
      <c r="QCY11" s="35"/>
      <c r="QCZ11" s="35"/>
      <c r="QDA11" s="35"/>
      <c r="QDB11" s="35"/>
      <c r="QDC11" s="35"/>
      <c r="QDD11" s="35"/>
      <c r="QDE11" s="35"/>
      <c r="QDF11" s="35"/>
      <c r="QDG11" s="35"/>
      <c r="QDH11" s="35"/>
      <c r="QDI11" s="35"/>
      <c r="QDJ11" s="35"/>
      <c r="QDK11" s="35"/>
      <c r="QDL11" s="35"/>
      <c r="QDM11" s="35"/>
      <c r="QDN11" s="35"/>
      <c r="QDO11" s="35"/>
      <c r="QDP11" s="35"/>
      <c r="QDQ11" s="35"/>
      <c r="QDR11" s="35"/>
      <c r="QDS11" s="35"/>
      <c r="QDT11" s="35"/>
      <c r="QDU11" s="35"/>
      <c r="QDV11" s="35"/>
      <c r="QDW11" s="35"/>
      <c r="QDX11" s="35"/>
      <c r="QDY11" s="35"/>
      <c r="QDZ11" s="35"/>
      <c r="QEA11" s="35"/>
      <c r="QEB11" s="35"/>
      <c r="QEC11" s="35"/>
      <c r="QED11" s="35"/>
      <c r="QEE11" s="35"/>
      <c r="QEF11" s="35"/>
      <c r="QEG11" s="35"/>
      <c r="QEH11" s="35"/>
      <c r="QEI11" s="35"/>
      <c r="QEJ11" s="35"/>
      <c r="QEK11" s="35"/>
      <c r="QEL11" s="35"/>
      <c r="QEM11" s="35"/>
      <c r="QEN11" s="35"/>
      <c r="QEO11" s="35"/>
      <c r="QEP11" s="35"/>
      <c r="QEQ11" s="35"/>
      <c r="QER11" s="35"/>
      <c r="QES11" s="35"/>
      <c r="QET11" s="35"/>
      <c r="QEU11" s="35"/>
      <c r="QEV11" s="35"/>
      <c r="QEW11" s="35"/>
      <c r="QEX11" s="35"/>
      <c r="QEY11" s="35"/>
      <c r="QEZ11" s="35"/>
      <c r="QFA11" s="35"/>
      <c r="QFB11" s="35"/>
      <c r="QFC11" s="35"/>
      <c r="QFD11" s="35"/>
      <c r="QFE11" s="35"/>
      <c r="QFF11" s="35"/>
      <c r="QFG11" s="35"/>
      <c r="QFH11" s="35"/>
      <c r="QFI11" s="35"/>
      <c r="QFJ11" s="35"/>
      <c r="QFK11" s="35"/>
      <c r="QFL11" s="35"/>
      <c r="QFM11" s="35"/>
      <c r="QFN11" s="35"/>
      <c r="QFO11" s="35"/>
      <c r="QFP11" s="35"/>
      <c r="QFQ11" s="35"/>
      <c r="QFR11" s="35"/>
      <c r="QFS11" s="35"/>
      <c r="QFT11" s="35"/>
      <c r="QFU11" s="35"/>
      <c r="QFV11" s="35"/>
      <c r="QFW11" s="35"/>
      <c r="QFX11" s="35"/>
      <c r="QFY11" s="35"/>
      <c r="QFZ11" s="35"/>
      <c r="QGA11" s="35"/>
      <c r="QGB11" s="35"/>
      <c r="QGC11" s="35"/>
      <c r="QGD11" s="35"/>
      <c r="QGE11" s="35"/>
      <c r="QGF11" s="35"/>
      <c r="QGG11" s="35"/>
      <c r="QGH11" s="35"/>
      <c r="QGI11" s="35"/>
      <c r="QGJ11" s="35"/>
      <c r="QGK11" s="35"/>
      <c r="QGL11" s="35"/>
      <c r="QGM11" s="35"/>
      <c r="QGN11" s="35"/>
      <c r="QGO11" s="35"/>
      <c r="QGP11" s="35"/>
      <c r="QGQ11" s="35"/>
      <c r="QGR11" s="35"/>
      <c r="QGS11" s="35"/>
      <c r="QGT11" s="35"/>
      <c r="QGU11" s="35"/>
      <c r="QGV11" s="35"/>
      <c r="QGW11" s="35"/>
      <c r="QGX11" s="35"/>
      <c r="QGY11" s="35"/>
      <c r="QGZ11" s="35"/>
      <c r="QHA11" s="35"/>
      <c r="QHB11" s="35"/>
      <c r="QHC11" s="35"/>
      <c r="QHD11" s="35"/>
      <c r="QHE11" s="35"/>
      <c r="QHF11" s="35"/>
      <c r="QHG11" s="35"/>
      <c r="QHH11" s="35"/>
      <c r="QHI11" s="35"/>
      <c r="QHJ11" s="35"/>
      <c r="QHK11" s="35"/>
      <c r="QHL11" s="35"/>
      <c r="QHM11" s="35"/>
      <c r="QHN11" s="35"/>
      <c r="QHO11" s="35"/>
      <c r="QHP11" s="35"/>
      <c r="QHQ11" s="35"/>
      <c r="QHR11" s="35"/>
      <c r="QHS11" s="35"/>
      <c r="QHT11" s="35"/>
      <c r="QHU11" s="35"/>
      <c r="QHV11" s="35"/>
      <c r="QHW11" s="35"/>
      <c r="QHX11" s="35"/>
      <c r="QHY11" s="35"/>
      <c r="QHZ11" s="35"/>
      <c r="QIA11" s="35"/>
      <c r="QIB11" s="35"/>
      <c r="QIC11" s="35"/>
      <c r="QID11" s="35"/>
      <c r="QIE11" s="35"/>
      <c r="QIF11" s="35"/>
      <c r="QIG11" s="35"/>
      <c r="QIH11" s="35"/>
      <c r="QII11" s="35"/>
      <c r="QIJ11" s="35"/>
      <c r="QIK11" s="35"/>
      <c r="QIL11" s="35"/>
      <c r="QIM11" s="35"/>
      <c r="QIN11" s="35"/>
      <c r="QIO11" s="35"/>
      <c r="QIP11" s="35"/>
      <c r="QIQ11" s="35"/>
      <c r="QIR11" s="35"/>
      <c r="QIS11" s="35"/>
      <c r="QIT11" s="35"/>
      <c r="QIU11" s="35"/>
      <c r="QIV11" s="35"/>
      <c r="QIW11" s="35"/>
      <c r="QIX11" s="35"/>
      <c r="QIY11" s="35"/>
      <c r="QIZ11" s="35"/>
      <c r="QJA11" s="35"/>
      <c r="QJB11" s="35"/>
      <c r="QJC11" s="35"/>
      <c r="QJD11" s="35"/>
      <c r="QJE11" s="35"/>
      <c r="QJF11" s="35"/>
      <c r="QJG11" s="35"/>
      <c r="QJH11" s="35"/>
      <c r="QJI11" s="35"/>
      <c r="QJJ11" s="35"/>
      <c r="QJK11" s="35"/>
      <c r="QJL11" s="35"/>
      <c r="QJM11" s="35"/>
      <c r="QJN11" s="35"/>
      <c r="QJO11" s="35"/>
      <c r="QJP11" s="35"/>
      <c r="QJQ11" s="35"/>
      <c r="QJR11" s="35"/>
      <c r="QJS11" s="35"/>
      <c r="QJT11" s="35"/>
      <c r="QJU11" s="35"/>
      <c r="QJV11" s="35"/>
      <c r="QJW11" s="35"/>
      <c r="QJX11" s="35"/>
      <c r="QJY11" s="35"/>
      <c r="QJZ11" s="35"/>
      <c r="QKA11" s="35"/>
      <c r="QKB11" s="35"/>
      <c r="QKC11" s="35"/>
      <c r="QKD11" s="35"/>
      <c r="QKE11" s="35"/>
      <c r="QKF11" s="35"/>
      <c r="QKG11" s="35"/>
      <c r="QKH11" s="35"/>
      <c r="QKI11" s="35"/>
      <c r="QKJ11" s="35"/>
      <c r="QKK11" s="35"/>
      <c r="QKL11" s="35"/>
      <c r="QKM11" s="35"/>
      <c r="QKN11" s="35"/>
      <c r="QKO11" s="35"/>
      <c r="QKP11" s="35"/>
      <c r="QKQ11" s="35"/>
      <c r="QKR11" s="35"/>
      <c r="QKS11" s="35"/>
      <c r="QKT11" s="35"/>
      <c r="QKU11" s="35"/>
      <c r="QKV11" s="35"/>
      <c r="QKW11" s="35"/>
      <c r="QKX11" s="35"/>
      <c r="QKY11" s="35"/>
      <c r="QKZ11" s="35"/>
      <c r="QLA11" s="35"/>
      <c r="QLB11" s="35"/>
      <c r="QLC11" s="35"/>
      <c r="QLD11" s="35"/>
      <c r="QLE11" s="35"/>
      <c r="QLF11" s="35"/>
      <c r="QLG11" s="35"/>
      <c r="QLH11" s="35"/>
      <c r="QLI11" s="35"/>
      <c r="QLJ11" s="35"/>
      <c r="QLK11" s="35"/>
      <c r="QLL11" s="35"/>
      <c r="QLM11" s="35"/>
      <c r="QLN11" s="35"/>
      <c r="QLO11" s="35"/>
      <c r="QLP11" s="35"/>
      <c r="QLQ11" s="35"/>
      <c r="QLR11" s="35"/>
      <c r="QLS11" s="35"/>
      <c r="QLT11" s="35"/>
      <c r="QLU11" s="35"/>
      <c r="QLV11" s="35"/>
      <c r="QLW11" s="35"/>
      <c r="QLX11" s="35"/>
      <c r="QLY11" s="35"/>
      <c r="QLZ11" s="35"/>
      <c r="QMA11" s="35"/>
      <c r="QMB11" s="35"/>
      <c r="QMC11" s="35"/>
      <c r="QMD11" s="35"/>
      <c r="QME11" s="35"/>
      <c r="QMF11" s="35"/>
      <c r="QMG11" s="35"/>
      <c r="QMH11" s="35"/>
      <c r="QMI11" s="35"/>
      <c r="QMJ11" s="35"/>
      <c r="QMK11" s="35"/>
      <c r="QML11" s="35"/>
      <c r="QMM11" s="35"/>
      <c r="QMN11" s="35"/>
      <c r="QMO11" s="35"/>
      <c r="QMP11" s="35"/>
      <c r="QMQ11" s="35"/>
      <c r="QMR11" s="35"/>
      <c r="QMS11" s="35"/>
      <c r="QMT11" s="35"/>
      <c r="QMU11" s="35"/>
      <c r="QMV11" s="35"/>
      <c r="QMW11" s="35"/>
      <c r="QMX11" s="35"/>
      <c r="QMY11" s="35"/>
      <c r="QMZ11" s="35"/>
      <c r="QNA11" s="35"/>
      <c r="QNB11" s="35"/>
      <c r="QNC11" s="35"/>
      <c r="QND11" s="35"/>
      <c r="QNE11" s="35"/>
      <c r="QNF11" s="35"/>
      <c r="QNG11" s="35"/>
      <c r="QNH11" s="35"/>
      <c r="QNI11" s="35"/>
      <c r="QNJ11" s="35"/>
      <c r="QNK11" s="35"/>
      <c r="QNL11" s="35"/>
      <c r="QNM11" s="35"/>
      <c r="QNN11" s="35"/>
      <c r="QNO11" s="35"/>
      <c r="QNP11" s="35"/>
      <c r="QNQ11" s="35"/>
      <c r="QNR11" s="35"/>
      <c r="QNS11" s="35"/>
      <c r="QNT11" s="35"/>
      <c r="QNU11" s="35"/>
      <c r="QNV11" s="35"/>
      <c r="QNW11" s="35"/>
      <c r="QNX11" s="35"/>
      <c r="QNY11" s="35"/>
      <c r="QNZ11" s="35"/>
      <c r="QOA11" s="35"/>
      <c r="QOB11" s="35"/>
      <c r="QOC11" s="35"/>
      <c r="QOD11" s="35"/>
      <c r="QOE11" s="35"/>
      <c r="QOF11" s="35"/>
      <c r="QOG11" s="35"/>
      <c r="QOH11" s="35"/>
      <c r="QOI11" s="35"/>
      <c r="QOJ11" s="35"/>
      <c r="QOK11" s="35"/>
      <c r="QOL11" s="35"/>
      <c r="QOM11" s="35"/>
      <c r="QON11" s="35"/>
      <c r="QOO11" s="35"/>
      <c r="QOP11" s="35"/>
      <c r="QOQ11" s="35"/>
      <c r="QOR11" s="35"/>
      <c r="QOS11" s="35"/>
      <c r="QOT11" s="35"/>
      <c r="QOU11" s="35"/>
      <c r="QOV11" s="35"/>
      <c r="QOW11" s="35"/>
      <c r="QOX11" s="35"/>
      <c r="QOY11" s="35"/>
      <c r="QOZ11" s="35"/>
      <c r="QPA11" s="35"/>
      <c r="QPB11" s="35"/>
      <c r="QPC11" s="35"/>
      <c r="QPD11" s="35"/>
      <c r="QPE11" s="35"/>
      <c r="QPF11" s="35"/>
      <c r="QPG11" s="35"/>
      <c r="QPH11" s="35"/>
      <c r="QPI11" s="35"/>
      <c r="QPJ11" s="35"/>
      <c r="QPK11" s="35"/>
      <c r="QPL11" s="35"/>
      <c r="QPM11" s="35"/>
      <c r="QPN11" s="35"/>
      <c r="QPO11" s="35"/>
      <c r="QPP11" s="35"/>
      <c r="QPQ11" s="35"/>
      <c r="QPR11" s="35"/>
      <c r="QPS11" s="35"/>
      <c r="QPT11" s="35"/>
      <c r="QPU11" s="35"/>
      <c r="QPV11" s="35"/>
      <c r="QPW11" s="35"/>
      <c r="QPX11" s="35"/>
      <c r="QPY11" s="35"/>
      <c r="QPZ11" s="35"/>
      <c r="QQA11" s="35"/>
      <c r="QQB11" s="35"/>
      <c r="QQC11" s="35"/>
      <c r="QQD11" s="35"/>
      <c r="QQE11" s="35"/>
      <c r="QQF11" s="35"/>
      <c r="QQG11" s="35"/>
      <c r="QQH11" s="35"/>
      <c r="QQI11" s="35"/>
      <c r="QQJ11" s="35"/>
      <c r="QQK11" s="35"/>
      <c r="QQL11" s="35"/>
      <c r="QQM11" s="35"/>
      <c r="QQN11" s="35"/>
      <c r="QQO11" s="35"/>
      <c r="QQP11" s="35"/>
      <c r="QQQ11" s="35"/>
      <c r="QQR11" s="35"/>
      <c r="QQS11" s="35"/>
      <c r="QQT11" s="35"/>
      <c r="QQU11" s="35"/>
      <c r="QQV11" s="35"/>
      <c r="QQW11" s="35"/>
      <c r="QQX11" s="35"/>
      <c r="QQY11" s="35"/>
      <c r="QQZ11" s="35"/>
      <c r="QRA11" s="35"/>
      <c r="QRB11" s="35"/>
      <c r="QRC11" s="35"/>
      <c r="QRD11" s="35"/>
      <c r="QRE11" s="35"/>
      <c r="QRF11" s="35"/>
      <c r="QRG11" s="35"/>
      <c r="QRH11" s="35"/>
      <c r="QRI11" s="35"/>
      <c r="QRJ11" s="35"/>
      <c r="QRK11" s="35"/>
      <c r="QRL11" s="35"/>
      <c r="QRM11" s="35"/>
      <c r="QRN11" s="35"/>
      <c r="QRO11" s="35"/>
      <c r="QRP11" s="35"/>
      <c r="QRQ11" s="35"/>
      <c r="QRR11" s="35"/>
      <c r="QRS11" s="35"/>
      <c r="QRT11" s="35"/>
      <c r="QRU11" s="35"/>
      <c r="QRV11" s="35"/>
      <c r="QRW11" s="35"/>
      <c r="QRX11" s="35"/>
      <c r="QRY11" s="35"/>
      <c r="QRZ11" s="35"/>
      <c r="QSA11" s="35"/>
      <c r="QSB11" s="35"/>
      <c r="QSC11" s="35"/>
      <c r="QSD11" s="35"/>
      <c r="QSE11" s="35"/>
      <c r="QSF11" s="35"/>
      <c r="QSG11" s="35"/>
      <c r="QSH11" s="35"/>
      <c r="QSI11" s="35"/>
      <c r="QSJ11" s="35"/>
      <c r="QSK11" s="35"/>
      <c r="QSL11" s="35"/>
      <c r="QSM11" s="35"/>
      <c r="QSN11" s="35"/>
      <c r="QSO11" s="35"/>
      <c r="QSP11" s="35"/>
      <c r="QSQ11" s="35"/>
      <c r="QSR11" s="35"/>
      <c r="QSS11" s="35"/>
      <c r="QST11" s="35"/>
      <c r="QSU11" s="35"/>
      <c r="QSV11" s="35"/>
      <c r="QSW11" s="35"/>
      <c r="QSX11" s="35"/>
      <c r="QSY11" s="35"/>
      <c r="QSZ11" s="35"/>
      <c r="QTA11" s="35"/>
      <c r="QTB11" s="35"/>
      <c r="QTC11" s="35"/>
      <c r="QTD11" s="35"/>
      <c r="QTE11" s="35"/>
      <c r="QTF11" s="35"/>
      <c r="QTG11" s="35"/>
      <c r="QTH11" s="35"/>
      <c r="QTI11" s="35"/>
      <c r="QTJ11" s="35"/>
      <c r="QTK11" s="35"/>
      <c r="QTL11" s="35"/>
      <c r="QTM11" s="35"/>
      <c r="QTN11" s="35"/>
      <c r="QTO11" s="35"/>
      <c r="QTP11" s="35"/>
      <c r="QTQ11" s="35"/>
      <c r="QTR11" s="35"/>
      <c r="QTS11" s="35"/>
      <c r="QTT11" s="35"/>
      <c r="QTU11" s="35"/>
      <c r="QTV11" s="35"/>
      <c r="QTW11" s="35"/>
      <c r="QTX11" s="35"/>
      <c r="QTY11" s="35"/>
      <c r="QTZ11" s="35"/>
      <c r="QUA11" s="35"/>
      <c r="QUB11" s="35"/>
      <c r="QUC11" s="35"/>
      <c r="QUD11" s="35"/>
      <c r="QUE11" s="35"/>
      <c r="QUF11" s="35"/>
      <c r="QUG11" s="35"/>
      <c r="QUH11" s="35"/>
      <c r="QUI11" s="35"/>
      <c r="QUJ11" s="35"/>
      <c r="QUK11" s="35"/>
      <c r="QUL11" s="35"/>
      <c r="QUM11" s="35"/>
      <c r="QUN11" s="35"/>
      <c r="QUO11" s="35"/>
      <c r="QUP11" s="35"/>
      <c r="QUQ11" s="35"/>
      <c r="QUR11" s="35"/>
      <c r="QUS11" s="35"/>
      <c r="QUT11" s="35"/>
      <c r="QUU11" s="35"/>
      <c r="QUV11" s="35"/>
      <c r="QUW11" s="35"/>
      <c r="QUX11" s="35"/>
      <c r="QUY11" s="35"/>
      <c r="QUZ11" s="35"/>
      <c r="QVA11" s="35"/>
      <c r="QVB11" s="35"/>
      <c r="QVC11" s="35"/>
      <c r="QVD11" s="35"/>
      <c r="QVE11" s="35"/>
      <c r="QVF11" s="35"/>
      <c r="QVG11" s="35"/>
      <c r="QVH11" s="35"/>
      <c r="QVI11" s="35"/>
      <c r="QVJ11" s="35"/>
      <c r="QVK11" s="35"/>
      <c r="QVL11" s="35"/>
      <c r="QVM11" s="35"/>
      <c r="QVN11" s="35"/>
      <c r="QVO11" s="35"/>
      <c r="QVP11" s="35"/>
      <c r="QVQ11" s="35"/>
      <c r="QVR11" s="35"/>
      <c r="QVS11" s="35"/>
      <c r="QVT11" s="35"/>
      <c r="QVU11" s="35"/>
      <c r="QVV11" s="35"/>
      <c r="QVW11" s="35"/>
      <c r="QVX11" s="35"/>
      <c r="QVY11" s="35"/>
      <c r="QVZ11" s="35"/>
      <c r="QWA11" s="35"/>
      <c r="QWB11" s="35"/>
      <c r="QWC11" s="35"/>
      <c r="QWD11" s="35"/>
      <c r="QWE11" s="35"/>
      <c r="QWF11" s="35"/>
      <c r="QWG11" s="35"/>
      <c r="QWH11" s="35"/>
      <c r="QWI11" s="35"/>
      <c r="QWJ11" s="35"/>
      <c r="QWK11" s="35"/>
      <c r="QWL11" s="35"/>
      <c r="QWM11" s="35"/>
      <c r="QWN11" s="35"/>
      <c r="QWO11" s="35"/>
      <c r="QWP11" s="35"/>
      <c r="QWQ11" s="35"/>
      <c r="QWR11" s="35"/>
      <c r="QWS11" s="35"/>
      <c r="QWT11" s="35"/>
      <c r="QWU11" s="35"/>
      <c r="QWV11" s="35"/>
      <c r="QWW11" s="35"/>
      <c r="QWX11" s="35"/>
      <c r="QWY11" s="35"/>
      <c r="QWZ11" s="35"/>
      <c r="QXA11" s="35"/>
      <c r="QXB11" s="35"/>
      <c r="QXC11" s="35"/>
      <c r="QXD11" s="35"/>
      <c r="QXE11" s="35"/>
      <c r="QXF11" s="35"/>
      <c r="QXG11" s="35"/>
      <c r="QXH11" s="35"/>
      <c r="QXI11" s="35"/>
      <c r="QXJ11" s="35"/>
      <c r="QXK11" s="35"/>
      <c r="QXL11" s="35"/>
      <c r="QXM11" s="35"/>
      <c r="QXN11" s="35"/>
      <c r="QXO11" s="35"/>
      <c r="QXP11" s="35"/>
      <c r="QXQ11" s="35"/>
      <c r="QXR11" s="35"/>
      <c r="QXS11" s="35"/>
      <c r="QXT11" s="35"/>
      <c r="QXU11" s="35"/>
      <c r="QXV11" s="35"/>
      <c r="QXW11" s="35"/>
      <c r="QXX11" s="35"/>
      <c r="QXY11" s="35"/>
      <c r="QXZ11" s="35"/>
      <c r="QYA11" s="35"/>
      <c r="QYB11" s="35"/>
      <c r="QYC11" s="35"/>
      <c r="QYD11" s="35"/>
      <c r="QYE11" s="35"/>
      <c r="QYF11" s="35"/>
      <c r="QYG11" s="35"/>
      <c r="QYH11" s="35"/>
      <c r="QYI11" s="35"/>
      <c r="QYJ11" s="35"/>
      <c r="QYK11" s="35"/>
      <c r="QYL11" s="35"/>
      <c r="QYM11" s="35"/>
      <c r="QYN11" s="35"/>
      <c r="QYO11" s="35"/>
      <c r="QYP11" s="35"/>
      <c r="QYQ11" s="35"/>
      <c r="QYR11" s="35"/>
      <c r="QYS11" s="35"/>
      <c r="QYT11" s="35"/>
      <c r="QYU11" s="35"/>
      <c r="QYV11" s="35"/>
      <c r="QYW11" s="35"/>
      <c r="QYX11" s="35"/>
      <c r="QYY11" s="35"/>
      <c r="QYZ11" s="35"/>
      <c r="QZA11" s="35"/>
      <c r="QZB11" s="35"/>
      <c r="QZC11" s="35"/>
      <c r="QZD11" s="35"/>
      <c r="QZE11" s="35"/>
      <c r="QZF11" s="35"/>
      <c r="QZG11" s="35"/>
      <c r="QZH11" s="35"/>
      <c r="QZI11" s="35"/>
      <c r="QZJ11" s="35"/>
      <c r="QZK11" s="35"/>
      <c r="QZL11" s="35"/>
      <c r="QZM11" s="35"/>
      <c r="QZN11" s="35"/>
      <c r="QZO11" s="35"/>
      <c r="QZP11" s="35"/>
      <c r="QZQ11" s="35"/>
      <c r="QZR11" s="35"/>
      <c r="QZS11" s="35"/>
      <c r="QZT11" s="35"/>
      <c r="QZU11" s="35"/>
      <c r="QZV11" s="35"/>
      <c r="QZW11" s="35"/>
      <c r="QZX11" s="35"/>
      <c r="QZY11" s="35"/>
      <c r="QZZ11" s="35"/>
      <c r="RAA11" s="35"/>
      <c r="RAB11" s="35"/>
      <c r="RAC11" s="35"/>
      <c r="RAD11" s="35"/>
      <c r="RAE11" s="35"/>
      <c r="RAF11" s="35"/>
      <c r="RAG11" s="35"/>
      <c r="RAH11" s="35"/>
      <c r="RAI11" s="35"/>
      <c r="RAJ11" s="35"/>
      <c r="RAK11" s="35"/>
      <c r="RAL11" s="35"/>
      <c r="RAM11" s="35"/>
      <c r="RAN11" s="35"/>
      <c r="RAO11" s="35"/>
      <c r="RAP11" s="35"/>
      <c r="RAQ11" s="35"/>
      <c r="RAR11" s="35"/>
      <c r="RAS11" s="35"/>
      <c r="RAT11" s="35"/>
      <c r="RAU11" s="35"/>
      <c r="RAV11" s="35"/>
      <c r="RAW11" s="35"/>
      <c r="RAX11" s="35"/>
      <c r="RAY11" s="35"/>
      <c r="RAZ11" s="35"/>
      <c r="RBA11" s="35"/>
      <c r="RBB11" s="35"/>
      <c r="RBC11" s="35"/>
      <c r="RBD11" s="35"/>
      <c r="RBE11" s="35"/>
      <c r="RBF11" s="35"/>
      <c r="RBG11" s="35"/>
      <c r="RBH11" s="35"/>
      <c r="RBI11" s="35"/>
      <c r="RBJ11" s="35"/>
      <c r="RBK11" s="35"/>
      <c r="RBL11" s="35"/>
      <c r="RBM11" s="35"/>
      <c r="RBN11" s="35"/>
      <c r="RBO11" s="35"/>
      <c r="RBP11" s="35"/>
      <c r="RBQ11" s="35"/>
      <c r="RBR11" s="35"/>
      <c r="RBS11" s="35"/>
      <c r="RBT11" s="35"/>
      <c r="RBU11" s="35"/>
      <c r="RBV11" s="35"/>
      <c r="RBW11" s="35"/>
      <c r="RBX11" s="35"/>
      <c r="RBY11" s="35"/>
      <c r="RBZ11" s="35"/>
      <c r="RCA11" s="35"/>
      <c r="RCB11" s="35"/>
      <c r="RCC11" s="35"/>
      <c r="RCD11" s="35"/>
      <c r="RCE11" s="35"/>
      <c r="RCF11" s="35"/>
      <c r="RCG11" s="35"/>
      <c r="RCH11" s="35"/>
      <c r="RCI11" s="35"/>
      <c r="RCJ11" s="35"/>
      <c r="RCK11" s="35"/>
      <c r="RCL11" s="35"/>
      <c r="RCM11" s="35"/>
      <c r="RCN11" s="35"/>
      <c r="RCO11" s="35"/>
      <c r="RCP11" s="35"/>
      <c r="RCQ11" s="35"/>
      <c r="RCR11" s="35"/>
      <c r="RCS11" s="35"/>
      <c r="RCT11" s="35"/>
      <c r="RCU11" s="35"/>
      <c r="RCV11" s="35"/>
      <c r="RCW11" s="35"/>
      <c r="RCX11" s="35"/>
      <c r="RCY11" s="35"/>
      <c r="RCZ11" s="35"/>
      <c r="RDA11" s="35"/>
      <c r="RDB11" s="35"/>
      <c r="RDC11" s="35"/>
      <c r="RDD11" s="35"/>
      <c r="RDE11" s="35"/>
      <c r="RDF11" s="35"/>
      <c r="RDG11" s="35"/>
      <c r="RDH11" s="35"/>
      <c r="RDI11" s="35"/>
      <c r="RDJ11" s="35"/>
      <c r="RDK11" s="35"/>
      <c r="RDL11" s="35"/>
      <c r="RDM11" s="35"/>
      <c r="RDN11" s="35"/>
      <c r="RDO11" s="35"/>
      <c r="RDP11" s="35"/>
      <c r="RDQ11" s="35"/>
      <c r="RDR11" s="35"/>
      <c r="RDS11" s="35"/>
      <c r="RDT11" s="35"/>
      <c r="RDU11" s="35"/>
      <c r="RDV11" s="35"/>
      <c r="RDW11" s="35"/>
      <c r="RDX11" s="35"/>
      <c r="RDY11" s="35"/>
      <c r="RDZ11" s="35"/>
      <c r="REA11" s="35"/>
      <c r="REB11" s="35"/>
      <c r="REC11" s="35"/>
      <c r="RED11" s="35"/>
      <c r="REE11" s="35"/>
      <c r="REF11" s="35"/>
      <c r="REG11" s="35"/>
      <c r="REH11" s="35"/>
      <c r="REI11" s="35"/>
      <c r="REJ11" s="35"/>
      <c r="REK11" s="35"/>
      <c r="REL11" s="35"/>
      <c r="REM11" s="35"/>
      <c r="REN11" s="35"/>
      <c r="REO11" s="35"/>
      <c r="REP11" s="35"/>
      <c r="REQ11" s="35"/>
      <c r="RER11" s="35"/>
      <c r="RES11" s="35"/>
      <c r="RET11" s="35"/>
      <c r="REU11" s="35"/>
      <c r="REV11" s="35"/>
      <c r="REW11" s="35"/>
      <c r="REX11" s="35"/>
      <c r="REY11" s="35"/>
      <c r="REZ11" s="35"/>
      <c r="RFA11" s="35"/>
      <c r="RFB11" s="35"/>
      <c r="RFC11" s="35"/>
      <c r="RFD11" s="35"/>
      <c r="RFE11" s="35"/>
      <c r="RFF11" s="35"/>
      <c r="RFG11" s="35"/>
      <c r="RFH11" s="35"/>
      <c r="RFI11" s="35"/>
      <c r="RFJ11" s="35"/>
      <c r="RFK11" s="35"/>
      <c r="RFL11" s="35"/>
      <c r="RFM11" s="35"/>
      <c r="RFN11" s="35"/>
      <c r="RFO11" s="35"/>
      <c r="RFP11" s="35"/>
      <c r="RFQ11" s="35"/>
      <c r="RFR11" s="35"/>
      <c r="RFS11" s="35"/>
      <c r="RFT11" s="35"/>
      <c r="RFU11" s="35"/>
      <c r="RFV11" s="35"/>
      <c r="RFW11" s="35"/>
      <c r="RFX11" s="35"/>
      <c r="RFY11" s="35"/>
      <c r="RFZ11" s="35"/>
      <c r="RGA11" s="35"/>
      <c r="RGB11" s="35"/>
      <c r="RGC11" s="35"/>
      <c r="RGD11" s="35"/>
      <c r="RGE11" s="35"/>
      <c r="RGF11" s="35"/>
      <c r="RGG11" s="35"/>
      <c r="RGH11" s="35"/>
      <c r="RGI11" s="35"/>
      <c r="RGJ11" s="35"/>
      <c r="RGK11" s="35"/>
      <c r="RGL11" s="35"/>
      <c r="RGM11" s="35"/>
      <c r="RGN11" s="35"/>
      <c r="RGO11" s="35"/>
      <c r="RGP11" s="35"/>
      <c r="RGQ11" s="35"/>
      <c r="RGR11" s="35"/>
      <c r="RGS11" s="35"/>
      <c r="RGT11" s="35"/>
      <c r="RGU11" s="35"/>
      <c r="RGV11" s="35"/>
      <c r="RGW11" s="35"/>
      <c r="RGX11" s="35"/>
      <c r="RGY11" s="35"/>
      <c r="RGZ11" s="35"/>
      <c r="RHA11" s="35"/>
      <c r="RHB11" s="35"/>
      <c r="RHC11" s="35"/>
      <c r="RHD11" s="35"/>
      <c r="RHE11" s="35"/>
      <c r="RHF11" s="35"/>
      <c r="RHG11" s="35"/>
      <c r="RHH11" s="35"/>
      <c r="RHI11" s="35"/>
      <c r="RHJ11" s="35"/>
      <c r="RHK11" s="35"/>
      <c r="RHL11" s="35"/>
      <c r="RHM11" s="35"/>
      <c r="RHN11" s="35"/>
      <c r="RHO11" s="35"/>
      <c r="RHP11" s="35"/>
      <c r="RHQ11" s="35"/>
      <c r="RHR11" s="35"/>
      <c r="RHS11" s="35"/>
      <c r="RHT11" s="35"/>
      <c r="RHU11" s="35"/>
      <c r="RHV11" s="35"/>
      <c r="RHW11" s="35"/>
      <c r="RHX11" s="35"/>
      <c r="RHY11" s="35"/>
      <c r="RHZ11" s="35"/>
      <c r="RIA11" s="35"/>
      <c r="RIB11" s="35"/>
      <c r="RIC11" s="35"/>
      <c r="RID11" s="35"/>
      <c r="RIE11" s="35"/>
      <c r="RIF11" s="35"/>
      <c r="RIG11" s="35"/>
      <c r="RIH11" s="35"/>
      <c r="RII11" s="35"/>
      <c r="RIJ11" s="35"/>
      <c r="RIK11" s="35"/>
      <c r="RIL11" s="35"/>
      <c r="RIM11" s="35"/>
      <c r="RIN11" s="35"/>
      <c r="RIO11" s="35"/>
      <c r="RIP11" s="35"/>
      <c r="RIQ11" s="35"/>
      <c r="RIR11" s="35"/>
      <c r="RIS11" s="35"/>
      <c r="RIT11" s="35"/>
      <c r="RIU11" s="35"/>
      <c r="RIV11" s="35"/>
      <c r="RIW11" s="35"/>
      <c r="RIX11" s="35"/>
      <c r="RIY11" s="35"/>
      <c r="RIZ11" s="35"/>
      <c r="RJA11" s="35"/>
      <c r="RJB11" s="35"/>
      <c r="RJC11" s="35"/>
      <c r="RJD11" s="35"/>
      <c r="RJE11" s="35"/>
      <c r="RJF11" s="35"/>
      <c r="RJG11" s="35"/>
      <c r="RJH11" s="35"/>
      <c r="RJI11" s="35"/>
      <c r="RJJ11" s="35"/>
      <c r="RJK11" s="35"/>
      <c r="RJL11" s="35"/>
      <c r="RJM11" s="35"/>
      <c r="RJN11" s="35"/>
      <c r="RJO11" s="35"/>
      <c r="RJP11" s="35"/>
      <c r="RJQ11" s="35"/>
      <c r="RJR11" s="35"/>
      <c r="RJS11" s="35"/>
      <c r="RJT11" s="35"/>
      <c r="RJU11" s="35"/>
      <c r="RJV11" s="35"/>
      <c r="RJW11" s="35"/>
      <c r="RJX11" s="35"/>
      <c r="RJY11" s="35"/>
      <c r="RJZ11" s="35"/>
      <c r="RKA11" s="35"/>
      <c r="RKB11" s="35"/>
      <c r="RKC11" s="35"/>
      <c r="RKD11" s="35"/>
      <c r="RKE11" s="35"/>
      <c r="RKF11" s="35"/>
      <c r="RKG11" s="35"/>
      <c r="RKH11" s="35"/>
      <c r="RKI11" s="35"/>
      <c r="RKJ11" s="35"/>
      <c r="RKK11" s="35"/>
      <c r="RKL11" s="35"/>
      <c r="RKM11" s="35"/>
      <c r="RKN11" s="35"/>
      <c r="RKO11" s="35"/>
      <c r="RKP11" s="35"/>
      <c r="RKQ11" s="35"/>
      <c r="RKR11" s="35"/>
      <c r="RKS11" s="35"/>
      <c r="RKT11" s="35"/>
      <c r="RKU11" s="35"/>
      <c r="RKV11" s="35"/>
      <c r="RKW11" s="35"/>
      <c r="RKX11" s="35"/>
      <c r="RKY11" s="35"/>
      <c r="RKZ11" s="35"/>
      <c r="RLA11" s="35"/>
      <c r="RLB11" s="35"/>
      <c r="RLC11" s="35"/>
      <c r="RLD11" s="35"/>
      <c r="RLE11" s="35"/>
      <c r="RLF11" s="35"/>
      <c r="RLG11" s="35"/>
      <c r="RLH11" s="35"/>
      <c r="RLI11" s="35"/>
      <c r="RLJ11" s="35"/>
      <c r="RLK11" s="35"/>
      <c r="RLL11" s="35"/>
      <c r="RLM11" s="35"/>
      <c r="RLN11" s="35"/>
      <c r="RLO11" s="35"/>
      <c r="RLP11" s="35"/>
      <c r="RLQ11" s="35"/>
      <c r="RLR11" s="35"/>
      <c r="RLS11" s="35"/>
      <c r="RLT11" s="35"/>
      <c r="RLU11" s="35"/>
      <c r="RLV11" s="35"/>
      <c r="RLW11" s="35"/>
      <c r="RLX11" s="35"/>
      <c r="RLY11" s="35"/>
      <c r="RLZ11" s="35"/>
      <c r="RMA11" s="35"/>
      <c r="RMB11" s="35"/>
      <c r="RMC11" s="35"/>
      <c r="RMD11" s="35"/>
      <c r="RME11" s="35"/>
      <c r="RMF11" s="35"/>
      <c r="RMG11" s="35"/>
      <c r="RMH11" s="35"/>
      <c r="RMI11" s="35"/>
      <c r="RMJ11" s="35"/>
      <c r="RMK11" s="35"/>
      <c r="RML11" s="35"/>
      <c r="RMM11" s="35"/>
      <c r="RMN11" s="35"/>
      <c r="RMO11" s="35"/>
      <c r="RMP11" s="35"/>
      <c r="RMQ11" s="35"/>
      <c r="RMR11" s="35"/>
      <c r="RMS11" s="35"/>
      <c r="RMT11" s="35"/>
      <c r="RMU11" s="35"/>
      <c r="RMV11" s="35"/>
      <c r="RMW11" s="35"/>
      <c r="RMX11" s="35"/>
      <c r="RMY11" s="35"/>
      <c r="RMZ11" s="35"/>
      <c r="RNA11" s="35"/>
      <c r="RNB11" s="35"/>
      <c r="RNC11" s="35"/>
      <c r="RND11" s="35"/>
      <c r="RNE11" s="35"/>
      <c r="RNF11" s="35"/>
      <c r="RNG11" s="35"/>
      <c r="RNH11" s="35"/>
      <c r="RNI11" s="35"/>
      <c r="RNJ11" s="35"/>
      <c r="RNK11" s="35"/>
      <c r="RNL11" s="35"/>
      <c r="RNM11" s="35"/>
      <c r="RNN11" s="35"/>
      <c r="RNO11" s="35"/>
      <c r="RNP11" s="35"/>
      <c r="RNQ11" s="35"/>
      <c r="RNR11" s="35"/>
      <c r="RNS11" s="35"/>
      <c r="RNT11" s="35"/>
      <c r="RNU11" s="35"/>
      <c r="RNV11" s="35"/>
      <c r="RNW11" s="35"/>
      <c r="RNX11" s="35"/>
      <c r="RNY11" s="35"/>
      <c r="RNZ11" s="35"/>
      <c r="ROA11" s="35"/>
      <c r="ROB11" s="35"/>
      <c r="ROC11" s="35"/>
      <c r="ROD11" s="35"/>
      <c r="ROE11" s="35"/>
      <c r="ROF11" s="35"/>
      <c r="ROG11" s="35"/>
      <c r="ROH11" s="35"/>
      <c r="ROI11" s="35"/>
      <c r="ROJ11" s="35"/>
      <c r="ROK11" s="35"/>
      <c r="ROL11" s="35"/>
      <c r="ROM11" s="35"/>
      <c r="RON11" s="35"/>
      <c r="ROO11" s="35"/>
      <c r="ROP11" s="35"/>
      <c r="ROQ11" s="35"/>
      <c r="ROR11" s="35"/>
      <c r="ROS11" s="35"/>
      <c r="ROT11" s="35"/>
      <c r="ROU11" s="35"/>
      <c r="ROV11" s="35"/>
      <c r="ROW11" s="35"/>
      <c r="ROX11" s="35"/>
      <c r="ROY11" s="35"/>
      <c r="ROZ11" s="35"/>
      <c r="RPA11" s="35"/>
      <c r="RPB11" s="35"/>
      <c r="RPC11" s="35"/>
      <c r="RPD11" s="35"/>
      <c r="RPE11" s="35"/>
      <c r="RPF11" s="35"/>
      <c r="RPG11" s="35"/>
      <c r="RPH11" s="35"/>
      <c r="RPI11" s="35"/>
      <c r="RPJ11" s="35"/>
      <c r="RPK11" s="35"/>
      <c r="RPL11" s="35"/>
      <c r="RPM11" s="35"/>
      <c r="RPN11" s="35"/>
      <c r="RPO11" s="35"/>
      <c r="RPP11" s="35"/>
      <c r="RPQ11" s="35"/>
      <c r="RPR11" s="35"/>
      <c r="RPS11" s="35"/>
      <c r="RPT11" s="35"/>
      <c r="RPU11" s="35"/>
      <c r="RPV11" s="35"/>
      <c r="RPW11" s="35"/>
      <c r="RPX11" s="35"/>
      <c r="RPY11" s="35"/>
      <c r="RPZ11" s="35"/>
      <c r="RQA11" s="35"/>
      <c r="RQB11" s="35"/>
      <c r="RQC11" s="35"/>
      <c r="RQD11" s="35"/>
      <c r="RQE11" s="35"/>
      <c r="RQF11" s="35"/>
      <c r="RQG11" s="35"/>
      <c r="RQH11" s="35"/>
      <c r="RQI11" s="35"/>
      <c r="RQJ11" s="35"/>
      <c r="RQK11" s="35"/>
      <c r="RQL11" s="35"/>
      <c r="RQM11" s="35"/>
      <c r="RQN11" s="35"/>
      <c r="RQO11" s="35"/>
      <c r="RQP11" s="35"/>
      <c r="RQQ11" s="35"/>
      <c r="RQR11" s="35"/>
      <c r="RQS11" s="35"/>
      <c r="RQT11" s="35"/>
      <c r="RQU11" s="35"/>
      <c r="RQV11" s="35"/>
      <c r="RQW11" s="35"/>
      <c r="RQX11" s="35"/>
      <c r="RQY11" s="35"/>
      <c r="RQZ11" s="35"/>
      <c r="RRA11" s="35"/>
      <c r="RRB11" s="35"/>
      <c r="RRC11" s="35"/>
      <c r="RRD11" s="35"/>
      <c r="RRE11" s="35"/>
      <c r="RRF11" s="35"/>
      <c r="RRG11" s="35"/>
      <c r="RRH11" s="35"/>
      <c r="RRI11" s="35"/>
      <c r="RRJ11" s="35"/>
      <c r="RRK11" s="35"/>
      <c r="RRL11" s="35"/>
      <c r="RRM11" s="35"/>
      <c r="RRN11" s="35"/>
      <c r="RRO11" s="35"/>
      <c r="RRP11" s="35"/>
      <c r="RRQ11" s="35"/>
      <c r="RRR11" s="35"/>
      <c r="RRS11" s="35"/>
      <c r="RRT11" s="35"/>
      <c r="RRU11" s="35"/>
      <c r="RRV11" s="35"/>
      <c r="RRW11" s="35"/>
      <c r="RRX11" s="35"/>
      <c r="RRY11" s="35"/>
      <c r="RRZ11" s="35"/>
      <c r="RSA11" s="35"/>
      <c r="RSB11" s="35"/>
      <c r="RSC11" s="35"/>
      <c r="RSD11" s="35"/>
      <c r="RSE11" s="35"/>
      <c r="RSF11" s="35"/>
      <c r="RSG11" s="35"/>
      <c r="RSH11" s="35"/>
      <c r="RSI11" s="35"/>
      <c r="RSJ11" s="35"/>
      <c r="RSK11" s="35"/>
      <c r="RSL11" s="35"/>
      <c r="RSM11" s="35"/>
      <c r="RSN11" s="35"/>
      <c r="RSO11" s="35"/>
      <c r="RSP11" s="35"/>
      <c r="RSQ11" s="35"/>
      <c r="RSR11" s="35"/>
      <c r="RSS11" s="35"/>
      <c r="RST11" s="35"/>
      <c r="RSU11" s="35"/>
      <c r="RSV11" s="35"/>
      <c r="RSW11" s="35"/>
      <c r="RSX11" s="35"/>
      <c r="RSY11" s="35"/>
      <c r="RSZ11" s="35"/>
      <c r="RTA11" s="35"/>
      <c r="RTB11" s="35"/>
      <c r="RTC11" s="35"/>
      <c r="RTD11" s="35"/>
      <c r="RTE11" s="35"/>
      <c r="RTF11" s="35"/>
      <c r="RTG11" s="35"/>
      <c r="RTH11" s="35"/>
      <c r="RTI11" s="35"/>
      <c r="RTJ11" s="35"/>
      <c r="RTK11" s="35"/>
      <c r="RTL11" s="35"/>
      <c r="RTM11" s="35"/>
      <c r="RTN11" s="35"/>
      <c r="RTO11" s="35"/>
      <c r="RTP11" s="35"/>
      <c r="RTQ11" s="35"/>
      <c r="RTR11" s="35"/>
      <c r="RTS11" s="35"/>
      <c r="RTT11" s="35"/>
      <c r="RTU11" s="35"/>
      <c r="RTV11" s="35"/>
      <c r="RTW11" s="35"/>
      <c r="RTX11" s="35"/>
      <c r="RTY11" s="35"/>
      <c r="RTZ11" s="35"/>
      <c r="RUA11" s="35"/>
      <c r="RUB11" s="35"/>
      <c r="RUC11" s="35"/>
      <c r="RUD11" s="35"/>
      <c r="RUE11" s="35"/>
      <c r="RUF11" s="35"/>
      <c r="RUG11" s="35"/>
      <c r="RUH11" s="35"/>
      <c r="RUI11" s="35"/>
      <c r="RUJ11" s="35"/>
      <c r="RUK11" s="35"/>
      <c r="RUL11" s="35"/>
      <c r="RUM11" s="35"/>
      <c r="RUN11" s="35"/>
      <c r="RUO11" s="35"/>
      <c r="RUP11" s="35"/>
      <c r="RUQ11" s="35"/>
      <c r="RUR11" s="35"/>
      <c r="RUS11" s="35"/>
      <c r="RUT11" s="35"/>
      <c r="RUU11" s="35"/>
      <c r="RUV11" s="35"/>
      <c r="RUW11" s="35"/>
      <c r="RUX11" s="35"/>
      <c r="RUY11" s="35"/>
      <c r="RUZ11" s="35"/>
      <c r="RVA11" s="35"/>
      <c r="RVB11" s="35"/>
      <c r="RVC11" s="35"/>
      <c r="RVD11" s="35"/>
      <c r="RVE11" s="35"/>
      <c r="RVF11" s="35"/>
      <c r="RVG11" s="35"/>
      <c r="RVH11" s="35"/>
      <c r="RVI11" s="35"/>
      <c r="RVJ11" s="35"/>
      <c r="RVK11" s="35"/>
      <c r="RVL11" s="35"/>
      <c r="RVM11" s="35"/>
      <c r="RVN11" s="35"/>
      <c r="RVO11" s="35"/>
      <c r="RVP11" s="35"/>
      <c r="RVQ11" s="35"/>
      <c r="RVR11" s="35"/>
      <c r="RVS11" s="35"/>
      <c r="RVT11" s="35"/>
      <c r="RVU11" s="35"/>
      <c r="RVV11" s="35"/>
      <c r="RVW11" s="35"/>
      <c r="RVX11" s="35"/>
      <c r="RVY11" s="35"/>
      <c r="RVZ11" s="35"/>
      <c r="RWA11" s="35"/>
      <c r="RWB11" s="35"/>
      <c r="RWC11" s="35"/>
      <c r="RWD11" s="35"/>
      <c r="RWE11" s="35"/>
      <c r="RWF11" s="35"/>
      <c r="RWG11" s="35"/>
      <c r="RWH11" s="35"/>
      <c r="RWI11" s="35"/>
      <c r="RWJ11" s="35"/>
      <c r="RWK11" s="35"/>
      <c r="RWL11" s="35"/>
      <c r="RWM11" s="35"/>
      <c r="RWN11" s="35"/>
      <c r="RWO11" s="35"/>
      <c r="RWP11" s="35"/>
      <c r="RWQ11" s="35"/>
      <c r="RWR11" s="35"/>
      <c r="RWS11" s="35"/>
      <c r="RWT11" s="35"/>
      <c r="RWU11" s="35"/>
      <c r="RWV11" s="35"/>
      <c r="RWW11" s="35"/>
      <c r="RWX11" s="35"/>
      <c r="RWY11" s="35"/>
      <c r="RWZ11" s="35"/>
      <c r="RXA11" s="35"/>
      <c r="RXB11" s="35"/>
      <c r="RXC11" s="35"/>
      <c r="RXD11" s="35"/>
      <c r="RXE11" s="35"/>
      <c r="RXF11" s="35"/>
      <c r="RXG11" s="35"/>
      <c r="RXH11" s="35"/>
      <c r="RXI11" s="35"/>
      <c r="RXJ11" s="35"/>
      <c r="RXK11" s="35"/>
      <c r="RXL11" s="35"/>
      <c r="RXM11" s="35"/>
      <c r="RXN11" s="35"/>
      <c r="RXO11" s="35"/>
      <c r="RXP11" s="35"/>
      <c r="RXQ11" s="35"/>
      <c r="RXR11" s="35"/>
      <c r="RXS11" s="35"/>
      <c r="RXT11" s="35"/>
      <c r="RXU11" s="35"/>
      <c r="RXV11" s="35"/>
      <c r="RXW11" s="35"/>
      <c r="RXX11" s="35"/>
      <c r="RXY11" s="35"/>
      <c r="RXZ11" s="35"/>
      <c r="RYA11" s="35"/>
      <c r="RYB11" s="35"/>
      <c r="RYC11" s="35"/>
      <c r="RYD11" s="35"/>
      <c r="RYE11" s="35"/>
      <c r="RYF11" s="35"/>
      <c r="RYG11" s="35"/>
      <c r="RYH11" s="35"/>
      <c r="RYI11" s="35"/>
      <c r="RYJ11" s="35"/>
      <c r="RYK11" s="35"/>
      <c r="RYL11" s="35"/>
      <c r="RYM11" s="35"/>
      <c r="RYN11" s="35"/>
      <c r="RYO11" s="35"/>
      <c r="RYP11" s="35"/>
      <c r="RYQ11" s="35"/>
      <c r="RYR11" s="35"/>
      <c r="RYS11" s="35"/>
      <c r="RYT11" s="35"/>
      <c r="RYU11" s="35"/>
      <c r="RYV11" s="35"/>
      <c r="RYW11" s="35"/>
      <c r="RYX11" s="35"/>
      <c r="RYY11" s="35"/>
      <c r="RYZ11" s="35"/>
      <c r="RZA11" s="35"/>
      <c r="RZB11" s="35"/>
      <c r="RZC11" s="35"/>
      <c r="RZD11" s="35"/>
      <c r="RZE11" s="35"/>
      <c r="RZF11" s="35"/>
      <c r="RZG11" s="35"/>
      <c r="RZH11" s="35"/>
      <c r="RZI11" s="35"/>
      <c r="RZJ11" s="35"/>
      <c r="RZK11" s="35"/>
      <c r="RZL11" s="35"/>
      <c r="RZM11" s="35"/>
      <c r="RZN11" s="35"/>
      <c r="RZO11" s="35"/>
      <c r="RZP11" s="35"/>
      <c r="RZQ11" s="35"/>
      <c r="RZR11" s="35"/>
      <c r="RZS11" s="35"/>
      <c r="RZT11" s="35"/>
      <c r="RZU11" s="35"/>
      <c r="RZV11" s="35"/>
      <c r="RZW11" s="35"/>
      <c r="RZX11" s="35"/>
      <c r="RZY11" s="35"/>
      <c r="RZZ11" s="35"/>
      <c r="SAA11" s="35"/>
      <c r="SAB11" s="35"/>
      <c r="SAC11" s="35"/>
      <c r="SAD11" s="35"/>
      <c r="SAE11" s="35"/>
      <c r="SAF11" s="35"/>
      <c r="SAG11" s="35"/>
      <c r="SAH11" s="35"/>
      <c r="SAI11" s="35"/>
      <c r="SAJ11" s="35"/>
      <c r="SAK11" s="35"/>
      <c r="SAL11" s="35"/>
      <c r="SAM11" s="35"/>
      <c r="SAN11" s="35"/>
      <c r="SAO11" s="35"/>
      <c r="SAP11" s="35"/>
      <c r="SAQ11" s="35"/>
      <c r="SAR11" s="35"/>
      <c r="SAS11" s="35"/>
      <c r="SAT11" s="35"/>
      <c r="SAU11" s="35"/>
      <c r="SAV11" s="35"/>
      <c r="SAW11" s="35"/>
      <c r="SAX11" s="35"/>
      <c r="SAY11" s="35"/>
      <c r="SAZ11" s="35"/>
      <c r="SBA11" s="35"/>
      <c r="SBB11" s="35"/>
      <c r="SBC11" s="35"/>
      <c r="SBD11" s="35"/>
      <c r="SBE11" s="35"/>
      <c r="SBF11" s="35"/>
      <c r="SBG11" s="35"/>
      <c r="SBH11" s="35"/>
      <c r="SBI11" s="35"/>
      <c r="SBJ11" s="35"/>
      <c r="SBK11" s="35"/>
      <c r="SBL11" s="35"/>
      <c r="SBM11" s="35"/>
      <c r="SBN11" s="35"/>
      <c r="SBO11" s="35"/>
      <c r="SBP11" s="35"/>
      <c r="SBQ11" s="35"/>
      <c r="SBR11" s="35"/>
      <c r="SBS11" s="35"/>
      <c r="SBT11" s="35"/>
      <c r="SBU11" s="35"/>
      <c r="SBV11" s="35"/>
      <c r="SBW11" s="35"/>
      <c r="SBX11" s="35"/>
      <c r="SBY11" s="35"/>
      <c r="SBZ11" s="35"/>
      <c r="SCA11" s="35"/>
      <c r="SCB11" s="35"/>
      <c r="SCC11" s="35"/>
      <c r="SCD11" s="35"/>
      <c r="SCE11" s="35"/>
      <c r="SCF11" s="35"/>
      <c r="SCG11" s="35"/>
      <c r="SCH11" s="35"/>
      <c r="SCI11" s="35"/>
      <c r="SCJ11" s="35"/>
      <c r="SCK11" s="35"/>
      <c r="SCL11" s="35"/>
      <c r="SCM11" s="35"/>
      <c r="SCN11" s="35"/>
      <c r="SCO11" s="35"/>
      <c r="SCP11" s="35"/>
      <c r="SCQ11" s="35"/>
      <c r="SCR11" s="35"/>
      <c r="SCS11" s="35"/>
      <c r="SCT11" s="35"/>
      <c r="SCU11" s="35"/>
      <c r="SCV11" s="35"/>
      <c r="SCW11" s="35"/>
      <c r="SCX11" s="35"/>
      <c r="SCY11" s="35"/>
      <c r="SCZ11" s="35"/>
      <c r="SDA11" s="35"/>
      <c r="SDB11" s="35"/>
      <c r="SDC11" s="35"/>
      <c r="SDD11" s="35"/>
      <c r="SDE11" s="35"/>
      <c r="SDF11" s="35"/>
      <c r="SDG11" s="35"/>
      <c r="SDH11" s="35"/>
      <c r="SDI11" s="35"/>
      <c r="SDJ11" s="35"/>
      <c r="SDK11" s="35"/>
      <c r="SDL11" s="35"/>
      <c r="SDM11" s="35"/>
      <c r="SDN11" s="35"/>
      <c r="SDO11" s="35"/>
      <c r="SDP11" s="35"/>
      <c r="SDQ11" s="35"/>
      <c r="SDR11" s="35"/>
      <c r="SDS11" s="35"/>
      <c r="SDT11" s="35"/>
      <c r="SDU11" s="35"/>
      <c r="SDV11" s="35"/>
      <c r="SDW11" s="35"/>
      <c r="SDX11" s="35"/>
      <c r="SDY11" s="35"/>
      <c r="SDZ11" s="35"/>
      <c r="SEA11" s="35"/>
      <c r="SEB11" s="35"/>
      <c r="SEC11" s="35"/>
      <c r="SED11" s="35"/>
      <c r="SEE11" s="35"/>
      <c r="SEF11" s="35"/>
      <c r="SEG11" s="35"/>
      <c r="SEH11" s="35"/>
      <c r="SEI11" s="35"/>
      <c r="SEJ11" s="35"/>
      <c r="SEK11" s="35"/>
      <c r="SEL11" s="35"/>
      <c r="SEM11" s="35"/>
      <c r="SEN11" s="35"/>
      <c r="SEO11" s="35"/>
      <c r="SEP11" s="35"/>
      <c r="SEQ11" s="35"/>
      <c r="SER11" s="35"/>
      <c r="SES11" s="35"/>
      <c r="SET11" s="35"/>
      <c r="SEU11" s="35"/>
      <c r="SEV11" s="35"/>
      <c r="SEW11" s="35"/>
      <c r="SEX11" s="35"/>
      <c r="SEY11" s="35"/>
      <c r="SEZ11" s="35"/>
      <c r="SFA11" s="35"/>
      <c r="SFB11" s="35"/>
      <c r="SFC11" s="35"/>
      <c r="SFD11" s="35"/>
      <c r="SFE11" s="35"/>
      <c r="SFF11" s="35"/>
      <c r="SFG11" s="35"/>
      <c r="SFH11" s="35"/>
      <c r="SFI11" s="35"/>
      <c r="SFJ11" s="35"/>
      <c r="SFK11" s="35"/>
      <c r="SFL11" s="35"/>
      <c r="SFM11" s="35"/>
      <c r="SFN11" s="35"/>
      <c r="SFO11" s="35"/>
      <c r="SFP11" s="35"/>
      <c r="SFQ11" s="35"/>
      <c r="SFR11" s="35"/>
      <c r="SFS11" s="35"/>
      <c r="SFT11" s="35"/>
      <c r="SFU11" s="35"/>
      <c r="SFV11" s="35"/>
      <c r="SFW11" s="35"/>
      <c r="SFX11" s="35"/>
      <c r="SFY11" s="35"/>
      <c r="SFZ11" s="35"/>
      <c r="SGA11" s="35"/>
      <c r="SGB11" s="35"/>
      <c r="SGC11" s="35"/>
      <c r="SGD11" s="35"/>
      <c r="SGE11" s="35"/>
      <c r="SGF11" s="35"/>
      <c r="SGG11" s="35"/>
      <c r="SGH11" s="35"/>
      <c r="SGI11" s="35"/>
      <c r="SGJ11" s="35"/>
      <c r="SGK11" s="35"/>
      <c r="SGL11" s="35"/>
      <c r="SGM11" s="35"/>
      <c r="SGN11" s="35"/>
      <c r="SGO11" s="35"/>
      <c r="SGP11" s="35"/>
      <c r="SGQ11" s="35"/>
      <c r="SGR11" s="35"/>
      <c r="SGS11" s="35"/>
      <c r="SGT11" s="35"/>
      <c r="SGU11" s="35"/>
      <c r="SGV11" s="35"/>
      <c r="SGW11" s="35"/>
      <c r="SGX11" s="35"/>
      <c r="SGY11" s="35"/>
      <c r="SGZ11" s="35"/>
      <c r="SHA11" s="35"/>
      <c r="SHB11" s="35"/>
      <c r="SHC11" s="35"/>
      <c r="SHD11" s="35"/>
      <c r="SHE11" s="35"/>
      <c r="SHF11" s="35"/>
      <c r="SHG11" s="35"/>
      <c r="SHH11" s="35"/>
      <c r="SHI11" s="35"/>
      <c r="SHJ11" s="35"/>
      <c r="SHK11" s="35"/>
      <c r="SHL11" s="35"/>
      <c r="SHM11" s="35"/>
      <c r="SHN11" s="35"/>
      <c r="SHO11" s="35"/>
      <c r="SHP11" s="35"/>
      <c r="SHQ11" s="35"/>
      <c r="SHR11" s="35"/>
      <c r="SHS11" s="35"/>
      <c r="SHT11" s="35"/>
      <c r="SHU11" s="35"/>
      <c r="SHV11" s="35"/>
      <c r="SHW11" s="35"/>
      <c r="SHX11" s="35"/>
      <c r="SHY11" s="35"/>
      <c r="SHZ11" s="35"/>
      <c r="SIA11" s="35"/>
      <c r="SIB11" s="35"/>
      <c r="SIC11" s="35"/>
      <c r="SID11" s="35"/>
      <c r="SIE11" s="35"/>
      <c r="SIF11" s="35"/>
      <c r="SIG11" s="35"/>
      <c r="SIH11" s="35"/>
      <c r="SII11" s="35"/>
      <c r="SIJ11" s="35"/>
      <c r="SIK11" s="35"/>
      <c r="SIL11" s="35"/>
      <c r="SIM11" s="35"/>
      <c r="SIN11" s="35"/>
      <c r="SIO11" s="35"/>
      <c r="SIP11" s="35"/>
      <c r="SIQ11" s="35"/>
      <c r="SIR11" s="35"/>
      <c r="SIS11" s="35"/>
      <c r="SIT11" s="35"/>
      <c r="SIU11" s="35"/>
      <c r="SIV11" s="35"/>
      <c r="SIW11" s="35"/>
      <c r="SIX11" s="35"/>
      <c r="SIY11" s="35"/>
      <c r="SIZ11" s="35"/>
      <c r="SJA11" s="35"/>
      <c r="SJB11" s="35"/>
      <c r="SJC11" s="35"/>
      <c r="SJD11" s="35"/>
      <c r="SJE11" s="35"/>
      <c r="SJF11" s="35"/>
      <c r="SJG11" s="35"/>
      <c r="SJH11" s="35"/>
      <c r="SJI11" s="35"/>
      <c r="SJJ11" s="35"/>
      <c r="SJK11" s="35"/>
      <c r="SJL11" s="35"/>
      <c r="SJM11" s="35"/>
      <c r="SJN11" s="35"/>
      <c r="SJO11" s="35"/>
      <c r="SJP11" s="35"/>
      <c r="SJQ11" s="35"/>
      <c r="SJR11" s="35"/>
      <c r="SJS11" s="35"/>
      <c r="SJT11" s="35"/>
      <c r="SJU11" s="35"/>
      <c r="SJV11" s="35"/>
      <c r="SJW11" s="35"/>
      <c r="SJX11" s="35"/>
      <c r="SJY11" s="35"/>
      <c r="SJZ11" s="35"/>
      <c r="SKA11" s="35"/>
      <c r="SKB11" s="35"/>
      <c r="SKC11" s="35"/>
      <c r="SKD11" s="35"/>
      <c r="SKE11" s="35"/>
      <c r="SKF11" s="35"/>
      <c r="SKG11" s="35"/>
      <c r="SKH11" s="35"/>
      <c r="SKI11" s="35"/>
      <c r="SKJ11" s="35"/>
      <c r="SKK11" s="35"/>
      <c r="SKL11" s="35"/>
      <c r="SKM11" s="35"/>
      <c r="SKN11" s="35"/>
      <c r="SKO11" s="35"/>
      <c r="SKP11" s="35"/>
      <c r="SKQ11" s="35"/>
      <c r="SKR11" s="35"/>
      <c r="SKS11" s="35"/>
      <c r="SKT11" s="35"/>
      <c r="SKU11" s="35"/>
      <c r="SKV11" s="35"/>
      <c r="SKW11" s="35"/>
      <c r="SKX11" s="35"/>
      <c r="SKY11" s="35"/>
      <c r="SKZ11" s="35"/>
      <c r="SLA11" s="35"/>
      <c r="SLB11" s="35"/>
      <c r="SLC11" s="35"/>
      <c r="SLD11" s="35"/>
      <c r="SLE11" s="35"/>
      <c r="SLF11" s="35"/>
      <c r="SLG11" s="35"/>
      <c r="SLH11" s="35"/>
      <c r="SLI11" s="35"/>
      <c r="SLJ11" s="35"/>
      <c r="SLK11" s="35"/>
      <c r="SLL11" s="35"/>
      <c r="SLM11" s="35"/>
      <c r="SLN11" s="35"/>
      <c r="SLO11" s="35"/>
      <c r="SLP11" s="35"/>
      <c r="SLQ11" s="35"/>
      <c r="SLR11" s="35"/>
      <c r="SLS11" s="35"/>
      <c r="SLT11" s="35"/>
      <c r="SLU11" s="35"/>
      <c r="SLV11" s="35"/>
      <c r="SLW11" s="35"/>
      <c r="SLX11" s="35"/>
      <c r="SLY11" s="35"/>
      <c r="SLZ11" s="35"/>
      <c r="SMA11" s="35"/>
      <c r="SMB11" s="35"/>
      <c r="SMC11" s="35"/>
      <c r="SMD11" s="35"/>
      <c r="SME11" s="35"/>
      <c r="SMF11" s="35"/>
      <c r="SMG11" s="35"/>
      <c r="SMH11" s="35"/>
      <c r="SMI11" s="35"/>
      <c r="SMJ11" s="35"/>
      <c r="SMK11" s="35"/>
      <c r="SML11" s="35"/>
      <c r="SMM11" s="35"/>
      <c r="SMN11" s="35"/>
      <c r="SMO11" s="35"/>
      <c r="SMP11" s="35"/>
      <c r="SMQ11" s="35"/>
      <c r="SMR11" s="35"/>
      <c r="SMS11" s="35"/>
      <c r="SMT11" s="35"/>
      <c r="SMU11" s="35"/>
      <c r="SMV11" s="35"/>
      <c r="SMW11" s="35"/>
      <c r="SMX11" s="35"/>
      <c r="SMY11" s="35"/>
      <c r="SMZ11" s="35"/>
      <c r="SNA11" s="35"/>
      <c r="SNB11" s="35"/>
      <c r="SNC11" s="35"/>
      <c r="SND11" s="35"/>
      <c r="SNE11" s="35"/>
      <c r="SNF11" s="35"/>
      <c r="SNG11" s="35"/>
      <c r="SNH11" s="35"/>
      <c r="SNI11" s="35"/>
      <c r="SNJ11" s="35"/>
      <c r="SNK11" s="35"/>
      <c r="SNL11" s="35"/>
      <c r="SNM11" s="35"/>
      <c r="SNN11" s="35"/>
      <c r="SNO11" s="35"/>
      <c r="SNP11" s="35"/>
      <c r="SNQ11" s="35"/>
      <c r="SNR11" s="35"/>
      <c r="SNS11" s="35"/>
      <c r="SNT11" s="35"/>
      <c r="SNU11" s="35"/>
      <c r="SNV11" s="35"/>
      <c r="SNW11" s="35"/>
      <c r="SNX11" s="35"/>
      <c r="SNY11" s="35"/>
      <c r="SNZ11" s="35"/>
      <c r="SOA11" s="35"/>
      <c r="SOB11" s="35"/>
      <c r="SOC11" s="35"/>
      <c r="SOD11" s="35"/>
      <c r="SOE11" s="35"/>
      <c r="SOF11" s="35"/>
      <c r="SOG11" s="35"/>
      <c r="SOH11" s="35"/>
      <c r="SOI11" s="35"/>
      <c r="SOJ11" s="35"/>
      <c r="SOK11" s="35"/>
      <c r="SOL11" s="35"/>
      <c r="SOM11" s="35"/>
      <c r="SON11" s="35"/>
      <c r="SOO11" s="35"/>
      <c r="SOP11" s="35"/>
      <c r="SOQ11" s="35"/>
      <c r="SOR11" s="35"/>
      <c r="SOS11" s="35"/>
      <c r="SOT11" s="35"/>
      <c r="SOU11" s="35"/>
      <c r="SOV11" s="35"/>
      <c r="SOW11" s="35"/>
      <c r="SOX11" s="35"/>
      <c r="SOY11" s="35"/>
      <c r="SOZ11" s="35"/>
      <c r="SPA11" s="35"/>
      <c r="SPB11" s="35"/>
      <c r="SPC11" s="35"/>
      <c r="SPD11" s="35"/>
      <c r="SPE11" s="35"/>
      <c r="SPF11" s="35"/>
      <c r="SPG11" s="35"/>
      <c r="SPH11" s="35"/>
      <c r="SPI11" s="35"/>
      <c r="SPJ11" s="35"/>
      <c r="SPK11" s="35"/>
      <c r="SPL11" s="35"/>
      <c r="SPM11" s="35"/>
      <c r="SPN11" s="35"/>
      <c r="SPO11" s="35"/>
      <c r="SPP11" s="35"/>
      <c r="SPQ11" s="35"/>
      <c r="SPR11" s="35"/>
      <c r="SPS11" s="35"/>
      <c r="SPT11" s="35"/>
      <c r="SPU11" s="35"/>
      <c r="SPV11" s="35"/>
      <c r="SPW11" s="35"/>
      <c r="SPX11" s="35"/>
      <c r="SPY11" s="35"/>
      <c r="SPZ11" s="35"/>
      <c r="SQA11" s="35"/>
      <c r="SQB11" s="35"/>
      <c r="SQC11" s="35"/>
      <c r="SQD11" s="35"/>
      <c r="SQE11" s="35"/>
      <c r="SQF11" s="35"/>
      <c r="SQG11" s="35"/>
      <c r="SQH11" s="35"/>
      <c r="SQI11" s="35"/>
      <c r="SQJ11" s="35"/>
      <c r="SQK11" s="35"/>
      <c r="SQL11" s="35"/>
      <c r="SQM11" s="35"/>
      <c r="SQN11" s="35"/>
      <c r="SQO11" s="35"/>
      <c r="SQP11" s="35"/>
      <c r="SQQ11" s="35"/>
      <c r="SQR11" s="35"/>
      <c r="SQS11" s="35"/>
      <c r="SQT11" s="35"/>
      <c r="SQU11" s="35"/>
      <c r="SQV11" s="35"/>
      <c r="SQW11" s="35"/>
      <c r="SQX11" s="35"/>
      <c r="SQY11" s="35"/>
      <c r="SQZ11" s="35"/>
      <c r="SRA11" s="35"/>
      <c r="SRB11" s="35"/>
      <c r="SRC11" s="35"/>
      <c r="SRD11" s="35"/>
      <c r="SRE11" s="35"/>
      <c r="SRF11" s="35"/>
      <c r="SRG11" s="35"/>
      <c r="SRH11" s="35"/>
      <c r="SRI11" s="35"/>
      <c r="SRJ11" s="35"/>
      <c r="SRK11" s="35"/>
      <c r="SRL11" s="35"/>
      <c r="SRM11" s="35"/>
      <c r="SRN11" s="35"/>
      <c r="SRO11" s="35"/>
      <c r="SRP11" s="35"/>
      <c r="SRQ11" s="35"/>
      <c r="SRR11" s="35"/>
      <c r="SRS11" s="35"/>
      <c r="SRT11" s="35"/>
      <c r="SRU11" s="35"/>
      <c r="SRV11" s="35"/>
      <c r="SRW11" s="35"/>
      <c r="SRX11" s="35"/>
      <c r="SRY11" s="35"/>
      <c r="SRZ11" s="35"/>
      <c r="SSA11" s="35"/>
      <c r="SSB11" s="35"/>
      <c r="SSC11" s="35"/>
      <c r="SSD11" s="35"/>
      <c r="SSE11" s="35"/>
      <c r="SSF11" s="35"/>
      <c r="SSG11" s="35"/>
      <c r="SSH11" s="35"/>
      <c r="SSI11" s="35"/>
      <c r="SSJ11" s="35"/>
      <c r="SSK11" s="35"/>
      <c r="SSL11" s="35"/>
      <c r="SSM11" s="35"/>
      <c r="SSN11" s="35"/>
      <c r="SSO11" s="35"/>
      <c r="SSP11" s="35"/>
      <c r="SSQ11" s="35"/>
      <c r="SSR11" s="35"/>
      <c r="SSS11" s="35"/>
      <c r="SST11" s="35"/>
      <c r="SSU11" s="35"/>
      <c r="SSV11" s="35"/>
      <c r="SSW11" s="35"/>
      <c r="SSX11" s="35"/>
      <c r="SSY11" s="35"/>
      <c r="SSZ11" s="35"/>
      <c r="STA11" s="35"/>
      <c r="STB11" s="35"/>
      <c r="STC11" s="35"/>
      <c r="STD11" s="35"/>
      <c r="STE11" s="35"/>
      <c r="STF11" s="35"/>
      <c r="STG11" s="35"/>
      <c r="STH11" s="35"/>
      <c r="STI11" s="35"/>
      <c r="STJ11" s="35"/>
      <c r="STK11" s="35"/>
      <c r="STL11" s="35"/>
      <c r="STM11" s="35"/>
      <c r="STN11" s="35"/>
      <c r="STO11" s="35"/>
      <c r="STP11" s="35"/>
      <c r="STQ11" s="35"/>
      <c r="STR11" s="35"/>
      <c r="STS11" s="35"/>
      <c r="STT11" s="35"/>
      <c r="STU11" s="35"/>
      <c r="STV11" s="35"/>
      <c r="STW11" s="35"/>
      <c r="STX11" s="35"/>
      <c r="STY11" s="35"/>
      <c r="STZ11" s="35"/>
      <c r="SUA11" s="35"/>
      <c r="SUB11" s="35"/>
      <c r="SUC11" s="35"/>
      <c r="SUD11" s="35"/>
      <c r="SUE11" s="35"/>
      <c r="SUF11" s="35"/>
      <c r="SUG11" s="35"/>
      <c r="SUH11" s="35"/>
      <c r="SUI11" s="35"/>
      <c r="SUJ11" s="35"/>
      <c r="SUK11" s="35"/>
      <c r="SUL11" s="35"/>
      <c r="SUM11" s="35"/>
      <c r="SUN11" s="35"/>
      <c r="SUO11" s="35"/>
      <c r="SUP11" s="35"/>
      <c r="SUQ11" s="35"/>
      <c r="SUR11" s="35"/>
      <c r="SUS11" s="35"/>
      <c r="SUT11" s="35"/>
      <c r="SUU11" s="35"/>
      <c r="SUV11" s="35"/>
      <c r="SUW11" s="35"/>
      <c r="SUX11" s="35"/>
      <c r="SUY11" s="35"/>
      <c r="SUZ11" s="35"/>
      <c r="SVA11" s="35"/>
      <c r="SVB11" s="35"/>
      <c r="SVC11" s="35"/>
      <c r="SVD11" s="35"/>
      <c r="SVE11" s="35"/>
      <c r="SVF11" s="35"/>
      <c r="SVG11" s="35"/>
      <c r="SVH11" s="35"/>
      <c r="SVI11" s="35"/>
      <c r="SVJ11" s="35"/>
      <c r="SVK11" s="35"/>
      <c r="SVL11" s="35"/>
      <c r="SVM11" s="35"/>
      <c r="SVN11" s="35"/>
      <c r="SVO11" s="35"/>
      <c r="SVP11" s="35"/>
      <c r="SVQ11" s="35"/>
      <c r="SVR11" s="35"/>
      <c r="SVS11" s="35"/>
      <c r="SVT11" s="35"/>
      <c r="SVU11" s="35"/>
      <c r="SVV11" s="35"/>
      <c r="SVW11" s="35"/>
      <c r="SVX11" s="35"/>
      <c r="SVY11" s="35"/>
      <c r="SVZ11" s="35"/>
      <c r="SWA11" s="35"/>
      <c r="SWB11" s="35"/>
      <c r="SWC11" s="35"/>
      <c r="SWD11" s="35"/>
      <c r="SWE11" s="35"/>
      <c r="SWF11" s="35"/>
      <c r="SWG11" s="35"/>
      <c r="SWH11" s="35"/>
      <c r="SWI11" s="35"/>
      <c r="SWJ11" s="35"/>
      <c r="SWK11" s="35"/>
      <c r="SWL11" s="35"/>
      <c r="SWM11" s="35"/>
      <c r="SWN11" s="35"/>
      <c r="SWO11" s="35"/>
      <c r="SWP11" s="35"/>
      <c r="SWQ11" s="35"/>
      <c r="SWR11" s="35"/>
      <c r="SWS11" s="35"/>
      <c r="SWT11" s="35"/>
      <c r="SWU11" s="35"/>
      <c r="SWV11" s="35"/>
      <c r="SWW11" s="35"/>
      <c r="SWX11" s="35"/>
      <c r="SWY11" s="35"/>
      <c r="SWZ11" s="35"/>
      <c r="SXA11" s="35"/>
      <c r="SXB11" s="35"/>
      <c r="SXC11" s="35"/>
      <c r="SXD11" s="35"/>
      <c r="SXE11" s="35"/>
      <c r="SXF11" s="35"/>
      <c r="SXG11" s="35"/>
      <c r="SXH11" s="35"/>
      <c r="SXI11" s="35"/>
      <c r="SXJ11" s="35"/>
      <c r="SXK11" s="35"/>
      <c r="SXL11" s="35"/>
      <c r="SXM11" s="35"/>
      <c r="SXN11" s="35"/>
      <c r="SXO11" s="35"/>
      <c r="SXP11" s="35"/>
      <c r="SXQ11" s="35"/>
      <c r="SXR11" s="35"/>
      <c r="SXS11" s="35"/>
      <c r="SXT11" s="35"/>
      <c r="SXU11" s="35"/>
      <c r="SXV11" s="35"/>
      <c r="SXW11" s="35"/>
      <c r="SXX11" s="35"/>
      <c r="SXY11" s="35"/>
      <c r="SXZ11" s="35"/>
      <c r="SYA11" s="35"/>
      <c r="SYB11" s="35"/>
      <c r="SYC11" s="35"/>
      <c r="SYD11" s="35"/>
      <c r="SYE11" s="35"/>
      <c r="SYF11" s="35"/>
      <c r="SYG11" s="35"/>
      <c r="SYH11" s="35"/>
      <c r="SYI11" s="35"/>
      <c r="SYJ11" s="35"/>
      <c r="SYK11" s="35"/>
      <c r="SYL11" s="35"/>
      <c r="SYM11" s="35"/>
      <c r="SYN11" s="35"/>
      <c r="SYO11" s="35"/>
      <c r="SYP11" s="35"/>
      <c r="SYQ11" s="35"/>
      <c r="SYR11" s="35"/>
      <c r="SYS11" s="35"/>
      <c r="SYT11" s="35"/>
      <c r="SYU11" s="35"/>
      <c r="SYV11" s="35"/>
      <c r="SYW11" s="35"/>
      <c r="SYX11" s="35"/>
      <c r="SYY11" s="35"/>
      <c r="SYZ11" s="35"/>
      <c r="SZA11" s="35"/>
      <c r="SZB11" s="35"/>
      <c r="SZC11" s="35"/>
      <c r="SZD11" s="35"/>
      <c r="SZE11" s="35"/>
      <c r="SZF11" s="35"/>
      <c r="SZG11" s="35"/>
      <c r="SZH11" s="35"/>
      <c r="SZI11" s="35"/>
      <c r="SZJ11" s="35"/>
      <c r="SZK11" s="35"/>
      <c r="SZL11" s="35"/>
      <c r="SZM11" s="35"/>
      <c r="SZN11" s="35"/>
      <c r="SZO11" s="35"/>
      <c r="SZP11" s="35"/>
      <c r="SZQ11" s="35"/>
      <c r="SZR11" s="35"/>
      <c r="SZS11" s="35"/>
      <c r="SZT11" s="35"/>
      <c r="SZU11" s="35"/>
      <c r="SZV11" s="35"/>
      <c r="SZW11" s="35"/>
      <c r="SZX11" s="35"/>
      <c r="SZY11" s="35"/>
      <c r="SZZ11" s="35"/>
      <c r="TAA11" s="35"/>
      <c r="TAB11" s="35"/>
      <c r="TAC11" s="35"/>
      <c r="TAD11" s="35"/>
      <c r="TAE11" s="35"/>
      <c r="TAF11" s="35"/>
      <c r="TAG11" s="35"/>
      <c r="TAH11" s="35"/>
      <c r="TAI11" s="35"/>
      <c r="TAJ11" s="35"/>
      <c r="TAK11" s="35"/>
      <c r="TAL11" s="35"/>
      <c r="TAM11" s="35"/>
      <c r="TAN11" s="35"/>
      <c r="TAO11" s="35"/>
      <c r="TAP11" s="35"/>
      <c r="TAQ11" s="35"/>
      <c r="TAR11" s="35"/>
      <c r="TAS11" s="35"/>
      <c r="TAT11" s="35"/>
      <c r="TAU11" s="35"/>
      <c r="TAV11" s="35"/>
      <c r="TAW11" s="35"/>
      <c r="TAX11" s="35"/>
      <c r="TAY11" s="35"/>
      <c r="TAZ11" s="35"/>
      <c r="TBA11" s="35"/>
      <c r="TBB11" s="35"/>
      <c r="TBC11" s="35"/>
      <c r="TBD11" s="35"/>
      <c r="TBE11" s="35"/>
      <c r="TBF11" s="35"/>
      <c r="TBG11" s="35"/>
      <c r="TBH11" s="35"/>
      <c r="TBI11" s="35"/>
      <c r="TBJ11" s="35"/>
      <c r="TBK11" s="35"/>
      <c r="TBL11" s="35"/>
      <c r="TBM11" s="35"/>
      <c r="TBN11" s="35"/>
      <c r="TBO11" s="35"/>
      <c r="TBP11" s="35"/>
      <c r="TBQ11" s="35"/>
      <c r="TBR11" s="35"/>
      <c r="TBS11" s="35"/>
      <c r="TBT11" s="35"/>
      <c r="TBU11" s="35"/>
      <c r="TBV11" s="35"/>
      <c r="TBW11" s="35"/>
      <c r="TBX11" s="35"/>
      <c r="TBY11" s="35"/>
      <c r="TBZ11" s="35"/>
      <c r="TCA11" s="35"/>
      <c r="TCB11" s="35"/>
      <c r="TCC11" s="35"/>
      <c r="TCD11" s="35"/>
      <c r="TCE11" s="35"/>
      <c r="TCF11" s="35"/>
      <c r="TCG11" s="35"/>
      <c r="TCH11" s="35"/>
      <c r="TCI11" s="35"/>
      <c r="TCJ11" s="35"/>
      <c r="TCK11" s="35"/>
      <c r="TCL11" s="35"/>
      <c r="TCM11" s="35"/>
      <c r="TCN11" s="35"/>
      <c r="TCO11" s="35"/>
      <c r="TCP11" s="35"/>
      <c r="TCQ11" s="35"/>
      <c r="TCR11" s="35"/>
      <c r="TCS11" s="35"/>
      <c r="TCT11" s="35"/>
      <c r="TCU11" s="35"/>
      <c r="TCV11" s="35"/>
      <c r="TCW11" s="35"/>
      <c r="TCX11" s="35"/>
      <c r="TCY11" s="35"/>
      <c r="TCZ11" s="35"/>
      <c r="TDA11" s="35"/>
      <c r="TDB11" s="35"/>
      <c r="TDC11" s="35"/>
      <c r="TDD11" s="35"/>
      <c r="TDE11" s="35"/>
      <c r="TDF11" s="35"/>
      <c r="TDG11" s="35"/>
      <c r="TDH11" s="35"/>
      <c r="TDI11" s="35"/>
      <c r="TDJ11" s="35"/>
      <c r="TDK11" s="35"/>
      <c r="TDL11" s="35"/>
      <c r="TDM11" s="35"/>
      <c r="TDN11" s="35"/>
      <c r="TDO11" s="35"/>
      <c r="TDP11" s="35"/>
      <c r="TDQ11" s="35"/>
      <c r="TDR11" s="35"/>
      <c r="TDS11" s="35"/>
      <c r="TDT11" s="35"/>
      <c r="TDU11" s="35"/>
      <c r="TDV11" s="35"/>
      <c r="TDW11" s="35"/>
      <c r="TDX11" s="35"/>
      <c r="TDY11" s="35"/>
      <c r="TDZ11" s="35"/>
      <c r="TEA11" s="35"/>
      <c r="TEB11" s="35"/>
      <c r="TEC11" s="35"/>
      <c r="TED11" s="35"/>
      <c r="TEE11" s="35"/>
      <c r="TEF11" s="35"/>
      <c r="TEG11" s="35"/>
      <c r="TEH11" s="35"/>
      <c r="TEI11" s="35"/>
      <c r="TEJ11" s="35"/>
      <c r="TEK11" s="35"/>
      <c r="TEL11" s="35"/>
      <c r="TEM11" s="35"/>
      <c r="TEN11" s="35"/>
      <c r="TEO11" s="35"/>
      <c r="TEP11" s="35"/>
      <c r="TEQ11" s="35"/>
      <c r="TER11" s="35"/>
      <c r="TES11" s="35"/>
      <c r="TET11" s="35"/>
      <c r="TEU11" s="35"/>
      <c r="TEV11" s="35"/>
      <c r="TEW11" s="35"/>
      <c r="TEX11" s="35"/>
      <c r="TEY11" s="35"/>
      <c r="TEZ11" s="35"/>
      <c r="TFA11" s="35"/>
      <c r="TFB11" s="35"/>
      <c r="TFC11" s="35"/>
      <c r="TFD11" s="35"/>
      <c r="TFE11" s="35"/>
      <c r="TFF11" s="35"/>
      <c r="TFG11" s="35"/>
      <c r="TFH11" s="35"/>
      <c r="TFI11" s="35"/>
      <c r="TFJ11" s="35"/>
      <c r="TFK11" s="35"/>
      <c r="TFL11" s="35"/>
      <c r="TFM11" s="35"/>
      <c r="TFN11" s="35"/>
      <c r="TFO11" s="35"/>
      <c r="TFP11" s="35"/>
      <c r="TFQ11" s="35"/>
      <c r="TFR11" s="35"/>
      <c r="TFS11" s="35"/>
      <c r="TFT11" s="35"/>
      <c r="TFU11" s="35"/>
      <c r="TFV11" s="35"/>
      <c r="TFW11" s="35"/>
      <c r="TFX11" s="35"/>
      <c r="TFY11" s="35"/>
      <c r="TFZ11" s="35"/>
      <c r="TGA11" s="35"/>
      <c r="TGB11" s="35"/>
      <c r="TGC11" s="35"/>
      <c r="TGD11" s="35"/>
      <c r="TGE11" s="35"/>
      <c r="TGF11" s="35"/>
      <c r="TGG11" s="35"/>
      <c r="TGH11" s="35"/>
      <c r="TGI11" s="35"/>
      <c r="TGJ11" s="35"/>
      <c r="TGK11" s="35"/>
      <c r="TGL11" s="35"/>
      <c r="TGM11" s="35"/>
      <c r="TGN11" s="35"/>
      <c r="TGO11" s="35"/>
      <c r="TGP11" s="35"/>
      <c r="TGQ11" s="35"/>
      <c r="TGR11" s="35"/>
      <c r="TGS11" s="35"/>
      <c r="TGT11" s="35"/>
      <c r="TGU11" s="35"/>
      <c r="TGV11" s="35"/>
      <c r="TGW11" s="35"/>
      <c r="TGX11" s="35"/>
      <c r="TGY11" s="35"/>
      <c r="TGZ11" s="35"/>
      <c r="THA11" s="35"/>
      <c r="THB11" s="35"/>
      <c r="THC11" s="35"/>
      <c r="THD11" s="35"/>
      <c r="THE11" s="35"/>
      <c r="THF11" s="35"/>
      <c r="THG11" s="35"/>
      <c r="THH11" s="35"/>
      <c r="THI11" s="35"/>
      <c r="THJ11" s="35"/>
      <c r="THK11" s="35"/>
      <c r="THL11" s="35"/>
      <c r="THM11" s="35"/>
      <c r="THN11" s="35"/>
      <c r="THO11" s="35"/>
      <c r="THP11" s="35"/>
      <c r="THQ11" s="35"/>
      <c r="THR11" s="35"/>
      <c r="THS11" s="35"/>
      <c r="THT11" s="35"/>
      <c r="THU11" s="35"/>
      <c r="THV11" s="35"/>
      <c r="THW11" s="35"/>
      <c r="THX11" s="35"/>
      <c r="THY11" s="35"/>
      <c r="THZ11" s="35"/>
      <c r="TIA11" s="35"/>
      <c r="TIB11" s="35"/>
      <c r="TIC11" s="35"/>
      <c r="TID11" s="35"/>
      <c r="TIE11" s="35"/>
      <c r="TIF11" s="35"/>
      <c r="TIG11" s="35"/>
      <c r="TIH11" s="35"/>
      <c r="TII11" s="35"/>
      <c r="TIJ11" s="35"/>
      <c r="TIK11" s="35"/>
      <c r="TIL11" s="35"/>
      <c r="TIM11" s="35"/>
      <c r="TIN11" s="35"/>
      <c r="TIO11" s="35"/>
      <c r="TIP11" s="35"/>
      <c r="TIQ11" s="35"/>
      <c r="TIR11" s="35"/>
      <c r="TIS11" s="35"/>
      <c r="TIT11" s="35"/>
      <c r="TIU11" s="35"/>
      <c r="TIV11" s="35"/>
      <c r="TIW11" s="35"/>
      <c r="TIX11" s="35"/>
      <c r="TIY11" s="35"/>
      <c r="TIZ11" s="35"/>
      <c r="TJA11" s="35"/>
      <c r="TJB11" s="35"/>
      <c r="TJC11" s="35"/>
      <c r="TJD11" s="35"/>
      <c r="TJE11" s="35"/>
      <c r="TJF11" s="35"/>
      <c r="TJG11" s="35"/>
      <c r="TJH11" s="35"/>
      <c r="TJI11" s="35"/>
      <c r="TJJ11" s="35"/>
      <c r="TJK11" s="35"/>
      <c r="TJL11" s="35"/>
      <c r="TJM11" s="35"/>
      <c r="TJN11" s="35"/>
      <c r="TJO11" s="35"/>
      <c r="TJP11" s="35"/>
      <c r="TJQ11" s="35"/>
      <c r="TJR11" s="35"/>
      <c r="TJS11" s="35"/>
      <c r="TJT11" s="35"/>
      <c r="TJU11" s="35"/>
      <c r="TJV11" s="35"/>
      <c r="TJW11" s="35"/>
      <c r="TJX11" s="35"/>
      <c r="TJY11" s="35"/>
      <c r="TJZ11" s="35"/>
      <c r="TKA11" s="35"/>
      <c r="TKB11" s="35"/>
      <c r="TKC11" s="35"/>
      <c r="TKD11" s="35"/>
      <c r="TKE11" s="35"/>
      <c r="TKF11" s="35"/>
      <c r="TKG11" s="35"/>
      <c r="TKH11" s="35"/>
      <c r="TKI11" s="35"/>
      <c r="TKJ11" s="35"/>
      <c r="TKK11" s="35"/>
      <c r="TKL11" s="35"/>
      <c r="TKM11" s="35"/>
      <c r="TKN11" s="35"/>
      <c r="TKO11" s="35"/>
      <c r="TKP11" s="35"/>
      <c r="TKQ11" s="35"/>
      <c r="TKR11" s="35"/>
      <c r="TKS11" s="35"/>
      <c r="TKT11" s="35"/>
      <c r="TKU11" s="35"/>
      <c r="TKV11" s="35"/>
      <c r="TKW11" s="35"/>
      <c r="TKX11" s="35"/>
      <c r="TKY11" s="35"/>
      <c r="TKZ11" s="35"/>
      <c r="TLA11" s="35"/>
      <c r="TLB11" s="35"/>
      <c r="TLC11" s="35"/>
      <c r="TLD11" s="35"/>
      <c r="TLE11" s="35"/>
      <c r="TLF11" s="35"/>
      <c r="TLG11" s="35"/>
      <c r="TLH11" s="35"/>
      <c r="TLI11" s="35"/>
      <c r="TLJ11" s="35"/>
      <c r="TLK11" s="35"/>
      <c r="TLL11" s="35"/>
      <c r="TLM11" s="35"/>
      <c r="TLN11" s="35"/>
      <c r="TLO11" s="35"/>
      <c r="TLP11" s="35"/>
      <c r="TLQ11" s="35"/>
      <c r="TLR11" s="35"/>
      <c r="TLS11" s="35"/>
      <c r="TLT11" s="35"/>
      <c r="TLU11" s="35"/>
      <c r="TLV11" s="35"/>
      <c r="TLW11" s="35"/>
      <c r="TLX11" s="35"/>
      <c r="TLY11" s="35"/>
      <c r="TLZ11" s="35"/>
      <c r="TMA11" s="35"/>
      <c r="TMB11" s="35"/>
      <c r="TMC11" s="35"/>
      <c r="TMD11" s="35"/>
      <c r="TME11" s="35"/>
      <c r="TMF11" s="35"/>
      <c r="TMG11" s="35"/>
      <c r="TMH11" s="35"/>
      <c r="TMI11" s="35"/>
      <c r="TMJ11" s="35"/>
      <c r="TMK11" s="35"/>
      <c r="TML11" s="35"/>
      <c r="TMM11" s="35"/>
      <c r="TMN11" s="35"/>
      <c r="TMO11" s="35"/>
      <c r="TMP11" s="35"/>
      <c r="TMQ11" s="35"/>
      <c r="TMR11" s="35"/>
      <c r="TMS11" s="35"/>
      <c r="TMT11" s="35"/>
      <c r="TMU11" s="35"/>
      <c r="TMV11" s="35"/>
      <c r="TMW11" s="35"/>
      <c r="TMX11" s="35"/>
      <c r="TMY11" s="35"/>
      <c r="TMZ11" s="35"/>
      <c r="TNA11" s="35"/>
      <c r="TNB11" s="35"/>
      <c r="TNC11" s="35"/>
      <c r="TND11" s="35"/>
      <c r="TNE11" s="35"/>
      <c r="TNF11" s="35"/>
      <c r="TNG11" s="35"/>
      <c r="TNH11" s="35"/>
      <c r="TNI11" s="35"/>
      <c r="TNJ11" s="35"/>
      <c r="TNK11" s="35"/>
      <c r="TNL11" s="35"/>
      <c r="TNM11" s="35"/>
      <c r="TNN11" s="35"/>
      <c r="TNO11" s="35"/>
      <c r="TNP11" s="35"/>
      <c r="TNQ11" s="35"/>
      <c r="TNR11" s="35"/>
      <c r="TNS11" s="35"/>
      <c r="TNT11" s="35"/>
      <c r="TNU11" s="35"/>
      <c r="TNV11" s="35"/>
      <c r="TNW11" s="35"/>
      <c r="TNX11" s="35"/>
      <c r="TNY11" s="35"/>
      <c r="TNZ11" s="35"/>
      <c r="TOA11" s="35"/>
      <c r="TOB11" s="35"/>
      <c r="TOC11" s="35"/>
      <c r="TOD11" s="35"/>
      <c r="TOE11" s="35"/>
      <c r="TOF11" s="35"/>
      <c r="TOG11" s="35"/>
      <c r="TOH11" s="35"/>
      <c r="TOI11" s="35"/>
      <c r="TOJ11" s="35"/>
      <c r="TOK11" s="35"/>
      <c r="TOL11" s="35"/>
      <c r="TOM11" s="35"/>
      <c r="TON11" s="35"/>
      <c r="TOO11" s="35"/>
      <c r="TOP11" s="35"/>
      <c r="TOQ11" s="35"/>
      <c r="TOR11" s="35"/>
      <c r="TOS11" s="35"/>
      <c r="TOT11" s="35"/>
      <c r="TOU11" s="35"/>
      <c r="TOV11" s="35"/>
      <c r="TOW11" s="35"/>
      <c r="TOX11" s="35"/>
      <c r="TOY11" s="35"/>
      <c r="TOZ11" s="35"/>
      <c r="TPA11" s="35"/>
      <c r="TPB11" s="35"/>
      <c r="TPC11" s="35"/>
      <c r="TPD11" s="35"/>
      <c r="TPE11" s="35"/>
      <c r="TPF11" s="35"/>
      <c r="TPG11" s="35"/>
      <c r="TPH11" s="35"/>
      <c r="TPI11" s="35"/>
      <c r="TPJ11" s="35"/>
      <c r="TPK11" s="35"/>
      <c r="TPL11" s="35"/>
      <c r="TPM11" s="35"/>
      <c r="TPN11" s="35"/>
      <c r="TPO11" s="35"/>
      <c r="TPP11" s="35"/>
      <c r="TPQ11" s="35"/>
      <c r="TPR11" s="35"/>
      <c r="TPS11" s="35"/>
      <c r="TPT11" s="35"/>
      <c r="TPU11" s="35"/>
      <c r="TPV11" s="35"/>
      <c r="TPW11" s="35"/>
      <c r="TPX11" s="35"/>
      <c r="TPY11" s="35"/>
      <c r="TPZ11" s="35"/>
      <c r="TQA11" s="35"/>
      <c r="TQB11" s="35"/>
      <c r="TQC11" s="35"/>
      <c r="TQD11" s="35"/>
      <c r="TQE11" s="35"/>
      <c r="TQF11" s="35"/>
      <c r="TQG11" s="35"/>
      <c r="TQH11" s="35"/>
      <c r="TQI11" s="35"/>
      <c r="TQJ11" s="35"/>
      <c r="TQK11" s="35"/>
      <c r="TQL11" s="35"/>
      <c r="TQM11" s="35"/>
      <c r="TQN11" s="35"/>
      <c r="TQO11" s="35"/>
      <c r="TQP11" s="35"/>
      <c r="TQQ11" s="35"/>
      <c r="TQR11" s="35"/>
      <c r="TQS11" s="35"/>
      <c r="TQT11" s="35"/>
      <c r="TQU11" s="35"/>
      <c r="TQV11" s="35"/>
      <c r="TQW11" s="35"/>
      <c r="TQX11" s="35"/>
      <c r="TQY11" s="35"/>
      <c r="TQZ11" s="35"/>
      <c r="TRA11" s="35"/>
      <c r="TRB11" s="35"/>
      <c r="TRC11" s="35"/>
      <c r="TRD11" s="35"/>
      <c r="TRE11" s="35"/>
      <c r="TRF11" s="35"/>
      <c r="TRG11" s="35"/>
      <c r="TRH11" s="35"/>
      <c r="TRI11" s="35"/>
      <c r="TRJ11" s="35"/>
      <c r="TRK11" s="35"/>
      <c r="TRL11" s="35"/>
      <c r="TRM11" s="35"/>
      <c r="TRN11" s="35"/>
      <c r="TRO11" s="35"/>
      <c r="TRP11" s="35"/>
      <c r="TRQ11" s="35"/>
      <c r="TRR11" s="35"/>
      <c r="TRS11" s="35"/>
      <c r="TRT11" s="35"/>
      <c r="TRU11" s="35"/>
      <c r="TRV11" s="35"/>
      <c r="TRW11" s="35"/>
      <c r="TRX11" s="35"/>
      <c r="TRY11" s="35"/>
      <c r="TRZ11" s="35"/>
      <c r="TSA11" s="35"/>
      <c r="TSB11" s="35"/>
      <c r="TSC11" s="35"/>
      <c r="TSD11" s="35"/>
      <c r="TSE11" s="35"/>
      <c r="TSF11" s="35"/>
      <c r="TSG11" s="35"/>
      <c r="TSH11" s="35"/>
      <c r="TSI11" s="35"/>
      <c r="TSJ11" s="35"/>
      <c r="TSK11" s="35"/>
      <c r="TSL11" s="35"/>
      <c r="TSM11" s="35"/>
      <c r="TSN11" s="35"/>
      <c r="TSO11" s="35"/>
      <c r="TSP11" s="35"/>
      <c r="TSQ11" s="35"/>
      <c r="TSR11" s="35"/>
      <c r="TSS11" s="35"/>
      <c r="TST11" s="35"/>
      <c r="TSU11" s="35"/>
      <c r="TSV11" s="35"/>
      <c r="TSW11" s="35"/>
      <c r="TSX11" s="35"/>
      <c r="TSY11" s="35"/>
      <c r="TSZ11" s="35"/>
      <c r="TTA11" s="35"/>
      <c r="TTB11" s="35"/>
      <c r="TTC11" s="35"/>
      <c r="TTD11" s="35"/>
      <c r="TTE11" s="35"/>
      <c r="TTF11" s="35"/>
      <c r="TTG11" s="35"/>
      <c r="TTH11" s="35"/>
      <c r="TTI11" s="35"/>
      <c r="TTJ11" s="35"/>
      <c r="TTK11" s="35"/>
      <c r="TTL11" s="35"/>
      <c r="TTM11" s="35"/>
      <c r="TTN11" s="35"/>
      <c r="TTO11" s="35"/>
      <c r="TTP11" s="35"/>
      <c r="TTQ11" s="35"/>
      <c r="TTR11" s="35"/>
      <c r="TTS11" s="35"/>
      <c r="TTT11" s="35"/>
      <c r="TTU11" s="35"/>
      <c r="TTV11" s="35"/>
      <c r="TTW11" s="35"/>
      <c r="TTX11" s="35"/>
      <c r="TTY11" s="35"/>
      <c r="TTZ11" s="35"/>
      <c r="TUA11" s="35"/>
      <c r="TUB11" s="35"/>
      <c r="TUC11" s="35"/>
      <c r="TUD11" s="35"/>
      <c r="TUE11" s="35"/>
      <c r="TUF11" s="35"/>
      <c r="TUG11" s="35"/>
      <c r="TUH11" s="35"/>
      <c r="TUI11" s="35"/>
      <c r="TUJ11" s="35"/>
      <c r="TUK11" s="35"/>
      <c r="TUL11" s="35"/>
      <c r="TUM11" s="35"/>
      <c r="TUN11" s="35"/>
      <c r="TUO11" s="35"/>
      <c r="TUP11" s="35"/>
      <c r="TUQ11" s="35"/>
      <c r="TUR11" s="35"/>
      <c r="TUS11" s="35"/>
      <c r="TUT11" s="35"/>
      <c r="TUU11" s="35"/>
      <c r="TUV11" s="35"/>
      <c r="TUW11" s="35"/>
      <c r="TUX11" s="35"/>
      <c r="TUY11" s="35"/>
      <c r="TUZ11" s="35"/>
      <c r="TVA11" s="35"/>
      <c r="TVB11" s="35"/>
      <c r="TVC11" s="35"/>
      <c r="TVD11" s="35"/>
      <c r="TVE11" s="35"/>
      <c r="TVF11" s="35"/>
      <c r="TVG11" s="35"/>
      <c r="TVH11" s="35"/>
      <c r="TVI11" s="35"/>
      <c r="TVJ11" s="35"/>
      <c r="TVK11" s="35"/>
      <c r="TVL11" s="35"/>
      <c r="TVM11" s="35"/>
      <c r="TVN11" s="35"/>
      <c r="TVO11" s="35"/>
      <c r="TVP11" s="35"/>
      <c r="TVQ11" s="35"/>
      <c r="TVR11" s="35"/>
      <c r="TVS11" s="35"/>
      <c r="TVT11" s="35"/>
      <c r="TVU11" s="35"/>
      <c r="TVV11" s="35"/>
      <c r="TVW11" s="35"/>
      <c r="TVX11" s="35"/>
      <c r="TVY11" s="35"/>
      <c r="TVZ11" s="35"/>
      <c r="TWA11" s="35"/>
      <c r="TWB11" s="35"/>
      <c r="TWC11" s="35"/>
      <c r="TWD11" s="35"/>
      <c r="TWE11" s="35"/>
      <c r="TWF11" s="35"/>
      <c r="TWG11" s="35"/>
      <c r="TWH11" s="35"/>
      <c r="TWI11" s="35"/>
      <c r="TWJ11" s="35"/>
      <c r="TWK11" s="35"/>
      <c r="TWL11" s="35"/>
      <c r="TWM11" s="35"/>
      <c r="TWN11" s="35"/>
      <c r="TWO11" s="35"/>
      <c r="TWP11" s="35"/>
      <c r="TWQ11" s="35"/>
      <c r="TWR11" s="35"/>
      <c r="TWS11" s="35"/>
      <c r="TWT11" s="35"/>
      <c r="TWU11" s="35"/>
      <c r="TWV11" s="35"/>
      <c r="TWW11" s="35"/>
      <c r="TWX11" s="35"/>
      <c r="TWY11" s="35"/>
      <c r="TWZ11" s="35"/>
      <c r="TXA11" s="35"/>
      <c r="TXB11" s="35"/>
      <c r="TXC11" s="35"/>
      <c r="TXD11" s="35"/>
      <c r="TXE11" s="35"/>
      <c r="TXF11" s="35"/>
      <c r="TXG11" s="35"/>
      <c r="TXH11" s="35"/>
      <c r="TXI11" s="35"/>
      <c r="TXJ11" s="35"/>
      <c r="TXK11" s="35"/>
      <c r="TXL11" s="35"/>
      <c r="TXM11" s="35"/>
      <c r="TXN11" s="35"/>
      <c r="TXO11" s="35"/>
      <c r="TXP11" s="35"/>
      <c r="TXQ11" s="35"/>
      <c r="TXR11" s="35"/>
      <c r="TXS11" s="35"/>
      <c r="TXT11" s="35"/>
      <c r="TXU11" s="35"/>
      <c r="TXV11" s="35"/>
      <c r="TXW11" s="35"/>
      <c r="TXX11" s="35"/>
      <c r="TXY11" s="35"/>
      <c r="TXZ11" s="35"/>
      <c r="TYA11" s="35"/>
      <c r="TYB11" s="35"/>
      <c r="TYC11" s="35"/>
      <c r="TYD11" s="35"/>
      <c r="TYE11" s="35"/>
      <c r="TYF11" s="35"/>
      <c r="TYG11" s="35"/>
      <c r="TYH11" s="35"/>
      <c r="TYI11" s="35"/>
      <c r="TYJ11" s="35"/>
      <c r="TYK11" s="35"/>
      <c r="TYL11" s="35"/>
      <c r="TYM11" s="35"/>
      <c r="TYN11" s="35"/>
      <c r="TYO11" s="35"/>
      <c r="TYP11" s="35"/>
      <c r="TYQ11" s="35"/>
      <c r="TYR11" s="35"/>
      <c r="TYS11" s="35"/>
      <c r="TYT11" s="35"/>
      <c r="TYU11" s="35"/>
      <c r="TYV11" s="35"/>
      <c r="TYW11" s="35"/>
      <c r="TYX11" s="35"/>
      <c r="TYY11" s="35"/>
      <c r="TYZ11" s="35"/>
      <c r="TZA11" s="35"/>
      <c r="TZB11" s="35"/>
      <c r="TZC11" s="35"/>
      <c r="TZD11" s="35"/>
      <c r="TZE11" s="35"/>
      <c r="TZF11" s="35"/>
      <c r="TZG11" s="35"/>
      <c r="TZH11" s="35"/>
      <c r="TZI11" s="35"/>
      <c r="TZJ11" s="35"/>
      <c r="TZK11" s="35"/>
      <c r="TZL11" s="35"/>
      <c r="TZM11" s="35"/>
      <c r="TZN11" s="35"/>
      <c r="TZO11" s="35"/>
      <c r="TZP11" s="35"/>
      <c r="TZQ11" s="35"/>
      <c r="TZR11" s="35"/>
      <c r="TZS11" s="35"/>
      <c r="TZT11" s="35"/>
      <c r="TZU11" s="35"/>
      <c r="TZV11" s="35"/>
      <c r="TZW11" s="35"/>
      <c r="TZX11" s="35"/>
      <c r="TZY11" s="35"/>
      <c r="TZZ11" s="35"/>
      <c r="UAA11" s="35"/>
      <c r="UAB11" s="35"/>
      <c r="UAC11" s="35"/>
      <c r="UAD11" s="35"/>
      <c r="UAE11" s="35"/>
      <c r="UAF11" s="35"/>
      <c r="UAG11" s="35"/>
      <c r="UAH11" s="35"/>
      <c r="UAI11" s="35"/>
      <c r="UAJ11" s="35"/>
      <c r="UAK11" s="35"/>
      <c r="UAL11" s="35"/>
      <c r="UAM11" s="35"/>
      <c r="UAN11" s="35"/>
      <c r="UAO11" s="35"/>
      <c r="UAP11" s="35"/>
      <c r="UAQ11" s="35"/>
      <c r="UAR11" s="35"/>
      <c r="UAS11" s="35"/>
      <c r="UAT11" s="35"/>
      <c r="UAU11" s="35"/>
      <c r="UAV11" s="35"/>
      <c r="UAW11" s="35"/>
      <c r="UAX11" s="35"/>
      <c r="UAY11" s="35"/>
      <c r="UAZ11" s="35"/>
      <c r="UBA11" s="35"/>
      <c r="UBB11" s="35"/>
      <c r="UBC11" s="35"/>
      <c r="UBD11" s="35"/>
      <c r="UBE11" s="35"/>
      <c r="UBF11" s="35"/>
      <c r="UBG11" s="35"/>
      <c r="UBH11" s="35"/>
      <c r="UBI11" s="35"/>
      <c r="UBJ11" s="35"/>
      <c r="UBK11" s="35"/>
      <c r="UBL11" s="35"/>
      <c r="UBM11" s="35"/>
      <c r="UBN11" s="35"/>
      <c r="UBO11" s="35"/>
      <c r="UBP11" s="35"/>
      <c r="UBQ11" s="35"/>
      <c r="UBR11" s="35"/>
      <c r="UBS11" s="35"/>
      <c r="UBT11" s="35"/>
      <c r="UBU11" s="35"/>
      <c r="UBV11" s="35"/>
      <c r="UBW11" s="35"/>
      <c r="UBX11" s="35"/>
      <c r="UBY11" s="35"/>
      <c r="UBZ11" s="35"/>
      <c r="UCA11" s="35"/>
      <c r="UCB11" s="35"/>
      <c r="UCC11" s="35"/>
      <c r="UCD11" s="35"/>
      <c r="UCE11" s="35"/>
      <c r="UCF11" s="35"/>
      <c r="UCG11" s="35"/>
      <c r="UCH11" s="35"/>
      <c r="UCI11" s="35"/>
      <c r="UCJ11" s="35"/>
      <c r="UCK11" s="35"/>
      <c r="UCL11" s="35"/>
      <c r="UCM11" s="35"/>
      <c r="UCN11" s="35"/>
      <c r="UCO11" s="35"/>
      <c r="UCP11" s="35"/>
      <c r="UCQ11" s="35"/>
      <c r="UCR11" s="35"/>
      <c r="UCS11" s="35"/>
      <c r="UCT11" s="35"/>
      <c r="UCU11" s="35"/>
      <c r="UCV11" s="35"/>
      <c r="UCW11" s="35"/>
      <c r="UCX11" s="35"/>
      <c r="UCY11" s="35"/>
      <c r="UCZ11" s="35"/>
      <c r="UDA11" s="35"/>
      <c r="UDB11" s="35"/>
      <c r="UDC11" s="35"/>
      <c r="UDD11" s="35"/>
      <c r="UDE11" s="35"/>
      <c r="UDF11" s="35"/>
      <c r="UDG11" s="35"/>
      <c r="UDH11" s="35"/>
      <c r="UDI11" s="35"/>
      <c r="UDJ11" s="35"/>
      <c r="UDK11" s="35"/>
      <c r="UDL11" s="35"/>
      <c r="UDM11" s="35"/>
      <c r="UDN11" s="35"/>
      <c r="UDO11" s="35"/>
      <c r="UDP11" s="35"/>
      <c r="UDQ11" s="35"/>
      <c r="UDR11" s="35"/>
      <c r="UDS11" s="35"/>
      <c r="UDT11" s="35"/>
      <c r="UDU11" s="35"/>
      <c r="UDV11" s="35"/>
      <c r="UDW11" s="35"/>
      <c r="UDX11" s="35"/>
      <c r="UDY11" s="35"/>
      <c r="UDZ11" s="35"/>
      <c r="UEA11" s="35"/>
      <c r="UEB11" s="35"/>
      <c r="UEC11" s="35"/>
      <c r="UED11" s="35"/>
      <c r="UEE11" s="35"/>
      <c r="UEF11" s="35"/>
      <c r="UEG11" s="35"/>
      <c r="UEH11" s="35"/>
      <c r="UEI11" s="35"/>
      <c r="UEJ11" s="35"/>
      <c r="UEK11" s="35"/>
      <c r="UEL11" s="35"/>
      <c r="UEM11" s="35"/>
      <c r="UEN11" s="35"/>
      <c r="UEO11" s="35"/>
      <c r="UEP11" s="35"/>
      <c r="UEQ11" s="35"/>
      <c r="UER11" s="35"/>
      <c r="UES11" s="35"/>
      <c r="UET11" s="35"/>
      <c r="UEU11" s="35"/>
      <c r="UEV11" s="35"/>
      <c r="UEW11" s="35"/>
      <c r="UEX11" s="35"/>
      <c r="UEY11" s="35"/>
      <c r="UEZ11" s="35"/>
      <c r="UFA11" s="35"/>
      <c r="UFB11" s="35"/>
      <c r="UFC11" s="35"/>
      <c r="UFD11" s="35"/>
      <c r="UFE11" s="35"/>
      <c r="UFF11" s="35"/>
      <c r="UFG11" s="35"/>
      <c r="UFH11" s="35"/>
      <c r="UFI11" s="35"/>
      <c r="UFJ11" s="35"/>
      <c r="UFK11" s="35"/>
      <c r="UFL11" s="35"/>
      <c r="UFM11" s="35"/>
      <c r="UFN11" s="35"/>
      <c r="UFO11" s="35"/>
      <c r="UFP11" s="35"/>
      <c r="UFQ11" s="35"/>
      <c r="UFR11" s="35"/>
      <c r="UFS11" s="35"/>
      <c r="UFT11" s="35"/>
      <c r="UFU11" s="35"/>
      <c r="UFV11" s="35"/>
      <c r="UFW11" s="35"/>
      <c r="UFX11" s="35"/>
      <c r="UFY11" s="35"/>
      <c r="UFZ11" s="35"/>
      <c r="UGA11" s="35"/>
      <c r="UGB11" s="35"/>
      <c r="UGC11" s="35"/>
      <c r="UGD11" s="35"/>
      <c r="UGE11" s="35"/>
      <c r="UGF11" s="35"/>
      <c r="UGG11" s="35"/>
      <c r="UGH11" s="35"/>
      <c r="UGI11" s="35"/>
      <c r="UGJ11" s="35"/>
      <c r="UGK11" s="35"/>
      <c r="UGL11" s="35"/>
      <c r="UGM11" s="35"/>
      <c r="UGN11" s="35"/>
      <c r="UGO11" s="35"/>
      <c r="UGP11" s="35"/>
      <c r="UGQ11" s="35"/>
      <c r="UGR11" s="35"/>
      <c r="UGS11" s="35"/>
      <c r="UGT11" s="35"/>
      <c r="UGU11" s="35"/>
      <c r="UGV11" s="35"/>
      <c r="UGW11" s="35"/>
      <c r="UGX11" s="35"/>
      <c r="UGY11" s="35"/>
      <c r="UGZ11" s="35"/>
      <c r="UHA11" s="35"/>
      <c r="UHB11" s="35"/>
      <c r="UHC11" s="35"/>
      <c r="UHD11" s="35"/>
      <c r="UHE11" s="35"/>
      <c r="UHF11" s="35"/>
      <c r="UHG11" s="35"/>
      <c r="UHH11" s="35"/>
      <c r="UHI11" s="35"/>
      <c r="UHJ11" s="35"/>
      <c r="UHK11" s="35"/>
      <c r="UHL11" s="35"/>
      <c r="UHM11" s="35"/>
      <c r="UHN11" s="35"/>
      <c r="UHO11" s="35"/>
      <c r="UHP11" s="35"/>
      <c r="UHQ11" s="35"/>
      <c r="UHR11" s="35"/>
      <c r="UHS11" s="35"/>
      <c r="UHT11" s="35"/>
      <c r="UHU11" s="35"/>
      <c r="UHV11" s="35"/>
      <c r="UHW11" s="35"/>
      <c r="UHX11" s="35"/>
      <c r="UHY11" s="35"/>
      <c r="UHZ11" s="35"/>
      <c r="UIA11" s="35"/>
      <c r="UIB11" s="35"/>
      <c r="UIC11" s="35"/>
      <c r="UID11" s="35"/>
      <c r="UIE11" s="35"/>
      <c r="UIF11" s="35"/>
      <c r="UIG11" s="35"/>
      <c r="UIH11" s="35"/>
      <c r="UII11" s="35"/>
      <c r="UIJ11" s="35"/>
      <c r="UIK11" s="35"/>
      <c r="UIL11" s="35"/>
      <c r="UIM11" s="35"/>
      <c r="UIN11" s="35"/>
      <c r="UIO11" s="35"/>
      <c r="UIP11" s="35"/>
      <c r="UIQ11" s="35"/>
      <c r="UIR11" s="35"/>
      <c r="UIS11" s="35"/>
      <c r="UIT11" s="35"/>
      <c r="UIU11" s="35"/>
      <c r="UIV11" s="35"/>
      <c r="UIW11" s="35"/>
      <c r="UIX11" s="35"/>
      <c r="UIY11" s="35"/>
      <c r="UIZ11" s="35"/>
      <c r="UJA11" s="35"/>
      <c r="UJB11" s="35"/>
      <c r="UJC11" s="35"/>
      <c r="UJD11" s="35"/>
      <c r="UJE11" s="35"/>
      <c r="UJF11" s="35"/>
      <c r="UJG11" s="35"/>
      <c r="UJH11" s="35"/>
      <c r="UJI11" s="35"/>
      <c r="UJJ11" s="35"/>
      <c r="UJK11" s="35"/>
      <c r="UJL11" s="35"/>
      <c r="UJM11" s="35"/>
      <c r="UJN11" s="35"/>
      <c r="UJO11" s="35"/>
      <c r="UJP11" s="35"/>
      <c r="UJQ11" s="35"/>
      <c r="UJR11" s="35"/>
      <c r="UJS11" s="35"/>
      <c r="UJT11" s="35"/>
      <c r="UJU11" s="35"/>
      <c r="UJV11" s="35"/>
      <c r="UJW11" s="35"/>
      <c r="UJX11" s="35"/>
      <c r="UJY11" s="35"/>
      <c r="UJZ11" s="35"/>
      <c r="UKA11" s="35"/>
      <c r="UKB11" s="35"/>
      <c r="UKC11" s="35"/>
      <c r="UKD11" s="35"/>
      <c r="UKE11" s="35"/>
      <c r="UKF11" s="35"/>
      <c r="UKG11" s="35"/>
      <c r="UKH11" s="35"/>
      <c r="UKI11" s="35"/>
      <c r="UKJ11" s="35"/>
      <c r="UKK11" s="35"/>
      <c r="UKL11" s="35"/>
      <c r="UKM11" s="35"/>
      <c r="UKN11" s="35"/>
      <c r="UKO11" s="35"/>
      <c r="UKP11" s="35"/>
      <c r="UKQ11" s="35"/>
      <c r="UKR11" s="35"/>
      <c r="UKS11" s="35"/>
      <c r="UKT11" s="35"/>
      <c r="UKU11" s="35"/>
      <c r="UKV11" s="35"/>
      <c r="UKW11" s="35"/>
      <c r="UKX11" s="35"/>
      <c r="UKY11" s="35"/>
      <c r="UKZ11" s="35"/>
      <c r="ULA11" s="35"/>
      <c r="ULB11" s="35"/>
      <c r="ULC11" s="35"/>
      <c r="ULD11" s="35"/>
      <c r="ULE11" s="35"/>
      <c r="ULF11" s="35"/>
      <c r="ULG11" s="35"/>
      <c r="ULH11" s="35"/>
      <c r="ULI11" s="35"/>
      <c r="ULJ11" s="35"/>
      <c r="ULK11" s="35"/>
      <c r="ULL11" s="35"/>
      <c r="ULM11" s="35"/>
      <c r="ULN11" s="35"/>
      <c r="ULO11" s="35"/>
      <c r="ULP11" s="35"/>
      <c r="ULQ11" s="35"/>
      <c r="ULR11" s="35"/>
      <c r="ULS11" s="35"/>
      <c r="ULT11" s="35"/>
      <c r="ULU11" s="35"/>
      <c r="ULV11" s="35"/>
      <c r="ULW11" s="35"/>
      <c r="ULX11" s="35"/>
      <c r="ULY11" s="35"/>
      <c r="ULZ11" s="35"/>
      <c r="UMA11" s="35"/>
      <c r="UMB11" s="35"/>
      <c r="UMC11" s="35"/>
      <c r="UMD11" s="35"/>
      <c r="UME11" s="35"/>
      <c r="UMF11" s="35"/>
      <c r="UMG11" s="35"/>
      <c r="UMH11" s="35"/>
      <c r="UMI11" s="35"/>
      <c r="UMJ11" s="35"/>
      <c r="UMK11" s="35"/>
      <c r="UML11" s="35"/>
      <c r="UMM11" s="35"/>
      <c r="UMN11" s="35"/>
      <c r="UMO11" s="35"/>
      <c r="UMP11" s="35"/>
      <c r="UMQ11" s="35"/>
      <c r="UMR11" s="35"/>
      <c r="UMS11" s="35"/>
      <c r="UMT11" s="35"/>
      <c r="UMU11" s="35"/>
      <c r="UMV11" s="35"/>
      <c r="UMW11" s="35"/>
      <c r="UMX11" s="35"/>
      <c r="UMY11" s="35"/>
      <c r="UMZ11" s="35"/>
      <c r="UNA11" s="35"/>
      <c r="UNB11" s="35"/>
      <c r="UNC11" s="35"/>
      <c r="UND11" s="35"/>
      <c r="UNE11" s="35"/>
      <c r="UNF11" s="35"/>
      <c r="UNG11" s="35"/>
      <c r="UNH11" s="35"/>
      <c r="UNI11" s="35"/>
      <c r="UNJ11" s="35"/>
      <c r="UNK11" s="35"/>
      <c r="UNL11" s="35"/>
      <c r="UNM11" s="35"/>
      <c r="UNN11" s="35"/>
      <c r="UNO11" s="35"/>
      <c r="UNP11" s="35"/>
      <c r="UNQ11" s="35"/>
      <c r="UNR11" s="35"/>
      <c r="UNS11" s="35"/>
      <c r="UNT11" s="35"/>
      <c r="UNU11" s="35"/>
      <c r="UNV11" s="35"/>
      <c r="UNW11" s="35"/>
      <c r="UNX11" s="35"/>
      <c r="UNY11" s="35"/>
      <c r="UNZ11" s="35"/>
      <c r="UOA11" s="35"/>
      <c r="UOB11" s="35"/>
      <c r="UOC11" s="35"/>
      <c r="UOD11" s="35"/>
      <c r="UOE11" s="35"/>
      <c r="UOF11" s="35"/>
      <c r="UOG11" s="35"/>
      <c r="UOH11" s="35"/>
      <c r="UOI11" s="35"/>
      <c r="UOJ11" s="35"/>
      <c r="UOK11" s="35"/>
      <c r="UOL11" s="35"/>
      <c r="UOM11" s="35"/>
      <c r="UON11" s="35"/>
      <c r="UOO11" s="35"/>
      <c r="UOP11" s="35"/>
      <c r="UOQ11" s="35"/>
      <c r="UOR11" s="35"/>
      <c r="UOS11" s="35"/>
      <c r="UOT11" s="35"/>
      <c r="UOU11" s="35"/>
      <c r="UOV11" s="35"/>
      <c r="UOW11" s="35"/>
      <c r="UOX11" s="35"/>
      <c r="UOY11" s="35"/>
      <c r="UOZ11" s="35"/>
      <c r="UPA11" s="35"/>
      <c r="UPB11" s="35"/>
      <c r="UPC11" s="35"/>
      <c r="UPD11" s="35"/>
      <c r="UPE11" s="35"/>
      <c r="UPF11" s="35"/>
      <c r="UPG11" s="35"/>
      <c r="UPH11" s="35"/>
      <c r="UPI11" s="35"/>
      <c r="UPJ11" s="35"/>
      <c r="UPK11" s="35"/>
      <c r="UPL11" s="35"/>
      <c r="UPM11" s="35"/>
      <c r="UPN11" s="35"/>
      <c r="UPO11" s="35"/>
      <c r="UPP11" s="35"/>
      <c r="UPQ11" s="35"/>
      <c r="UPR11" s="35"/>
      <c r="UPS11" s="35"/>
      <c r="UPT11" s="35"/>
      <c r="UPU11" s="35"/>
      <c r="UPV11" s="35"/>
      <c r="UPW11" s="35"/>
      <c r="UPX11" s="35"/>
      <c r="UPY11" s="35"/>
      <c r="UPZ11" s="35"/>
      <c r="UQA11" s="35"/>
      <c r="UQB11" s="35"/>
      <c r="UQC11" s="35"/>
      <c r="UQD11" s="35"/>
      <c r="UQE11" s="35"/>
      <c r="UQF11" s="35"/>
      <c r="UQG11" s="35"/>
      <c r="UQH11" s="35"/>
      <c r="UQI11" s="35"/>
      <c r="UQJ11" s="35"/>
      <c r="UQK11" s="35"/>
      <c r="UQL11" s="35"/>
      <c r="UQM11" s="35"/>
      <c r="UQN11" s="35"/>
      <c r="UQO11" s="35"/>
      <c r="UQP11" s="35"/>
      <c r="UQQ11" s="35"/>
      <c r="UQR11" s="35"/>
      <c r="UQS11" s="35"/>
      <c r="UQT11" s="35"/>
      <c r="UQU11" s="35"/>
      <c r="UQV11" s="35"/>
      <c r="UQW11" s="35"/>
      <c r="UQX11" s="35"/>
      <c r="UQY11" s="35"/>
      <c r="UQZ11" s="35"/>
      <c r="URA11" s="35"/>
      <c r="URB11" s="35"/>
      <c r="URC11" s="35"/>
      <c r="URD11" s="35"/>
      <c r="URE11" s="35"/>
      <c r="URF11" s="35"/>
      <c r="URG11" s="35"/>
      <c r="URH11" s="35"/>
      <c r="URI11" s="35"/>
      <c r="URJ11" s="35"/>
      <c r="URK11" s="35"/>
      <c r="URL11" s="35"/>
      <c r="URM11" s="35"/>
      <c r="URN11" s="35"/>
      <c r="URO11" s="35"/>
      <c r="URP11" s="35"/>
      <c r="URQ11" s="35"/>
      <c r="URR11" s="35"/>
      <c r="URS11" s="35"/>
      <c r="URT11" s="35"/>
      <c r="URU11" s="35"/>
      <c r="URV11" s="35"/>
      <c r="URW11" s="35"/>
      <c r="URX11" s="35"/>
      <c r="URY11" s="35"/>
      <c r="URZ11" s="35"/>
      <c r="USA11" s="35"/>
      <c r="USB11" s="35"/>
      <c r="USC11" s="35"/>
      <c r="USD11" s="35"/>
      <c r="USE11" s="35"/>
      <c r="USF11" s="35"/>
      <c r="USG11" s="35"/>
      <c r="USH11" s="35"/>
      <c r="USI11" s="35"/>
      <c r="USJ11" s="35"/>
      <c r="USK11" s="35"/>
      <c r="USL11" s="35"/>
      <c r="USM11" s="35"/>
      <c r="USN11" s="35"/>
      <c r="USO11" s="35"/>
      <c r="USP11" s="35"/>
      <c r="USQ11" s="35"/>
      <c r="USR11" s="35"/>
      <c r="USS11" s="35"/>
      <c r="UST11" s="35"/>
      <c r="USU11" s="35"/>
      <c r="USV11" s="35"/>
      <c r="USW11" s="35"/>
      <c r="USX11" s="35"/>
      <c r="USY11" s="35"/>
      <c r="USZ11" s="35"/>
      <c r="UTA11" s="35"/>
      <c r="UTB11" s="35"/>
      <c r="UTC11" s="35"/>
      <c r="UTD11" s="35"/>
      <c r="UTE11" s="35"/>
      <c r="UTF11" s="35"/>
      <c r="UTG11" s="35"/>
      <c r="UTH11" s="35"/>
      <c r="UTI11" s="35"/>
      <c r="UTJ11" s="35"/>
      <c r="UTK11" s="35"/>
      <c r="UTL11" s="35"/>
      <c r="UTM11" s="35"/>
      <c r="UTN11" s="35"/>
      <c r="UTO11" s="35"/>
      <c r="UTP11" s="35"/>
      <c r="UTQ11" s="35"/>
      <c r="UTR11" s="35"/>
      <c r="UTS11" s="35"/>
      <c r="UTT11" s="35"/>
      <c r="UTU11" s="35"/>
      <c r="UTV11" s="35"/>
      <c r="UTW11" s="35"/>
      <c r="UTX11" s="35"/>
      <c r="UTY11" s="35"/>
      <c r="UTZ11" s="35"/>
      <c r="UUA11" s="35"/>
      <c r="UUB11" s="35"/>
      <c r="UUC11" s="35"/>
      <c r="UUD11" s="35"/>
      <c r="UUE11" s="35"/>
      <c r="UUF11" s="35"/>
      <c r="UUG11" s="35"/>
      <c r="UUH11" s="35"/>
      <c r="UUI11" s="35"/>
      <c r="UUJ11" s="35"/>
      <c r="UUK11" s="35"/>
      <c r="UUL11" s="35"/>
      <c r="UUM11" s="35"/>
      <c r="UUN11" s="35"/>
      <c r="UUO11" s="35"/>
      <c r="UUP11" s="35"/>
      <c r="UUQ11" s="35"/>
      <c r="UUR11" s="35"/>
      <c r="UUS11" s="35"/>
      <c r="UUT11" s="35"/>
      <c r="UUU11" s="35"/>
      <c r="UUV11" s="35"/>
      <c r="UUW11" s="35"/>
      <c r="UUX11" s="35"/>
      <c r="UUY11" s="35"/>
      <c r="UUZ11" s="35"/>
      <c r="UVA11" s="35"/>
      <c r="UVB11" s="35"/>
      <c r="UVC11" s="35"/>
      <c r="UVD11" s="35"/>
      <c r="UVE11" s="35"/>
      <c r="UVF11" s="35"/>
      <c r="UVG11" s="35"/>
      <c r="UVH11" s="35"/>
      <c r="UVI11" s="35"/>
      <c r="UVJ11" s="35"/>
      <c r="UVK11" s="35"/>
      <c r="UVL11" s="35"/>
      <c r="UVM11" s="35"/>
      <c r="UVN11" s="35"/>
      <c r="UVO11" s="35"/>
      <c r="UVP11" s="35"/>
      <c r="UVQ11" s="35"/>
      <c r="UVR11" s="35"/>
      <c r="UVS11" s="35"/>
      <c r="UVT11" s="35"/>
      <c r="UVU11" s="35"/>
      <c r="UVV11" s="35"/>
      <c r="UVW11" s="35"/>
      <c r="UVX11" s="35"/>
      <c r="UVY11" s="35"/>
      <c r="UVZ11" s="35"/>
      <c r="UWA11" s="35"/>
      <c r="UWB11" s="35"/>
      <c r="UWC11" s="35"/>
      <c r="UWD11" s="35"/>
      <c r="UWE11" s="35"/>
      <c r="UWF11" s="35"/>
      <c r="UWG11" s="35"/>
      <c r="UWH11" s="35"/>
      <c r="UWI11" s="35"/>
      <c r="UWJ11" s="35"/>
      <c r="UWK11" s="35"/>
      <c r="UWL11" s="35"/>
      <c r="UWM11" s="35"/>
      <c r="UWN11" s="35"/>
      <c r="UWO11" s="35"/>
      <c r="UWP11" s="35"/>
      <c r="UWQ11" s="35"/>
      <c r="UWR11" s="35"/>
      <c r="UWS11" s="35"/>
      <c r="UWT11" s="35"/>
      <c r="UWU11" s="35"/>
      <c r="UWV11" s="35"/>
      <c r="UWW11" s="35"/>
      <c r="UWX11" s="35"/>
      <c r="UWY11" s="35"/>
      <c r="UWZ11" s="35"/>
      <c r="UXA11" s="35"/>
      <c r="UXB11" s="35"/>
      <c r="UXC11" s="35"/>
      <c r="UXD11" s="35"/>
      <c r="UXE11" s="35"/>
      <c r="UXF11" s="35"/>
      <c r="UXG11" s="35"/>
      <c r="UXH11" s="35"/>
      <c r="UXI11" s="35"/>
      <c r="UXJ11" s="35"/>
      <c r="UXK11" s="35"/>
      <c r="UXL11" s="35"/>
      <c r="UXM11" s="35"/>
      <c r="UXN11" s="35"/>
      <c r="UXO11" s="35"/>
      <c r="UXP11" s="35"/>
      <c r="UXQ11" s="35"/>
      <c r="UXR11" s="35"/>
      <c r="UXS11" s="35"/>
      <c r="UXT11" s="35"/>
      <c r="UXU11" s="35"/>
      <c r="UXV11" s="35"/>
      <c r="UXW11" s="35"/>
      <c r="UXX11" s="35"/>
      <c r="UXY11" s="35"/>
      <c r="UXZ11" s="35"/>
      <c r="UYA11" s="35"/>
      <c r="UYB11" s="35"/>
      <c r="UYC11" s="35"/>
      <c r="UYD11" s="35"/>
      <c r="UYE11" s="35"/>
      <c r="UYF11" s="35"/>
      <c r="UYG11" s="35"/>
      <c r="UYH11" s="35"/>
      <c r="UYI11" s="35"/>
      <c r="UYJ11" s="35"/>
      <c r="UYK11" s="35"/>
      <c r="UYL11" s="35"/>
      <c r="UYM11" s="35"/>
      <c r="UYN11" s="35"/>
      <c r="UYO11" s="35"/>
      <c r="UYP11" s="35"/>
      <c r="UYQ11" s="35"/>
      <c r="UYR11" s="35"/>
      <c r="UYS11" s="35"/>
      <c r="UYT11" s="35"/>
      <c r="UYU11" s="35"/>
      <c r="UYV11" s="35"/>
      <c r="UYW11" s="35"/>
      <c r="UYX11" s="35"/>
      <c r="UYY11" s="35"/>
      <c r="UYZ11" s="35"/>
      <c r="UZA11" s="35"/>
      <c r="UZB11" s="35"/>
      <c r="UZC11" s="35"/>
      <c r="UZD11" s="35"/>
      <c r="UZE11" s="35"/>
      <c r="UZF11" s="35"/>
      <c r="UZG11" s="35"/>
      <c r="UZH11" s="35"/>
      <c r="UZI11" s="35"/>
      <c r="UZJ11" s="35"/>
      <c r="UZK11" s="35"/>
      <c r="UZL11" s="35"/>
      <c r="UZM11" s="35"/>
      <c r="UZN11" s="35"/>
      <c r="UZO11" s="35"/>
      <c r="UZP11" s="35"/>
      <c r="UZQ11" s="35"/>
      <c r="UZR11" s="35"/>
      <c r="UZS11" s="35"/>
      <c r="UZT11" s="35"/>
      <c r="UZU11" s="35"/>
      <c r="UZV11" s="35"/>
      <c r="UZW11" s="35"/>
      <c r="UZX11" s="35"/>
      <c r="UZY11" s="35"/>
      <c r="UZZ11" s="35"/>
      <c r="VAA11" s="35"/>
      <c r="VAB11" s="35"/>
      <c r="VAC11" s="35"/>
      <c r="VAD11" s="35"/>
      <c r="VAE11" s="35"/>
      <c r="VAF11" s="35"/>
      <c r="VAG11" s="35"/>
      <c r="VAH11" s="35"/>
      <c r="VAI11" s="35"/>
      <c r="VAJ11" s="35"/>
      <c r="VAK11" s="35"/>
      <c r="VAL11" s="35"/>
      <c r="VAM11" s="35"/>
      <c r="VAN11" s="35"/>
      <c r="VAO11" s="35"/>
      <c r="VAP11" s="35"/>
      <c r="VAQ11" s="35"/>
      <c r="VAR11" s="35"/>
      <c r="VAS11" s="35"/>
      <c r="VAT11" s="35"/>
      <c r="VAU11" s="35"/>
      <c r="VAV11" s="35"/>
      <c r="VAW11" s="35"/>
      <c r="VAX11" s="35"/>
      <c r="VAY11" s="35"/>
      <c r="VAZ11" s="35"/>
      <c r="VBA11" s="35"/>
      <c r="VBB11" s="35"/>
      <c r="VBC11" s="35"/>
      <c r="VBD11" s="35"/>
      <c r="VBE11" s="35"/>
      <c r="VBF11" s="35"/>
      <c r="VBG11" s="35"/>
      <c r="VBH11" s="35"/>
      <c r="VBI11" s="35"/>
      <c r="VBJ11" s="35"/>
      <c r="VBK11" s="35"/>
      <c r="VBL11" s="35"/>
      <c r="VBM11" s="35"/>
      <c r="VBN11" s="35"/>
      <c r="VBO11" s="35"/>
      <c r="VBP11" s="35"/>
      <c r="VBQ11" s="35"/>
      <c r="VBR11" s="35"/>
      <c r="VBS11" s="35"/>
      <c r="VBT11" s="35"/>
      <c r="VBU11" s="35"/>
      <c r="VBV11" s="35"/>
      <c r="VBW11" s="35"/>
      <c r="VBX11" s="35"/>
      <c r="VBY11" s="35"/>
      <c r="VBZ11" s="35"/>
      <c r="VCA11" s="35"/>
      <c r="VCB11" s="35"/>
      <c r="VCC11" s="35"/>
      <c r="VCD11" s="35"/>
      <c r="VCE11" s="35"/>
      <c r="VCF11" s="35"/>
      <c r="VCG11" s="35"/>
      <c r="VCH11" s="35"/>
      <c r="VCI11" s="35"/>
      <c r="VCJ11" s="35"/>
      <c r="VCK11" s="35"/>
      <c r="VCL11" s="35"/>
      <c r="VCM11" s="35"/>
      <c r="VCN11" s="35"/>
      <c r="VCO11" s="35"/>
      <c r="VCP11" s="35"/>
      <c r="VCQ11" s="35"/>
      <c r="VCR11" s="35"/>
      <c r="VCS11" s="35"/>
      <c r="VCT11" s="35"/>
      <c r="VCU11" s="35"/>
      <c r="VCV11" s="35"/>
      <c r="VCW11" s="35"/>
      <c r="VCX11" s="35"/>
      <c r="VCY11" s="35"/>
      <c r="VCZ11" s="35"/>
      <c r="VDA11" s="35"/>
      <c r="VDB11" s="35"/>
      <c r="VDC11" s="35"/>
      <c r="VDD11" s="35"/>
      <c r="VDE11" s="35"/>
      <c r="VDF11" s="35"/>
      <c r="VDG11" s="35"/>
      <c r="VDH11" s="35"/>
      <c r="VDI11" s="35"/>
      <c r="VDJ11" s="35"/>
      <c r="VDK11" s="35"/>
      <c r="VDL11" s="35"/>
      <c r="VDM11" s="35"/>
      <c r="VDN11" s="35"/>
      <c r="VDO11" s="35"/>
      <c r="VDP11" s="35"/>
      <c r="VDQ11" s="35"/>
      <c r="VDR11" s="35"/>
      <c r="VDS11" s="35"/>
      <c r="VDT11" s="35"/>
      <c r="VDU11" s="35"/>
      <c r="VDV11" s="35"/>
      <c r="VDW11" s="35"/>
      <c r="VDX11" s="35"/>
      <c r="VDY11" s="35"/>
      <c r="VDZ11" s="35"/>
      <c r="VEA11" s="35"/>
      <c r="VEB11" s="35"/>
      <c r="VEC11" s="35"/>
      <c r="VED11" s="35"/>
      <c r="VEE11" s="35"/>
      <c r="VEF11" s="35"/>
      <c r="VEG11" s="35"/>
      <c r="VEH11" s="35"/>
      <c r="VEI11" s="35"/>
      <c r="VEJ11" s="35"/>
      <c r="VEK11" s="35"/>
      <c r="VEL11" s="35"/>
      <c r="VEM11" s="35"/>
      <c r="VEN11" s="35"/>
      <c r="VEO11" s="35"/>
      <c r="VEP11" s="35"/>
      <c r="VEQ11" s="35"/>
      <c r="VER11" s="35"/>
      <c r="VES11" s="35"/>
      <c r="VET11" s="35"/>
      <c r="VEU11" s="35"/>
      <c r="VEV11" s="35"/>
      <c r="VEW11" s="35"/>
      <c r="VEX11" s="35"/>
      <c r="VEY11" s="35"/>
      <c r="VEZ11" s="35"/>
      <c r="VFA11" s="35"/>
      <c r="VFB11" s="35"/>
      <c r="VFC11" s="35"/>
      <c r="VFD11" s="35"/>
      <c r="VFE11" s="35"/>
      <c r="VFF11" s="35"/>
      <c r="VFG11" s="35"/>
      <c r="VFH11" s="35"/>
      <c r="VFI11" s="35"/>
      <c r="VFJ11" s="35"/>
      <c r="VFK11" s="35"/>
      <c r="VFL11" s="35"/>
      <c r="VFM11" s="35"/>
      <c r="VFN11" s="35"/>
      <c r="VFO11" s="35"/>
      <c r="VFP11" s="35"/>
      <c r="VFQ11" s="35"/>
      <c r="VFR11" s="35"/>
      <c r="VFS11" s="35"/>
      <c r="VFT11" s="35"/>
      <c r="VFU11" s="35"/>
      <c r="VFV11" s="35"/>
      <c r="VFW11" s="35"/>
      <c r="VFX11" s="35"/>
      <c r="VFY11" s="35"/>
      <c r="VFZ11" s="35"/>
      <c r="VGA11" s="35"/>
      <c r="VGB11" s="35"/>
      <c r="VGC11" s="35"/>
      <c r="VGD11" s="35"/>
      <c r="VGE11" s="35"/>
      <c r="VGF11" s="35"/>
      <c r="VGG11" s="35"/>
      <c r="VGH11" s="35"/>
      <c r="VGI11" s="35"/>
      <c r="VGJ11" s="35"/>
      <c r="VGK11" s="35"/>
      <c r="VGL11" s="35"/>
      <c r="VGM11" s="35"/>
      <c r="VGN11" s="35"/>
      <c r="VGO11" s="35"/>
      <c r="VGP11" s="35"/>
      <c r="VGQ11" s="35"/>
      <c r="VGR11" s="35"/>
      <c r="VGS11" s="35"/>
      <c r="VGT11" s="35"/>
      <c r="VGU11" s="35"/>
      <c r="VGV11" s="35"/>
      <c r="VGW11" s="35"/>
      <c r="VGX11" s="35"/>
      <c r="VGY11" s="35"/>
      <c r="VGZ11" s="35"/>
      <c r="VHA11" s="35"/>
      <c r="VHB11" s="35"/>
      <c r="VHC11" s="35"/>
      <c r="VHD11" s="35"/>
      <c r="VHE11" s="35"/>
      <c r="VHF11" s="35"/>
      <c r="VHG11" s="35"/>
      <c r="VHH11" s="35"/>
      <c r="VHI11" s="35"/>
      <c r="VHJ11" s="35"/>
      <c r="VHK11" s="35"/>
      <c r="VHL11" s="35"/>
      <c r="VHM11" s="35"/>
      <c r="VHN11" s="35"/>
      <c r="VHO11" s="35"/>
      <c r="VHP11" s="35"/>
      <c r="VHQ11" s="35"/>
      <c r="VHR11" s="35"/>
      <c r="VHS11" s="35"/>
      <c r="VHT11" s="35"/>
      <c r="VHU11" s="35"/>
      <c r="VHV11" s="35"/>
      <c r="VHW11" s="35"/>
      <c r="VHX11" s="35"/>
      <c r="VHY11" s="35"/>
      <c r="VHZ11" s="35"/>
      <c r="VIA11" s="35"/>
      <c r="VIB11" s="35"/>
      <c r="VIC11" s="35"/>
      <c r="VID11" s="35"/>
      <c r="VIE11" s="35"/>
      <c r="VIF11" s="35"/>
      <c r="VIG11" s="35"/>
      <c r="VIH11" s="35"/>
      <c r="VII11" s="35"/>
      <c r="VIJ11" s="35"/>
      <c r="VIK11" s="35"/>
      <c r="VIL11" s="35"/>
      <c r="VIM11" s="35"/>
      <c r="VIN11" s="35"/>
      <c r="VIO11" s="35"/>
      <c r="VIP11" s="35"/>
      <c r="VIQ11" s="35"/>
      <c r="VIR11" s="35"/>
      <c r="VIS11" s="35"/>
      <c r="VIT11" s="35"/>
      <c r="VIU11" s="35"/>
      <c r="VIV11" s="35"/>
      <c r="VIW11" s="35"/>
      <c r="VIX11" s="35"/>
      <c r="VIY11" s="35"/>
      <c r="VIZ11" s="35"/>
      <c r="VJA11" s="35"/>
      <c r="VJB11" s="35"/>
      <c r="VJC11" s="35"/>
      <c r="VJD11" s="35"/>
      <c r="VJE11" s="35"/>
      <c r="VJF11" s="35"/>
      <c r="VJG11" s="35"/>
      <c r="VJH11" s="35"/>
      <c r="VJI11" s="35"/>
      <c r="VJJ11" s="35"/>
      <c r="VJK11" s="35"/>
      <c r="VJL11" s="35"/>
      <c r="VJM11" s="35"/>
      <c r="VJN11" s="35"/>
      <c r="VJO11" s="35"/>
      <c r="VJP11" s="35"/>
      <c r="VJQ11" s="35"/>
      <c r="VJR11" s="35"/>
      <c r="VJS11" s="35"/>
      <c r="VJT11" s="35"/>
      <c r="VJU11" s="35"/>
      <c r="VJV11" s="35"/>
      <c r="VJW11" s="35"/>
      <c r="VJX11" s="35"/>
      <c r="VJY11" s="35"/>
      <c r="VJZ11" s="35"/>
      <c r="VKA11" s="35"/>
      <c r="VKB11" s="35"/>
      <c r="VKC11" s="35"/>
      <c r="VKD11" s="35"/>
      <c r="VKE11" s="35"/>
      <c r="VKF11" s="35"/>
      <c r="VKG11" s="35"/>
      <c r="VKH11" s="35"/>
      <c r="VKI11" s="35"/>
      <c r="VKJ11" s="35"/>
      <c r="VKK11" s="35"/>
      <c r="VKL11" s="35"/>
      <c r="VKM11" s="35"/>
      <c r="VKN11" s="35"/>
      <c r="VKO11" s="35"/>
      <c r="VKP11" s="35"/>
      <c r="VKQ11" s="35"/>
      <c r="VKR11" s="35"/>
      <c r="VKS11" s="35"/>
      <c r="VKT11" s="35"/>
      <c r="VKU11" s="35"/>
      <c r="VKV11" s="35"/>
      <c r="VKW11" s="35"/>
      <c r="VKX11" s="35"/>
      <c r="VKY11" s="35"/>
      <c r="VKZ11" s="35"/>
      <c r="VLA11" s="35"/>
      <c r="VLB11" s="35"/>
      <c r="VLC11" s="35"/>
      <c r="VLD11" s="35"/>
      <c r="VLE11" s="35"/>
      <c r="VLF11" s="35"/>
      <c r="VLG11" s="35"/>
      <c r="VLH11" s="35"/>
      <c r="VLI11" s="35"/>
      <c r="VLJ11" s="35"/>
      <c r="VLK11" s="35"/>
      <c r="VLL11" s="35"/>
      <c r="VLM11" s="35"/>
      <c r="VLN11" s="35"/>
      <c r="VLO11" s="35"/>
      <c r="VLP11" s="35"/>
      <c r="VLQ11" s="35"/>
      <c r="VLR11" s="35"/>
      <c r="VLS11" s="35"/>
      <c r="VLT11" s="35"/>
      <c r="VLU11" s="35"/>
      <c r="VLV11" s="35"/>
      <c r="VLW11" s="35"/>
      <c r="VLX11" s="35"/>
      <c r="VLY11" s="35"/>
      <c r="VLZ11" s="35"/>
      <c r="VMA11" s="35"/>
      <c r="VMB11" s="35"/>
      <c r="VMC11" s="35"/>
      <c r="VMD11" s="35"/>
      <c r="VME11" s="35"/>
      <c r="VMF11" s="35"/>
      <c r="VMG11" s="35"/>
      <c r="VMH11" s="35"/>
      <c r="VMI11" s="35"/>
      <c r="VMJ11" s="35"/>
      <c r="VMK11" s="35"/>
      <c r="VML11" s="35"/>
      <c r="VMM11" s="35"/>
      <c r="VMN11" s="35"/>
      <c r="VMO11" s="35"/>
      <c r="VMP11" s="35"/>
      <c r="VMQ11" s="35"/>
      <c r="VMR11" s="35"/>
      <c r="VMS11" s="35"/>
      <c r="VMT11" s="35"/>
      <c r="VMU11" s="35"/>
      <c r="VMV11" s="35"/>
      <c r="VMW11" s="35"/>
      <c r="VMX11" s="35"/>
      <c r="VMY11" s="35"/>
      <c r="VMZ11" s="35"/>
      <c r="VNA11" s="35"/>
      <c r="VNB11" s="35"/>
      <c r="VNC11" s="35"/>
      <c r="VND11" s="35"/>
      <c r="VNE11" s="35"/>
      <c r="VNF11" s="35"/>
      <c r="VNG11" s="35"/>
      <c r="VNH11" s="35"/>
      <c r="VNI11" s="35"/>
      <c r="VNJ11" s="35"/>
      <c r="VNK11" s="35"/>
      <c r="VNL11" s="35"/>
      <c r="VNM11" s="35"/>
      <c r="VNN11" s="35"/>
      <c r="VNO11" s="35"/>
      <c r="VNP11" s="35"/>
      <c r="VNQ11" s="35"/>
      <c r="VNR11" s="35"/>
      <c r="VNS11" s="35"/>
      <c r="VNT11" s="35"/>
      <c r="VNU11" s="35"/>
      <c r="VNV11" s="35"/>
      <c r="VNW11" s="35"/>
      <c r="VNX11" s="35"/>
      <c r="VNY11" s="35"/>
      <c r="VNZ11" s="35"/>
      <c r="VOA11" s="35"/>
      <c r="VOB11" s="35"/>
      <c r="VOC11" s="35"/>
      <c r="VOD11" s="35"/>
      <c r="VOE11" s="35"/>
      <c r="VOF11" s="35"/>
      <c r="VOG11" s="35"/>
      <c r="VOH11" s="35"/>
      <c r="VOI11" s="35"/>
      <c r="VOJ11" s="35"/>
      <c r="VOK11" s="35"/>
      <c r="VOL11" s="35"/>
      <c r="VOM11" s="35"/>
      <c r="VON11" s="35"/>
      <c r="VOO11" s="35"/>
      <c r="VOP11" s="35"/>
      <c r="VOQ11" s="35"/>
      <c r="VOR11" s="35"/>
      <c r="VOS11" s="35"/>
      <c r="VOT11" s="35"/>
      <c r="VOU11" s="35"/>
      <c r="VOV11" s="35"/>
      <c r="VOW11" s="35"/>
      <c r="VOX11" s="35"/>
      <c r="VOY11" s="35"/>
      <c r="VOZ11" s="35"/>
      <c r="VPA11" s="35"/>
      <c r="VPB11" s="35"/>
      <c r="VPC11" s="35"/>
      <c r="VPD11" s="35"/>
      <c r="VPE11" s="35"/>
      <c r="VPF11" s="35"/>
      <c r="VPG11" s="35"/>
      <c r="VPH11" s="35"/>
      <c r="VPI11" s="35"/>
      <c r="VPJ11" s="35"/>
      <c r="VPK11" s="35"/>
      <c r="VPL11" s="35"/>
      <c r="VPM11" s="35"/>
      <c r="VPN11" s="35"/>
      <c r="VPO11" s="35"/>
      <c r="VPP11" s="35"/>
      <c r="VPQ11" s="35"/>
      <c r="VPR11" s="35"/>
      <c r="VPS11" s="35"/>
      <c r="VPT11" s="35"/>
      <c r="VPU11" s="35"/>
      <c r="VPV11" s="35"/>
      <c r="VPW11" s="35"/>
      <c r="VPX11" s="35"/>
      <c r="VPY11" s="35"/>
      <c r="VPZ11" s="35"/>
      <c r="VQA11" s="35"/>
      <c r="VQB11" s="35"/>
      <c r="VQC11" s="35"/>
      <c r="VQD11" s="35"/>
      <c r="VQE11" s="35"/>
      <c r="VQF11" s="35"/>
      <c r="VQG11" s="35"/>
      <c r="VQH11" s="35"/>
      <c r="VQI11" s="35"/>
      <c r="VQJ11" s="35"/>
      <c r="VQK11" s="35"/>
      <c r="VQL11" s="35"/>
      <c r="VQM11" s="35"/>
      <c r="VQN11" s="35"/>
      <c r="VQO11" s="35"/>
      <c r="VQP11" s="35"/>
      <c r="VQQ11" s="35"/>
      <c r="VQR11" s="35"/>
      <c r="VQS11" s="35"/>
      <c r="VQT11" s="35"/>
      <c r="VQU11" s="35"/>
      <c r="VQV11" s="35"/>
      <c r="VQW11" s="35"/>
      <c r="VQX11" s="35"/>
      <c r="VQY11" s="35"/>
      <c r="VQZ11" s="35"/>
      <c r="VRA11" s="35"/>
      <c r="VRB11" s="35"/>
      <c r="VRC11" s="35"/>
      <c r="VRD11" s="35"/>
      <c r="VRE11" s="35"/>
      <c r="VRF11" s="35"/>
      <c r="VRG11" s="35"/>
      <c r="VRH11" s="35"/>
      <c r="VRI11" s="35"/>
      <c r="VRJ11" s="35"/>
      <c r="VRK11" s="35"/>
      <c r="VRL11" s="35"/>
      <c r="VRM11" s="35"/>
      <c r="VRN11" s="35"/>
      <c r="VRO11" s="35"/>
      <c r="VRP11" s="35"/>
      <c r="VRQ11" s="35"/>
      <c r="VRR11" s="35"/>
      <c r="VRS11" s="35"/>
      <c r="VRT11" s="35"/>
      <c r="VRU11" s="35"/>
      <c r="VRV11" s="35"/>
      <c r="VRW11" s="35"/>
      <c r="VRX11" s="35"/>
      <c r="VRY11" s="35"/>
      <c r="VRZ11" s="35"/>
      <c r="VSA11" s="35"/>
      <c r="VSB11" s="35"/>
      <c r="VSC11" s="35"/>
      <c r="VSD11" s="35"/>
      <c r="VSE11" s="35"/>
      <c r="VSF11" s="35"/>
      <c r="VSG11" s="35"/>
      <c r="VSH11" s="35"/>
      <c r="VSI11" s="35"/>
      <c r="VSJ11" s="35"/>
      <c r="VSK11" s="35"/>
      <c r="VSL11" s="35"/>
      <c r="VSM11" s="35"/>
      <c r="VSN11" s="35"/>
      <c r="VSO11" s="35"/>
      <c r="VSP11" s="35"/>
      <c r="VSQ11" s="35"/>
      <c r="VSR11" s="35"/>
      <c r="VSS11" s="35"/>
      <c r="VST11" s="35"/>
      <c r="VSU11" s="35"/>
      <c r="VSV11" s="35"/>
      <c r="VSW11" s="35"/>
      <c r="VSX11" s="35"/>
      <c r="VSY11" s="35"/>
      <c r="VSZ11" s="35"/>
      <c r="VTA11" s="35"/>
      <c r="VTB11" s="35"/>
      <c r="VTC11" s="35"/>
      <c r="VTD11" s="35"/>
      <c r="VTE11" s="35"/>
      <c r="VTF11" s="35"/>
      <c r="VTG11" s="35"/>
      <c r="VTH11" s="35"/>
      <c r="VTI11" s="35"/>
      <c r="VTJ11" s="35"/>
      <c r="VTK11" s="35"/>
      <c r="VTL11" s="35"/>
      <c r="VTM11" s="35"/>
      <c r="VTN11" s="35"/>
      <c r="VTO11" s="35"/>
      <c r="VTP11" s="35"/>
      <c r="VTQ11" s="35"/>
      <c r="VTR11" s="35"/>
      <c r="VTS11" s="35"/>
      <c r="VTT11" s="35"/>
      <c r="VTU11" s="35"/>
      <c r="VTV11" s="35"/>
      <c r="VTW11" s="35"/>
      <c r="VTX11" s="35"/>
      <c r="VTY11" s="35"/>
      <c r="VTZ11" s="35"/>
      <c r="VUA11" s="35"/>
      <c r="VUB11" s="35"/>
      <c r="VUC11" s="35"/>
      <c r="VUD11" s="35"/>
      <c r="VUE11" s="35"/>
      <c r="VUF11" s="35"/>
      <c r="VUG11" s="35"/>
      <c r="VUH11" s="35"/>
      <c r="VUI11" s="35"/>
      <c r="VUJ11" s="35"/>
      <c r="VUK11" s="35"/>
      <c r="VUL11" s="35"/>
      <c r="VUM11" s="35"/>
      <c r="VUN11" s="35"/>
      <c r="VUO11" s="35"/>
      <c r="VUP11" s="35"/>
      <c r="VUQ11" s="35"/>
      <c r="VUR11" s="35"/>
      <c r="VUS11" s="35"/>
      <c r="VUT11" s="35"/>
      <c r="VUU11" s="35"/>
      <c r="VUV11" s="35"/>
      <c r="VUW11" s="35"/>
      <c r="VUX11" s="35"/>
      <c r="VUY11" s="35"/>
      <c r="VUZ11" s="35"/>
      <c r="VVA11" s="35"/>
      <c r="VVB11" s="35"/>
      <c r="VVC11" s="35"/>
      <c r="VVD11" s="35"/>
      <c r="VVE11" s="35"/>
      <c r="VVF11" s="35"/>
      <c r="VVG11" s="35"/>
      <c r="VVH11" s="35"/>
      <c r="VVI11" s="35"/>
      <c r="VVJ11" s="35"/>
      <c r="VVK11" s="35"/>
      <c r="VVL11" s="35"/>
      <c r="VVM11" s="35"/>
      <c r="VVN11" s="35"/>
      <c r="VVO11" s="35"/>
      <c r="VVP11" s="35"/>
      <c r="VVQ11" s="35"/>
      <c r="VVR11" s="35"/>
      <c r="VVS11" s="35"/>
      <c r="VVT11" s="35"/>
      <c r="VVU11" s="35"/>
      <c r="VVV11" s="35"/>
      <c r="VVW11" s="35"/>
      <c r="VVX11" s="35"/>
      <c r="VVY11" s="35"/>
      <c r="VVZ11" s="35"/>
      <c r="VWA11" s="35"/>
      <c r="VWB11" s="35"/>
      <c r="VWC11" s="35"/>
      <c r="VWD11" s="35"/>
      <c r="VWE11" s="35"/>
      <c r="VWF11" s="35"/>
      <c r="VWG11" s="35"/>
      <c r="VWH11" s="35"/>
      <c r="VWI11" s="35"/>
      <c r="VWJ11" s="35"/>
      <c r="VWK11" s="35"/>
      <c r="VWL11" s="35"/>
      <c r="VWM11" s="35"/>
      <c r="VWN11" s="35"/>
      <c r="VWO11" s="35"/>
      <c r="VWP11" s="35"/>
      <c r="VWQ11" s="35"/>
      <c r="VWR11" s="35"/>
      <c r="VWS11" s="35"/>
      <c r="VWT11" s="35"/>
      <c r="VWU11" s="35"/>
      <c r="VWV11" s="35"/>
      <c r="VWW11" s="35"/>
      <c r="VWX11" s="35"/>
      <c r="VWY11" s="35"/>
      <c r="VWZ11" s="35"/>
      <c r="VXA11" s="35"/>
      <c r="VXB11" s="35"/>
      <c r="VXC11" s="35"/>
      <c r="VXD11" s="35"/>
      <c r="VXE11" s="35"/>
      <c r="VXF11" s="35"/>
      <c r="VXG11" s="35"/>
      <c r="VXH11" s="35"/>
      <c r="VXI11" s="35"/>
      <c r="VXJ11" s="35"/>
      <c r="VXK11" s="35"/>
      <c r="VXL11" s="35"/>
      <c r="VXM11" s="35"/>
      <c r="VXN11" s="35"/>
      <c r="VXO11" s="35"/>
      <c r="VXP11" s="35"/>
      <c r="VXQ11" s="35"/>
      <c r="VXR11" s="35"/>
      <c r="VXS11" s="35"/>
      <c r="VXT11" s="35"/>
      <c r="VXU11" s="35"/>
      <c r="VXV11" s="35"/>
      <c r="VXW11" s="35"/>
      <c r="VXX11" s="35"/>
      <c r="VXY11" s="35"/>
      <c r="VXZ11" s="35"/>
      <c r="VYA11" s="35"/>
      <c r="VYB11" s="35"/>
      <c r="VYC11" s="35"/>
      <c r="VYD11" s="35"/>
      <c r="VYE11" s="35"/>
      <c r="VYF11" s="35"/>
      <c r="VYG11" s="35"/>
      <c r="VYH11" s="35"/>
      <c r="VYI11" s="35"/>
      <c r="VYJ11" s="35"/>
      <c r="VYK11" s="35"/>
      <c r="VYL11" s="35"/>
      <c r="VYM11" s="35"/>
      <c r="VYN11" s="35"/>
      <c r="VYO11" s="35"/>
      <c r="VYP11" s="35"/>
      <c r="VYQ11" s="35"/>
      <c r="VYR11" s="35"/>
      <c r="VYS11" s="35"/>
      <c r="VYT11" s="35"/>
      <c r="VYU11" s="35"/>
      <c r="VYV11" s="35"/>
      <c r="VYW11" s="35"/>
      <c r="VYX11" s="35"/>
      <c r="VYY11" s="35"/>
      <c r="VYZ11" s="35"/>
      <c r="VZA11" s="35"/>
      <c r="VZB11" s="35"/>
      <c r="VZC11" s="35"/>
      <c r="VZD11" s="35"/>
      <c r="VZE11" s="35"/>
      <c r="VZF11" s="35"/>
      <c r="VZG11" s="35"/>
      <c r="VZH11" s="35"/>
      <c r="VZI11" s="35"/>
      <c r="VZJ11" s="35"/>
      <c r="VZK11" s="35"/>
      <c r="VZL11" s="35"/>
      <c r="VZM11" s="35"/>
      <c r="VZN11" s="35"/>
      <c r="VZO11" s="35"/>
      <c r="VZP11" s="35"/>
      <c r="VZQ11" s="35"/>
      <c r="VZR11" s="35"/>
      <c r="VZS11" s="35"/>
      <c r="VZT11" s="35"/>
      <c r="VZU11" s="35"/>
      <c r="VZV11" s="35"/>
      <c r="VZW11" s="35"/>
      <c r="VZX11" s="35"/>
      <c r="VZY11" s="35"/>
      <c r="VZZ11" s="35"/>
      <c r="WAA11" s="35"/>
      <c r="WAB11" s="35"/>
      <c r="WAC11" s="35"/>
      <c r="WAD11" s="35"/>
      <c r="WAE11" s="35"/>
      <c r="WAF11" s="35"/>
      <c r="WAG11" s="35"/>
      <c r="WAH11" s="35"/>
      <c r="WAI11" s="35"/>
      <c r="WAJ11" s="35"/>
      <c r="WAK11" s="35"/>
      <c r="WAL11" s="35"/>
      <c r="WAM11" s="35"/>
      <c r="WAN11" s="35"/>
      <c r="WAO11" s="35"/>
      <c r="WAP11" s="35"/>
      <c r="WAQ11" s="35"/>
      <c r="WAR11" s="35"/>
      <c r="WAS11" s="35"/>
      <c r="WAT11" s="35"/>
      <c r="WAU11" s="35"/>
      <c r="WAV11" s="35"/>
      <c r="WAW11" s="35"/>
      <c r="WAX11" s="35"/>
      <c r="WAY11" s="35"/>
      <c r="WAZ11" s="35"/>
      <c r="WBA11" s="35"/>
      <c r="WBB11" s="35"/>
      <c r="WBC11" s="35"/>
      <c r="WBD11" s="35"/>
      <c r="WBE11" s="35"/>
      <c r="WBF11" s="35"/>
      <c r="WBG11" s="35"/>
      <c r="WBH11" s="35"/>
      <c r="WBI11" s="35"/>
      <c r="WBJ11" s="35"/>
      <c r="WBK11" s="35"/>
      <c r="WBL11" s="35"/>
      <c r="WBM11" s="35"/>
      <c r="WBN11" s="35"/>
      <c r="WBO11" s="35"/>
      <c r="WBP11" s="35"/>
      <c r="WBQ11" s="35"/>
      <c r="WBR11" s="35"/>
      <c r="WBS11" s="35"/>
      <c r="WBT11" s="35"/>
      <c r="WBU11" s="35"/>
      <c r="WBV11" s="35"/>
      <c r="WBW11" s="35"/>
      <c r="WBX11" s="35"/>
      <c r="WBY11" s="35"/>
      <c r="WBZ11" s="35"/>
      <c r="WCA11" s="35"/>
      <c r="WCB11" s="35"/>
      <c r="WCC11" s="35"/>
      <c r="WCD11" s="35"/>
      <c r="WCE11" s="35"/>
      <c r="WCF11" s="35"/>
      <c r="WCG11" s="35"/>
      <c r="WCH11" s="35"/>
      <c r="WCI11" s="35"/>
      <c r="WCJ11" s="35"/>
      <c r="WCK11" s="35"/>
      <c r="WCL11" s="35"/>
      <c r="WCM11" s="35"/>
      <c r="WCN11" s="35"/>
      <c r="WCO11" s="35"/>
      <c r="WCP11" s="35"/>
      <c r="WCQ11" s="35"/>
      <c r="WCR11" s="35"/>
      <c r="WCS11" s="35"/>
      <c r="WCT11" s="35"/>
      <c r="WCU11" s="35"/>
      <c r="WCV11" s="35"/>
      <c r="WCW11" s="35"/>
      <c r="WCX11" s="35"/>
      <c r="WCY11" s="35"/>
      <c r="WCZ11" s="35"/>
      <c r="WDA11" s="35"/>
      <c r="WDB11" s="35"/>
      <c r="WDC11" s="35"/>
      <c r="WDD11" s="35"/>
      <c r="WDE11" s="35"/>
      <c r="WDF11" s="35"/>
      <c r="WDG11" s="35"/>
      <c r="WDH11" s="35"/>
      <c r="WDI11" s="35"/>
      <c r="WDJ11" s="35"/>
      <c r="WDK11" s="35"/>
      <c r="WDL11" s="35"/>
      <c r="WDM11" s="35"/>
      <c r="WDN11" s="35"/>
      <c r="WDO11" s="35"/>
      <c r="WDP11" s="35"/>
      <c r="WDQ11" s="35"/>
      <c r="WDR11" s="35"/>
      <c r="WDS11" s="35"/>
      <c r="WDT11" s="35"/>
      <c r="WDU11" s="35"/>
      <c r="WDV11" s="35"/>
      <c r="WDW11" s="35"/>
      <c r="WDX11" s="35"/>
      <c r="WDY11" s="35"/>
      <c r="WDZ11" s="35"/>
      <c r="WEA11" s="35"/>
      <c r="WEB11" s="35"/>
      <c r="WEC11" s="35"/>
      <c r="WED11" s="35"/>
      <c r="WEE11" s="35"/>
      <c r="WEF11" s="35"/>
      <c r="WEG11" s="35"/>
      <c r="WEH11" s="35"/>
      <c r="WEI11" s="35"/>
      <c r="WEJ11" s="35"/>
      <c r="WEK11" s="35"/>
      <c r="WEL11" s="35"/>
      <c r="WEM11" s="35"/>
      <c r="WEN11" s="35"/>
      <c r="WEO11" s="35"/>
      <c r="WEP11" s="35"/>
      <c r="WEQ11" s="35"/>
      <c r="WER11" s="35"/>
      <c r="WES11" s="35"/>
      <c r="WET11" s="35"/>
      <c r="WEU11" s="35"/>
      <c r="WEV11" s="35"/>
      <c r="WEW11" s="35"/>
      <c r="WEX11" s="35"/>
      <c r="WEY11" s="35"/>
      <c r="WEZ11" s="35"/>
      <c r="WFA11" s="35"/>
      <c r="WFB11" s="35"/>
      <c r="WFC11" s="35"/>
      <c r="WFD11" s="35"/>
      <c r="WFE11" s="35"/>
      <c r="WFF11" s="35"/>
      <c r="WFG11" s="35"/>
      <c r="WFH11" s="35"/>
      <c r="WFI11" s="35"/>
      <c r="WFJ11" s="35"/>
      <c r="WFK11" s="35"/>
      <c r="WFL11" s="35"/>
      <c r="WFM11" s="35"/>
      <c r="WFN11" s="35"/>
      <c r="WFO11" s="35"/>
      <c r="WFP11" s="35"/>
      <c r="WFQ11" s="35"/>
      <c r="WFR11" s="35"/>
      <c r="WFS11" s="35"/>
      <c r="WFT11" s="35"/>
      <c r="WFU11" s="35"/>
      <c r="WFV11" s="35"/>
      <c r="WFW11" s="35"/>
      <c r="WFX11" s="35"/>
      <c r="WFY11" s="35"/>
      <c r="WFZ11" s="35"/>
      <c r="WGA11" s="35"/>
      <c r="WGB11" s="35"/>
      <c r="WGC11" s="35"/>
      <c r="WGD11" s="35"/>
      <c r="WGE11" s="35"/>
      <c r="WGF11" s="35"/>
      <c r="WGG11" s="35"/>
      <c r="WGH11" s="35"/>
      <c r="WGI11" s="35"/>
      <c r="WGJ11" s="35"/>
      <c r="WGK11" s="35"/>
      <c r="WGL11" s="35"/>
      <c r="WGM11" s="35"/>
      <c r="WGN11" s="35"/>
      <c r="WGO11" s="35"/>
      <c r="WGP11" s="35"/>
      <c r="WGQ11" s="35"/>
      <c r="WGR11" s="35"/>
      <c r="WGS11" s="35"/>
      <c r="WGT11" s="35"/>
      <c r="WGU11" s="35"/>
      <c r="WGV11" s="35"/>
      <c r="WGW11" s="35"/>
      <c r="WGX11" s="35"/>
      <c r="WGY11" s="35"/>
      <c r="WGZ11" s="35"/>
      <c r="WHA11" s="35"/>
      <c r="WHB11" s="35"/>
      <c r="WHC11" s="35"/>
      <c r="WHD11" s="35"/>
      <c r="WHE11" s="35"/>
      <c r="WHF11" s="35"/>
      <c r="WHG11" s="35"/>
      <c r="WHH11" s="35"/>
      <c r="WHI11" s="35"/>
      <c r="WHJ11" s="35"/>
      <c r="WHK11" s="35"/>
      <c r="WHL11" s="35"/>
      <c r="WHM11" s="35"/>
      <c r="WHN11" s="35"/>
      <c r="WHO11" s="35"/>
      <c r="WHP11" s="35"/>
      <c r="WHQ11" s="35"/>
      <c r="WHR11" s="35"/>
      <c r="WHS11" s="35"/>
      <c r="WHT11" s="35"/>
      <c r="WHU11" s="35"/>
      <c r="WHV11" s="35"/>
      <c r="WHW11" s="35"/>
      <c r="WHX11" s="35"/>
      <c r="WHY11" s="35"/>
      <c r="WHZ11" s="35"/>
      <c r="WIA11" s="35"/>
      <c r="WIB11" s="35"/>
      <c r="WIC11" s="35"/>
      <c r="WID11" s="35"/>
      <c r="WIE11" s="35"/>
      <c r="WIF11" s="35"/>
      <c r="WIG11" s="35"/>
      <c r="WIH11" s="35"/>
      <c r="WII11" s="35"/>
      <c r="WIJ11" s="35"/>
      <c r="WIK11" s="35"/>
      <c r="WIL11" s="35"/>
      <c r="WIM11" s="35"/>
      <c r="WIN11" s="35"/>
      <c r="WIO11" s="35"/>
      <c r="WIP11" s="35"/>
      <c r="WIQ11" s="35"/>
      <c r="WIR11" s="35"/>
      <c r="WIS11" s="35"/>
      <c r="WIT11" s="35"/>
      <c r="WIU11" s="35"/>
      <c r="WIV11" s="35"/>
      <c r="WIW11" s="35"/>
      <c r="WIX11" s="35"/>
      <c r="WIY11" s="35"/>
      <c r="WIZ11" s="35"/>
      <c r="WJA11" s="35"/>
      <c r="WJB11" s="35"/>
      <c r="WJC11" s="35"/>
      <c r="WJD11" s="35"/>
      <c r="WJE11" s="35"/>
      <c r="WJF11" s="35"/>
      <c r="WJG11" s="35"/>
      <c r="WJH11" s="35"/>
      <c r="WJI11" s="35"/>
      <c r="WJJ11" s="35"/>
      <c r="WJK11" s="35"/>
      <c r="WJL11" s="35"/>
      <c r="WJM11" s="35"/>
      <c r="WJN11" s="35"/>
      <c r="WJO11" s="35"/>
      <c r="WJP11" s="35"/>
      <c r="WJQ11" s="35"/>
      <c r="WJR11" s="35"/>
      <c r="WJS11" s="35"/>
      <c r="WJT11" s="35"/>
      <c r="WJU11" s="35"/>
      <c r="WJV11" s="35"/>
      <c r="WJW11" s="35"/>
      <c r="WJX11" s="35"/>
      <c r="WJY11" s="35"/>
      <c r="WJZ11" s="35"/>
      <c r="WKA11" s="35"/>
      <c r="WKB11" s="35"/>
      <c r="WKC11" s="35"/>
      <c r="WKD11" s="35"/>
      <c r="WKE11" s="35"/>
      <c r="WKF11" s="35"/>
      <c r="WKG11" s="35"/>
      <c r="WKH11" s="35"/>
      <c r="WKI11" s="35"/>
      <c r="WKJ11" s="35"/>
      <c r="WKK11" s="35"/>
      <c r="WKL11" s="35"/>
      <c r="WKM11" s="35"/>
      <c r="WKN11" s="35"/>
      <c r="WKO11" s="35"/>
      <c r="WKP11" s="35"/>
      <c r="WKQ11" s="35"/>
      <c r="WKR11" s="35"/>
      <c r="WKS11" s="35"/>
      <c r="WKT11" s="35"/>
      <c r="WKU11" s="35"/>
      <c r="WKV11" s="35"/>
      <c r="WKW11" s="35"/>
      <c r="WKX11" s="35"/>
      <c r="WKY11" s="35"/>
      <c r="WKZ11" s="35"/>
      <c r="WLA11" s="35"/>
      <c r="WLB11" s="35"/>
      <c r="WLC11" s="35"/>
      <c r="WLD11" s="35"/>
      <c r="WLE11" s="35"/>
      <c r="WLF11" s="35"/>
      <c r="WLG11" s="35"/>
      <c r="WLH11" s="35"/>
      <c r="WLI11" s="35"/>
      <c r="WLJ11" s="35"/>
      <c r="WLK11" s="35"/>
      <c r="WLL11" s="35"/>
      <c r="WLM11" s="35"/>
      <c r="WLN11" s="35"/>
      <c r="WLO11" s="35"/>
      <c r="WLP11" s="35"/>
      <c r="WLQ11" s="35"/>
      <c r="WLR11" s="35"/>
      <c r="WLS11" s="35"/>
      <c r="WLT11" s="35"/>
      <c r="WLU11" s="35"/>
      <c r="WLV11" s="35"/>
      <c r="WLW11" s="35"/>
      <c r="WLX11" s="35"/>
      <c r="WLY11" s="35"/>
      <c r="WLZ11" s="35"/>
      <c r="WMA11" s="35"/>
      <c r="WMB11" s="35"/>
      <c r="WMC11" s="35"/>
      <c r="WMD11" s="35"/>
      <c r="WME11" s="35"/>
      <c r="WMF11" s="35"/>
      <c r="WMG11" s="35"/>
      <c r="WMH11" s="35"/>
      <c r="WMI11" s="35"/>
      <c r="WMJ11" s="35"/>
      <c r="WMK11" s="35"/>
      <c r="WML11" s="35"/>
      <c r="WMM11" s="35"/>
      <c r="WMN11" s="35"/>
      <c r="WMO11" s="35"/>
      <c r="WMP11" s="35"/>
      <c r="WMQ11" s="35"/>
      <c r="WMR11" s="35"/>
      <c r="WMS11" s="35"/>
      <c r="WMT11" s="35"/>
      <c r="WMU11" s="35"/>
      <c r="WMV11" s="35"/>
      <c r="WMW11" s="35"/>
      <c r="WMX11" s="35"/>
      <c r="WMY11" s="35"/>
      <c r="WMZ11" s="35"/>
      <c r="WNA11" s="35"/>
      <c r="WNB11" s="35"/>
      <c r="WNC11" s="35"/>
      <c r="WND11" s="35"/>
      <c r="WNE11" s="35"/>
      <c r="WNF11" s="35"/>
      <c r="WNG11" s="35"/>
      <c r="WNH11" s="35"/>
      <c r="WNI11" s="35"/>
      <c r="WNJ11" s="35"/>
      <c r="WNK11" s="35"/>
      <c r="WNL11" s="35"/>
      <c r="WNM11" s="35"/>
      <c r="WNN11" s="35"/>
      <c r="WNO11" s="35"/>
      <c r="WNP11" s="35"/>
      <c r="WNQ11" s="35"/>
      <c r="WNR11" s="35"/>
      <c r="WNS11" s="35"/>
      <c r="WNT11" s="35"/>
      <c r="WNU11" s="35"/>
      <c r="WNV11" s="35"/>
      <c r="WNW11" s="35"/>
      <c r="WNX11" s="35"/>
      <c r="WNY11" s="35"/>
      <c r="WNZ11" s="35"/>
      <c r="WOA11" s="35"/>
      <c r="WOB11" s="35"/>
      <c r="WOC11" s="35"/>
      <c r="WOD11" s="35"/>
      <c r="WOE11" s="35"/>
      <c r="WOF11" s="35"/>
      <c r="WOG11" s="35"/>
      <c r="WOH11" s="35"/>
      <c r="WOI11" s="35"/>
      <c r="WOJ11" s="35"/>
      <c r="WOK11" s="35"/>
      <c r="WOL11" s="35"/>
      <c r="WOM11" s="35"/>
      <c r="WON11" s="35"/>
      <c r="WOO11" s="35"/>
      <c r="WOP11" s="35"/>
      <c r="WOQ11" s="35"/>
      <c r="WOR11" s="35"/>
      <c r="WOS11" s="35"/>
      <c r="WOT11" s="35"/>
      <c r="WOU11" s="35"/>
      <c r="WOV11" s="35"/>
      <c r="WOW11" s="35"/>
      <c r="WOX11" s="35"/>
      <c r="WOY11" s="35"/>
      <c r="WOZ11" s="35"/>
      <c r="WPA11" s="35"/>
      <c r="WPB11" s="35"/>
      <c r="WPC11" s="35"/>
      <c r="WPD11" s="35"/>
      <c r="WPE11" s="35"/>
      <c r="WPF11" s="35"/>
      <c r="WPG11" s="35"/>
      <c r="WPH11" s="35"/>
      <c r="WPI11" s="35"/>
      <c r="WPJ11" s="35"/>
      <c r="WPK11" s="35"/>
      <c r="WPL11" s="35"/>
      <c r="WPM11" s="35"/>
      <c r="WPN11" s="35"/>
      <c r="WPO11" s="35"/>
      <c r="WPP11" s="35"/>
      <c r="WPQ11" s="35"/>
      <c r="WPR11" s="35"/>
      <c r="WPS11" s="35"/>
      <c r="WPT11" s="35"/>
      <c r="WPU11" s="35"/>
      <c r="WPV11" s="35"/>
      <c r="WPW11" s="35"/>
      <c r="WPX11" s="35"/>
      <c r="WPY11" s="35"/>
      <c r="WPZ11" s="35"/>
      <c r="WQA11" s="35"/>
      <c r="WQB11" s="35"/>
      <c r="WQC11" s="35"/>
      <c r="WQD11" s="35"/>
      <c r="WQE11" s="35"/>
      <c r="WQF11" s="35"/>
      <c r="WQG11" s="35"/>
      <c r="WQH11" s="35"/>
      <c r="WQI11" s="35"/>
      <c r="WQJ11" s="35"/>
      <c r="WQK11" s="35"/>
      <c r="WQL11" s="35"/>
      <c r="WQM11" s="35"/>
      <c r="WQN11" s="35"/>
      <c r="WQO11" s="35"/>
      <c r="WQP11" s="35"/>
      <c r="WQQ11" s="35"/>
      <c r="WQR11" s="35"/>
      <c r="WQS11" s="35"/>
      <c r="WQT11" s="35"/>
      <c r="WQU11" s="35"/>
      <c r="WQV11" s="35"/>
      <c r="WQW11" s="35"/>
      <c r="WQX11" s="35"/>
      <c r="WQY11" s="35"/>
      <c r="WQZ11" s="35"/>
      <c r="WRA11" s="35"/>
      <c r="WRB11" s="35"/>
      <c r="WRC11" s="35"/>
      <c r="WRD11" s="35"/>
      <c r="WRE11" s="35"/>
      <c r="WRF11" s="35"/>
      <c r="WRG11" s="35"/>
      <c r="WRH11" s="35"/>
      <c r="WRI11" s="35"/>
      <c r="WRJ11" s="35"/>
      <c r="WRK11" s="35"/>
      <c r="WRL11" s="35"/>
      <c r="WRM11" s="35"/>
      <c r="WRN11" s="35"/>
      <c r="WRO11" s="35"/>
      <c r="WRP11" s="35"/>
      <c r="WRQ11" s="35"/>
      <c r="WRR11" s="35"/>
      <c r="WRS11" s="35"/>
      <c r="WRT11" s="35"/>
      <c r="WRU11" s="35"/>
      <c r="WRV11" s="35"/>
      <c r="WRW11" s="35"/>
      <c r="WRX11" s="35"/>
      <c r="WRY11" s="35"/>
      <c r="WRZ11" s="35"/>
      <c r="WSA11" s="35"/>
      <c r="WSB11" s="35"/>
      <c r="WSC11" s="35"/>
      <c r="WSD11" s="35"/>
      <c r="WSE11" s="35"/>
      <c r="WSF11" s="35"/>
      <c r="WSG11" s="35"/>
      <c r="WSH11" s="35"/>
      <c r="WSI11" s="35"/>
      <c r="WSJ11" s="35"/>
      <c r="WSK11" s="35"/>
      <c r="WSL11" s="35"/>
      <c r="WSM11" s="35"/>
      <c r="WSN11" s="35"/>
      <c r="WSO11" s="35"/>
      <c r="WSP11" s="35"/>
      <c r="WSQ11" s="35"/>
      <c r="WSR11" s="35"/>
      <c r="WSS11" s="35"/>
      <c r="WST11" s="35"/>
      <c r="WSU11" s="35"/>
      <c r="WSV11" s="35"/>
      <c r="WSW11" s="35"/>
      <c r="WSX11" s="35"/>
      <c r="WSY11" s="35"/>
      <c r="WSZ11" s="35"/>
      <c r="WTA11" s="35"/>
      <c r="WTB11" s="35"/>
      <c r="WTC11" s="35"/>
      <c r="WTD11" s="35"/>
      <c r="WTE11" s="35"/>
      <c r="WTF11" s="35"/>
      <c r="WTG11" s="35"/>
      <c r="WTH11" s="35"/>
      <c r="WTI11" s="35"/>
      <c r="WTJ11" s="35"/>
      <c r="WTK11" s="35"/>
      <c r="WTL11" s="35"/>
      <c r="WTM11" s="35"/>
      <c r="WTN11" s="35"/>
      <c r="WTO11" s="35"/>
      <c r="WTP11" s="35"/>
      <c r="WTQ11" s="35"/>
      <c r="WTR11" s="35"/>
      <c r="WTS11" s="35"/>
      <c r="WTT11" s="35"/>
      <c r="WTU11" s="35"/>
      <c r="WTV11" s="35"/>
      <c r="WTW11" s="35"/>
      <c r="WTX11" s="35"/>
      <c r="WTY11" s="35"/>
      <c r="WTZ11" s="35"/>
      <c r="WUA11" s="35"/>
      <c r="WUB11" s="35"/>
      <c r="WUC11" s="35"/>
      <c r="WUD11" s="35"/>
      <c r="WUE11" s="35"/>
      <c r="WUF11" s="35"/>
      <c r="WUG11" s="35"/>
      <c r="WUH11" s="35"/>
      <c r="WUI11" s="35"/>
      <c r="WUJ11" s="35"/>
      <c r="WUK11" s="35"/>
      <c r="WUL11" s="35"/>
      <c r="WUM11" s="35"/>
      <c r="WUN11" s="35"/>
      <c r="WUO11" s="35"/>
      <c r="WUP11" s="35"/>
      <c r="WUQ11" s="35"/>
      <c r="WUR11" s="35"/>
      <c r="WUS11" s="35"/>
      <c r="WUT11" s="35"/>
      <c r="WUU11" s="35"/>
      <c r="WUV11" s="35"/>
      <c r="WUW11" s="35"/>
      <c r="WUX11" s="35"/>
      <c r="WUY11" s="35"/>
      <c r="WUZ11" s="35"/>
      <c r="WVA11" s="35"/>
      <c r="WVB11" s="35"/>
      <c r="WVC11" s="35"/>
      <c r="WVD11" s="35"/>
      <c r="WVE11" s="35"/>
      <c r="WVF11" s="35"/>
      <c r="WVG11" s="35"/>
      <c r="WVH11" s="35"/>
      <c r="WVI11" s="35"/>
      <c r="WVJ11" s="35"/>
      <c r="WVK11" s="35"/>
      <c r="WVL11" s="35"/>
      <c r="WVM11" s="35"/>
      <c r="WVN11" s="35"/>
      <c r="WVO11" s="35"/>
      <c r="WVP11" s="35"/>
      <c r="WVQ11" s="35"/>
      <c r="WVR11" s="35"/>
      <c r="WVS11" s="35"/>
      <c r="WVT11" s="35"/>
      <c r="WVU11" s="35"/>
      <c r="WVV11" s="35"/>
      <c r="WVW11" s="35"/>
      <c r="WVX11" s="35"/>
      <c r="WVY11" s="35"/>
      <c r="WVZ11" s="35"/>
      <c r="WWA11" s="35"/>
      <c r="WWB11" s="35"/>
      <c r="WWC11" s="35"/>
      <c r="WWD11" s="35"/>
      <c r="WWE11" s="35"/>
      <c r="WWF11" s="35"/>
      <c r="WWG11" s="35"/>
      <c r="WWH11" s="35"/>
      <c r="WWI11" s="35"/>
      <c r="WWJ11" s="35"/>
      <c r="WWK11" s="35"/>
      <c r="WWL11" s="35"/>
      <c r="WWM11" s="35"/>
      <c r="WWN11" s="35"/>
      <c r="WWO11" s="35"/>
      <c r="WWP11" s="35"/>
      <c r="WWQ11" s="35"/>
      <c r="WWR11" s="35"/>
      <c r="WWS11" s="35"/>
      <c r="WWT11" s="35"/>
      <c r="WWU11" s="35"/>
      <c r="WWV11" s="35"/>
      <c r="WWW11" s="35"/>
      <c r="WWX11" s="35"/>
      <c r="WWY11" s="35"/>
      <c r="WWZ11" s="35"/>
      <c r="WXA11" s="35"/>
      <c r="WXB11" s="35"/>
      <c r="WXC11" s="35"/>
      <c r="WXD11" s="35"/>
      <c r="WXE11" s="35"/>
      <c r="WXF11" s="35"/>
      <c r="WXG11" s="35"/>
      <c r="WXH11" s="35"/>
      <c r="WXI11" s="35"/>
      <c r="WXJ11" s="35"/>
      <c r="WXK11" s="35"/>
      <c r="WXL11" s="35"/>
      <c r="WXM11" s="35"/>
      <c r="WXN11" s="35"/>
      <c r="WXO11" s="35"/>
      <c r="WXP11" s="35"/>
      <c r="WXQ11" s="35"/>
      <c r="WXR11" s="35"/>
      <c r="WXS11" s="35"/>
      <c r="WXT11" s="35"/>
      <c r="WXU11" s="35"/>
      <c r="WXV11" s="35"/>
      <c r="WXW11" s="35"/>
      <c r="WXX11" s="35"/>
      <c r="WXY11" s="35"/>
      <c r="WXZ11" s="35"/>
      <c r="WYA11" s="35"/>
      <c r="WYB11" s="35"/>
      <c r="WYC11" s="35"/>
      <c r="WYD11" s="35"/>
      <c r="WYE11" s="35"/>
      <c r="WYF11" s="35"/>
      <c r="WYG11" s="35"/>
      <c r="WYH11" s="35"/>
      <c r="WYI11" s="35"/>
      <c r="WYJ11" s="35"/>
      <c r="WYK11" s="35"/>
      <c r="WYL11" s="35"/>
      <c r="WYM11" s="35"/>
      <c r="WYN11" s="35"/>
      <c r="WYO11" s="35"/>
      <c r="WYP11" s="35"/>
      <c r="WYQ11" s="35"/>
      <c r="WYR11" s="35"/>
      <c r="WYS11" s="35"/>
      <c r="WYT11" s="35"/>
      <c r="WYU11" s="35"/>
      <c r="WYV11" s="35"/>
      <c r="WYW11" s="35"/>
      <c r="WYX11" s="35"/>
      <c r="WYY11" s="35"/>
      <c r="WYZ11" s="35"/>
      <c r="WZA11" s="35"/>
      <c r="WZB11" s="35"/>
      <c r="WZC11" s="35"/>
      <c r="WZD11" s="35"/>
      <c r="WZE11" s="35"/>
      <c r="WZF11" s="35"/>
      <c r="WZG11" s="35"/>
      <c r="WZH11" s="35"/>
      <c r="WZI11" s="35"/>
      <c r="WZJ11" s="35"/>
      <c r="WZK11" s="35"/>
      <c r="WZL11" s="35"/>
      <c r="WZM11" s="35"/>
      <c r="WZN11" s="35"/>
      <c r="WZO11" s="35"/>
      <c r="WZP11" s="35"/>
      <c r="WZQ11" s="35"/>
      <c r="WZR11" s="35"/>
      <c r="WZS11" s="35"/>
      <c r="WZT11" s="35"/>
      <c r="WZU11" s="35"/>
      <c r="WZV11" s="35"/>
      <c r="WZW11" s="35"/>
      <c r="WZX11" s="35"/>
      <c r="WZY11" s="35"/>
      <c r="WZZ11" s="35"/>
      <c r="XAA11" s="35"/>
      <c r="XAB11" s="35"/>
      <c r="XAC11" s="35"/>
      <c r="XAD11" s="35"/>
      <c r="XAE11" s="35"/>
      <c r="XAF11" s="35"/>
      <c r="XAG11" s="35"/>
      <c r="XAH11" s="35"/>
      <c r="XAI11" s="35"/>
      <c r="XAJ11" s="35"/>
      <c r="XAK11" s="35"/>
      <c r="XAL11" s="35"/>
      <c r="XAM11" s="35"/>
      <c r="XAN11" s="35"/>
      <c r="XAO11" s="35"/>
      <c r="XAP11" s="35"/>
      <c r="XAQ11" s="35"/>
      <c r="XAR11" s="35"/>
      <c r="XAS11" s="35"/>
      <c r="XAT11" s="35"/>
      <c r="XAU11" s="35"/>
      <c r="XAV11" s="35"/>
      <c r="XAW11" s="35"/>
      <c r="XAX11" s="35"/>
      <c r="XAY11" s="35"/>
      <c r="XAZ11" s="35"/>
      <c r="XBA11" s="35"/>
      <c r="XBB11" s="35"/>
      <c r="XBC11" s="35"/>
      <c r="XBD11" s="35"/>
      <c r="XBE11" s="35"/>
      <c r="XBF11" s="35"/>
      <c r="XBG11" s="35"/>
      <c r="XBH11" s="35"/>
      <c r="XBI11" s="35"/>
      <c r="XBJ11" s="35"/>
      <c r="XBK11" s="35"/>
      <c r="XBL11" s="35"/>
      <c r="XBM11" s="35"/>
      <c r="XBN11" s="35"/>
      <c r="XBO11" s="35"/>
      <c r="XBP11" s="35"/>
      <c r="XBQ11" s="35"/>
      <c r="XBR11" s="35"/>
      <c r="XBS11" s="35"/>
      <c r="XBT11" s="35"/>
      <c r="XBU11" s="35"/>
      <c r="XBV11" s="35"/>
      <c r="XBW11" s="35"/>
      <c r="XBX11" s="35"/>
      <c r="XBY11" s="35"/>
      <c r="XBZ11" s="35"/>
      <c r="XCA11" s="35"/>
      <c r="XCB11" s="35"/>
      <c r="XCC11" s="35"/>
      <c r="XCD11" s="35"/>
      <c r="XCE11" s="35"/>
      <c r="XCF11" s="35"/>
      <c r="XCG11" s="35"/>
      <c r="XCH11" s="35"/>
      <c r="XCI11" s="35"/>
      <c r="XCJ11" s="35"/>
      <c r="XCK11" s="35"/>
      <c r="XCL11" s="35"/>
      <c r="XCM11" s="35"/>
      <c r="XCN11" s="35"/>
      <c r="XCO11" s="35"/>
      <c r="XCP11" s="35"/>
      <c r="XCQ11" s="35"/>
      <c r="XCR11" s="35"/>
      <c r="XCS11" s="35"/>
      <c r="XCT11" s="35"/>
      <c r="XCU11" s="35"/>
      <c r="XCV11" s="35"/>
      <c r="XCW11" s="35"/>
      <c r="XCX11" s="35"/>
      <c r="XCY11" s="35"/>
      <c r="XCZ11" s="35"/>
      <c r="XDA11" s="35"/>
      <c r="XDB11" s="35"/>
      <c r="XDC11" s="35"/>
      <c r="XDD11" s="35"/>
      <c r="XDE11" s="35"/>
      <c r="XDF11" s="35"/>
      <c r="XDG11" s="35"/>
      <c r="XDH11" s="35"/>
      <c r="XDI11" s="35"/>
      <c r="XDJ11" s="35"/>
      <c r="XDK11" s="35"/>
      <c r="XDL11" s="35"/>
      <c r="XDM11" s="35"/>
      <c r="XDN11" s="35"/>
      <c r="XDO11" s="35"/>
      <c r="XDP11" s="35"/>
      <c r="XDQ11" s="35"/>
      <c r="XDR11" s="35"/>
      <c r="XDS11" s="35"/>
      <c r="XDT11" s="35"/>
      <c r="XDU11" s="35"/>
      <c r="XDV11" s="35"/>
      <c r="XDW11" s="35"/>
      <c r="XDX11" s="35"/>
      <c r="XDY11" s="35"/>
      <c r="XDZ11" s="35"/>
      <c r="XEA11" s="35"/>
      <c r="XEB11" s="35"/>
      <c r="XEC11" s="35"/>
      <c r="XED11" s="35"/>
      <c r="XEE11" s="35"/>
      <c r="XEF11" s="35"/>
      <c r="XEG11" s="35"/>
      <c r="XEH11" s="35"/>
      <c r="XEI11" s="35"/>
      <c r="XEJ11" s="35"/>
      <c r="XEK11" s="35"/>
      <c r="XEL11" s="35"/>
      <c r="XEM11" s="35"/>
      <c r="XEN11" s="35"/>
      <c r="XEO11" s="35"/>
      <c r="XEP11" s="35"/>
      <c r="XEQ11" s="35"/>
      <c r="XER11" s="35"/>
      <c r="XES11" s="35"/>
      <c r="XET11" s="35"/>
      <c r="XEU11" s="35"/>
      <c r="XEV11" s="35"/>
      <c r="XEW11" s="35"/>
      <c r="XEX11" s="35"/>
      <c r="XEY11" s="35"/>
      <c r="XEZ11" s="35"/>
      <c r="XFA11" s="35"/>
      <c r="XFB11" s="35"/>
      <c r="XFC11" s="35"/>
      <c r="XFD11" s="35"/>
    </row>
    <row r="12" spans="1:16384" ht="9" customHeight="1" x14ac:dyDescent="0.25">
      <c r="A12" s="36" t="s">
        <v>16</v>
      </c>
      <c r="B12" s="37">
        <v>260.26779999999997</v>
      </c>
      <c r="C12" s="37">
        <v>314.83440000000002</v>
      </c>
      <c r="D12" s="37">
        <v>322.58519999999999</v>
      </c>
      <c r="E12" s="37">
        <v>379.38789999999995</v>
      </c>
      <c r="F12" s="37">
        <v>373.02289999999999</v>
      </c>
      <c r="G12" s="38">
        <v>332.3338</v>
      </c>
      <c r="H12" s="38">
        <v>282.21230000000003</v>
      </c>
      <c r="I12" s="38">
        <v>293.92200000000003</v>
      </c>
      <c r="J12" s="38">
        <v>306.32229999999998</v>
      </c>
      <c r="K12" s="38">
        <v>332.66770000000002</v>
      </c>
      <c r="L12" s="38">
        <v>305.59949999999998</v>
      </c>
      <c r="M12" s="38">
        <v>323.87760000000003</v>
      </c>
      <c r="N12" s="38">
        <v>349.86920000000003</v>
      </c>
      <c r="O12" s="38">
        <v>395.94800000000004</v>
      </c>
      <c r="P12" s="38">
        <v>433.34770000000003</v>
      </c>
      <c r="Q12" s="38">
        <v>468.85739999999998</v>
      </c>
      <c r="R12" s="33"/>
      <c r="S12" s="34"/>
      <c r="T12" s="33"/>
    </row>
    <row r="13" spans="1:16384" ht="9" customHeight="1" x14ac:dyDescent="0.25">
      <c r="A13" s="36" t="s">
        <v>17</v>
      </c>
      <c r="B13" s="37">
        <v>142.00130000000001</v>
      </c>
      <c r="C13" s="37">
        <v>165.02859999999998</v>
      </c>
      <c r="D13" s="37">
        <v>256.6354</v>
      </c>
      <c r="E13" s="37">
        <v>302.06439999999998</v>
      </c>
      <c r="F13" s="37">
        <v>334.57929999999999</v>
      </c>
      <c r="G13" s="38">
        <v>334.3168</v>
      </c>
      <c r="H13" s="38">
        <v>322.06389999999999</v>
      </c>
      <c r="I13" s="38">
        <v>347.95659999999998</v>
      </c>
      <c r="J13" s="38">
        <v>396.75279999999998</v>
      </c>
      <c r="K13" s="38">
        <v>464.85989999999998</v>
      </c>
      <c r="L13" s="38">
        <v>619.58180000000004</v>
      </c>
      <c r="M13" s="38">
        <v>619.8501</v>
      </c>
      <c r="N13" s="38">
        <v>681.2319</v>
      </c>
      <c r="O13" s="38">
        <v>698.19830000000002</v>
      </c>
      <c r="P13" s="38">
        <v>784.03120000000001</v>
      </c>
      <c r="Q13" s="38">
        <v>880.41650000000004</v>
      </c>
      <c r="R13" s="33"/>
      <c r="S13" s="33"/>
      <c r="T13" s="33"/>
    </row>
    <row r="14" spans="1:16384" ht="9" customHeight="1" x14ac:dyDescent="0.25">
      <c r="A14" s="36" t="s">
        <v>18</v>
      </c>
      <c r="B14" s="37">
        <v>18.9495</v>
      </c>
      <c r="C14" s="37">
        <v>17.800799999999999</v>
      </c>
      <c r="D14" s="37">
        <v>24.451499999999996</v>
      </c>
      <c r="E14" s="37">
        <v>28.534300000000002</v>
      </c>
      <c r="F14" s="37">
        <v>32.006599999999999</v>
      </c>
      <c r="G14" s="38">
        <v>34.6967</v>
      </c>
      <c r="H14" s="38">
        <v>31.920200000000001</v>
      </c>
      <c r="I14" s="38">
        <v>33.7455</v>
      </c>
      <c r="J14" s="38">
        <v>36.6509</v>
      </c>
      <c r="K14" s="38">
        <v>41.356000000000002</v>
      </c>
      <c r="L14" s="38">
        <v>45.758600000000001</v>
      </c>
      <c r="M14" s="38">
        <v>46.584200000000003</v>
      </c>
      <c r="N14" s="38">
        <v>51.247500000000002</v>
      </c>
      <c r="O14" s="38">
        <v>55.386100000000006</v>
      </c>
      <c r="P14" s="38">
        <v>66.511400000000009</v>
      </c>
      <c r="Q14" s="38">
        <v>77.6995</v>
      </c>
      <c r="R14" s="33"/>
      <c r="S14" s="33"/>
      <c r="T14" s="33"/>
    </row>
    <row r="15" spans="1:16384" ht="9" customHeight="1" x14ac:dyDescent="0.25">
      <c r="A15" s="39" t="s">
        <v>19</v>
      </c>
      <c r="B15" s="40">
        <v>51.608799999999995</v>
      </c>
      <c r="C15" s="40">
        <v>53.301099999999998</v>
      </c>
      <c r="D15" s="40">
        <v>65.726100000000002</v>
      </c>
      <c r="E15" s="40">
        <v>82.008600000000001</v>
      </c>
      <c r="F15" s="40">
        <v>80.414400000000001</v>
      </c>
      <c r="G15" s="41">
        <v>72.783199999999994</v>
      </c>
      <c r="H15" s="41">
        <v>55.8249</v>
      </c>
      <c r="I15" s="41">
        <v>55.055400000000006</v>
      </c>
      <c r="J15" s="41">
        <v>57.815600000000003</v>
      </c>
      <c r="K15" s="41">
        <v>55.620800000000003</v>
      </c>
      <c r="L15" s="41">
        <v>54.900399999999998</v>
      </c>
      <c r="M15" s="41">
        <v>55.767099999999999</v>
      </c>
      <c r="N15" s="41">
        <v>56.445700000000002</v>
      </c>
      <c r="O15" s="41">
        <v>65.143600000000006</v>
      </c>
      <c r="P15" s="41">
        <v>75.168300000000002</v>
      </c>
      <c r="Q15" s="41">
        <v>78.891300000000001</v>
      </c>
      <c r="R15" s="33"/>
      <c r="S15" s="33"/>
      <c r="T15" s="33"/>
    </row>
    <row r="16" spans="1:16384" ht="9" customHeight="1" x14ac:dyDescent="0.25">
      <c r="A16" s="36" t="s">
        <v>20</v>
      </c>
      <c r="B16" s="37">
        <v>139.83099999999999</v>
      </c>
      <c r="C16" s="37">
        <v>180.0361</v>
      </c>
      <c r="D16" s="37">
        <v>240.76400000000001</v>
      </c>
      <c r="E16" s="37">
        <v>275.32690000000002</v>
      </c>
      <c r="F16" s="37">
        <v>293.23840000000001</v>
      </c>
      <c r="G16" s="38">
        <v>278.3621</v>
      </c>
      <c r="H16" s="38">
        <v>234.16759999999999</v>
      </c>
      <c r="I16" s="38">
        <v>234.00959999999998</v>
      </c>
      <c r="J16" s="38">
        <v>246.9692</v>
      </c>
      <c r="K16" s="38">
        <v>283.5093</v>
      </c>
      <c r="L16" s="38">
        <v>327.19240000000002</v>
      </c>
      <c r="M16" s="38">
        <v>392.25540000000001</v>
      </c>
      <c r="N16" s="38">
        <v>387.12360000000001</v>
      </c>
      <c r="O16" s="38">
        <v>420.10079999999999</v>
      </c>
      <c r="P16" s="38">
        <v>520.40679999999998</v>
      </c>
      <c r="Q16" s="38">
        <v>585.40139999999997</v>
      </c>
      <c r="R16" s="33"/>
      <c r="S16" s="33"/>
      <c r="T16" s="33"/>
    </row>
    <row r="17" spans="1:20" ht="9" customHeight="1" x14ac:dyDescent="0.25">
      <c r="A17" s="36" t="s">
        <v>21</v>
      </c>
      <c r="B17" s="37">
        <v>103.73960000000001</v>
      </c>
      <c r="C17" s="37">
        <v>134.34540000000001</v>
      </c>
      <c r="D17" s="37">
        <v>165.0771</v>
      </c>
      <c r="E17" s="37">
        <v>183.0994</v>
      </c>
      <c r="F17" s="37">
        <v>199.66299999999998</v>
      </c>
      <c r="G17" s="38">
        <v>184.66300000000001</v>
      </c>
      <c r="H17" s="38">
        <v>164.80439999999999</v>
      </c>
      <c r="I17" s="38">
        <v>171.51830000000001</v>
      </c>
      <c r="J17" s="38">
        <v>183.82229999999998</v>
      </c>
      <c r="K17" s="38">
        <v>180.17000000000002</v>
      </c>
      <c r="L17" s="38">
        <v>183.30430000000001</v>
      </c>
      <c r="M17" s="38">
        <v>216.77289999999999</v>
      </c>
      <c r="N17" s="38">
        <v>219.2724</v>
      </c>
      <c r="O17" s="38">
        <v>252.1559</v>
      </c>
      <c r="P17" s="38">
        <v>303.47149999999999</v>
      </c>
      <c r="Q17" s="38">
        <v>319.97039999999998</v>
      </c>
      <c r="R17" s="33"/>
      <c r="S17" s="33"/>
      <c r="T17" s="33"/>
    </row>
    <row r="18" spans="1:20" ht="9" customHeight="1" x14ac:dyDescent="0.25">
      <c r="A18" s="36" t="s">
        <v>22</v>
      </c>
      <c r="B18" s="37">
        <v>435.12890000000004</v>
      </c>
      <c r="C18" s="37">
        <v>587.54970000000003</v>
      </c>
      <c r="D18" s="37">
        <v>765.33839999999998</v>
      </c>
      <c r="E18" s="37">
        <v>940.83499999999992</v>
      </c>
      <c r="F18" s="37">
        <v>921.15199999999993</v>
      </c>
      <c r="G18" s="38">
        <v>811.12189999999998</v>
      </c>
      <c r="H18" s="38">
        <v>609.73310000000004</v>
      </c>
      <c r="I18" s="38">
        <v>574.45540000000005</v>
      </c>
      <c r="J18" s="38">
        <v>594.82809999999995</v>
      </c>
      <c r="K18" s="38">
        <v>572.7346</v>
      </c>
      <c r="L18" s="38">
        <v>501.85</v>
      </c>
      <c r="M18" s="38">
        <v>502.10130000000004</v>
      </c>
      <c r="N18" s="38">
        <v>593.56060000000002</v>
      </c>
      <c r="O18" s="38">
        <v>576.59479999999996</v>
      </c>
      <c r="P18" s="38">
        <v>648.86899999999991</v>
      </c>
      <c r="Q18" s="38">
        <v>815.38030000000003</v>
      </c>
      <c r="R18" s="33"/>
      <c r="S18" s="33"/>
      <c r="T18" s="33"/>
    </row>
    <row r="19" spans="1:20" ht="9" customHeight="1" x14ac:dyDescent="0.25">
      <c r="A19" s="39" t="s">
        <v>23</v>
      </c>
      <c r="B19" s="40">
        <v>236.67410000000001</v>
      </c>
      <c r="C19" s="40">
        <v>279.42149999999998</v>
      </c>
      <c r="D19" s="40">
        <v>389.18810000000002</v>
      </c>
      <c r="E19" s="40">
        <v>473.93060000000003</v>
      </c>
      <c r="F19" s="40">
        <v>460.21780000000001</v>
      </c>
      <c r="G19" s="41">
        <v>474.79040000000003</v>
      </c>
      <c r="H19" s="41">
        <v>407.82490000000001</v>
      </c>
      <c r="I19" s="41">
        <v>397.84179999999998</v>
      </c>
      <c r="J19" s="41">
        <v>419.29719999999998</v>
      </c>
      <c r="K19" s="41">
        <v>466.81909999999999</v>
      </c>
      <c r="L19" s="41">
        <v>519.21659999999997</v>
      </c>
      <c r="M19" s="41">
        <v>554.19979999999998</v>
      </c>
      <c r="N19" s="41">
        <v>643.58390000000009</v>
      </c>
      <c r="O19" s="41">
        <v>705.43830000000003</v>
      </c>
      <c r="P19" s="41">
        <v>825.65019999999993</v>
      </c>
      <c r="Q19" s="41">
        <v>983.36310000000003</v>
      </c>
      <c r="R19" s="33"/>
      <c r="S19" s="33"/>
      <c r="T19" s="33"/>
    </row>
    <row r="20" spans="1:20" ht="9" customHeight="1" x14ac:dyDescent="0.25">
      <c r="A20" s="36" t="s">
        <v>24</v>
      </c>
      <c r="B20" s="37">
        <v>814.75900000000001</v>
      </c>
      <c r="C20" s="37">
        <v>921.67250000000001</v>
      </c>
      <c r="D20" s="37">
        <v>1312.6498999999999</v>
      </c>
      <c r="E20" s="37">
        <v>1490.3933000000002</v>
      </c>
      <c r="F20" s="37">
        <v>1058.5616</v>
      </c>
      <c r="G20" s="38">
        <v>1083.8623000000002</v>
      </c>
      <c r="H20" s="38">
        <v>965.85480000000007</v>
      </c>
      <c r="I20" s="38">
        <v>999.279</v>
      </c>
      <c r="J20" s="38">
        <v>1151.9246000000001</v>
      </c>
      <c r="K20" s="38">
        <v>1013.5623999999999</v>
      </c>
      <c r="L20" s="38">
        <v>1394.5934</v>
      </c>
      <c r="M20" s="38">
        <v>1513.9496999999999</v>
      </c>
      <c r="N20" s="38">
        <v>1090.2693999999999</v>
      </c>
      <c r="O20" s="38">
        <v>1409.3012000000001</v>
      </c>
      <c r="P20" s="38">
        <v>1305.9348</v>
      </c>
      <c r="Q20" s="38">
        <v>1414.7492</v>
      </c>
      <c r="R20" s="33"/>
      <c r="S20" s="33"/>
      <c r="T20" s="33"/>
    </row>
    <row r="21" spans="1:20" ht="9" customHeight="1" x14ac:dyDescent="0.25">
      <c r="A21" s="36" t="s">
        <v>25</v>
      </c>
      <c r="B21" s="37">
        <v>262.48680000000002</v>
      </c>
      <c r="C21" s="37">
        <v>329.66730000000001</v>
      </c>
      <c r="D21" s="37">
        <v>384.30060000000003</v>
      </c>
      <c r="E21" s="37">
        <v>428.49590000000001</v>
      </c>
      <c r="F21" s="37">
        <v>453.05380000000002</v>
      </c>
      <c r="G21" s="38">
        <v>442.00119999999998</v>
      </c>
      <c r="H21" s="38">
        <v>374.78680000000003</v>
      </c>
      <c r="I21" s="38">
        <v>379.10250000000002</v>
      </c>
      <c r="J21" s="38">
        <v>416.61950000000002</v>
      </c>
      <c r="K21" s="38">
        <v>431.08959999999996</v>
      </c>
      <c r="L21" s="38">
        <v>458.911</v>
      </c>
      <c r="M21" s="38">
        <v>490.96950000000004</v>
      </c>
      <c r="N21" s="38">
        <v>533.59789999999998</v>
      </c>
      <c r="O21" s="38">
        <v>603.96630000000005</v>
      </c>
      <c r="P21" s="38">
        <v>715.27189999999996</v>
      </c>
      <c r="Q21" s="38">
        <v>805.05970000000002</v>
      </c>
      <c r="R21" s="33"/>
      <c r="S21" s="33"/>
      <c r="T21" s="33"/>
    </row>
    <row r="22" spans="1:20" ht="9" customHeight="1" x14ac:dyDescent="0.25">
      <c r="A22" s="36" t="s">
        <v>26</v>
      </c>
      <c r="B22" s="37">
        <v>1407.4571999999998</v>
      </c>
      <c r="C22" s="37">
        <v>1727.9875999999999</v>
      </c>
      <c r="D22" s="37">
        <v>1904.7607</v>
      </c>
      <c r="E22" s="37">
        <v>2311.2033000000001</v>
      </c>
      <c r="F22" s="37">
        <v>2388.9957999999997</v>
      </c>
      <c r="G22" s="38">
        <v>2317.6678000000002</v>
      </c>
      <c r="H22" s="38">
        <v>1944.8706999999999</v>
      </c>
      <c r="I22" s="38">
        <v>1981.3321000000001</v>
      </c>
      <c r="J22" s="38">
        <v>2155.7864</v>
      </c>
      <c r="K22" s="38">
        <v>2138.2954</v>
      </c>
      <c r="L22" s="38">
        <v>2007.5824000000002</v>
      </c>
      <c r="M22" s="38">
        <v>2096.4628000000002</v>
      </c>
      <c r="N22" s="38">
        <v>2263.5005000000001</v>
      </c>
      <c r="O22" s="38">
        <v>2412.1445000000003</v>
      </c>
      <c r="P22" s="38">
        <v>2773.5468000000001</v>
      </c>
      <c r="Q22" s="38">
        <v>3044.72</v>
      </c>
      <c r="R22" s="33"/>
      <c r="S22" s="33"/>
      <c r="T22" s="33"/>
    </row>
    <row r="23" spans="1:20" ht="9" customHeight="1" x14ac:dyDescent="0.25">
      <c r="A23" s="39" t="s">
        <v>27</v>
      </c>
      <c r="B23" s="40">
        <v>877.44910000000004</v>
      </c>
      <c r="C23" s="40">
        <v>1018.3475000000001</v>
      </c>
      <c r="D23" s="40">
        <v>1174.6072999999999</v>
      </c>
      <c r="E23" s="40">
        <v>1455.7219</v>
      </c>
      <c r="F23" s="40">
        <v>1489.5588</v>
      </c>
      <c r="G23" s="41">
        <v>1435.462</v>
      </c>
      <c r="H23" s="41">
        <v>1200.2610999999999</v>
      </c>
      <c r="I23" s="41">
        <v>1201.4815999999998</v>
      </c>
      <c r="J23" s="41">
        <v>1262.3571999999999</v>
      </c>
      <c r="K23" s="41">
        <v>1231.0101</v>
      </c>
      <c r="L23" s="41">
        <v>1205.2595999999999</v>
      </c>
      <c r="M23" s="41">
        <v>1203.4820999999999</v>
      </c>
      <c r="N23" s="41">
        <v>1277.7405999999999</v>
      </c>
      <c r="O23" s="41">
        <v>1370.1693</v>
      </c>
      <c r="P23" s="41">
        <v>1490.2315000000001</v>
      </c>
      <c r="Q23" s="41">
        <v>1614.5460000000003</v>
      </c>
      <c r="R23" s="33"/>
      <c r="S23" s="33"/>
      <c r="T23" s="33"/>
    </row>
    <row r="24" spans="1:20" ht="9" customHeight="1" x14ac:dyDescent="0.25">
      <c r="A24" s="36" t="s">
        <v>28</v>
      </c>
      <c r="B24" s="37">
        <v>608.44849999999997</v>
      </c>
      <c r="C24" s="37">
        <v>725.58400000000006</v>
      </c>
      <c r="D24" s="37">
        <v>814.98249999999996</v>
      </c>
      <c r="E24" s="37">
        <v>982.84679999999992</v>
      </c>
      <c r="F24" s="37">
        <v>1092.2258000000002</v>
      </c>
      <c r="G24" s="38">
        <v>960.97019999999998</v>
      </c>
      <c r="H24" s="38">
        <v>752.06589999999994</v>
      </c>
      <c r="I24" s="38">
        <v>715.51170000000002</v>
      </c>
      <c r="J24" s="38">
        <v>762.6617</v>
      </c>
      <c r="K24" s="38">
        <v>721.48820000000001</v>
      </c>
      <c r="L24" s="38">
        <v>630.14070000000004</v>
      </c>
      <c r="M24" s="38">
        <v>720.49890000000005</v>
      </c>
      <c r="N24" s="38">
        <v>725.53250000000003</v>
      </c>
      <c r="O24" s="38">
        <v>763.74649999999997</v>
      </c>
      <c r="P24" s="38">
        <v>834.6721</v>
      </c>
      <c r="Q24" s="38">
        <v>900.54679999999996</v>
      </c>
      <c r="R24" s="33"/>
      <c r="S24" s="33"/>
      <c r="T24" s="33"/>
    </row>
    <row r="25" spans="1:20" ht="9" customHeight="1" x14ac:dyDescent="0.25">
      <c r="A25" s="36" t="s">
        <v>29</v>
      </c>
      <c r="B25" s="37">
        <v>1335.0651</v>
      </c>
      <c r="C25" s="37">
        <v>1462.2291</v>
      </c>
      <c r="D25" s="37">
        <v>1695.74</v>
      </c>
      <c r="E25" s="37">
        <v>1975.4749999999999</v>
      </c>
      <c r="F25" s="37">
        <v>1996.6606999999999</v>
      </c>
      <c r="G25" s="38">
        <v>1914.7937999999999</v>
      </c>
      <c r="H25" s="38">
        <v>1695.0917999999999</v>
      </c>
      <c r="I25" s="38">
        <v>1755.5694000000001</v>
      </c>
      <c r="J25" s="38">
        <v>1895.7864</v>
      </c>
      <c r="K25" s="38">
        <v>1883.5055</v>
      </c>
      <c r="L25" s="38">
        <v>1755.0156000000002</v>
      </c>
      <c r="M25" s="38">
        <v>1959.8528000000001</v>
      </c>
      <c r="N25" s="38">
        <v>2218.5816</v>
      </c>
      <c r="O25" s="38">
        <v>2520.8020999999999</v>
      </c>
      <c r="P25" s="38">
        <v>2881.4418999999998</v>
      </c>
      <c r="Q25" s="38">
        <v>3287.3247000000001</v>
      </c>
      <c r="R25" s="33"/>
      <c r="S25" s="33"/>
      <c r="T25" s="33"/>
    </row>
    <row r="26" spans="1:20" ht="9" customHeight="1" x14ac:dyDescent="0.25">
      <c r="A26" s="36" t="s">
        <v>30</v>
      </c>
      <c r="B26" s="37">
        <v>1106.4560000000001</v>
      </c>
      <c r="C26" s="37">
        <v>1445.7882999999999</v>
      </c>
      <c r="D26" s="37">
        <v>1764.8775999999998</v>
      </c>
      <c r="E26" s="37">
        <v>2079.1478000000002</v>
      </c>
      <c r="F26" s="37">
        <v>2167.0180999999998</v>
      </c>
      <c r="G26" s="38">
        <v>2066.7034000000003</v>
      </c>
      <c r="H26" s="38">
        <v>1700.7687000000001</v>
      </c>
      <c r="I26" s="38">
        <v>1637.5500999999999</v>
      </c>
      <c r="J26" s="38">
        <v>1658.3754999999999</v>
      </c>
      <c r="K26" s="38">
        <v>1563.7836</v>
      </c>
      <c r="L26" s="38">
        <v>1432.9979000000001</v>
      </c>
      <c r="M26" s="38">
        <v>1462.1325000000002</v>
      </c>
      <c r="N26" s="38">
        <v>1561.1460999999999</v>
      </c>
      <c r="O26" s="38">
        <v>1606.9463000000001</v>
      </c>
      <c r="P26" s="38">
        <v>1777.7445</v>
      </c>
      <c r="Q26" s="38">
        <v>1902.3723</v>
      </c>
      <c r="R26" s="33"/>
      <c r="S26" s="33"/>
      <c r="T26" s="33"/>
    </row>
    <row r="27" spans="1:20" ht="9" customHeight="1" x14ac:dyDescent="0.25">
      <c r="A27" s="39" t="s">
        <v>31</v>
      </c>
      <c r="B27" s="40">
        <v>1787.4676999999999</v>
      </c>
      <c r="C27" s="40">
        <v>2281.4032000000002</v>
      </c>
      <c r="D27" s="40">
        <v>2442.4009999999998</v>
      </c>
      <c r="E27" s="40">
        <v>2503.6922</v>
      </c>
      <c r="F27" s="40">
        <v>2435.8050999999996</v>
      </c>
      <c r="G27" s="41">
        <v>2448.8622999999998</v>
      </c>
      <c r="H27" s="41">
        <v>2132.2835</v>
      </c>
      <c r="I27" s="41">
        <v>2144.5020999999997</v>
      </c>
      <c r="J27" s="41">
        <v>2245.0563000000002</v>
      </c>
      <c r="K27" s="41">
        <v>2209.3559</v>
      </c>
      <c r="L27" s="41">
        <v>2048.7233000000001</v>
      </c>
      <c r="M27" s="41">
        <v>2244.0271000000002</v>
      </c>
      <c r="N27" s="41">
        <v>2531.9906000000001</v>
      </c>
      <c r="O27" s="41">
        <v>2745.4286999999999</v>
      </c>
      <c r="P27" s="41">
        <v>3037.9330000000004</v>
      </c>
      <c r="Q27" s="41">
        <v>3391.5207999999998</v>
      </c>
      <c r="R27" s="33"/>
      <c r="S27" s="33"/>
      <c r="T27" s="33"/>
    </row>
    <row r="28" spans="1:20" ht="9" customHeight="1" x14ac:dyDescent="0.25">
      <c r="A28" s="36" t="s">
        <v>32</v>
      </c>
      <c r="B28" s="37">
        <v>373.16329999999994</v>
      </c>
      <c r="C28" s="37">
        <v>433.1823</v>
      </c>
      <c r="D28" s="37">
        <v>505.15129999999999</v>
      </c>
      <c r="E28" s="37">
        <v>587.99959999999999</v>
      </c>
      <c r="F28" s="37">
        <v>635.40120000000002</v>
      </c>
      <c r="G28" s="38">
        <v>622.59270000000004</v>
      </c>
      <c r="H28" s="38">
        <v>548.12180000000001</v>
      </c>
      <c r="I28" s="38">
        <v>554.85969999999998</v>
      </c>
      <c r="J28" s="38">
        <v>586.81519999999989</v>
      </c>
      <c r="K28" s="38">
        <v>561.26639999999998</v>
      </c>
      <c r="L28" s="38">
        <v>514.50540000000001</v>
      </c>
      <c r="M28" s="38">
        <v>527.66309999999999</v>
      </c>
      <c r="N28" s="38">
        <v>551.06709999999998</v>
      </c>
      <c r="O28" s="38">
        <v>581.53060000000005</v>
      </c>
      <c r="P28" s="38">
        <v>642.61649999999997</v>
      </c>
      <c r="Q28" s="38">
        <v>673.17259999999999</v>
      </c>
      <c r="R28" s="33"/>
      <c r="S28" s="33"/>
      <c r="T28" s="33"/>
    </row>
    <row r="29" spans="1:20" ht="9" customHeight="1" x14ac:dyDescent="0.25">
      <c r="A29" s="36" t="s">
        <v>33</v>
      </c>
      <c r="B29" s="37">
        <v>227.52709999999999</v>
      </c>
      <c r="C29" s="37">
        <v>262.40269999999998</v>
      </c>
      <c r="D29" s="37">
        <v>302.68619999999999</v>
      </c>
      <c r="E29" s="37">
        <v>348.24160000000001</v>
      </c>
      <c r="F29" s="37">
        <v>375.16049999999996</v>
      </c>
      <c r="G29" s="38">
        <v>376.45000000000005</v>
      </c>
      <c r="H29" s="38">
        <v>341.62959999999998</v>
      </c>
      <c r="I29" s="38">
        <v>337.39749999999998</v>
      </c>
      <c r="J29" s="38">
        <v>356.35569999999996</v>
      </c>
      <c r="K29" s="38">
        <v>339.51749999999998</v>
      </c>
      <c r="L29" s="38">
        <v>321.07820000000004</v>
      </c>
      <c r="M29" s="38">
        <v>361.77340000000004</v>
      </c>
      <c r="N29" s="38">
        <v>399.71500000000003</v>
      </c>
      <c r="O29" s="38">
        <v>437.36510000000004</v>
      </c>
      <c r="P29" s="38">
        <v>495.97839999999997</v>
      </c>
      <c r="Q29" s="38">
        <v>543.78489999999999</v>
      </c>
      <c r="R29" s="33"/>
      <c r="S29" s="33"/>
      <c r="T29" s="33"/>
    </row>
    <row r="30" spans="1:20" ht="9" customHeight="1" x14ac:dyDescent="0.25">
      <c r="A30" s="36" t="s">
        <v>34</v>
      </c>
      <c r="B30" s="37">
        <v>189.16940000000002</v>
      </c>
      <c r="C30" s="37">
        <v>295.85000000000002</v>
      </c>
      <c r="D30" s="37">
        <v>283.98329999999999</v>
      </c>
      <c r="E30" s="37">
        <v>342.55259999999998</v>
      </c>
      <c r="F30" s="37">
        <v>327.065</v>
      </c>
      <c r="G30" s="38">
        <v>323.76949999999999</v>
      </c>
      <c r="H30" s="38">
        <v>292.99149999999997</v>
      </c>
      <c r="I30" s="38">
        <v>283.98289999999997</v>
      </c>
      <c r="J30" s="38">
        <v>308.92320000000001</v>
      </c>
      <c r="K30" s="38">
        <v>340.0258</v>
      </c>
      <c r="L30" s="38">
        <v>597.15239999999994</v>
      </c>
      <c r="M30" s="38">
        <v>614.47209999999995</v>
      </c>
      <c r="N30" s="38">
        <v>644.43089999999995</v>
      </c>
      <c r="O30" s="38">
        <v>655.95809999999994</v>
      </c>
      <c r="P30" s="38">
        <v>878.60259999999994</v>
      </c>
      <c r="Q30" s="38">
        <v>947.24530000000004</v>
      </c>
      <c r="R30" s="33"/>
      <c r="S30" s="33"/>
      <c r="T30" s="33"/>
    </row>
    <row r="31" spans="1:20" ht="9" customHeight="1" x14ac:dyDescent="0.25">
      <c r="A31" s="39" t="s">
        <v>35</v>
      </c>
      <c r="B31" s="40">
        <v>787.1173</v>
      </c>
      <c r="C31" s="40">
        <v>948.8590999999999</v>
      </c>
      <c r="D31" s="40">
        <v>1080.2487000000001</v>
      </c>
      <c r="E31" s="40">
        <v>1360.1789999999999</v>
      </c>
      <c r="F31" s="40">
        <v>1517.4084</v>
      </c>
      <c r="G31" s="41">
        <v>1522.2478999999998</v>
      </c>
      <c r="H31" s="41">
        <v>1298.4675999999999</v>
      </c>
      <c r="I31" s="41">
        <v>1296.5389</v>
      </c>
      <c r="J31" s="41">
        <v>1427.3848999999998</v>
      </c>
      <c r="K31" s="41">
        <v>1366.2206999999999</v>
      </c>
      <c r="L31" s="41">
        <v>1150.8674999999998</v>
      </c>
      <c r="M31" s="41">
        <v>1214.7938000000001</v>
      </c>
      <c r="N31" s="41">
        <v>1289.3969</v>
      </c>
      <c r="O31" s="41">
        <v>1420.1954000000001</v>
      </c>
      <c r="P31" s="41">
        <v>1534.1971000000001</v>
      </c>
      <c r="Q31" s="41">
        <v>1730.4809</v>
      </c>
      <c r="R31" s="33"/>
      <c r="S31" s="33"/>
      <c r="T31" s="33"/>
    </row>
    <row r="32" spans="1:20" ht="9" customHeight="1" x14ac:dyDescent="0.25">
      <c r="A32" s="36" t="s">
        <v>36</v>
      </c>
      <c r="B32" s="37">
        <v>853.88249999999994</v>
      </c>
      <c r="C32" s="37">
        <v>1009.0552</v>
      </c>
      <c r="D32" s="37">
        <v>1182.0634</v>
      </c>
      <c r="E32" s="37">
        <v>1482.5735</v>
      </c>
      <c r="F32" s="37">
        <v>1617.5594999999998</v>
      </c>
      <c r="G32" s="38">
        <v>1615.6722</v>
      </c>
      <c r="H32" s="38">
        <v>1374.8834000000002</v>
      </c>
      <c r="I32" s="38">
        <v>1371.2222000000002</v>
      </c>
      <c r="J32" s="38">
        <v>1469.6394999999998</v>
      </c>
      <c r="K32" s="38">
        <v>1403.2456</v>
      </c>
      <c r="L32" s="38">
        <v>1334.5594000000001</v>
      </c>
      <c r="M32" s="38">
        <v>1338.6496999999999</v>
      </c>
      <c r="N32" s="38">
        <v>1371.2705000000001</v>
      </c>
      <c r="O32" s="38">
        <v>1459.5058000000001</v>
      </c>
      <c r="P32" s="38">
        <v>1614.0106999999998</v>
      </c>
      <c r="Q32" s="38">
        <v>1698.3069</v>
      </c>
      <c r="R32" s="33"/>
      <c r="S32" s="33"/>
      <c r="T32" s="33"/>
    </row>
    <row r="33" spans="1:16384" ht="9" customHeight="1" x14ac:dyDescent="0.25">
      <c r="A33" s="36" t="s">
        <v>37</v>
      </c>
      <c r="B33" s="37">
        <v>283.33760000000001</v>
      </c>
      <c r="C33" s="37">
        <v>353.40120000000002</v>
      </c>
      <c r="D33" s="37">
        <v>405.916</v>
      </c>
      <c r="E33" s="37">
        <v>484.08000000000004</v>
      </c>
      <c r="F33" s="37">
        <v>475.11019999999996</v>
      </c>
      <c r="G33" s="38">
        <v>436.40240000000006</v>
      </c>
      <c r="H33" s="38">
        <v>360.15479999999997</v>
      </c>
      <c r="I33" s="38">
        <v>354.53309999999999</v>
      </c>
      <c r="J33" s="38">
        <v>383.29609999999997</v>
      </c>
      <c r="K33" s="38">
        <v>378.57590000000005</v>
      </c>
      <c r="L33" s="38">
        <v>411.5412</v>
      </c>
      <c r="M33" s="38">
        <v>398.20409999999998</v>
      </c>
      <c r="N33" s="38">
        <v>460.11950000000002</v>
      </c>
      <c r="O33" s="38">
        <v>525.1232</v>
      </c>
      <c r="P33" s="38">
        <v>595.64529999999991</v>
      </c>
      <c r="Q33" s="38">
        <v>660.08979999999997</v>
      </c>
      <c r="R33" s="33"/>
      <c r="S33" s="33"/>
      <c r="T33" s="33"/>
    </row>
    <row r="34" spans="1:16384" ht="9" customHeight="1" x14ac:dyDescent="0.25">
      <c r="A34" s="36" t="s">
        <v>38</v>
      </c>
      <c r="B34" s="37">
        <v>52.8459</v>
      </c>
      <c r="C34" s="37">
        <v>67.458200000000005</v>
      </c>
      <c r="D34" s="37">
        <v>84.973699999999994</v>
      </c>
      <c r="E34" s="37">
        <v>99.536699999999996</v>
      </c>
      <c r="F34" s="37">
        <v>98.52109999999999</v>
      </c>
      <c r="G34" s="38">
        <v>97.346600000000009</v>
      </c>
      <c r="H34" s="38">
        <v>85.571799999999996</v>
      </c>
      <c r="I34" s="38">
        <v>86.803999999999988</v>
      </c>
      <c r="J34" s="38">
        <v>92.075599999999994</v>
      </c>
      <c r="K34" s="38">
        <v>93.321599999999989</v>
      </c>
      <c r="L34" s="38">
        <v>100.837</v>
      </c>
      <c r="M34" s="38">
        <v>105.0429</v>
      </c>
      <c r="N34" s="38">
        <v>117.4346</v>
      </c>
      <c r="O34" s="38">
        <v>129.7286</v>
      </c>
      <c r="P34" s="38">
        <v>145.99519999999998</v>
      </c>
      <c r="Q34" s="38">
        <v>165.09109999999998</v>
      </c>
      <c r="R34" s="33"/>
      <c r="S34" s="33"/>
      <c r="T34" s="33"/>
    </row>
    <row r="35" spans="1:16384" ht="9" customHeight="1" x14ac:dyDescent="0.25">
      <c r="A35" s="39" t="s">
        <v>39</v>
      </c>
      <c r="B35" s="40">
        <v>403.50200000000001</v>
      </c>
      <c r="C35" s="40">
        <v>469.20980000000003</v>
      </c>
      <c r="D35" s="40">
        <v>562.30899999999997</v>
      </c>
      <c r="E35" s="40">
        <v>714.48940000000005</v>
      </c>
      <c r="F35" s="40">
        <v>778.37660000000005</v>
      </c>
      <c r="G35" s="41">
        <v>760.75170000000003</v>
      </c>
      <c r="H35" s="41">
        <v>626.76</v>
      </c>
      <c r="I35" s="41">
        <v>629.4701</v>
      </c>
      <c r="J35" s="41">
        <v>700.79630000000009</v>
      </c>
      <c r="K35" s="41">
        <v>738.6955999999999</v>
      </c>
      <c r="L35" s="41">
        <v>707.03909999999996</v>
      </c>
      <c r="M35" s="41">
        <v>769.8845</v>
      </c>
      <c r="N35" s="41">
        <v>849.42920000000004</v>
      </c>
      <c r="O35" s="41">
        <v>960.82860000000005</v>
      </c>
      <c r="P35" s="41">
        <v>1125.7871</v>
      </c>
      <c r="Q35" s="41">
        <v>1235.3095000000001</v>
      </c>
      <c r="R35" s="33"/>
      <c r="S35" s="33"/>
      <c r="T35" s="33"/>
    </row>
    <row r="36" spans="1:16384" ht="9" customHeight="1" x14ac:dyDescent="0.25">
      <c r="A36" s="36" t="s">
        <v>40</v>
      </c>
      <c r="B36" s="37">
        <v>320.51319999999998</v>
      </c>
      <c r="C36" s="37">
        <v>374.02040000000005</v>
      </c>
      <c r="D36" s="37">
        <v>451.13159999999999</v>
      </c>
      <c r="E36" s="37">
        <v>503.21899999999999</v>
      </c>
      <c r="F36" s="37">
        <v>522.99250000000006</v>
      </c>
      <c r="G36" s="38">
        <v>487.68870000000004</v>
      </c>
      <c r="H36" s="38">
        <v>456.74549999999999</v>
      </c>
      <c r="I36" s="38">
        <v>470.21960000000001</v>
      </c>
      <c r="J36" s="38">
        <v>511.82129999999995</v>
      </c>
      <c r="K36" s="38">
        <v>501.22540000000004</v>
      </c>
      <c r="L36" s="38">
        <v>502.97680000000003</v>
      </c>
      <c r="M36" s="38">
        <v>517.02269999999999</v>
      </c>
      <c r="N36" s="38">
        <v>533.24400000000003</v>
      </c>
      <c r="O36" s="38">
        <v>622.67079999999999</v>
      </c>
      <c r="P36" s="38">
        <v>720.01160000000004</v>
      </c>
      <c r="Q36" s="38">
        <v>797.12330000000009</v>
      </c>
      <c r="R36" s="33"/>
      <c r="S36" s="33"/>
      <c r="T36" s="33"/>
    </row>
    <row r="37" spans="1:16384" s="42" customFormat="1" ht="9" customHeight="1" x14ac:dyDescent="0.25">
      <c r="A37" s="36" t="s">
        <v>41</v>
      </c>
      <c r="B37" s="37">
        <v>128.3305</v>
      </c>
      <c r="C37" s="37">
        <v>170.42070000000001</v>
      </c>
      <c r="D37" s="37">
        <v>294.72619999999995</v>
      </c>
      <c r="E37" s="37">
        <v>325.96579999999994</v>
      </c>
      <c r="F37" s="37">
        <v>332.34109999999998</v>
      </c>
      <c r="G37" s="38">
        <v>310.95550000000003</v>
      </c>
      <c r="H37" s="38">
        <v>278.70299999999997</v>
      </c>
      <c r="I37" s="38">
        <v>292.0197</v>
      </c>
      <c r="J37" s="38">
        <v>326.91559999999998</v>
      </c>
      <c r="K37" s="38">
        <v>326.75869999999998</v>
      </c>
      <c r="L37" s="38">
        <v>341.15659999999997</v>
      </c>
      <c r="M37" s="38">
        <v>337.11169999999998</v>
      </c>
      <c r="N37" s="38">
        <v>375.83960000000002</v>
      </c>
      <c r="O37" s="38">
        <v>413.16610000000003</v>
      </c>
      <c r="P37" s="38">
        <v>448.11360000000002</v>
      </c>
      <c r="Q37" s="38">
        <v>523.09730000000002</v>
      </c>
      <c r="R37" s="33"/>
      <c r="S37" s="33"/>
      <c r="T37" s="33"/>
    </row>
    <row r="38" spans="1:16384" ht="9" customHeight="1" x14ac:dyDescent="0.25">
      <c r="A38" s="36" t="s">
        <v>42</v>
      </c>
      <c r="B38" s="37">
        <v>85.8934</v>
      </c>
      <c r="C38" s="37">
        <v>105.2848</v>
      </c>
      <c r="D38" s="37">
        <v>156.45839999999998</v>
      </c>
      <c r="E38" s="37">
        <v>187.8389</v>
      </c>
      <c r="F38" s="37">
        <v>182.82420000000002</v>
      </c>
      <c r="G38" s="38">
        <v>156.01730000000001</v>
      </c>
      <c r="H38" s="38">
        <v>114.41170000000001</v>
      </c>
      <c r="I38" s="38">
        <v>111.34269999999999</v>
      </c>
      <c r="J38" s="38">
        <v>111.7285</v>
      </c>
      <c r="K38" s="38">
        <v>111.26349999999999</v>
      </c>
      <c r="L38" s="38">
        <v>117.1747</v>
      </c>
      <c r="M38" s="38">
        <v>130.9631</v>
      </c>
      <c r="N38" s="38">
        <v>130.16829999999999</v>
      </c>
      <c r="O38" s="38">
        <v>154.1747</v>
      </c>
      <c r="P38" s="38">
        <v>164.78110000000001</v>
      </c>
      <c r="Q38" s="38">
        <v>206.82569999999998</v>
      </c>
      <c r="R38" s="33"/>
      <c r="S38" s="33"/>
      <c r="T38" s="33"/>
    </row>
    <row r="39" spans="1:16384" ht="9" customHeight="1" x14ac:dyDescent="0.25">
      <c r="A39" s="39" t="s">
        <v>43</v>
      </c>
      <c r="B39" s="40">
        <v>234.46279999999999</v>
      </c>
      <c r="C39" s="40">
        <v>284.10320000000002</v>
      </c>
      <c r="D39" s="40">
        <v>425.33350000000002</v>
      </c>
      <c r="E39" s="40">
        <v>496.72699999999998</v>
      </c>
      <c r="F39" s="40">
        <v>516.68650000000002</v>
      </c>
      <c r="G39" s="41">
        <v>500.51140000000004</v>
      </c>
      <c r="H39" s="41">
        <v>414.96359999999999</v>
      </c>
      <c r="I39" s="41">
        <v>402.29689999999999</v>
      </c>
      <c r="J39" s="41">
        <v>445.2998</v>
      </c>
      <c r="K39" s="41">
        <v>485.48689999999999</v>
      </c>
      <c r="L39" s="41">
        <v>709.2829999999999</v>
      </c>
      <c r="M39" s="41">
        <v>833.16139999999996</v>
      </c>
      <c r="N39" s="41">
        <v>664.99660000000006</v>
      </c>
      <c r="O39" s="41">
        <v>653.56600000000003</v>
      </c>
      <c r="P39" s="41">
        <v>728.47540000000004</v>
      </c>
      <c r="Q39" s="41">
        <v>793.03250000000003</v>
      </c>
      <c r="R39" s="33"/>
      <c r="S39" s="33"/>
      <c r="T39" s="33"/>
    </row>
    <row r="40" spans="1:16384" ht="9" customHeight="1" x14ac:dyDescent="0.25">
      <c r="A40" s="36" t="s">
        <v>44</v>
      </c>
      <c r="B40" s="37">
        <v>149.19040000000001</v>
      </c>
      <c r="C40" s="37">
        <v>185.09249999999997</v>
      </c>
      <c r="D40" s="37">
        <v>221.10039999999998</v>
      </c>
      <c r="E40" s="37">
        <v>270.68369999999999</v>
      </c>
      <c r="F40" s="37">
        <v>303.30160000000001</v>
      </c>
      <c r="G40" s="38">
        <v>305.2063</v>
      </c>
      <c r="H40" s="38">
        <v>258.85980000000001</v>
      </c>
      <c r="I40" s="38">
        <v>258.52010000000001</v>
      </c>
      <c r="J40" s="38">
        <v>274.54599999999999</v>
      </c>
      <c r="K40" s="38">
        <v>253.23680000000002</v>
      </c>
      <c r="L40" s="38">
        <v>217.0694</v>
      </c>
      <c r="M40" s="38">
        <v>218.85790000000003</v>
      </c>
      <c r="N40" s="38">
        <v>224.87560000000002</v>
      </c>
      <c r="O40" s="38">
        <v>233.17139999999998</v>
      </c>
      <c r="P40" s="38">
        <v>249.56120000000001</v>
      </c>
      <c r="Q40" s="38">
        <v>254.5094</v>
      </c>
      <c r="R40" s="33"/>
      <c r="S40" s="33"/>
      <c r="T40" s="33"/>
    </row>
    <row r="41" spans="1:16384" ht="9" customHeight="1" x14ac:dyDescent="0.25">
      <c r="A41" s="36" t="s">
        <v>45</v>
      </c>
      <c r="B41" s="37">
        <v>999.18240000000014</v>
      </c>
      <c r="C41" s="37">
        <v>1168.0526</v>
      </c>
      <c r="D41" s="37">
        <v>1373.4816000000001</v>
      </c>
      <c r="E41" s="37">
        <v>1680.7815999999998</v>
      </c>
      <c r="F41" s="37">
        <v>1775.7294000000002</v>
      </c>
      <c r="G41" s="38">
        <v>1618.3088</v>
      </c>
      <c r="H41" s="38">
        <v>1296.3027</v>
      </c>
      <c r="I41" s="38">
        <v>1237.4371999999998</v>
      </c>
      <c r="J41" s="38">
        <v>1273.0863999999999</v>
      </c>
      <c r="K41" s="38">
        <v>1176.0097000000001</v>
      </c>
      <c r="L41" s="38">
        <v>1027.6556</v>
      </c>
      <c r="M41" s="38">
        <v>1047.4126999999999</v>
      </c>
      <c r="N41" s="38">
        <v>1086.1434999999999</v>
      </c>
      <c r="O41" s="38">
        <v>1123.9666000000002</v>
      </c>
      <c r="P41" s="38">
        <v>1286.2502999999999</v>
      </c>
      <c r="Q41" s="38">
        <v>1375.7203999999999</v>
      </c>
      <c r="R41" s="33"/>
      <c r="S41" s="33"/>
      <c r="T41" s="33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  <c r="IV41" s="34"/>
      <c r="IW41" s="34"/>
      <c r="IX41" s="34"/>
      <c r="IY41" s="34"/>
      <c r="IZ41" s="34"/>
      <c r="JA41" s="34"/>
      <c r="JB41" s="34"/>
      <c r="JC41" s="34"/>
      <c r="JD41" s="34"/>
      <c r="JE41" s="34"/>
      <c r="JF41" s="34"/>
      <c r="JG41" s="34"/>
      <c r="JH41" s="34"/>
      <c r="JI41" s="34"/>
      <c r="JJ41" s="34"/>
      <c r="JK41" s="34"/>
      <c r="JL41" s="34"/>
      <c r="JM41" s="34"/>
      <c r="JN41" s="34"/>
      <c r="JO41" s="34"/>
      <c r="JP41" s="34"/>
      <c r="JQ41" s="34"/>
      <c r="JR41" s="34"/>
      <c r="JS41" s="34"/>
      <c r="JT41" s="34"/>
      <c r="JU41" s="34"/>
      <c r="JV41" s="34"/>
      <c r="JW41" s="34"/>
      <c r="JX41" s="34"/>
      <c r="JY41" s="34"/>
      <c r="JZ41" s="34"/>
      <c r="KA41" s="34"/>
      <c r="KB41" s="34"/>
      <c r="KC41" s="34"/>
      <c r="KD41" s="34"/>
      <c r="KE41" s="34"/>
      <c r="KF41" s="34"/>
      <c r="KG41" s="34"/>
      <c r="KH41" s="34"/>
      <c r="KI41" s="34"/>
      <c r="KJ41" s="34"/>
      <c r="KK41" s="34"/>
      <c r="KL41" s="34"/>
      <c r="KM41" s="34"/>
      <c r="KN41" s="34"/>
      <c r="KO41" s="34"/>
      <c r="KP41" s="34"/>
      <c r="KQ41" s="34"/>
      <c r="KR41" s="34"/>
      <c r="KS41" s="34"/>
      <c r="KT41" s="34"/>
      <c r="KU41" s="34"/>
      <c r="KV41" s="34"/>
      <c r="KW41" s="34"/>
      <c r="KX41" s="34"/>
      <c r="KY41" s="34"/>
      <c r="KZ41" s="34"/>
      <c r="LA41" s="34"/>
      <c r="LB41" s="34"/>
      <c r="LC41" s="34"/>
      <c r="LD41" s="34"/>
      <c r="LE41" s="34"/>
      <c r="LF41" s="34"/>
      <c r="LG41" s="34"/>
      <c r="LH41" s="34"/>
      <c r="LI41" s="34"/>
      <c r="LJ41" s="34"/>
      <c r="LK41" s="34"/>
      <c r="LL41" s="34"/>
      <c r="LM41" s="34"/>
      <c r="LN41" s="34"/>
      <c r="LO41" s="34"/>
      <c r="LP41" s="34"/>
      <c r="LQ41" s="34"/>
      <c r="LR41" s="34"/>
      <c r="LS41" s="34"/>
      <c r="LT41" s="34"/>
      <c r="LU41" s="34"/>
      <c r="LV41" s="34"/>
      <c r="LW41" s="34"/>
      <c r="LX41" s="34"/>
      <c r="LY41" s="34"/>
      <c r="LZ41" s="34"/>
      <c r="MA41" s="34"/>
      <c r="MB41" s="34"/>
      <c r="MC41" s="34"/>
      <c r="MD41" s="34"/>
      <c r="ME41" s="34"/>
      <c r="MF41" s="34"/>
      <c r="MG41" s="34"/>
      <c r="MH41" s="34"/>
      <c r="MI41" s="34"/>
      <c r="MJ41" s="34"/>
      <c r="MK41" s="34"/>
      <c r="ML41" s="34"/>
      <c r="MM41" s="34"/>
      <c r="MN41" s="34"/>
      <c r="MO41" s="34"/>
      <c r="MP41" s="34"/>
      <c r="MQ41" s="34"/>
      <c r="MR41" s="34"/>
      <c r="MS41" s="34"/>
      <c r="MT41" s="34"/>
      <c r="MU41" s="34"/>
      <c r="MV41" s="34"/>
      <c r="MW41" s="34"/>
      <c r="MX41" s="34"/>
      <c r="MY41" s="34"/>
      <c r="MZ41" s="34"/>
      <c r="NA41" s="34"/>
      <c r="NB41" s="34"/>
      <c r="NC41" s="34"/>
      <c r="ND41" s="34"/>
      <c r="NE41" s="34"/>
      <c r="NF41" s="34"/>
      <c r="NG41" s="34"/>
      <c r="NH41" s="34"/>
      <c r="NI41" s="34"/>
      <c r="NJ41" s="34"/>
      <c r="NK41" s="34"/>
      <c r="NL41" s="34"/>
      <c r="NM41" s="34"/>
      <c r="NN41" s="34"/>
      <c r="NO41" s="34"/>
      <c r="NP41" s="34"/>
      <c r="NQ41" s="34"/>
      <c r="NR41" s="34"/>
      <c r="NS41" s="34"/>
      <c r="NT41" s="34"/>
      <c r="NU41" s="34"/>
      <c r="NV41" s="34"/>
      <c r="NW41" s="34"/>
      <c r="NX41" s="34"/>
      <c r="NY41" s="34"/>
      <c r="NZ41" s="34"/>
      <c r="OA41" s="34"/>
      <c r="OB41" s="34"/>
      <c r="OC41" s="34"/>
      <c r="OD41" s="34"/>
      <c r="OE41" s="34"/>
      <c r="OF41" s="34"/>
      <c r="OG41" s="34"/>
      <c r="OH41" s="34"/>
      <c r="OI41" s="34"/>
      <c r="OJ41" s="34"/>
      <c r="OK41" s="34"/>
      <c r="OL41" s="34"/>
      <c r="OM41" s="34"/>
      <c r="ON41" s="34"/>
      <c r="OO41" s="34"/>
      <c r="OP41" s="34"/>
      <c r="OQ41" s="34"/>
      <c r="OR41" s="34"/>
      <c r="OS41" s="34"/>
      <c r="OT41" s="34"/>
      <c r="OU41" s="34"/>
      <c r="OV41" s="34"/>
      <c r="OW41" s="34"/>
      <c r="OX41" s="34"/>
      <c r="OY41" s="34"/>
      <c r="OZ41" s="34"/>
      <c r="PA41" s="34"/>
      <c r="PB41" s="34"/>
      <c r="PC41" s="34"/>
      <c r="PD41" s="34"/>
      <c r="PE41" s="34"/>
      <c r="PF41" s="34"/>
      <c r="PG41" s="34"/>
      <c r="PH41" s="34"/>
      <c r="PI41" s="34"/>
      <c r="PJ41" s="34"/>
      <c r="PK41" s="34"/>
      <c r="PL41" s="34"/>
      <c r="PM41" s="34"/>
      <c r="PN41" s="34"/>
      <c r="PO41" s="34"/>
      <c r="PP41" s="34"/>
      <c r="PQ41" s="34"/>
      <c r="PR41" s="34"/>
      <c r="PS41" s="34"/>
      <c r="PT41" s="34"/>
      <c r="PU41" s="34"/>
      <c r="PV41" s="34"/>
      <c r="PW41" s="34"/>
      <c r="PX41" s="34"/>
      <c r="PY41" s="34"/>
      <c r="PZ41" s="34"/>
      <c r="QA41" s="34"/>
      <c r="QB41" s="34"/>
      <c r="QC41" s="34"/>
      <c r="QD41" s="34"/>
      <c r="QE41" s="34"/>
      <c r="QF41" s="34"/>
      <c r="QG41" s="34"/>
      <c r="QH41" s="34"/>
      <c r="QI41" s="34"/>
      <c r="QJ41" s="34"/>
      <c r="QK41" s="34"/>
      <c r="QL41" s="34"/>
      <c r="QM41" s="34"/>
      <c r="QN41" s="34"/>
      <c r="QO41" s="34"/>
      <c r="QP41" s="34"/>
      <c r="QQ41" s="34"/>
      <c r="QR41" s="34"/>
      <c r="QS41" s="34"/>
      <c r="QT41" s="34"/>
      <c r="QU41" s="34"/>
      <c r="QV41" s="34"/>
      <c r="QW41" s="34"/>
      <c r="QX41" s="34"/>
      <c r="QY41" s="34"/>
      <c r="QZ41" s="34"/>
      <c r="RA41" s="34"/>
      <c r="RB41" s="34"/>
      <c r="RC41" s="34"/>
      <c r="RD41" s="34"/>
      <c r="RE41" s="34"/>
      <c r="RF41" s="34"/>
      <c r="RG41" s="34"/>
      <c r="RH41" s="34"/>
      <c r="RI41" s="34"/>
      <c r="RJ41" s="34"/>
      <c r="RK41" s="34"/>
      <c r="RL41" s="34"/>
      <c r="RM41" s="34"/>
      <c r="RN41" s="34"/>
      <c r="RO41" s="34"/>
      <c r="RP41" s="34"/>
      <c r="RQ41" s="34"/>
      <c r="RR41" s="34"/>
      <c r="RS41" s="34"/>
      <c r="RT41" s="34"/>
      <c r="RU41" s="34"/>
      <c r="RV41" s="34"/>
      <c r="RW41" s="34"/>
      <c r="RX41" s="34"/>
      <c r="RY41" s="34"/>
      <c r="RZ41" s="34"/>
      <c r="SA41" s="34"/>
      <c r="SB41" s="34"/>
      <c r="SC41" s="34"/>
      <c r="SD41" s="34"/>
      <c r="SE41" s="34"/>
      <c r="SF41" s="34"/>
      <c r="SG41" s="34"/>
      <c r="SH41" s="34"/>
      <c r="SI41" s="34"/>
      <c r="SJ41" s="34"/>
      <c r="SK41" s="34"/>
      <c r="SL41" s="34"/>
      <c r="SM41" s="34"/>
      <c r="SN41" s="34"/>
      <c r="SO41" s="34"/>
      <c r="SP41" s="34"/>
      <c r="SQ41" s="34"/>
      <c r="SR41" s="34"/>
      <c r="SS41" s="34"/>
      <c r="ST41" s="34"/>
      <c r="SU41" s="34"/>
      <c r="SV41" s="34"/>
      <c r="SW41" s="34"/>
      <c r="SX41" s="34"/>
      <c r="SY41" s="34"/>
      <c r="SZ41" s="34"/>
      <c r="TA41" s="34"/>
      <c r="TB41" s="34"/>
      <c r="TC41" s="34"/>
      <c r="TD41" s="34"/>
      <c r="TE41" s="34"/>
      <c r="TF41" s="34"/>
      <c r="TG41" s="34"/>
      <c r="TH41" s="34"/>
      <c r="TI41" s="34"/>
      <c r="TJ41" s="34"/>
      <c r="TK41" s="34"/>
      <c r="TL41" s="34"/>
      <c r="TM41" s="34"/>
      <c r="TN41" s="34"/>
      <c r="TO41" s="34"/>
      <c r="TP41" s="34"/>
      <c r="TQ41" s="34"/>
      <c r="TR41" s="34"/>
      <c r="TS41" s="34"/>
      <c r="TT41" s="34"/>
      <c r="TU41" s="34"/>
      <c r="TV41" s="34"/>
      <c r="TW41" s="34"/>
      <c r="TX41" s="34"/>
      <c r="TY41" s="34"/>
      <c r="TZ41" s="34"/>
      <c r="UA41" s="34"/>
      <c r="UB41" s="34"/>
      <c r="UC41" s="34"/>
      <c r="UD41" s="34"/>
      <c r="UE41" s="34"/>
      <c r="UF41" s="34"/>
      <c r="UG41" s="34"/>
      <c r="UH41" s="34"/>
      <c r="UI41" s="34"/>
      <c r="UJ41" s="34"/>
      <c r="UK41" s="34"/>
      <c r="UL41" s="34"/>
      <c r="UM41" s="34"/>
      <c r="UN41" s="34"/>
      <c r="UO41" s="34"/>
      <c r="UP41" s="34"/>
      <c r="UQ41" s="34"/>
      <c r="UR41" s="34"/>
      <c r="US41" s="34"/>
      <c r="UT41" s="34"/>
      <c r="UU41" s="34"/>
      <c r="UV41" s="34"/>
      <c r="UW41" s="34"/>
      <c r="UX41" s="34"/>
      <c r="UY41" s="34"/>
      <c r="UZ41" s="34"/>
      <c r="VA41" s="34"/>
      <c r="VB41" s="34"/>
      <c r="VC41" s="34"/>
      <c r="VD41" s="34"/>
      <c r="VE41" s="34"/>
      <c r="VF41" s="34"/>
      <c r="VG41" s="34"/>
      <c r="VH41" s="34"/>
      <c r="VI41" s="34"/>
      <c r="VJ41" s="34"/>
      <c r="VK41" s="34"/>
      <c r="VL41" s="34"/>
      <c r="VM41" s="34"/>
      <c r="VN41" s="34"/>
      <c r="VO41" s="34"/>
      <c r="VP41" s="34"/>
      <c r="VQ41" s="34"/>
      <c r="VR41" s="34"/>
      <c r="VS41" s="34"/>
      <c r="VT41" s="34"/>
      <c r="VU41" s="34"/>
      <c r="VV41" s="34"/>
      <c r="VW41" s="34"/>
      <c r="VX41" s="34"/>
      <c r="VY41" s="34"/>
      <c r="VZ41" s="34"/>
      <c r="WA41" s="34"/>
      <c r="WB41" s="34"/>
      <c r="WC41" s="34"/>
      <c r="WD41" s="34"/>
      <c r="WE41" s="34"/>
      <c r="WF41" s="34"/>
      <c r="WG41" s="34"/>
      <c r="WH41" s="34"/>
      <c r="WI41" s="34"/>
      <c r="WJ41" s="34"/>
      <c r="WK41" s="34"/>
      <c r="WL41" s="34"/>
      <c r="WM41" s="34"/>
      <c r="WN41" s="34"/>
      <c r="WO41" s="34"/>
      <c r="WP41" s="34"/>
      <c r="WQ41" s="34"/>
      <c r="WR41" s="34"/>
      <c r="WS41" s="34"/>
      <c r="WT41" s="34"/>
      <c r="WU41" s="34"/>
      <c r="WV41" s="34"/>
      <c r="WW41" s="34"/>
      <c r="WX41" s="34"/>
      <c r="WY41" s="34"/>
      <c r="WZ41" s="34"/>
      <c r="XA41" s="34"/>
      <c r="XB41" s="34"/>
      <c r="XC41" s="34"/>
      <c r="XD41" s="34"/>
      <c r="XE41" s="34"/>
      <c r="XF41" s="34"/>
      <c r="XG41" s="34"/>
      <c r="XH41" s="34"/>
      <c r="XI41" s="34"/>
      <c r="XJ41" s="34"/>
      <c r="XK41" s="34"/>
      <c r="XL41" s="34"/>
      <c r="XM41" s="34"/>
      <c r="XN41" s="34"/>
      <c r="XO41" s="34"/>
      <c r="XP41" s="34"/>
      <c r="XQ41" s="34"/>
      <c r="XR41" s="34"/>
      <c r="XS41" s="34"/>
      <c r="XT41" s="34"/>
      <c r="XU41" s="34"/>
      <c r="XV41" s="34"/>
      <c r="XW41" s="34"/>
      <c r="XX41" s="34"/>
      <c r="XY41" s="34"/>
      <c r="XZ41" s="34"/>
      <c r="YA41" s="34"/>
      <c r="YB41" s="34"/>
      <c r="YC41" s="34"/>
      <c r="YD41" s="34"/>
      <c r="YE41" s="34"/>
      <c r="YF41" s="34"/>
      <c r="YG41" s="34"/>
      <c r="YH41" s="34"/>
      <c r="YI41" s="34"/>
      <c r="YJ41" s="34"/>
      <c r="YK41" s="34"/>
      <c r="YL41" s="34"/>
      <c r="YM41" s="34"/>
      <c r="YN41" s="34"/>
      <c r="YO41" s="34"/>
      <c r="YP41" s="34"/>
      <c r="YQ41" s="34"/>
      <c r="YR41" s="34"/>
      <c r="YS41" s="34"/>
      <c r="YT41" s="34"/>
      <c r="YU41" s="34"/>
      <c r="YV41" s="34"/>
      <c r="YW41" s="34"/>
      <c r="YX41" s="34"/>
      <c r="YY41" s="34"/>
      <c r="YZ41" s="34"/>
      <c r="ZA41" s="34"/>
      <c r="ZB41" s="34"/>
      <c r="ZC41" s="34"/>
      <c r="ZD41" s="34"/>
      <c r="ZE41" s="34"/>
      <c r="ZF41" s="34"/>
      <c r="ZG41" s="34"/>
      <c r="ZH41" s="34"/>
      <c r="ZI41" s="34"/>
      <c r="ZJ41" s="34"/>
      <c r="ZK41" s="34"/>
      <c r="ZL41" s="34"/>
      <c r="ZM41" s="34"/>
      <c r="ZN41" s="34"/>
      <c r="ZO41" s="34"/>
      <c r="ZP41" s="34"/>
      <c r="ZQ41" s="34"/>
      <c r="ZR41" s="34"/>
      <c r="ZS41" s="34"/>
      <c r="ZT41" s="34"/>
      <c r="ZU41" s="34"/>
      <c r="ZV41" s="34"/>
      <c r="ZW41" s="34"/>
      <c r="ZX41" s="34"/>
      <c r="ZY41" s="34"/>
      <c r="ZZ41" s="34"/>
      <c r="AAA41" s="34"/>
      <c r="AAB41" s="34"/>
      <c r="AAC41" s="34"/>
      <c r="AAD41" s="34"/>
      <c r="AAE41" s="34"/>
      <c r="AAF41" s="34"/>
      <c r="AAG41" s="34"/>
      <c r="AAH41" s="34"/>
      <c r="AAI41" s="34"/>
      <c r="AAJ41" s="34"/>
      <c r="AAK41" s="34"/>
      <c r="AAL41" s="34"/>
      <c r="AAM41" s="34"/>
      <c r="AAN41" s="34"/>
      <c r="AAO41" s="34"/>
      <c r="AAP41" s="34"/>
      <c r="AAQ41" s="34"/>
      <c r="AAR41" s="34"/>
      <c r="AAS41" s="34"/>
      <c r="AAT41" s="34"/>
      <c r="AAU41" s="34"/>
      <c r="AAV41" s="34"/>
      <c r="AAW41" s="34"/>
      <c r="AAX41" s="34"/>
      <c r="AAY41" s="34"/>
      <c r="AAZ41" s="34"/>
      <c r="ABA41" s="34"/>
      <c r="ABB41" s="34"/>
      <c r="ABC41" s="34"/>
      <c r="ABD41" s="34"/>
      <c r="ABE41" s="34"/>
      <c r="ABF41" s="34"/>
      <c r="ABG41" s="34"/>
      <c r="ABH41" s="34"/>
      <c r="ABI41" s="34"/>
      <c r="ABJ41" s="34"/>
      <c r="ABK41" s="34"/>
      <c r="ABL41" s="34"/>
      <c r="ABM41" s="34"/>
      <c r="ABN41" s="34"/>
      <c r="ABO41" s="34"/>
      <c r="ABP41" s="34"/>
      <c r="ABQ41" s="34"/>
      <c r="ABR41" s="34"/>
      <c r="ABS41" s="34"/>
      <c r="ABT41" s="34"/>
      <c r="ABU41" s="34"/>
      <c r="ABV41" s="34"/>
      <c r="ABW41" s="34"/>
      <c r="ABX41" s="34"/>
      <c r="ABY41" s="34"/>
      <c r="ABZ41" s="34"/>
      <c r="ACA41" s="34"/>
      <c r="ACB41" s="34"/>
      <c r="ACC41" s="34"/>
      <c r="ACD41" s="34"/>
      <c r="ACE41" s="34"/>
      <c r="ACF41" s="34"/>
      <c r="ACG41" s="34"/>
      <c r="ACH41" s="34"/>
      <c r="ACI41" s="34"/>
      <c r="ACJ41" s="34"/>
      <c r="ACK41" s="34"/>
      <c r="ACL41" s="34"/>
      <c r="ACM41" s="34"/>
      <c r="ACN41" s="34"/>
      <c r="ACO41" s="34"/>
      <c r="ACP41" s="34"/>
      <c r="ACQ41" s="34"/>
      <c r="ACR41" s="34"/>
      <c r="ACS41" s="34"/>
      <c r="ACT41" s="34"/>
      <c r="ACU41" s="34"/>
      <c r="ACV41" s="34"/>
      <c r="ACW41" s="34"/>
      <c r="ACX41" s="34"/>
      <c r="ACY41" s="34"/>
      <c r="ACZ41" s="34"/>
      <c r="ADA41" s="34"/>
      <c r="ADB41" s="34"/>
      <c r="ADC41" s="34"/>
      <c r="ADD41" s="34"/>
      <c r="ADE41" s="34"/>
      <c r="ADF41" s="34"/>
      <c r="ADG41" s="34"/>
      <c r="ADH41" s="34"/>
      <c r="ADI41" s="34"/>
      <c r="ADJ41" s="34"/>
      <c r="ADK41" s="34"/>
      <c r="ADL41" s="34"/>
      <c r="ADM41" s="34"/>
      <c r="ADN41" s="34"/>
      <c r="ADO41" s="34"/>
      <c r="ADP41" s="34"/>
      <c r="ADQ41" s="34"/>
      <c r="ADR41" s="34"/>
      <c r="ADS41" s="34"/>
      <c r="ADT41" s="34"/>
      <c r="ADU41" s="34"/>
      <c r="ADV41" s="34"/>
      <c r="ADW41" s="34"/>
      <c r="ADX41" s="34"/>
      <c r="ADY41" s="34"/>
      <c r="ADZ41" s="34"/>
      <c r="AEA41" s="34"/>
      <c r="AEB41" s="34"/>
      <c r="AEC41" s="34"/>
      <c r="AED41" s="34"/>
      <c r="AEE41" s="34"/>
      <c r="AEF41" s="34"/>
      <c r="AEG41" s="34"/>
      <c r="AEH41" s="34"/>
      <c r="AEI41" s="34"/>
      <c r="AEJ41" s="34"/>
      <c r="AEK41" s="34"/>
      <c r="AEL41" s="34"/>
      <c r="AEM41" s="34"/>
      <c r="AEN41" s="34"/>
      <c r="AEO41" s="34"/>
      <c r="AEP41" s="34"/>
      <c r="AEQ41" s="34"/>
      <c r="AER41" s="34"/>
      <c r="AES41" s="34"/>
      <c r="AET41" s="34"/>
      <c r="AEU41" s="34"/>
      <c r="AEV41" s="34"/>
      <c r="AEW41" s="34"/>
      <c r="AEX41" s="34"/>
      <c r="AEY41" s="34"/>
      <c r="AEZ41" s="34"/>
      <c r="AFA41" s="34"/>
      <c r="AFB41" s="34"/>
      <c r="AFC41" s="34"/>
      <c r="AFD41" s="34"/>
      <c r="AFE41" s="34"/>
      <c r="AFF41" s="34"/>
      <c r="AFG41" s="34"/>
      <c r="AFH41" s="34"/>
      <c r="AFI41" s="34"/>
      <c r="AFJ41" s="34"/>
      <c r="AFK41" s="34"/>
      <c r="AFL41" s="34"/>
      <c r="AFM41" s="34"/>
      <c r="AFN41" s="34"/>
      <c r="AFO41" s="34"/>
      <c r="AFP41" s="34"/>
      <c r="AFQ41" s="34"/>
      <c r="AFR41" s="34"/>
      <c r="AFS41" s="34"/>
      <c r="AFT41" s="34"/>
      <c r="AFU41" s="34"/>
      <c r="AFV41" s="34"/>
      <c r="AFW41" s="34"/>
      <c r="AFX41" s="34"/>
      <c r="AFY41" s="34"/>
      <c r="AFZ41" s="34"/>
      <c r="AGA41" s="34"/>
      <c r="AGB41" s="34"/>
      <c r="AGC41" s="34"/>
      <c r="AGD41" s="34"/>
      <c r="AGE41" s="34"/>
      <c r="AGF41" s="34"/>
      <c r="AGG41" s="34"/>
      <c r="AGH41" s="34"/>
      <c r="AGI41" s="34"/>
      <c r="AGJ41" s="34"/>
      <c r="AGK41" s="34"/>
      <c r="AGL41" s="34"/>
      <c r="AGM41" s="34"/>
      <c r="AGN41" s="34"/>
      <c r="AGO41" s="34"/>
      <c r="AGP41" s="34"/>
      <c r="AGQ41" s="34"/>
      <c r="AGR41" s="34"/>
      <c r="AGS41" s="34"/>
      <c r="AGT41" s="34"/>
      <c r="AGU41" s="34"/>
      <c r="AGV41" s="34"/>
      <c r="AGW41" s="34"/>
      <c r="AGX41" s="34"/>
      <c r="AGY41" s="34"/>
      <c r="AGZ41" s="34"/>
      <c r="AHA41" s="34"/>
      <c r="AHB41" s="34"/>
      <c r="AHC41" s="34"/>
      <c r="AHD41" s="34"/>
      <c r="AHE41" s="34"/>
      <c r="AHF41" s="34"/>
      <c r="AHG41" s="34"/>
      <c r="AHH41" s="34"/>
      <c r="AHI41" s="34"/>
      <c r="AHJ41" s="34"/>
      <c r="AHK41" s="34"/>
      <c r="AHL41" s="34"/>
      <c r="AHM41" s="34"/>
      <c r="AHN41" s="34"/>
      <c r="AHO41" s="34"/>
      <c r="AHP41" s="34"/>
      <c r="AHQ41" s="34"/>
      <c r="AHR41" s="34"/>
      <c r="AHS41" s="34"/>
      <c r="AHT41" s="34"/>
      <c r="AHU41" s="34"/>
      <c r="AHV41" s="34"/>
      <c r="AHW41" s="34"/>
      <c r="AHX41" s="34"/>
      <c r="AHY41" s="34"/>
      <c r="AHZ41" s="34"/>
      <c r="AIA41" s="34"/>
      <c r="AIB41" s="34"/>
      <c r="AIC41" s="34"/>
      <c r="AID41" s="34"/>
      <c r="AIE41" s="34"/>
      <c r="AIF41" s="34"/>
      <c r="AIG41" s="34"/>
      <c r="AIH41" s="34"/>
      <c r="AII41" s="34"/>
      <c r="AIJ41" s="34"/>
      <c r="AIK41" s="34"/>
      <c r="AIL41" s="34"/>
      <c r="AIM41" s="34"/>
      <c r="AIN41" s="34"/>
      <c r="AIO41" s="34"/>
      <c r="AIP41" s="34"/>
      <c r="AIQ41" s="34"/>
      <c r="AIR41" s="34"/>
      <c r="AIS41" s="34"/>
      <c r="AIT41" s="34"/>
      <c r="AIU41" s="34"/>
      <c r="AIV41" s="34"/>
      <c r="AIW41" s="34"/>
      <c r="AIX41" s="34"/>
      <c r="AIY41" s="34"/>
      <c r="AIZ41" s="34"/>
      <c r="AJA41" s="34"/>
      <c r="AJB41" s="34"/>
      <c r="AJC41" s="34"/>
      <c r="AJD41" s="34"/>
      <c r="AJE41" s="34"/>
      <c r="AJF41" s="34"/>
      <c r="AJG41" s="34"/>
      <c r="AJH41" s="34"/>
      <c r="AJI41" s="34"/>
      <c r="AJJ41" s="34"/>
      <c r="AJK41" s="34"/>
      <c r="AJL41" s="34"/>
      <c r="AJM41" s="34"/>
      <c r="AJN41" s="34"/>
      <c r="AJO41" s="34"/>
      <c r="AJP41" s="34"/>
      <c r="AJQ41" s="34"/>
      <c r="AJR41" s="34"/>
      <c r="AJS41" s="34"/>
      <c r="AJT41" s="34"/>
      <c r="AJU41" s="34"/>
      <c r="AJV41" s="34"/>
      <c r="AJW41" s="34"/>
      <c r="AJX41" s="34"/>
      <c r="AJY41" s="34"/>
      <c r="AJZ41" s="34"/>
      <c r="AKA41" s="34"/>
      <c r="AKB41" s="34"/>
      <c r="AKC41" s="34"/>
      <c r="AKD41" s="34"/>
      <c r="AKE41" s="34"/>
      <c r="AKF41" s="34"/>
      <c r="AKG41" s="34"/>
      <c r="AKH41" s="34"/>
      <c r="AKI41" s="34"/>
      <c r="AKJ41" s="34"/>
      <c r="AKK41" s="34"/>
      <c r="AKL41" s="34"/>
      <c r="AKM41" s="34"/>
      <c r="AKN41" s="34"/>
      <c r="AKO41" s="34"/>
      <c r="AKP41" s="34"/>
      <c r="AKQ41" s="34"/>
      <c r="AKR41" s="34"/>
      <c r="AKS41" s="34"/>
      <c r="AKT41" s="34"/>
      <c r="AKU41" s="34"/>
      <c r="AKV41" s="34"/>
      <c r="AKW41" s="34"/>
      <c r="AKX41" s="34"/>
      <c r="AKY41" s="34"/>
      <c r="AKZ41" s="34"/>
      <c r="ALA41" s="34"/>
      <c r="ALB41" s="34"/>
      <c r="ALC41" s="34"/>
      <c r="ALD41" s="34"/>
      <c r="ALE41" s="34"/>
      <c r="ALF41" s="34"/>
      <c r="ALG41" s="34"/>
      <c r="ALH41" s="34"/>
      <c r="ALI41" s="34"/>
      <c r="ALJ41" s="34"/>
      <c r="ALK41" s="34"/>
      <c r="ALL41" s="34"/>
      <c r="ALM41" s="34"/>
      <c r="ALN41" s="34"/>
      <c r="ALO41" s="34"/>
      <c r="ALP41" s="34"/>
      <c r="ALQ41" s="34"/>
      <c r="ALR41" s="34"/>
      <c r="ALS41" s="34"/>
      <c r="ALT41" s="34"/>
      <c r="ALU41" s="34"/>
      <c r="ALV41" s="34"/>
      <c r="ALW41" s="34"/>
      <c r="ALX41" s="34"/>
      <c r="ALY41" s="34"/>
      <c r="ALZ41" s="34"/>
      <c r="AMA41" s="34"/>
      <c r="AMB41" s="34"/>
      <c r="AMC41" s="34"/>
      <c r="AMD41" s="34"/>
      <c r="AME41" s="34"/>
      <c r="AMF41" s="34"/>
      <c r="AMG41" s="34"/>
      <c r="AMH41" s="34"/>
      <c r="AMI41" s="34"/>
      <c r="AMJ41" s="34"/>
      <c r="AMK41" s="34"/>
      <c r="AML41" s="34"/>
      <c r="AMM41" s="34"/>
      <c r="AMN41" s="34"/>
      <c r="AMO41" s="34"/>
      <c r="AMP41" s="34"/>
      <c r="AMQ41" s="34"/>
      <c r="AMR41" s="34"/>
      <c r="AMS41" s="34"/>
      <c r="AMT41" s="34"/>
      <c r="AMU41" s="34"/>
      <c r="AMV41" s="34"/>
      <c r="AMW41" s="34"/>
      <c r="AMX41" s="34"/>
      <c r="AMY41" s="34"/>
      <c r="AMZ41" s="34"/>
      <c r="ANA41" s="34"/>
      <c r="ANB41" s="34"/>
      <c r="ANC41" s="34"/>
      <c r="AND41" s="34"/>
      <c r="ANE41" s="34"/>
      <c r="ANF41" s="34"/>
      <c r="ANG41" s="34"/>
      <c r="ANH41" s="34"/>
      <c r="ANI41" s="34"/>
      <c r="ANJ41" s="34"/>
      <c r="ANK41" s="34"/>
      <c r="ANL41" s="34"/>
      <c r="ANM41" s="34"/>
      <c r="ANN41" s="34"/>
      <c r="ANO41" s="34"/>
      <c r="ANP41" s="34"/>
      <c r="ANQ41" s="34"/>
      <c r="ANR41" s="34"/>
      <c r="ANS41" s="34"/>
      <c r="ANT41" s="34"/>
      <c r="ANU41" s="34"/>
      <c r="ANV41" s="34"/>
      <c r="ANW41" s="34"/>
      <c r="ANX41" s="34"/>
      <c r="ANY41" s="34"/>
      <c r="ANZ41" s="34"/>
      <c r="AOA41" s="34"/>
      <c r="AOB41" s="34"/>
      <c r="AOC41" s="34"/>
      <c r="AOD41" s="34"/>
      <c r="AOE41" s="34"/>
      <c r="AOF41" s="34"/>
      <c r="AOG41" s="34"/>
      <c r="AOH41" s="34"/>
      <c r="AOI41" s="34"/>
      <c r="AOJ41" s="34"/>
      <c r="AOK41" s="34"/>
      <c r="AOL41" s="34"/>
      <c r="AOM41" s="34"/>
      <c r="AON41" s="34"/>
      <c r="AOO41" s="34"/>
      <c r="AOP41" s="34"/>
      <c r="AOQ41" s="34"/>
      <c r="AOR41" s="34"/>
      <c r="AOS41" s="34"/>
      <c r="AOT41" s="34"/>
      <c r="AOU41" s="34"/>
      <c r="AOV41" s="34"/>
      <c r="AOW41" s="34"/>
      <c r="AOX41" s="34"/>
      <c r="AOY41" s="34"/>
      <c r="AOZ41" s="34"/>
      <c r="APA41" s="34"/>
      <c r="APB41" s="34"/>
      <c r="APC41" s="34"/>
      <c r="APD41" s="34"/>
      <c r="APE41" s="34"/>
      <c r="APF41" s="34"/>
      <c r="APG41" s="34"/>
      <c r="APH41" s="34"/>
      <c r="API41" s="34"/>
      <c r="APJ41" s="34"/>
      <c r="APK41" s="34"/>
      <c r="APL41" s="34"/>
      <c r="APM41" s="34"/>
      <c r="APN41" s="34"/>
      <c r="APO41" s="34"/>
      <c r="APP41" s="34"/>
      <c r="APQ41" s="34"/>
      <c r="APR41" s="34"/>
      <c r="APS41" s="34"/>
      <c r="APT41" s="34"/>
      <c r="APU41" s="34"/>
      <c r="APV41" s="34"/>
      <c r="APW41" s="34"/>
      <c r="APX41" s="34"/>
      <c r="APY41" s="34"/>
      <c r="APZ41" s="34"/>
      <c r="AQA41" s="34"/>
      <c r="AQB41" s="34"/>
      <c r="AQC41" s="34"/>
      <c r="AQD41" s="34"/>
      <c r="AQE41" s="34"/>
      <c r="AQF41" s="34"/>
      <c r="AQG41" s="34"/>
      <c r="AQH41" s="34"/>
      <c r="AQI41" s="34"/>
      <c r="AQJ41" s="34"/>
      <c r="AQK41" s="34"/>
      <c r="AQL41" s="34"/>
      <c r="AQM41" s="34"/>
      <c r="AQN41" s="34"/>
      <c r="AQO41" s="34"/>
      <c r="AQP41" s="34"/>
      <c r="AQQ41" s="34"/>
      <c r="AQR41" s="34"/>
      <c r="AQS41" s="34"/>
      <c r="AQT41" s="34"/>
      <c r="AQU41" s="34"/>
      <c r="AQV41" s="34"/>
      <c r="AQW41" s="34"/>
      <c r="AQX41" s="34"/>
      <c r="AQY41" s="34"/>
      <c r="AQZ41" s="34"/>
      <c r="ARA41" s="34"/>
      <c r="ARB41" s="34"/>
      <c r="ARC41" s="34"/>
      <c r="ARD41" s="34"/>
      <c r="ARE41" s="34"/>
      <c r="ARF41" s="34"/>
      <c r="ARG41" s="34"/>
      <c r="ARH41" s="34"/>
      <c r="ARI41" s="34"/>
      <c r="ARJ41" s="34"/>
      <c r="ARK41" s="34"/>
      <c r="ARL41" s="34"/>
      <c r="ARM41" s="34"/>
      <c r="ARN41" s="34"/>
      <c r="ARO41" s="34"/>
      <c r="ARP41" s="34"/>
      <c r="ARQ41" s="34"/>
      <c r="ARR41" s="34"/>
      <c r="ARS41" s="34"/>
      <c r="ART41" s="34"/>
      <c r="ARU41" s="34"/>
      <c r="ARV41" s="34"/>
      <c r="ARW41" s="34"/>
      <c r="ARX41" s="34"/>
      <c r="ARY41" s="34"/>
      <c r="ARZ41" s="34"/>
      <c r="ASA41" s="34"/>
      <c r="ASB41" s="34"/>
      <c r="ASC41" s="34"/>
      <c r="ASD41" s="34"/>
      <c r="ASE41" s="34"/>
      <c r="ASF41" s="34"/>
      <c r="ASG41" s="34"/>
      <c r="ASH41" s="34"/>
      <c r="ASI41" s="34"/>
      <c r="ASJ41" s="34"/>
      <c r="ASK41" s="34"/>
      <c r="ASL41" s="34"/>
      <c r="ASM41" s="34"/>
      <c r="ASN41" s="34"/>
      <c r="ASO41" s="34"/>
      <c r="ASP41" s="34"/>
      <c r="ASQ41" s="34"/>
      <c r="ASR41" s="34"/>
      <c r="ASS41" s="34"/>
      <c r="AST41" s="34"/>
      <c r="ASU41" s="34"/>
      <c r="ASV41" s="34"/>
      <c r="ASW41" s="34"/>
      <c r="ASX41" s="34"/>
      <c r="ASY41" s="34"/>
      <c r="ASZ41" s="34"/>
      <c r="ATA41" s="34"/>
      <c r="ATB41" s="34"/>
      <c r="ATC41" s="34"/>
      <c r="ATD41" s="34"/>
      <c r="ATE41" s="34"/>
      <c r="ATF41" s="34"/>
      <c r="ATG41" s="34"/>
      <c r="ATH41" s="34"/>
      <c r="ATI41" s="34"/>
      <c r="ATJ41" s="34"/>
      <c r="ATK41" s="34"/>
      <c r="ATL41" s="34"/>
      <c r="ATM41" s="34"/>
      <c r="ATN41" s="34"/>
      <c r="ATO41" s="34"/>
      <c r="ATP41" s="34"/>
      <c r="ATQ41" s="34"/>
      <c r="ATR41" s="34"/>
      <c r="ATS41" s="34"/>
      <c r="ATT41" s="34"/>
      <c r="ATU41" s="34"/>
      <c r="ATV41" s="34"/>
      <c r="ATW41" s="34"/>
      <c r="ATX41" s="34"/>
      <c r="ATY41" s="34"/>
      <c r="ATZ41" s="34"/>
      <c r="AUA41" s="34"/>
      <c r="AUB41" s="34"/>
      <c r="AUC41" s="34"/>
      <c r="AUD41" s="34"/>
      <c r="AUE41" s="34"/>
      <c r="AUF41" s="34"/>
      <c r="AUG41" s="34"/>
      <c r="AUH41" s="34"/>
      <c r="AUI41" s="34"/>
      <c r="AUJ41" s="34"/>
      <c r="AUK41" s="34"/>
      <c r="AUL41" s="34"/>
      <c r="AUM41" s="34"/>
      <c r="AUN41" s="34"/>
      <c r="AUO41" s="34"/>
      <c r="AUP41" s="34"/>
      <c r="AUQ41" s="34"/>
      <c r="AUR41" s="34"/>
      <c r="AUS41" s="34"/>
      <c r="AUT41" s="34"/>
      <c r="AUU41" s="34"/>
      <c r="AUV41" s="34"/>
      <c r="AUW41" s="34"/>
      <c r="AUX41" s="34"/>
      <c r="AUY41" s="34"/>
      <c r="AUZ41" s="34"/>
      <c r="AVA41" s="34"/>
      <c r="AVB41" s="34"/>
      <c r="AVC41" s="34"/>
      <c r="AVD41" s="34"/>
      <c r="AVE41" s="34"/>
      <c r="AVF41" s="34"/>
      <c r="AVG41" s="34"/>
      <c r="AVH41" s="34"/>
      <c r="AVI41" s="34"/>
      <c r="AVJ41" s="34"/>
      <c r="AVK41" s="34"/>
      <c r="AVL41" s="34"/>
      <c r="AVM41" s="34"/>
      <c r="AVN41" s="34"/>
      <c r="AVO41" s="34"/>
      <c r="AVP41" s="34"/>
      <c r="AVQ41" s="34"/>
      <c r="AVR41" s="34"/>
      <c r="AVS41" s="34"/>
      <c r="AVT41" s="34"/>
      <c r="AVU41" s="34"/>
      <c r="AVV41" s="34"/>
      <c r="AVW41" s="34"/>
      <c r="AVX41" s="34"/>
      <c r="AVY41" s="34"/>
      <c r="AVZ41" s="34"/>
      <c r="AWA41" s="34"/>
      <c r="AWB41" s="34"/>
      <c r="AWC41" s="34"/>
      <c r="AWD41" s="34"/>
      <c r="AWE41" s="34"/>
      <c r="AWF41" s="34"/>
      <c r="AWG41" s="34"/>
      <c r="AWH41" s="34"/>
      <c r="AWI41" s="34"/>
      <c r="AWJ41" s="34"/>
      <c r="AWK41" s="34"/>
      <c r="AWL41" s="34"/>
      <c r="AWM41" s="34"/>
      <c r="AWN41" s="34"/>
      <c r="AWO41" s="34"/>
      <c r="AWP41" s="34"/>
      <c r="AWQ41" s="34"/>
      <c r="AWR41" s="34"/>
      <c r="AWS41" s="34"/>
      <c r="AWT41" s="34"/>
      <c r="AWU41" s="34"/>
      <c r="AWV41" s="34"/>
      <c r="AWW41" s="34"/>
      <c r="AWX41" s="34"/>
      <c r="AWY41" s="34"/>
      <c r="AWZ41" s="34"/>
      <c r="AXA41" s="34"/>
      <c r="AXB41" s="34"/>
      <c r="AXC41" s="34"/>
      <c r="AXD41" s="34"/>
      <c r="AXE41" s="34"/>
      <c r="AXF41" s="34"/>
      <c r="AXG41" s="34"/>
      <c r="AXH41" s="34"/>
      <c r="AXI41" s="34"/>
      <c r="AXJ41" s="34"/>
      <c r="AXK41" s="34"/>
      <c r="AXL41" s="34"/>
      <c r="AXM41" s="34"/>
      <c r="AXN41" s="34"/>
      <c r="AXO41" s="34"/>
      <c r="AXP41" s="34"/>
      <c r="AXQ41" s="34"/>
      <c r="AXR41" s="34"/>
      <c r="AXS41" s="34"/>
      <c r="AXT41" s="34"/>
      <c r="AXU41" s="34"/>
      <c r="AXV41" s="34"/>
      <c r="AXW41" s="34"/>
      <c r="AXX41" s="34"/>
      <c r="AXY41" s="34"/>
      <c r="AXZ41" s="34"/>
      <c r="AYA41" s="34"/>
      <c r="AYB41" s="34"/>
      <c r="AYC41" s="34"/>
      <c r="AYD41" s="34"/>
      <c r="AYE41" s="34"/>
      <c r="AYF41" s="34"/>
      <c r="AYG41" s="34"/>
      <c r="AYH41" s="34"/>
      <c r="AYI41" s="34"/>
      <c r="AYJ41" s="34"/>
      <c r="AYK41" s="34"/>
      <c r="AYL41" s="34"/>
      <c r="AYM41" s="34"/>
      <c r="AYN41" s="34"/>
      <c r="AYO41" s="34"/>
      <c r="AYP41" s="34"/>
      <c r="AYQ41" s="34"/>
      <c r="AYR41" s="34"/>
      <c r="AYS41" s="34"/>
      <c r="AYT41" s="34"/>
      <c r="AYU41" s="34"/>
      <c r="AYV41" s="34"/>
      <c r="AYW41" s="34"/>
      <c r="AYX41" s="34"/>
      <c r="AYY41" s="34"/>
      <c r="AYZ41" s="34"/>
      <c r="AZA41" s="34"/>
      <c r="AZB41" s="34"/>
      <c r="AZC41" s="34"/>
      <c r="AZD41" s="34"/>
      <c r="AZE41" s="34"/>
      <c r="AZF41" s="34"/>
      <c r="AZG41" s="34"/>
      <c r="AZH41" s="34"/>
      <c r="AZI41" s="34"/>
      <c r="AZJ41" s="34"/>
      <c r="AZK41" s="34"/>
      <c r="AZL41" s="34"/>
      <c r="AZM41" s="34"/>
      <c r="AZN41" s="34"/>
      <c r="AZO41" s="34"/>
      <c r="AZP41" s="34"/>
      <c r="AZQ41" s="34"/>
      <c r="AZR41" s="34"/>
      <c r="AZS41" s="34"/>
      <c r="AZT41" s="34"/>
      <c r="AZU41" s="34"/>
      <c r="AZV41" s="34"/>
      <c r="AZW41" s="34"/>
      <c r="AZX41" s="34"/>
      <c r="AZY41" s="34"/>
      <c r="AZZ41" s="34"/>
      <c r="BAA41" s="34"/>
      <c r="BAB41" s="34"/>
      <c r="BAC41" s="34"/>
      <c r="BAD41" s="34"/>
      <c r="BAE41" s="34"/>
      <c r="BAF41" s="34"/>
      <c r="BAG41" s="34"/>
      <c r="BAH41" s="34"/>
      <c r="BAI41" s="34"/>
      <c r="BAJ41" s="34"/>
      <c r="BAK41" s="34"/>
      <c r="BAL41" s="34"/>
      <c r="BAM41" s="34"/>
      <c r="BAN41" s="34"/>
      <c r="BAO41" s="34"/>
      <c r="BAP41" s="34"/>
      <c r="BAQ41" s="34"/>
      <c r="BAR41" s="34"/>
      <c r="BAS41" s="34"/>
      <c r="BAT41" s="34"/>
      <c r="BAU41" s="34"/>
      <c r="BAV41" s="34"/>
      <c r="BAW41" s="34"/>
      <c r="BAX41" s="34"/>
      <c r="BAY41" s="34"/>
      <c r="BAZ41" s="34"/>
      <c r="BBA41" s="34"/>
      <c r="BBB41" s="34"/>
      <c r="BBC41" s="34"/>
      <c r="BBD41" s="34"/>
      <c r="BBE41" s="34"/>
      <c r="BBF41" s="34"/>
      <c r="BBG41" s="34"/>
      <c r="BBH41" s="34"/>
      <c r="BBI41" s="34"/>
      <c r="BBJ41" s="34"/>
      <c r="BBK41" s="34"/>
      <c r="BBL41" s="34"/>
      <c r="BBM41" s="34"/>
      <c r="BBN41" s="34"/>
      <c r="BBO41" s="34"/>
      <c r="BBP41" s="34"/>
      <c r="BBQ41" s="34"/>
      <c r="BBR41" s="34"/>
      <c r="BBS41" s="34"/>
      <c r="BBT41" s="34"/>
      <c r="BBU41" s="34"/>
      <c r="BBV41" s="34"/>
      <c r="BBW41" s="34"/>
      <c r="BBX41" s="34"/>
      <c r="BBY41" s="34"/>
      <c r="BBZ41" s="34"/>
      <c r="BCA41" s="34"/>
      <c r="BCB41" s="34"/>
      <c r="BCC41" s="34"/>
      <c r="BCD41" s="34"/>
      <c r="BCE41" s="34"/>
      <c r="BCF41" s="34"/>
      <c r="BCG41" s="34"/>
      <c r="BCH41" s="34"/>
      <c r="BCI41" s="34"/>
      <c r="BCJ41" s="34"/>
      <c r="BCK41" s="34"/>
      <c r="BCL41" s="34"/>
      <c r="BCM41" s="34"/>
      <c r="BCN41" s="34"/>
      <c r="BCO41" s="34"/>
      <c r="BCP41" s="34"/>
      <c r="BCQ41" s="34"/>
      <c r="BCR41" s="34"/>
      <c r="BCS41" s="34"/>
      <c r="BCT41" s="34"/>
      <c r="BCU41" s="34"/>
      <c r="BCV41" s="34"/>
      <c r="BCW41" s="34"/>
      <c r="BCX41" s="34"/>
      <c r="BCY41" s="34"/>
      <c r="BCZ41" s="34"/>
      <c r="BDA41" s="34"/>
      <c r="BDB41" s="34"/>
      <c r="BDC41" s="34"/>
      <c r="BDD41" s="34"/>
      <c r="BDE41" s="34"/>
      <c r="BDF41" s="34"/>
      <c r="BDG41" s="34"/>
      <c r="BDH41" s="34"/>
      <c r="BDI41" s="34"/>
      <c r="BDJ41" s="34"/>
      <c r="BDK41" s="34"/>
      <c r="BDL41" s="34"/>
      <c r="BDM41" s="34"/>
      <c r="BDN41" s="34"/>
      <c r="BDO41" s="34"/>
      <c r="BDP41" s="34"/>
      <c r="BDQ41" s="34"/>
      <c r="BDR41" s="34"/>
      <c r="BDS41" s="34"/>
      <c r="BDT41" s="34"/>
      <c r="BDU41" s="34"/>
      <c r="BDV41" s="34"/>
      <c r="BDW41" s="34"/>
      <c r="BDX41" s="34"/>
      <c r="BDY41" s="34"/>
      <c r="BDZ41" s="34"/>
      <c r="BEA41" s="34"/>
      <c r="BEB41" s="34"/>
      <c r="BEC41" s="34"/>
      <c r="BED41" s="34"/>
      <c r="BEE41" s="34"/>
      <c r="BEF41" s="34"/>
      <c r="BEG41" s="34"/>
      <c r="BEH41" s="34"/>
      <c r="BEI41" s="34"/>
      <c r="BEJ41" s="34"/>
      <c r="BEK41" s="34"/>
      <c r="BEL41" s="34"/>
      <c r="BEM41" s="34"/>
      <c r="BEN41" s="34"/>
      <c r="BEO41" s="34"/>
      <c r="BEP41" s="34"/>
      <c r="BEQ41" s="34"/>
      <c r="BER41" s="34"/>
      <c r="BES41" s="34"/>
      <c r="BET41" s="34"/>
      <c r="BEU41" s="34"/>
      <c r="BEV41" s="34"/>
      <c r="BEW41" s="34"/>
      <c r="BEX41" s="34"/>
      <c r="BEY41" s="34"/>
      <c r="BEZ41" s="34"/>
      <c r="BFA41" s="34"/>
      <c r="BFB41" s="34"/>
      <c r="BFC41" s="34"/>
      <c r="BFD41" s="34"/>
      <c r="BFE41" s="34"/>
      <c r="BFF41" s="34"/>
      <c r="BFG41" s="34"/>
      <c r="BFH41" s="34"/>
      <c r="BFI41" s="34"/>
      <c r="BFJ41" s="34"/>
      <c r="BFK41" s="34"/>
      <c r="BFL41" s="34"/>
      <c r="BFM41" s="34"/>
      <c r="BFN41" s="34"/>
      <c r="BFO41" s="34"/>
      <c r="BFP41" s="34"/>
      <c r="BFQ41" s="34"/>
      <c r="BFR41" s="34"/>
      <c r="BFS41" s="34"/>
      <c r="BFT41" s="34"/>
      <c r="BFU41" s="34"/>
      <c r="BFV41" s="34"/>
      <c r="BFW41" s="34"/>
      <c r="BFX41" s="34"/>
      <c r="BFY41" s="34"/>
      <c r="BFZ41" s="34"/>
      <c r="BGA41" s="34"/>
      <c r="BGB41" s="34"/>
      <c r="BGC41" s="34"/>
      <c r="BGD41" s="34"/>
      <c r="BGE41" s="34"/>
      <c r="BGF41" s="34"/>
      <c r="BGG41" s="34"/>
      <c r="BGH41" s="34"/>
      <c r="BGI41" s="34"/>
      <c r="BGJ41" s="34"/>
      <c r="BGK41" s="34"/>
      <c r="BGL41" s="34"/>
      <c r="BGM41" s="34"/>
      <c r="BGN41" s="34"/>
      <c r="BGO41" s="34"/>
      <c r="BGP41" s="34"/>
      <c r="BGQ41" s="34"/>
      <c r="BGR41" s="34"/>
      <c r="BGS41" s="34"/>
      <c r="BGT41" s="34"/>
      <c r="BGU41" s="34"/>
      <c r="BGV41" s="34"/>
      <c r="BGW41" s="34"/>
      <c r="BGX41" s="34"/>
      <c r="BGY41" s="34"/>
      <c r="BGZ41" s="34"/>
      <c r="BHA41" s="34"/>
      <c r="BHB41" s="34"/>
      <c r="BHC41" s="34"/>
      <c r="BHD41" s="34"/>
      <c r="BHE41" s="34"/>
      <c r="BHF41" s="34"/>
      <c r="BHG41" s="34"/>
      <c r="BHH41" s="34"/>
      <c r="BHI41" s="34"/>
      <c r="BHJ41" s="34"/>
      <c r="BHK41" s="34"/>
      <c r="BHL41" s="34"/>
      <c r="BHM41" s="34"/>
      <c r="BHN41" s="34"/>
      <c r="BHO41" s="34"/>
      <c r="BHP41" s="34"/>
      <c r="BHQ41" s="34"/>
      <c r="BHR41" s="34"/>
      <c r="BHS41" s="34"/>
      <c r="BHT41" s="34"/>
      <c r="BHU41" s="34"/>
      <c r="BHV41" s="34"/>
      <c r="BHW41" s="34"/>
      <c r="BHX41" s="34"/>
      <c r="BHY41" s="34"/>
      <c r="BHZ41" s="34"/>
      <c r="BIA41" s="34"/>
      <c r="BIB41" s="34"/>
      <c r="BIC41" s="34"/>
      <c r="BID41" s="34"/>
      <c r="BIE41" s="34"/>
      <c r="BIF41" s="34"/>
      <c r="BIG41" s="34"/>
      <c r="BIH41" s="34"/>
      <c r="BII41" s="34"/>
      <c r="BIJ41" s="34"/>
      <c r="BIK41" s="34"/>
      <c r="BIL41" s="34"/>
      <c r="BIM41" s="34"/>
      <c r="BIN41" s="34"/>
      <c r="BIO41" s="34"/>
      <c r="BIP41" s="34"/>
      <c r="BIQ41" s="34"/>
      <c r="BIR41" s="34"/>
      <c r="BIS41" s="34"/>
      <c r="BIT41" s="34"/>
      <c r="BIU41" s="34"/>
      <c r="BIV41" s="34"/>
      <c r="BIW41" s="34"/>
      <c r="BIX41" s="34"/>
      <c r="BIY41" s="34"/>
      <c r="BIZ41" s="34"/>
      <c r="BJA41" s="34"/>
      <c r="BJB41" s="34"/>
      <c r="BJC41" s="34"/>
      <c r="BJD41" s="34"/>
      <c r="BJE41" s="34"/>
      <c r="BJF41" s="34"/>
      <c r="BJG41" s="34"/>
      <c r="BJH41" s="34"/>
      <c r="BJI41" s="34"/>
      <c r="BJJ41" s="34"/>
      <c r="BJK41" s="34"/>
      <c r="BJL41" s="34"/>
      <c r="BJM41" s="34"/>
      <c r="BJN41" s="34"/>
      <c r="BJO41" s="34"/>
      <c r="BJP41" s="34"/>
      <c r="BJQ41" s="34"/>
      <c r="BJR41" s="34"/>
      <c r="BJS41" s="34"/>
      <c r="BJT41" s="34"/>
      <c r="BJU41" s="34"/>
      <c r="BJV41" s="34"/>
      <c r="BJW41" s="34"/>
      <c r="BJX41" s="34"/>
      <c r="BJY41" s="34"/>
      <c r="BJZ41" s="34"/>
      <c r="BKA41" s="34"/>
      <c r="BKB41" s="34"/>
      <c r="BKC41" s="34"/>
      <c r="BKD41" s="34"/>
      <c r="BKE41" s="34"/>
      <c r="BKF41" s="34"/>
      <c r="BKG41" s="34"/>
      <c r="BKH41" s="34"/>
      <c r="BKI41" s="34"/>
      <c r="BKJ41" s="34"/>
      <c r="BKK41" s="34"/>
      <c r="BKL41" s="34"/>
      <c r="BKM41" s="34"/>
      <c r="BKN41" s="34"/>
      <c r="BKO41" s="34"/>
      <c r="BKP41" s="34"/>
      <c r="BKQ41" s="34"/>
      <c r="BKR41" s="34"/>
      <c r="BKS41" s="34"/>
      <c r="BKT41" s="34"/>
      <c r="BKU41" s="34"/>
      <c r="BKV41" s="34"/>
      <c r="BKW41" s="34"/>
      <c r="BKX41" s="34"/>
      <c r="BKY41" s="34"/>
      <c r="BKZ41" s="34"/>
      <c r="BLA41" s="34"/>
      <c r="BLB41" s="34"/>
      <c r="BLC41" s="34"/>
      <c r="BLD41" s="34"/>
      <c r="BLE41" s="34"/>
      <c r="BLF41" s="34"/>
      <c r="BLG41" s="34"/>
      <c r="BLH41" s="34"/>
      <c r="BLI41" s="34"/>
      <c r="BLJ41" s="34"/>
      <c r="BLK41" s="34"/>
      <c r="BLL41" s="34"/>
      <c r="BLM41" s="34"/>
      <c r="BLN41" s="34"/>
      <c r="BLO41" s="34"/>
      <c r="BLP41" s="34"/>
      <c r="BLQ41" s="34"/>
      <c r="BLR41" s="34"/>
      <c r="BLS41" s="34"/>
      <c r="BLT41" s="34"/>
      <c r="BLU41" s="34"/>
      <c r="BLV41" s="34"/>
      <c r="BLW41" s="34"/>
      <c r="BLX41" s="34"/>
      <c r="BLY41" s="34"/>
      <c r="BLZ41" s="34"/>
      <c r="BMA41" s="34"/>
      <c r="BMB41" s="34"/>
      <c r="BMC41" s="34"/>
      <c r="BMD41" s="34"/>
      <c r="BME41" s="34"/>
      <c r="BMF41" s="34"/>
      <c r="BMG41" s="34"/>
      <c r="BMH41" s="34"/>
      <c r="BMI41" s="34"/>
      <c r="BMJ41" s="34"/>
      <c r="BMK41" s="34"/>
      <c r="BML41" s="34"/>
      <c r="BMM41" s="34"/>
      <c r="BMN41" s="34"/>
      <c r="BMO41" s="34"/>
      <c r="BMP41" s="34"/>
      <c r="BMQ41" s="34"/>
      <c r="BMR41" s="34"/>
      <c r="BMS41" s="34"/>
      <c r="BMT41" s="34"/>
      <c r="BMU41" s="34"/>
      <c r="BMV41" s="34"/>
      <c r="BMW41" s="34"/>
      <c r="BMX41" s="34"/>
      <c r="BMY41" s="34"/>
      <c r="BMZ41" s="34"/>
      <c r="BNA41" s="34"/>
      <c r="BNB41" s="34"/>
      <c r="BNC41" s="34"/>
      <c r="BND41" s="34"/>
      <c r="BNE41" s="34"/>
      <c r="BNF41" s="34"/>
      <c r="BNG41" s="34"/>
      <c r="BNH41" s="34"/>
      <c r="BNI41" s="34"/>
      <c r="BNJ41" s="34"/>
      <c r="BNK41" s="34"/>
      <c r="BNL41" s="34"/>
      <c r="BNM41" s="34"/>
      <c r="BNN41" s="34"/>
      <c r="BNO41" s="34"/>
      <c r="BNP41" s="34"/>
      <c r="BNQ41" s="34"/>
      <c r="BNR41" s="34"/>
      <c r="BNS41" s="34"/>
      <c r="BNT41" s="34"/>
      <c r="BNU41" s="34"/>
      <c r="BNV41" s="34"/>
      <c r="BNW41" s="34"/>
      <c r="BNX41" s="34"/>
      <c r="BNY41" s="34"/>
      <c r="BNZ41" s="34"/>
      <c r="BOA41" s="34"/>
      <c r="BOB41" s="34"/>
      <c r="BOC41" s="34"/>
      <c r="BOD41" s="34"/>
      <c r="BOE41" s="34"/>
      <c r="BOF41" s="34"/>
      <c r="BOG41" s="34"/>
      <c r="BOH41" s="34"/>
      <c r="BOI41" s="34"/>
      <c r="BOJ41" s="34"/>
      <c r="BOK41" s="34"/>
      <c r="BOL41" s="34"/>
      <c r="BOM41" s="34"/>
      <c r="BON41" s="34"/>
      <c r="BOO41" s="34"/>
      <c r="BOP41" s="34"/>
      <c r="BOQ41" s="34"/>
      <c r="BOR41" s="34"/>
      <c r="BOS41" s="34"/>
      <c r="BOT41" s="34"/>
      <c r="BOU41" s="34"/>
      <c r="BOV41" s="34"/>
      <c r="BOW41" s="34"/>
      <c r="BOX41" s="34"/>
      <c r="BOY41" s="34"/>
      <c r="BOZ41" s="34"/>
      <c r="BPA41" s="34"/>
      <c r="BPB41" s="34"/>
      <c r="BPC41" s="34"/>
      <c r="BPD41" s="34"/>
      <c r="BPE41" s="34"/>
      <c r="BPF41" s="34"/>
      <c r="BPG41" s="34"/>
      <c r="BPH41" s="34"/>
      <c r="BPI41" s="34"/>
      <c r="BPJ41" s="34"/>
      <c r="BPK41" s="34"/>
      <c r="BPL41" s="34"/>
      <c r="BPM41" s="34"/>
      <c r="BPN41" s="34"/>
      <c r="BPO41" s="34"/>
      <c r="BPP41" s="34"/>
      <c r="BPQ41" s="34"/>
      <c r="BPR41" s="34"/>
      <c r="BPS41" s="34"/>
      <c r="BPT41" s="34"/>
      <c r="BPU41" s="34"/>
      <c r="BPV41" s="34"/>
      <c r="BPW41" s="34"/>
      <c r="BPX41" s="34"/>
      <c r="BPY41" s="34"/>
      <c r="BPZ41" s="34"/>
      <c r="BQA41" s="34"/>
      <c r="BQB41" s="34"/>
      <c r="BQC41" s="34"/>
      <c r="BQD41" s="34"/>
      <c r="BQE41" s="34"/>
      <c r="BQF41" s="34"/>
      <c r="BQG41" s="34"/>
      <c r="BQH41" s="34"/>
      <c r="BQI41" s="34"/>
      <c r="BQJ41" s="34"/>
      <c r="BQK41" s="34"/>
      <c r="BQL41" s="34"/>
      <c r="BQM41" s="34"/>
      <c r="BQN41" s="34"/>
      <c r="BQO41" s="34"/>
      <c r="BQP41" s="34"/>
      <c r="BQQ41" s="34"/>
      <c r="BQR41" s="34"/>
      <c r="BQS41" s="34"/>
      <c r="BQT41" s="34"/>
      <c r="BQU41" s="34"/>
      <c r="BQV41" s="34"/>
      <c r="BQW41" s="34"/>
      <c r="BQX41" s="34"/>
      <c r="BQY41" s="34"/>
      <c r="BQZ41" s="34"/>
      <c r="BRA41" s="34"/>
      <c r="BRB41" s="34"/>
      <c r="BRC41" s="34"/>
      <c r="BRD41" s="34"/>
      <c r="BRE41" s="34"/>
      <c r="BRF41" s="34"/>
      <c r="BRG41" s="34"/>
      <c r="BRH41" s="34"/>
      <c r="BRI41" s="34"/>
      <c r="BRJ41" s="34"/>
      <c r="BRK41" s="34"/>
      <c r="BRL41" s="34"/>
      <c r="BRM41" s="34"/>
      <c r="BRN41" s="34"/>
      <c r="BRO41" s="34"/>
      <c r="BRP41" s="34"/>
      <c r="BRQ41" s="34"/>
      <c r="BRR41" s="34"/>
      <c r="BRS41" s="34"/>
      <c r="BRT41" s="34"/>
      <c r="BRU41" s="34"/>
      <c r="BRV41" s="34"/>
      <c r="BRW41" s="34"/>
      <c r="BRX41" s="34"/>
      <c r="BRY41" s="34"/>
      <c r="BRZ41" s="34"/>
      <c r="BSA41" s="34"/>
      <c r="BSB41" s="34"/>
      <c r="BSC41" s="34"/>
      <c r="BSD41" s="34"/>
      <c r="BSE41" s="34"/>
      <c r="BSF41" s="34"/>
      <c r="BSG41" s="34"/>
      <c r="BSH41" s="34"/>
      <c r="BSI41" s="34"/>
      <c r="BSJ41" s="34"/>
      <c r="BSK41" s="34"/>
      <c r="BSL41" s="34"/>
      <c r="BSM41" s="34"/>
      <c r="BSN41" s="34"/>
      <c r="BSO41" s="34"/>
      <c r="BSP41" s="34"/>
      <c r="BSQ41" s="34"/>
      <c r="BSR41" s="34"/>
      <c r="BSS41" s="34"/>
      <c r="BST41" s="34"/>
      <c r="BSU41" s="34"/>
      <c r="BSV41" s="34"/>
      <c r="BSW41" s="34"/>
      <c r="BSX41" s="34"/>
      <c r="BSY41" s="34"/>
      <c r="BSZ41" s="34"/>
      <c r="BTA41" s="34"/>
      <c r="BTB41" s="34"/>
      <c r="BTC41" s="34"/>
      <c r="BTD41" s="34"/>
      <c r="BTE41" s="34"/>
      <c r="BTF41" s="34"/>
      <c r="BTG41" s="34"/>
      <c r="BTH41" s="34"/>
      <c r="BTI41" s="34"/>
      <c r="BTJ41" s="34"/>
      <c r="BTK41" s="34"/>
      <c r="BTL41" s="34"/>
      <c r="BTM41" s="34"/>
      <c r="BTN41" s="34"/>
      <c r="BTO41" s="34"/>
      <c r="BTP41" s="34"/>
      <c r="BTQ41" s="34"/>
      <c r="BTR41" s="34"/>
      <c r="BTS41" s="34"/>
      <c r="BTT41" s="34"/>
      <c r="BTU41" s="34"/>
      <c r="BTV41" s="34"/>
      <c r="BTW41" s="34"/>
      <c r="BTX41" s="34"/>
      <c r="BTY41" s="34"/>
      <c r="BTZ41" s="34"/>
      <c r="BUA41" s="34"/>
      <c r="BUB41" s="34"/>
      <c r="BUC41" s="34"/>
      <c r="BUD41" s="34"/>
      <c r="BUE41" s="34"/>
      <c r="BUF41" s="34"/>
      <c r="BUG41" s="34"/>
      <c r="BUH41" s="34"/>
      <c r="BUI41" s="34"/>
      <c r="BUJ41" s="34"/>
      <c r="BUK41" s="34"/>
      <c r="BUL41" s="34"/>
      <c r="BUM41" s="34"/>
      <c r="BUN41" s="34"/>
      <c r="BUO41" s="34"/>
      <c r="BUP41" s="34"/>
      <c r="BUQ41" s="34"/>
      <c r="BUR41" s="34"/>
      <c r="BUS41" s="34"/>
      <c r="BUT41" s="34"/>
      <c r="BUU41" s="34"/>
      <c r="BUV41" s="34"/>
      <c r="BUW41" s="34"/>
      <c r="BUX41" s="34"/>
      <c r="BUY41" s="34"/>
      <c r="BUZ41" s="34"/>
      <c r="BVA41" s="34"/>
      <c r="BVB41" s="34"/>
      <c r="BVC41" s="34"/>
      <c r="BVD41" s="34"/>
      <c r="BVE41" s="34"/>
      <c r="BVF41" s="34"/>
      <c r="BVG41" s="34"/>
      <c r="BVH41" s="34"/>
      <c r="BVI41" s="34"/>
      <c r="BVJ41" s="34"/>
      <c r="BVK41" s="34"/>
      <c r="BVL41" s="34"/>
      <c r="BVM41" s="34"/>
      <c r="BVN41" s="34"/>
      <c r="BVO41" s="34"/>
      <c r="BVP41" s="34"/>
      <c r="BVQ41" s="34"/>
      <c r="BVR41" s="34"/>
      <c r="BVS41" s="34"/>
      <c r="BVT41" s="34"/>
      <c r="BVU41" s="34"/>
      <c r="BVV41" s="34"/>
      <c r="BVW41" s="34"/>
      <c r="BVX41" s="34"/>
      <c r="BVY41" s="34"/>
      <c r="BVZ41" s="34"/>
      <c r="BWA41" s="34"/>
      <c r="BWB41" s="34"/>
      <c r="BWC41" s="34"/>
      <c r="BWD41" s="34"/>
      <c r="BWE41" s="34"/>
      <c r="BWF41" s="34"/>
      <c r="BWG41" s="34"/>
      <c r="BWH41" s="34"/>
      <c r="BWI41" s="34"/>
      <c r="BWJ41" s="34"/>
      <c r="BWK41" s="34"/>
      <c r="BWL41" s="34"/>
      <c r="BWM41" s="34"/>
      <c r="BWN41" s="34"/>
      <c r="BWO41" s="34"/>
      <c r="BWP41" s="34"/>
      <c r="BWQ41" s="34"/>
      <c r="BWR41" s="34"/>
      <c r="BWS41" s="34"/>
      <c r="BWT41" s="34"/>
      <c r="BWU41" s="34"/>
      <c r="BWV41" s="34"/>
      <c r="BWW41" s="34"/>
      <c r="BWX41" s="34"/>
      <c r="BWY41" s="34"/>
      <c r="BWZ41" s="34"/>
      <c r="BXA41" s="34"/>
      <c r="BXB41" s="34"/>
      <c r="BXC41" s="34"/>
      <c r="BXD41" s="34"/>
      <c r="BXE41" s="34"/>
      <c r="BXF41" s="34"/>
      <c r="BXG41" s="34"/>
      <c r="BXH41" s="34"/>
      <c r="BXI41" s="34"/>
      <c r="BXJ41" s="34"/>
      <c r="BXK41" s="34"/>
      <c r="BXL41" s="34"/>
      <c r="BXM41" s="34"/>
      <c r="BXN41" s="34"/>
      <c r="BXO41" s="34"/>
      <c r="BXP41" s="34"/>
      <c r="BXQ41" s="34"/>
      <c r="BXR41" s="34"/>
      <c r="BXS41" s="34"/>
      <c r="BXT41" s="34"/>
      <c r="BXU41" s="34"/>
      <c r="BXV41" s="34"/>
      <c r="BXW41" s="34"/>
      <c r="BXX41" s="34"/>
      <c r="BXY41" s="34"/>
      <c r="BXZ41" s="34"/>
      <c r="BYA41" s="34"/>
      <c r="BYB41" s="34"/>
      <c r="BYC41" s="34"/>
      <c r="BYD41" s="34"/>
      <c r="BYE41" s="34"/>
      <c r="BYF41" s="34"/>
      <c r="BYG41" s="34"/>
      <c r="BYH41" s="34"/>
      <c r="BYI41" s="34"/>
      <c r="BYJ41" s="34"/>
      <c r="BYK41" s="34"/>
      <c r="BYL41" s="34"/>
      <c r="BYM41" s="34"/>
      <c r="BYN41" s="34"/>
      <c r="BYO41" s="34"/>
      <c r="BYP41" s="34"/>
      <c r="BYQ41" s="34"/>
      <c r="BYR41" s="34"/>
      <c r="BYS41" s="34"/>
      <c r="BYT41" s="34"/>
      <c r="BYU41" s="34"/>
      <c r="BYV41" s="34"/>
      <c r="BYW41" s="34"/>
      <c r="BYX41" s="34"/>
      <c r="BYY41" s="34"/>
      <c r="BYZ41" s="34"/>
      <c r="BZA41" s="34"/>
      <c r="BZB41" s="34"/>
      <c r="BZC41" s="34"/>
      <c r="BZD41" s="34"/>
      <c r="BZE41" s="34"/>
      <c r="BZF41" s="34"/>
      <c r="BZG41" s="34"/>
      <c r="BZH41" s="34"/>
      <c r="BZI41" s="34"/>
      <c r="BZJ41" s="34"/>
      <c r="BZK41" s="34"/>
      <c r="BZL41" s="34"/>
      <c r="BZM41" s="34"/>
      <c r="BZN41" s="34"/>
      <c r="BZO41" s="34"/>
      <c r="BZP41" s="34"/>
      <c r="BZQ41" s="34"/>
      <c r="BZR41" s="34"/>
      <c r="BZS41" s="34"/>
      <c r="BZT41" s="34"/>
      <c r="BZU41" s="34"/>
      <c r="BZV41" s="34"/>
      <c r="BZW41" s="34"/>
      <c r="BZX41" s="34"/>
      <c r="BZY41" s="34"/>
      <c r="BZZ41" s="34"/>
      <c r="CAA41" s="34"/>
      <c r="CAB41" s="34"/>
      <c r="CAC41" s="34"/>
      <c r="CAD41" s="34"/>
      <c r="CAE41" s="34"/>
      <c r="CAF41" s="34"/>
      <c r="CAG41" s="34"/>
      <c r="CAH41" s="34"/>
      <c r="CAI41" s="34"/>
      <c r="CAJ41" s="34"/>
      <c r="CAK41" s="34"/>
      <c r="CAL41" s="34"/>
      <c r="CAM41" s="34"/>
      <c r="CAN41" s="34"/>
      <c r="CAO41" s="34"/>
      <c r="CAP41" s="34"/>
      <c r="CAQ41" s="34"/>
      <c r="CAR41" s="34"/>
      <c r="CAS41" s="34"/>
      <c r="CAT41" s="34"/>
      <c r="CAU41" s="34"/>
      <c r="CAV41" s="34"/>
      <c r="CAW41" s="34"/>
      <c r="CAX41" s="34"/>
      <c r="CAY41" s="34"/>
      <c r="CAZ41" s="34"/>
      <c r="CBA41" s="34"/>
      <c r="CBB41" s="34"/>
      <c r="CBC41" s="34"/>
      <c r="CBD41" s="34"/>
      <c r="CBE41" s="34"/>
      <c r="CBF41" s="34"/>
      <c r="CBG41" s="34"/>
      <c r="CBH41" s="34"/>
      <c r="CBI41" s="34"/>
      <c r="CBJ41" s="34"/>
      <c r="CBK41" s="34"/>
      <c r="CBL41" s="34"/>
      <c r="CBM41" s="34"/>
      <c r="CBN41" s="34"/>
      <c r="CBO41" s="34"/>
      <c r="CBP41" s="34"/>
      <c r="CBQ41" s="34"/>
      <c r="CBR41" s="34"/>
      <c r="CBS41" s="34"/>
      <c r="CBT41" s="34"/>
      <c r="CBU41" s="34"/>
      <c r="CBV41" s="34"/>
      <c r="CBW41" s="34"/>
      <c r="CBX41" s="34"/>
      <c r="CBY41" s="34"/>
      <c r="CBZ41" s="34"/>
      <c r="CCA41" s="34"/>
      <c r="CCB41" s="34"/>
      <c r="CCC41" s="34"/>
      <c r="CCD41" s="34"/>
      <c r="CCE41" s="34"/>
      <c r="CCF41" s="34"/>
      <c r="CCG41" s="34"/>
      <c r="CCH41" s="34"/>
      <c r="CCI41" s="34"/>
      <c r="CCJ41" s="34"/>
      <c r="CCK41" s="34"/>
      <c r="CCL41" s="34"/>
      <c r="CCM41" s="34"/>
      <c r="CCN41" s="34"/>
      <c r="CCO41" s="34"/>
      <c r="CCP41" s="34"/>
      <c r="CCQ41" s="34"/>
      <c r="CCR41" s="34"/>
      <c r="CCS41" s="34"/>
      <c r="CCT41" s="34"/>
      <c r="CCU41" s="34"/>
      <c r="CCV41" s="34"/>
      <c r="CCW41" s="34"/>
      <c r="CCX41" s="34"/>
      <c r="CCY41" s="34"/>
      <c r="CCZ41" s="34"/>
      <c r="CDA41" s="34"/>
      <c r="CDB41" s="34"/>
      <c r="CDC41" s="34"/>
      <c r="CDD41" s="34"/>
      <c r="CDE41" s="34"/>
      <c r="CDF41" s="34"/>
      <c r="CDG41" s="34"/>
      <c r="CDH41" s="34"/>
      <c r="CDI41" s="34"/>
      <c r="CDJ41" s="34"/>
      <c r="CDK41" s="34"/>
      <c r="CDL41" s="34"/>
      <c r="CDM41" s="34"/>
      <c r="CDN41" s="34"/>
      <c r="CDO41" s="34"/>
      <c r="CDP41" s="34"/>
      <c r="CDQ41" s="34"/>
      <c r="CDR41" s="34"/>
      <c r="CDS41" s="34"/>
      <c r="CDT41" s="34"/>
      <c r="CDU41" s="34"/>
      <c r="CDV41" s="34"/>
      <c r="CDW41" s="34"/>
      <c r="CDX41" s="34"/>
      <c r="CDY41" s="34"/>
      <c r="CDZ41" s="34"/>
      <c r="CEA41" s="34"/>
      <c r="CEB41" s="34"/>
      <c r="CEC41" s="34"/>
      <c r="CED41" s="34"/>
      <c r="CEE41" s="34"/>
      <c r="CEF41" s="34"/>
      <c r="CEG41" s="34"/>
      <c r="CEH41" s="34"/>
      <c r="CEI41" s="34"/>
      <c r="CEJ41" s="34"/>
      <c r="CEK41" s="34"/>
      <c r="CEL41" s="34"/>
      <c r="CEM41" s="34"/>
      <c r="CEN41" s="34"/>
      <c r="CEO41" s="34"/>
      <c r="CEP41" s="34"/>
      <c r="CEQ41" s="34"/>
      <c r="CER41" s="34"/>
      <c r="CES41" s="34"/>
      <c r="CET41" s="34"/>
      <c r="CEU41" s="34"/>
      <c r="CEV41" s="34"/>
      <c r="CEW41" s="34"/>
      <c r="CEX41" s="34"/>
      <c r="CEY41" s="34"/>
      <c r="CEZ41" s="34"/>
      <c r="CFA41" s="34"/>
      <c r="CFB41" s="34"/>
      <c r="CFC41" s="34"/>
      <c r="CFD41" s="34"/>
      <c r="CFE41" s="34"/>
      <c r="CFF41" s="34"/>
      <c r="CFG41" s="34"/>
      <c r="CFH41" s="34"/>
      <c r="CFI41" s="34"/>
      <c r="CFJ41" s="34"/>
      <c r="CFK41" s="34"/>
      <c r="CFL41" s="34"/>
      <c r="CFM41" s="34"/>
      <c r="CFN41" s="34"/>
      <c r="CFO41" s="34"/>
      <c r="CFP41" s="34"/>
      <c r="CFQ41" s="34"/>
      <c r="CFR41" s="34"/>
      <c r="CFS41" s="34"/>
      <c r="CFT41" s="34"/>
      <c r="CFU41" s="34"/>
      <c r="CFV41" s="34"/>
      <c r="CFW41" s="34"/>
      <c r="CFX41" s="34"/>
      <c r="CFY41" s="34"/>
      <c r="CFZ41" s="34"/>
      <c r="CGA41" s="34"/>
      <c r="CGB41" s="34"/>
      <c r="CGC41" s="34"/>
      <c r="CGD41" s="34"/>
      <c r="CGE41" s="34"/>
      <c r="CGF41" s="34"/>
      <c r="CGG41" s="34"/>
      <c r="CGH41" s="34"/>
      <c r="CGI41" s="34"/>
      <c r="CGJ41" s="34"/>
      <c r="CGK41" s="34"/>
      <c r="CGL41" s="34"/>
      <c r="CGM41" s="34"/>
      <c r="CGN41" s="34"/>
      <c r="CGO41" s="34"/>
      <c r="CGP41" s="34"/>
      <c r="CGQ41" s="34"/>
      <c r="CGR41" s="34"/>
      <c r="CGS41" s="34"/>
      <c r="CGT41" s="34"/>
      <c r="CGU41" s="34"/>
      <c r="CGV41" s="34"/>
      <c r="CGW41" s="34"/>
      <c r="CGX41" s="34"/>
      <c r="CGY41" s="34"/>
      <c r="CGZ41" s="34"/>
      <c r="CHA41" s="34"/>
      <c r="CHB41" s="34"/>
      <c r="CHC41" s="34"/>
      <c r="CHD41" s="34"/>
      <c r="CHE41" s="34"/>
      <c r="CHF41" s="34"/>
      <c r="CHG41" s="34"/>
      <c r="CHH41" s="34"/>
      <c r="CHI41" s="34"/>
      <c r="CHJ41" s="34"/>
      <c r="CHK41" s="34"/>
      <c r="CHL41" s="34"/>
      <c r="CHM41" s="34"/>
      <c r="CHN41" s="34"/>
      <c r="CHO41" s="34"/>
      <c r="CHP41" s="34"/>
      <c r="CHQ41" s="34"/>
      <c r="CHR41" s="34"/>
      <c r="CHS41" s="34"/>
      <c r="CHT41" s="34"/>
      <c r="CHU41" s="34"/>
      <c r="CHV41" s="34"/>
      <c r="CHW41" s="34"/>
      <c r="CHX41" s="34"/>
      <c r="CHY41" s="34"/>
      <c r="CHZ41" s="34"/>
      <c r="CIA41" s="34"/>
      <c r="CIB41" s="34"/>
      <c r="CIC41" s="34"/>
      <c r="CID41" s="34"/>
      <c r="CIE41" s="34"/>
      <c r="CIF41" s="34"/>
      <c r="CIG41" s="34"/>
      <c r="CIH41" s="34"/>
      <c r="CII41" s="34"/>
      <c r="CIJ41" s="34"/>
      <c r="CIK41" s="34"/>
      <c r="CIL41" s="34"/>
      <c r="CIM41" s="34"/>
      <c r="CIN41" s="34"/>
      <c r="CIO41" s="34"/>
      <c r="CIP41" s="34"/>
      <c r="CIQ41" s="34"/>
      <c r="CIR41" s="34"/>
      <c r="CIS41" s="34"/>
      <c r="CIT41" s="34"/>
      <c r="CIU41" s="34"/>
      <c r="CIV41" s="34"/>
      <c r="CIW41" s="34"/>
      <c r="CIX41" s="34"/>
      <c r="CIY41" s="34"/>
      <c r="CIZ41" s="34"/>
      <c r="CJA41" s="34"/>
      <c r="CJB41" s="34"/>
      <c r="CJC41" s="34"/>
      <c r="CJD41" s="34"/>
      <c r="CJE41" s="34"/>
      <c r="CJF41" s="34"/>
      <c r="CJG41" s="34"/>
      <c r="CJH41" s="34"/>
      <c r="CJI41" s="34"/>
      <c r="CJJ41" s="34"/>
      <c r="CJK41" s="34"/>
      <c r="CJL41" s="34"/>
      <c r="CJM41" s="34"/>
      <c r="CJN41" s="34"/>
      <c r="CJO41" s="34"/>
      <c r="CJP41" s="34"/>
      <c r="CJQ41" s="34"/>
      <c r="CJR41" s="34"/>
      <c r="CJS41" s="34"/>
      <c r="CJT41" s="34"/>
      <c r="CJU41" s="34"/>
      <c r="CJV41" s="34"/>
      <c r="CJW41" s="34"/>
      <c r="CJX41" s="34"/>
      <c r="CJY41" s="34"/>
      <c r="CJZ41" s="34"/>
      <c r="CKA41" s="34"/>
      <c r="CKB41" s="34"/>
      <c r="CKC41" s="34"/>
      <c r="CKD41" s="34"/>
      <c r="CKE41" s="34"/>
      <c r="CKF41" s="34"/>
      <c r="CKG41" s="34"/>
      <c r="CKH41" s="34"/>
      <c r="CKI41" s="34"/>
      <c r="CKJ41" s="34"/>
      <c r="CKK41" s="34"/>
      <c r="CKL41" s="34"/>
      <c r="CKM41" s="34"/>
      <c r="CKN41" s="34"/>
      <c r="CKO41" s="34"/>
      <c r="CKP41" s="34"/>
      <c r="CKQ41" s="34"/>
      <c r="CKR41" s="34"/>
      <c r="CKS41" s="34"/>
      <c r="CKT41" s="34"/>
      <c r="CKU41" s="34"/>
      <c r="CKV41" s="34"/>
      <c r="CKW41" s="34"/>
      <c r="CKX41" s="34"/>
      <c r="CKY41" s="34"/>
      <c r="CKZ41" s="34"/>
      <c r="CLA41" s="34"/>
      <c r="CLB41" s="34"/>
      <c r="CLC41" s="34"/>
      <c r="CLD41" s="34"/>
      <c r="CLE41" s="34"/>
      <c r="CLF41" s="34"/>
      <c r="CLG41" s="34"/>
      <c r="CLH41" s="34"/>
      <c r="CLI41" s="34"/>
      <c r="CLJ41" s="34"/>
      <c r="CLK41" s="34"/>
      <c r="CLL41" s="34"/>
      <c r="CLM41" s="34"/>
      <c r="CLN41" s="34"/>
      <c r="CLO41" s="34"/>
      <c r="CLP41" s="34"/>
      <c r="CLQ41" s="34"/>
      <c r="CLR41" s="34"/>
      <c r="CLS41" s="34"/>
      <c r="CLT41" s="34"/>
      <c r="CLU41" s="34"/>
      <c r="CLV41" s="34"/>
      <c r="CLW41" s="34"/>
      <c r="CLX41" s="34"/>
      <c r="CLY41" s="34"/>
      <c r="CLZ41" s="34"/>
      <c r="CMA41" s="34"/>
      <c r="CMB41" s="34"/>
      <c r="CMC41" s="34"/>
      <c r="CMD41" s="34"/>
      <c r="CME41" s="34"/>
      <c r="CMF41" s="34"/>
      <c r="CMG41" s="34"/>
      <c r="CMH41" s="34"/>
      <c r="CMI41" s="34"/>
      <c r="CMJ41" s="34"/>
      <c r="CMK41" s="34"/>
      <c r="CML41" s="34"/>
      <c r="CMM41" s="34"/>
      <c r="CMN41" s="34"/>
      <c r="CMO41" s="34"/>
      <c r="CMP41" s="34"/>
      <c r="CMQ41" s="34"/>
      <c r="CMR41" s="34"/>
      <c r="CMS41" s="34"/>
      <c r="CMT41" s="34"/>
      <c r="CMU41" s="34"/>
      <c r="CMV41" s="34"/>
      <c r="CMW41" s="34"/>
      <c r="CMX41" s="34"/>
      <c r="CMY41" s="34"/>
      <c r="CMZ41" s="34"/>
      <c r="CNA41" s="34"/>
      <c r="CNB41" s="34"/>
      <c r="CNC41" s="34"/>
      <c r="CND41" s="34"/>
      <c r="CNE41" s="34"/>
      <c r="CNF41" s="34"/>
      <c r="CNG41" s="34"/>
      <c r="CNH41" s="34"/>
      <c r="CNI41" s="34"/>
      <c r="CNJ41" s="34"/>
      <c r="CNK41" s="34"/>
      <c r="CNL41" s="34"/>
      <c r="CNM41" s="34"/>
      <c r="CNN41" s="34"/>
      <c r="CNO41" s="34"/>
      <c r="CNP41" s="34"/>
      <c r="CNQ41" s="34"/>
      <c r="CNR41" s="34"/>
      <c r="CNS41" s="34"/>
      <c r="CNT41" s="34"/>
      <c r="CNU41" s="34"/>
      <c r="CNV41" s="34"/>
      <c r="CNW41" s="34"/>
      <c r="CNX41" s="34"/>
      <c r="CNY41" s="34"/>
      <c r="CNZ41" s="34"/>
      <c r="COA41" s="34"/>
      <c r="COB41" s="34"/>
      <c r="COC41" s="34"/>
      <c r="COD41" s="34"/>
      <c r="COE41" s="34"/>
      <c r="COF41" s="34"/>
      <c r="COG41" s="34"/>
      <c r="COH41" s="34"/>
      <c r="COI41" s="34"/>
      <c r="COJ41" s="34"/>
      <c r="COK41" s="34"/>
      <c r="COL41" s="34"/>
      <c r="COM41" s="34"/>
      <c r="CON41" s="34"/>
      <c r="COO41" s="34"/>
      <c r="COP41" s="34"/>
      <c r="COQ41" s="34"/>
      <c r="COR41" s="34"/>
      <c r="COS41" s="34"/>
      <c r="COT41" s="34"/>
      <c r="COU41" s="34"/>
      <c r="COV41" s="34"/>
      <c r="COW41" s="34"/>
      <c r="COX41" s="34"/>
      <c r="COY41" s="34"/>
      <c r="COZ41" s="34"/>
      <c r="CPA41" s="34"/>
      <c r="CPB41" s="34"/>
      <c r="CPC41" s="34"/>
      <c r="CPD41" s="34"/>
      <c r="CPE41" s="34"/>
      <c r="CPF41" s="34"/>
      <c r="CPG41" s="34"/>
      <c r="CPH41" s="34"/>
      <c r="CPI41" s="34"/>
      <c r="CPJ41" s="34"/>
      <c r="CPK41" s="34"/>
      <c r="CPL41" s="34"/>
      <c r="CPM41" s="34"/>
      <c r="CPN41" s="34"/>
      <c r="CPO41" s="34"/>
      <c r="CPP41" s="34"/>
      <c r="CPQ41" s="34"/>
      <c r="CPR41" s="34"/>
      <c r="CPS41" s="34"/>
      <c r="CPT41" s="34"/>
      <c r="CPU41" s="34"/>
      <c r="CPV41" s="34"/>
      <c r="CPW41" s="34"/>
      <c r="CPX41" s="34"/>
      <c r="CPY41" s="34"/>
      <c r="CPZ41" s="34"/>
      <c r="CQA41" s="34"/>
      <c r="CQB41" s="34"/>
      <c r="CQC41" s="34"/>
      <c r="CQD41" s="34"/>
      <c r="CQE41" s="34"/>
      <c r="CQF41" s="34"/>
      <c r="CQG41" s="34"/>
      <c r="CQH41" s="34"/>
      <c r="CQI41" s="34"/>
      <c r="CQJ41" s="34"/>
      <c r="CQK41" s="34"/>
      <c r="CQL41" s="34"/>
      <c r="CQM41" s="34"/>
      <c r="CQN41" s="34"/>
      <c r="CQO41" s="34"/>
      <c r="CQP41" s="34"/>
      <c r="CQQ41" s="34"/>
      <c r="CQR41" s="34"/>
      <c r="CQS41" s="34"/>
      <c r="CQT41" s="34"/>
      <c r="CQU41" s="34"/>
      <c r="CQV41" s="34"/>
      <c r="CQW41" s="34"/>
      <c r="CQX41" s="34"/>
      <c r="CQY41" s="34"/>
      <c r="CQZ41" s="34"/>
      <c r="CRA41" s="34"/>
      <c r="CRB41" s="34"/>
      <c r="CRC41" s="34"/>
      <c r="CRD41" s="34"/>
      <c r="CRE41" s="34"/>
      <c r="CRF41" s="34"/>
      <c r="CRG41" s="34"/>
      <c r="CRH41" s="34"/>
      <c r="CRI41" s="34"/>
      <c r="CRJ41" s="34"/>
      <c r="CRK41" s="34"/>
      <c r="CRL41" s="34"/>
      <c r="CRM41" s="34"/>
      <c r="CRN41" s="34"/>
      <c r="CRO41" s="34"/>
      <c r="CRP41" s="34"/>
      <c r="CRQ41" s="34"/>
      <c r="CRR41" s="34"/>
      <c r="CRS41" s="34"/>
      <c r="CRT41" s="34"/>
      <c r="CRU41" s="34"/>
      <c r="CRV41" s="34"/>
      <c r="CRW41" s="34"/>
      <c r="CRX41" s="34"/>
      <c r="CRY41" s="34"/>
      <c r="CRZ41" s="34"/>
      <c r="CSA41" s="34"/>
      <c r="CSB41" s="34"/>
      <c r="CSC41" s="34"/>
      <c r="CSD41" s="34"/>
      <c r="CSE41" s="34"/>
      <c r="CSF41" s="34"/>
      <c r="CSG41" s="34"/>
      <c r="CSH41" s="34"/>
      <c r="CSI41" s="34"/>
      <c r="CSJ41" s="34"/>
      <c r="CSK41" s="34"/>
      <c r="CSL41" s="34"/>
      <c r="CSM41" s="34"/>
      <c r="CSN41" s="34"/>
      <c r="CSO41" s="34"/>
      <c r="CSP41" s="34"/>
      <c r="CSQ41" s="34"/>
      <c r="CSR41" s="34"/>
      <c r="CSS41" s="34"/>
      <c r="CST41" s="34"/>
      <c r="CSU41" s="34"/>
      <c r="CSV41" s="34"/>
      <c r="CSW41" s="34"/>
      <c r="CSX41" s="34"/>
      <c r="CSY41" s="34"/>
      <c r="CSZ41" s="34"/>
      <c r="CTA41" s="34"/>
      <c r="CTB41" s="34"/>
      <c r="CTC41" s="34"/>
      <c r="CTD41" s="34"/>
      <c r="CTE41" s="34"/>
      <c r="CTF41" s="34"/>
      <c r="CTG41" s="34"/>
      <c r="CTH41" s="34"/>
      <c r="CTI41" s="34"/>
      <c r="CTJ41" s="34"/>
      <c r="CTK41" s="34"/>
      <c r="CTL41" s="34"/>
      <c r="CTM41" s="34"/>
      <c r="CTN41" s="34"/>
      <c r="CTO41" s="34"/>
      <c r="CTP41" s="34"/>
      <c r="CTQ41" s="34"/>
      <c r="CTR41" s="34"/>
      <c r="CTS41" s="34"/>
      <c r="CTT41" s="34"/>
      <c r="CTU41" s="34"/>
      <c r="CTV41" s="34"/>
      <c r="CTW41" s="34"/>
      <c r="CTX41" s="34"/>
      <c r="CTY41" s="34"/>
      <c r="CTZ41" s="34"/>
      <c r="CUA41" s="34"/>
      <c r="CUB41" s="34"/>
      <c r="CUC41" s="34"/>
      <c r="CUD41" s="34"/>
      <c r="CUE41" s="34"/>
      <c r="CUF41" s="34"/>
      <c r="CUG41" s="34"/>
      <c r="CUH41" s="34"/>
      <c r="CUI41" s="34"/>
      <c r="CUJ41" s="34"/>
      <c r="CUK41" s="34"/>
      <c r="CUL41" s="34"/>
      <c r="CUM41" s="34"/>
      <c r="CUN41" s="34"/>
      <c r="CUO41" s="34"/>
      <c r="CUP41" s="34"/>
      <c r="CUQ41" s="34"/>
      <c r="CUR41" s="34"/>
      <c r="CUS41" s="34"/>
      <c r="CUT41" s="34"/>
      <c r="CUU41" s="34"/>
      <c r="CUV41" s="34"/>
      <c r="CUW41" s="34"/>
      <c r="CUX41" s="34"/>
      <c r="CUY41" s="34"/>
      <c r="CUZ41" s="34"/>
      <c r="CVA41" s="34"/>
      <c r="CVB41" s="34"/>
      <c r="CVC41" s="34"/>
      <c r="CVD41" s="34"/>
      <c r="CVE41" s="34"/>
      <c r="CVF41" s="34"/>
      <c r="CVG41" s="34"/>
      <c r="CVH41" s="34"/>
      <c r="CVI41" s="34"/>
      <c r="CVJ41" s="34"/>
      <c r="CVK41" s="34"/>
      <c r="CVL41" s="34"/>
      <c r="CVM41" s="34"/>
      <c r="CVN41" s="34"/>
      <c r="CVO41" s="34"/>
      <c r="CVP41" s="34"/>
      <c r="CVQ41" s="34"/>
      <c r="CVR41" s="34"/>
      <c r="CVS41" s="34"/>
      <c r="CVT41" s="34"/>
      <c r="CVU41" s="34"/>
      <c r="CVV41" s="34"/>
      <c r="CVW41" s="34"/>
      <c r="CVX41" s="34"/>
      <c r="CVY41" s="34"/>
      <c r="CVZ41" s="34"/>
      <c r="CWA41" s="34"/>
      <c r="CWB41" s="34"/>
      <c r="CWC41" s="34"/>
      <c r="CWD41" s="34"/>
      <c r="CWE41" s="34"/>
      <c r="CWF41" s="34"/>
      <c r="CWG41" s="34"/>
      <c r="CWH41" s="34"/>
      <c r="CWI41" s="34"/>
      <c r="CWJ41" s="34"/>
      <c r="CWK41" s="34"/>
      <c r="CWL41" s="34"/>
      <c r="CWM41" s="34"/>
      <c r="CWN41" s="34"/>
      <c r="CWO41" s="34"/>
      <c r="CWP41" s="34"/>
      <c r="CWQ41" s="34"/>
      <c r="CWR41" s="34"/>
      <c r="CWS41" s="34"/>
      <c r="CWT41" s="34"/>
      <c r="CWU41" s="34"/>
      <c r="CWV41" s="34"/>
      <c r="CWW41" s="34"/>
      <c r="CWX41" s="34"/>
      <c r="CWY41" s="34"/>
      <c r="CWZ41" s="34"/>
      <c r="CXA41" s="34"/>
      <c r="CXB41" s="34"/>
      <c r="CXC41" s="34"/>
      <c r="CXD41" s="34"/>
      <c r="CXE41" s="34"/>
      <c r="CXF41" s="34"/>
      <c r="CXG41" s="34"/>
      <c r="CXH41" s="34"/>
      <c r="CXI41" s="34"/>
      <c r="CXJ41" s="34"/>
      <c r="CXK41" s="34"/>
      <c r="CXL41" s="34"/>
      <c r="CXM41" s="34"/>
      <c r="CXN41" s="34"/>
      <c r="CXO41" s="34"/>
      <c r="CXP41" s="34"/>
      <c r="CXQ41" s="34"/>
      <c r="CXR41" s="34"/>
      <c r="CXS41" s="34"/>
      <c r="CXT41" s="34"/>
      <c r="CXU41" s="34"/>
      <c r="CXV41" s="34"/>
      <c r="CXW41" s="34"/>
      <c r="CXX41" s="34"/>
      <c r="CXY41" s="34"/>
      <c r="CXZ41" s="34"/>
      <c r="CYA41" s="34"/>
      <c r="CYB41" s="34"/>
      <c r="CYC41" s="34"/>
      <c r="CYD41" s="34"/>
      <c r="CYE41" s="34"/>
      <c r="CYF41" s="34"/>
      <c r="CYG41" s="34"/>
      <c r="CYH41" s="34"/>
      <c r="CYI41" s="34"/>
      <c r="CYJ41" s="34"/>
      <c r="CYK41" s="34"/>
      <c r="CYL41" s="34"/>
      <c r="CYM41" s="34"/>
      <c r="CYN41" s="34"/>
      <c r="CYO41" s="34"/>
      <c r="CYP41" s="34"/>
      <c r="CYQ41" s="34"/>
      <c r="CYR41" s="34"/>
      <c r="CYS41" s="34"/>
      <c r="CYT41" s="34"/>
      <c r="CYU41" s="34"/>
      <c r="CYV41" s="34"/>
      <c r="CYW41" s="34"/>
      <c r="CYX41" s="34"/>
      <c r="CYY41" s="34"/>
      <c r="CYZ41" s="34"/>
      <c r="CZA41" s="34"/>
      <c r="CZB41" s="34"/>
      <c r="CZC41" s="34"/>
      <c r="CZD41" s="34"/>
      <c r="CZE41" s="34"/>
      <c r="CZF41" s="34"/>
      <c r="CZG41" s="34"/>
      <c r="CZH41" s="34"/>
      <c r="CZI41" s="34"/>
      <c r="CZJ41" s="34"/>
      <c r="CZK41" s="34"/>
      <c r="CZL41" s="34"/>
      <c r="CZM41" s="34"/>
      <c r="CZN41" s="34"/>
      <c r="CZO41" s="34"/>
      <c r="CZP41" s="34"/>
      <c r="CZQ41" s="34"/>
      <c r="CZR41" s="34"/>
      <c r="CZS41" s="34"/>
      <c r="CZT41" s="34"/>
      <c r="CZU41" s="34"/>
      <c r="CZV41" s="34"/>
      <c r="CZW41" s="34"/>
      <c r="CZX41" s="34"/>
      <c r="CZY41" s="34"/>
      <c r="CZZ41" s="34"/>
      <c r="DAA41" s="34"/>
      <c r="DAB41" s="34"/>
      <c r="DAC41" s="34"/>
      <c r="DAD41" s="34"/>
      <c r="DAE41" s="34"/>
      <c r="DAF41" s="34"/>
      <c r="DAG41" s="34"/>
      <c r="DAH41" s="34"/>
      <c r="DAI41" s="34"/>
      <c r="DAJ41" s="34"/>
      <c r="DAK41" s="34"/>
      <c r="DAL41" s="34"/>
      <c r="DAM41" s="34"/>
      <c r="DAN41" s="34"/>
      <c r="DAO41" s="34"/>
      <c r="DAP41" s="34"/>
      <c r="DAQ41" s="34"/>
      <c r="DAR41" s="34"/>
      <c r="DAS41" s="34"/>
      <c r="DAT41" s="34"/>
      <c r="DAU41" s="34"/>
      <c r="DAV41" s="34"/>
      <c r="DAW41" s="34"/>
      <c r="DAX41" s="34"/>
      <c r="DAY41" s="34"/>
      <c r="DAZ41" s="34"/>
      <c r="DBA41" s="34"/>
      <c r="DBB41" s="34"/>
      <c r="DBC41" s="34"/>
      <c r="DBD41" s="34"/>
      <c r="DBE41" s="34"/>
      <c r="DBF41" s="34"/>
      <c r="DBG41" s="34"/>
      <c r="DBH41" s="34"/>
      <c r="DBI41" s="34"/>
      <c r="DBJ41" s="34"/>
      <c r="DBK41" s="34"/>
      <c r="DBL41" s="34"/>
      <c r="DBM41" s="34"/>
      <c r="DBN41" s="34"/>
      <c r="DBO41" s="34"/>
      <c r="DBP41" s="34"/>
      <c r="DBQ41" s="34"/>
      <c r="DBR41" s="34"/>
      <c r="DBS41" s="34"/>
      <c r="DBT41" s="34"/>
      <c r="DBU41" s="34"/>
      <c r="DBV41" s="34"/>
      <c r="DBW41" s="34"/>
      <c r="DBX41" s="34"/>
      <c r="DBY41" s="34"/>
      <c r="DBZ41" s="34"/>
      <c r="DCA41" s="34"/>
      <c r="DCB41" s="34"/>
      <c r="DCC41" s="34"/>
      <c r="DCD41" s="34"/>
      <c r="DCE41" s="34"/>
      <c r="DCF41" s="34"/>
      <c r="DCG41" s="34"/>
      <c r="DCH41" s="34"/>
      <c r="DCI41" s="34"/>
      <c r="DCJ41" s="34"/>
      <c r="DCK41" s="34"/>
      <c r="DCL41" s="34"/>
      <c r="DCM41" s="34"/>
      <c r="DCN41" s="34"/>
      <c r="DCO41" s="34"/>
      <c r="DCP41" s="34"/>
      <c r="DCQ41" s="34"/>
      <c r="DCR41" s="34"/>
      <c r="DCS41" s="34"/>
      <c r="DCT41" s="34"/>
      <c r="DCU41" s="34"/>
      <c r="DCV41" s="34"/>
      <c r="DCW41" s="34"/>
      <c r="DCX41" s="34"/>
      <c r="DCY41" s="34"/>
      <c r="DCZ41" s="34"/>
      <c r="DDA41" s="34"/>
      <c r="DDB41" s="34"/>
      <c r="DDC41" s="34"/>
      <c r="DDD41" s="34"/>
      <c r="DDE41" s="34"/>
      <c r="DDF41" s="34"/>
      <c r="DDG41" s="34"/>
      <c r="DDH41" s="34"/>
      <c r="DDI41" s="34"/>
      <c r="DDJ41" s="34"/>
      <c r="DDK41" s="34"/>
      <c r="DDL41" s="34"/>
      <c r="DDM41" s="34"/>
      <c r="DDN41" s="34"/>
      <c r="DDO41" s="34"/>
      <c r="DDP41" s="34"/>
      <c r="DDQ41" s="34"/>
      <c r="DDR41" s="34"/>
      <c r="DDS41" s="34"/>
      <c r="DDT41" s="34"/>
      <c r="DDU41" s="34"/>
      <c r="DDV41" s="34"/>
      <c r="DDW41" s="34"/>
      <c r="DDX41" s="34"/>
      <c r="DDY41" s="34"/>
      <c r="DDZ41" s="34"/>
      <c r="DEA41" s="34"/>
      <c r="DEB41" s="34"/>
      <c r="DEC41" s="34"/>
      <c r="DED41" s="34"/>
      <c r="DEE41" s="34"/>
      <c r="DEF41" s="34"/>
      <c r="DEG41" s="34"/>
      <c r="DEH41" s="34"/>
      <c r="DEI41" s="34"/>
      <c r="DEJ41" s="34"/>
      <c r="DEK41" s="34"/>
      <c r="DEL41" s="34"/>
      <c r="DEM41" s="34"/>
      <c r="DEN41" s="34"/>
      <c r="DEO41" s="34"/>
      <c r="DEP41" s="34"/>
      <c r="DEQ41" s="34"/>
      <c r="DER41" s="34"/>
      <c r="DES41" s="34"/>
      <c r="DET41" s="34"/>
      <c r="DEU41" s="34"/>
      <c r="DEV41" s="34"/>
      <c r="DEW41" s="34"/>
      <c r="DEX41" s="34"/>
      <c r="DEY41" s="34"/>
      <c r="DEZ41" s="34"/>
      <c r="DFA41" s="34"/>
      <c r="DFB41" s="34"/>
      <c r="DFC41" s="34"/>
      <c r="DFD41" s="34"/>
      <c r="DFE41" s="34"/>
      <c r="DFF41" s="34"/>
      <c r="DFG41" s="34"/>
      <c r="DFH41" s="34"/>
      <c r="DFI41" s="34"/>
      <c r="DFJ41" s="34"/>
      <c r="DFK41" s="34"/>
      <c r="DFL41" s="34"/>
      <c r="DFM41" s="34"/>
      <c r="DFN41" s="34"/>
      <c r="DFO41" s="34"/>
      <c r="DFP41" s="34"/>
      <c r="DFQ41" s="34"/>
      <c r="DFR41" s="34"/>
      <c r="DFS41" s="34"/>
      <c r="DFT41" s="34"/>
      <c r="DFU41" s="34"/>
      <c r="DFV41" s="34"/>
      <c r="DFW41" s="34"/>
      <c r="DFX41" s="34"/>
      <c r="DFY41" s="34"/>
      <c r="DFZ41" s="34"/>
      <c r="DGA41" s="34"/>
      <c r="DGB41" s="34"/>
      <c r="DGC41" s="34"/>
      <c r="DGD41" s="34"/>
      <c r="DGE41" s="34"/>
      <c r="DGF41" s="34"/>
      <c r="DGG41" s="34"/>
      <c r="DGH41" s="34"/>
      <c r="DGI41" s="34"/>
      <c r="DGJ41" s="34"/>
      <c r="DGK41" s="34"/>
      <c r="DGL41" s="34"/>
      <c r="DGM41" s="34"/>
      <c r="DGN41" s="34"/>
      <c r="DGO41" s="34"/>
      <c r="DGP41" s="34"/>
      <c r="DGQ41" s="34"/>
      <c r="DGR41" s="34"/>
      <c r="DGS41" s="34"/>
      <c r="DGT41" s="34"/>
      <c r="DGU41" s="34"/>
      <c r="DGV41" s="34"/>
      <c r="DGW41" s="34"/>
      <c r="DGX41" s="34"/>
      <c r="DGY41" s="34"/>
      <c r="DGZ41" s="34"/>
      <c r="DHA41" s="34"/>
      <c r="DHB41" s="34"/>
      <c r="DHC41" s="34"/>
      <c r="DHD41" s="34"/>
      <c r="DHE41" s="34"/>
      <c r="DHF41" s="34"/>
      <c r="DHG41" s="34"/>
      <c r="DHH41" s="34"/>
      <c r="DHI41" s="34"/>
      <c r="DHJ41" s="34"/>
      <c r="DHK41" s="34"/>
      <c r="DHL41" s="34"/>
      <c r="DHM41" s="34"/>
      <c r="DHN41" s="34"/>
      <c r="DHO41" s="34"/>
      <c r="DHP41" s="34"/>
      <c r="DHQ41" s="34"/>
      <c r="DHR41" s="34"/>
      <c r="DHS41" s="34"/>
      <c r="DHT41" s="34"/>
      <c r="DHU41" s="34"/>
      <c r="DHV41" s="34"/>
      <c r="DHW41" s="34"/>
      <c r="DHX41" s="34"/>
      <c r="DHY41" s="34"/>
      <c r="DHZ41" s="34"/>
      <c r="DIA41" s="34"/>
      <c r="DIB41" s="34"/>
      <c r="DIC41" s="34"/>
      <c r="DID41" s="34"/>
      <c r="DIE41" s="34"/>
      <c r="DIF41" s="34"/>
      <c r="DIG41" s="34"/>
      <c r="DIH41" s="34"/>
      <c r="DII41" s="34"/>
      <c r="DIJ41" s="34"/>
      <c r="DIK41" s="34"/>
      <c r="DIL41" s="34"/>
      <c r="DIM41" s="34"/>
      <c r="DIN41" s="34"/>
      <c r="DIO41" s="34"/>
      <c r="DIP41" s="34"/>
      <c r="DIQ41" s="34"/>
      <c r="DIR41" s="34"/>
      <c r="DIS41" s="34"/>
      <c r="DIT41" s="34"/>
      <c r="DIU41" s="34"/>
      <c r="DIV41" s="34"/>
      <c r="DIW41" s="34"/>
      <c r="DIX41" s="34"/>
      <c r="DIY41" s="34"/>
      <c r="DIZ41" s="34"/>
      <c r="DJA41" s="34"/>
      <c r="DJB41" s="34"/>
      <c r="DJC41" s="34"/>
      <c r="DJD41" s="34"/>
      <c r="DJE41" s="34"/>
      <c r="DJF41" s="34"/>
      <c r="DJG41" s="34"/>
      <c r="DJH41" s="34"/>
      <c r="DJI41" s="34"/>
      <c r="DJJ41" s="34"/>
      <c r="DJK41" s="34"/>
      <c r="DJL41" s="34"/>
      <c r="DJM41" s="34"/>
      <c r="DJN41" s="34"/>
      <c r="DJO41" s="34"/>
      <c r="DJP41" s="34"/>
      <c r="DJQ41" s="34"/>
      <c r="DJR41" s="34"/>
      <c r="DJS41" s="34"/>
      <c r="DJT41" s="34"/>
      <c r="DJU41" s="34"/>
      <c r="DJV41" s="34"/>
      <c r="DJW41" s="34"/>
      <c r="DJX41" s="34"/>
      <c r="DJY41" s="34"/>
      <c r="DJZ41" s="34"/>
      <c r="DKA41" s="34"/>
      <c r="DKB41" s="34"/>
      <c r="DKC41" s="34"/>
      <c r="DKD41" s="34"/>
      <c r="DKE41" s="34"/>
      <c r="DKF41" s="34"/>
      <c r="DKG41" s="34"/>
      <c r="DKH41" s="34"/>
      <c r="DKI41" s="34"/>
      <c r="DKJ41" s="34"/>
      <c r="DKK41" s="34"/>
      <c r="DKL41" s="34"/>
      <c r="DKM41" s="34"/>
      <c r="DKN41" s="34"/>
      <c r="DKO41" s="34"/>
      <c r="DKP41" s="34"/>
      <c r="DKQ41" s="34"/>
      <c r="DKR41" s="34"/>
      <c r="DKS41" s="34"/>
      <c r="DKT41" s="34"/>
      <c r="DKU41" s="34"/>
      <c r="DKV41" s="34"/>
      <c r="DKW41" s="34"/>
      <c r="DKX41" s="34"/>
      <c r="DKY41" s="34"/>
      <c r="DKZ41" s="34"/>
      <c r="DLA41" s="34"/>
      <c r="DLB41" s="34"/>
      <c r="DLC41" s="34"/>
      <c r="DLD41" s="34"/>
      <c r="DLE41" s="34"/>
      <c r="DLF41" s="34"/>
      <c r="DLG41" s="34"/>
      <c r="DLH41" s="34"/>
      <c r="DLI41" s="34"/>
      <c r="DLJ41" s="34"/>
      <c r="DLK41" s="34"/>
      <c r="DLL41" s="34"/>
      <c r="DLM41" s="34"/>
      <c r="DLN41" s="34"/>
      <c r="DLO41" s="34"/>
      <c r="DLP41" s="34"/>
      <c r="DLQ41" s="34"/>
      <c r="DLR41" s="34"/>
      <c r="DLS41" s="34"/>
      <c r="DLT41" s="34"/>
      <c r="DLU41" s="34"/>
      <c r="DLV41" s="34"/>
      <c r="DLW41" s="34"/>
      <c r="DLX41" s="34"/>
      <c r="DLY41" s="34"/>
      <c r="DLZ41" s="34"/>
      <c r="DMA41" s="34"/>
      <c r="DMB41" s="34"/>
      <c r="DMC41" s="34"/>
      <c r="DMD41" s="34"/>
      <c r="DME41" s="34"/>
      <c r="DMF41" s="34"/>
      <c r="DMG41" s="34"/>
      <c r="DMH41" s="34"/>
      <c r="DMI41" s="34"/>
      <c r="DMJ41" s="34"/>
      <c r="DMK41" s="34"/>
      <c r="DML41" s="34"/>
      <c r="DMM41" s="34"/>
      <c r="DMN41" s="34"/>
      <c r="DMO41" s="34"/>
      <c r="DMP41" s="34"/>
      <c r="DMQ41" s="34"/>
      <c r="DMR41" s="34"/>
      <c r="DMS41" s="34"/>
      <c r="DMT41" s="34"/>
      <c r="DMU41" s="34"/>
      <c r="DMV41" s="34"/>
      <c r="DMW41" s="34"/>
      <c r="DMX41" s="34"/>
      <c r="DMY41" s="34"/>
      <c r="DMZ41" s="34"/>
      <c r="DNA41" s="34"/>
      <c r="DNB41" s="34"/>
      <c r="DNC41" s="34"/>
      <c r="DND41" s="34"/>
      <c r="DNE41" s="34"/>
      <c r="DNF41" s="34"/>
      <c r="DNG41" s="34"/>
      <c r="DNH41" s="34"/>
      <c r="DNI41" s="34"/>
      <c r="DNJ41" s="34"/>
      <c r="DNK41" s="34"/>
      <c r="DNL41" s="34"/>
      <c r="DNM41" s="34"/>
      <c r="DNN41" s="34"/>
      <c r="DNO41" s="34"/>
      <c r="DNP41" s="34"/>
      <c r="DNQ41" s="34"/>
      <c r="DNR41" s="34"/>
      <c r="DNS41" s="34"/>
      <c r="DNT41" s="34"/>
      <c r="DNU41" s="34"/>
      <c r="DNV41" s="34"/>
      <c r="DNW41" s="34"/>
      <c r="DNX41" s="34"/>
      <c r="DNY41" s="34"/>
      <c r="DNZ41" s="34"/>
      <c r="DOA41" s="34"/>
      <c r="DOB41" s="34"/>
      <c r="DOC41" s="34"/>
      <c r="DOD41" s="34"/>
      <c r="DOE41" s="34"/>
      <c r="DOF41" s="34"/>
      <c r="DOG41" s="34"/>
      <c r="DOH41" s="34"/>
      <c r="DOI41" s="34"/>
      <c r="DOJ41" s="34"/>
      <c r="DOK41" s="34"/>
      <c r="DOL41" s="34"/>
      <c r="DOM41" s="34"/>
      <c r="DON41" s="34"/>
      <c r="DOO41" s="34"/>
      <c r="DOP41" s="34"/>
      <c r="DOQ41" s="34"/>
      <c r="DOR41" s="34"/>
      <c r="DOS41" s="34"/>
      <c r="DOT41" s="34"/>
      <c r="DOU41" s="34"/>
      <c r="DOV41" s="34"/>
      <c r="DOW41" s="34"/>
      <c r="DOX41" s="34"/>
      <c r="DOY41" s="34"/>
      <c r="DOZ41" s="34"/>
      <c r="DPA41" s="34"/>
      <c r="DPB41" s="34"/>
      <c r="DPC41" s="34"/>
      <c r="DPD41" s="34"/>
      <c r="DPE41" s="34"/>
      <c r="DPF41" s="34"/>
      <c r="DPG41" s="34"/>
      <c r="DPH41" s="34"/>
      <c r="DPI41" s="34"/>
      <c r="DPJ41" s="34"/>
      <c r="DPK41" s="34"/>
      <c r="DPL41" s="34"/>
      <c r="DPM41" s="34"/>
      <c r="DPN41" s="34"/>
      <c r="DPO41" s="34"/>
      <c r="DPP41" s="34"/>
      <c r="DPQ41" s="34"/>
      <c r="DPR41" s="34"/>
      <c r="DPS41" s="34"/>
      <c r="DPT41" s="34"/>
      <c r="DPU41" s="34"/>
      <c r="DPV41" s="34"/>
      <c r="DPW41" s="34"/>
      <c r="DPX41" s="34"/>
      <c r="DPY41" s="34"/>
      <c r="DPZ41" s="34"/>
      <c r="DQA41" s="34"/>
      <c r="DQB41" s="34"/>
      <c r="DQC41" s="34"/>
      <c r="DQD41" s="34"/>
      <c r="DQE41" s="34"/>
      <c r="DQF41" s="34"/>
      <c r="DQG41" s="34"/>
      <c r="DQH41" s="34"/>
      <c r="DQI41" s="34"/>
      <c r="DQJ41" s="34"/>
      <c r="DQK41" s="34"/>
      <c r="DQL41" s="34"/>
      <c r="DQM41" s="34"/>
      <c r="DQN41" s="34"/>
      <c r="DQO41" s="34"/>
      <c r="DQP41" s="34"/>
      <c r="DQQ41" s="34"/>
      <c r="DQR41" s="34"/>
      <c r="DQS41" s="34"/>
      <c r="DQT41" s="34"/>
      <c r="DQU41" s="34"/>
      <c r="DQV41" s="34"/>
      <c r="DQW41" s="34"/>
      <c r="DQX41" s="34"/>
      <c r="DQY41" s="34"/>
      <c r="DQZ41" s="34"/>
      <c r="DRA41" s="34"/>
      <c r="DRB41" s="34"/>
      <c r="DRC41" s="34"/>
      <c r="DRD41" s="34"/>
      <c r="DRE41" s="34"/>
      <c r="DRF41" s="34"/>
      <c r="DRG41" s="34"/>
      <c r="DRH41" s="34"/>
      <c r="DRI41" s="34"/>
      <c r="DRJ41" s="34"/>
      <c r="DRK41" s="34"/>
      <c r="DRL41" s="34"/>
      <c r="DRM41" s="34"/>
      <c r="DRN41" s="34"/>
      <c r="DRO41" s="34"/>
      <c r="DRP41" s="34"/>
      <c r="DRQ41" s="34"/>
      <c r="DRR41" s="34"/>
      <c r="DRS41" s="34"/>
      <c r="DRT41" s="34"/>
      <c r="DRU41" s="34"/>
      <c r="DRV41" s="34"/>
      <c r="DRW41" s="34"/>
      <c r="DRX41" s="34"/>
      <c r="DRY41" s="34"/>
      <c r="DRZ41" s="34"/>
      <c r="DSA41" s="34"/>
      <c r="DSB41" s="34"/>
      <c r="DSC41" s="34"/>
      <c r="DSD41" s="34"/>
      <c r="DSE41" s="34"/>
      <c r="DSF41" s="34"/>
      <c r="DSG41" s="34"/>
      <c r="DSH41" s="34"/>
      <c r="DSI41" s="34"/>
      <c r="DSJ41" s="34"/>
      <c r="DSK41" s="34"/>
      <c r="DSL41" s="34"/>
      <c r="DSM41" s="34"/>
      <c r="DSN41" s="34"/>
      <c r="DSO41" s="34"/>
      <c r="DSP41" s="34"/>
      <c r="DSQ41" s="34"/>
      <c r="DSR41" s="34"/>
      <c r="DSS41" s="34"/>
      <c r="DST41" s="34"/>
      <c r="DSU41" s="34"/>
      <c r="DSV41" s="34"/>
      <c r="DSW41" s="34"/>
      <c r="DSX41" s="34"/>
      <c r="DSY41" s="34"/>
      <c r="DSZ41" s="34"/>
      <c r="DTA41" s="34"/>
      <c r="DTB41" s="34"/>
      <c r="DTC41" s="34"/>
      <c r="DTD41" s="34"/>
      <c r="DTE41" s="34"/>
      <c r="DTF41" s="34"/>
      <c r="DTG41" s="34"/>
      <c r="DTH41" s="34"/>
      <c r="DTI41" s="34"/>
      <c r="DTJ41" s="34"/>
      <c r="DTK41" s="34"/>
      <c r="DTL41" s="34"/>
      <c r="DTM41" s="34"/>
      <c r="DTN41" s="34"/>
      <c r="DTO41" s="34"/>
      <c r="DTP41" s="34"/>
      <c r="DTQ41" s="34"/>
      <c r="DTR41" s="34"/>
      <c r="DTS41" s="34"/>
      <c r="DTT41" s="34"/>
      <c r="DTU41" s="34"/>
      <c r="DTV41" s="34"/>
      <c r="DTW41" s="34"/>
      <c r="DTX41" s="34"/>
      <c r="DTY41" s="34"/>
      <c r="DTZ41" s="34"/>
      <c r="DUA41" s="34"/>
      <c r="DUB41" s="34"/>
      <c r="DUC41" s="34"/>
      <c r="DUD41" s="34"/>
      <c r="DUE41" s="34"/>
      <c r="DUF41" s="34"/>
      <c r="DUG41" s="34"/>
      <c r="DUH41" s="34"/>
      <c r="DUI41" s="34"/>
      <c r="DUJ41" s="34"/>
      <c r="DUK41" s="34"/>
      <c r="DUL41" s="34"/>
      <c r="DUM41" s="34"/>
      <c r="DUN41" s="34"/>
      <c r="DUO41" s="34"/>
      <c r="DUP41" s="34"/>
      <c r="DUQ41" s="34"/>
      <c r="DUR41" s="34"/>
      <c r="DUS41" s="34"/>
      <c r="DUT41" s="34"/>
      <c r="DUU41" s="34"/>
      <c r="DUV41" s="34"/>
      <c r="DUW41" s="34"/>
      <c r="DUX41" s="34"/>
      <c r="DUY41" s="34"/>
      <c r="DUZ41" s="34"/>
      <c r="DVA41" s="34"/>
      <c r="DVB41" s="34"/>
      <c r="DVC41" s="34"/>
      <c r="DVD41" s="34"/>
      <c r="DVE41" s="34"/>
      <c r="DVF41" s="34"/>
      <c r="DVG41" s="34"/>
      <c r="DVH41" s="34"/>
      <c r="DVI41" s="34"/>
      <c r="DVJ41" s="34"/>
      <c r="DVK41" s="34"/>
      <c r="DVL41" s="34"/>
      <c r="DVM41" s="34"/>
      <c r="DVN41" s="34"/>
      <c r="DVO41" s="34"/>
      <c r="DVP41" s="34"/>
      <c r="DVQ41" s="34"/>
      <c r="DVR41" s="34"/>
      <c r="DVS41" s="34"/>
      <c r="DVT41" s="34"/>
      <c r="DVU41" s="34"/>
      <c r="DVV41" s="34"/>
      <c r="DVW41" s="34"/>
      <c r="DVX41" s="34"/>
      <c r="DVY41" s="34"/>
      <c r="DVZ41" s="34"/>
      <c r="DWA41" s="34"/>
      <c r="DWB41" s="34"/>
      <c r="DWC41" s="34"/>
      <c r="DWD41" s="34"/>
      <c r="DWE41" s="34"/>
      <c r="DWF41" s="34"/>
      <c r="DWG41" s="34"/>
      <c r="DWH41" s="34"/>
      <c r="DWI41" s="34"/>
      <c r="DWJ41" s="34"/>
      <c r="DWK41" s="34"/>
      <c r="DWL41" s="34"/>
      <c r="DWM41" s="34"/>
      <c r="DWN41" s="34"/>
      <c r="DWO41" s="34"/>
      <c r="DWP41" s="34"/>
      <c r="DWQ41" s="34"/>
      <c r="DWR41" s="34"/>
      <c r="DWS41" s="34"/>
      <c r="DWT41" s="34"/>
      <c r="DWU41" s="34"/>
      <c r="DWV41" s="34"/>
      <c r="DWW41" s="34"/>
      <c r="DWX41" s="34"/>
      <c r="DWY41" s="34"/>
      <c r="DWZ41" s="34"/>
      <c r="DXA41" s="34"/>
      <c r="DXB41" s="34"/>
      <c r="DXC41" s="34"/>
      <c r="DXD41" s="34"/>
      <c r="DXE41" s="34"/>
      <c r="DXF41" s="34"/>
      <c r="DXG41" s="34"/>
      <c r="DXH41" s="34"/>
      <c r="DXI41" s="34"/>
      <c r="DXJ41" s="34"/>
      <c r="DXK41" s="34"/>
      <c r="DXL41" s="34"/>
      <c r="DXM41" s="34"/>
      <c r="DXN41" s="34"/>
      <c r="DXO41" s="34"/>
      <c r="DXP41" s="34"/>
      <c r="DXQ41" s="34"/>
      <c r="DXR41" s="34"/>
      <c r="DXS41" s="34"/>
      <c r="DXT41" s="34"/>
      <c r="DXU41" s="34"/>
      <c r="DXV41" s="34"/>
      <c r="DXW41" s="34"/>
      <c r="DXX41" s="34"/>
      <c r="DXY41" s="34"/>
      <c r="DXZ41" s="34"/>
      <c r="DYA41" s="34"/>
      <c r="DYB41" s="34"/>
      <c r="DYC41" s="34"/>
      <c r="DYD41" s="34"/>
      <c r="DYE41" s="34"/>
      <c r="DYF41" s="34"/>
      <c r="DYG41" s="34"/>
      <c r="DYH41" s="34"/>
      <c r="DYI41" s="34"/>
      <c r="DYJ41" s="34"/>
      <c r="DYK41" s="34"/>
      <c r="DYL41" s="34"/>
      <c r="DYM41" s="34"/>
      <c r="DYN41" s="34"/>
      <c r="DYO41" s="34"/>
      <c r="DYP41" s="34"/>
      <c r="DYQ41" s="34"/>
      <c r="DYR41" s="34"/>
      <c r="DYS41" s="34"/>
      <c r="DYT41" s="34"/>
      <c r="DYU41" s="34"/>
      <c r="DYV41" s="34"/>
      <c r="DYW41" s="34"/>
      <c r="DYX41" s="34"/>
      <c r="DYY41" s="34"/>
      <c r="DYZ41" s="34"/>
      <c r="DZA41" s="34"/>
      <c r="DZB41" s="34"/>
      <c r="DZC41" s="34"/>
      <c r="DZD41" s="34"/>
      <c r="DZE41" s="34"/>
      <c r="DZF41" s="34"/>
      <c r="DZG41" s="34"/>
      <c r="DZH41" s="34"/>
      <c r="DZI41" s="34"/>
      <c r="DZJ41" s="34"/>
      <c r="DZK41" s="34"/>
      <c r="DZL41" s="34"/>
      <c r="DZM41" s="34"/>
      <c r="DZN41" s="34"/>
      <c r="DZO41" s="34"/>
      <c r="DZP41" s="34"/>
      <c r="DZQ41" s="34"/>
      <c r="DZR41" s="34"/>
      <c r="DZS41" s="34"/>
      <c r="DZT41" s="34"/>
      <c r="DZU41" s="34"/>
      <c r="DZV41" s="34"/>
      <c r="DZW41" s="34"/>
      <c r="DZX41" s="34"/>
      <c r="DZY41" s="34"/>
      <c r="DZZ41" s="34"/>
      <c r="EAA41" s="34"/>
      <c r="EAB41" s="34"/>
      <c r="EAC41" s="34"/>
      <c r="EAD41" s="34"/>
      <c r="EAE41" s="34"/>
      <c r="EAF41" s="34"/>
      <c r="EAG41" s="34"/>
      <c r="EAH41" s="34"/>
      <c r="EAI41" s="34"/>
      <c r="EAJ41" s="34"/>
      <c r="EAK41" s="34"/>
      <c r="EAL41" s="34"/>
      <c r="EAM41" s="34"/>
      <c r="EAN41" s="34"/>
      <c r="EAO41" s="34"/>
      <c r="EAP41" s="34"/>
      <c r="EAQ41" s="34"/>
      <c r="EAR41" s="34"/>
      <c r="EAS41" s="34"/>
      <c r="EAT41" s="34"/>
      <c r="EAU41" s="34"/>
      <c r="EAV41" s="34"/>
      <c r="EAW41" s="34"/>
      <c r="EAX41" s="34"/>
      <c r="EAY41" s="34"/>
      <c r="EAZ41" s="34"/>
      <c r="EBA41" s="34"/>
      <c r="EBB41" s="34"/>
      <c r="EBC41" s="34"/>
      <c r="EBD41" s="34"/>
      <c r="EBE41" s="34"/>
      <c r="EBF41" s="34"/>
      <c r="EBG41" s="34"/>
      <c r="EBH41" s="34"/>
      <c r="EBI41" s="34"/>
      <c r="EBJ41" s="34"/>
      <c r="EBK41" s="34"/>
      <c r="EBL41" s="34"/>
      <c r="EBM41" s="34"/>
      <c r="EBN41" s="34"/>
      <c r="EBO41" s="34"/>
      <c r="EBP41" s="34"/>
      <c r="EBQ41" s="34"/>
      <c r="EBR41" s="34"/>
      <c r="EBS41" s="34"/>
      <c r="EBT41" s="34"/>
      <c r="EBU41" s="34"/>
      <c r="EBV41" s="34"/>
      <c r="EBW41" s="34"/>
      <c r="EBX41" s="34"/>
      <c r="EBY41" s="34"/>
      <c r="EBZ41" s="34"/>
      <c r="ECA41" s="34"/>
      <c r="ECB41" s="34"/>
      <c r="ECC41" s="34"/>
      <c r="ECD41" s="34"/>
      <c r="ECE41" s="34"/>
      <c r="ECF41" s="34"/>
      <c r="ECG41" s="34"/>
      <c r="ECH41" s="34"/>
      <c r="ECI41" s="34"/>
      <c r="ECJ41" s="34"/>
      <c r="ECK41" s="34"/>
      <c r="ECL41" s="34"/>
      <c r="ECM41" s="34"/>
      <c r="ECN41" s="34"/>
      <c r="ECO41" s="34"/>
      <c r="ECP41" s="34"/>
      <c r="ECQ41" s="34"/>
      <c r="ECR41" s="34"/>
      <c r="ECS41" s="34"/>
      <c r="ECT41" s="34"/>
      <c r="ECU41" s="34"/>
      <c r="ECV41" s="34"/>
      <c r="ECW41" s="34"/>
      <c r="ECX41" s="34"/>
      <c r="ECY41" s="34"/>
      <c r="ECZ41" s="34"/>
      <c r="EDA41" s="34"/>
      <c r="EDB41" s="34"/>
      <c r="EDC41" s="34"/>
      <c r="EDD41" s="34"/>
      <c r="EDE41" s="34"/>
      <c r="EDF41" s="34"/>
      <c r="EDG41" s="34"/>
      <c r="EDH41" s="34"/>
      <c r="EDI41" s="34"/>
      <c r="EDJ41" s="34"/>
      <c r="EDK41" s="34"/>
      <c r="EDL41" s="34"/>
      <c r="EDM41" s="34"/>
      <c r="EDN41" s="34"/>
      <c r="EDO41" s="34"/>
      <c r="EDP41" s="34"/>
      <c r="EDQ41" s="34"/>
      <c r="EDR41" s="34"/>
      <c r="EDS41" s="34"/>
      <c r="EDT41" s="34"/>
      <c r="EDU41" s="34"/>
      <c r="EDV41" s="34"/>
      <c r="EDW41" s="34"/>
      <c r="EDX41" s="34"/>
      <c r="EDY41" s="34"/>
      <c r="EDZ41" s="34"/>
      <c r="EEA41" s="34"/>
      <c r="EEB41" s="34"/>
      <c r="EEC41" s="34"/>
      <c r="EED41" s="34"/>
      <c r="EEE41" s="34"/>
      <c r="EEF41" s="34"/>
      <c r="EEG41" s="34"/>
      <c r="EEH41" s="34"/>
      <c r="EEI41" s="34"/>
      <c r="EEJ41" s="34"/>
      <c r="EEK41" s="34"/>
      <c r="EEL41" s="34"/>
      <c r="EEM41" s="34"/>
      <c r="EEN41" s="34"/>
      <c r="EEO41" s="34"/>
      <c r="EEP41" s="34"/>
      <c r="EEQ41" s="34"/>
      <c r="EER41" s="34"/>
      <c r="EES41" s="34"/>
      <c r="EET41" s="34"/>
      <c r="EEU41" s="34"/>
      <c r="EEV41" s="34"/>
      <c r="EEW41" s="34"/>
      <c r="EEX41" s="34"/>
      <c r="EEY41" s="34"/>
      <c r="EEZ41" s="34"/>
      <c r="EFA41" s="34"/>
      <c r="EFB41" s="34"/>
      <c r="EFC41" s="34"/>
      <c r="EFD41" s="34"/>
      <c r="EFE41" s="34"/>
      <c r="EFF41" s="34"/>
      <c r="EFG41" s="34"/>
      <c r="EFH41" s="34"/>
      <c r="EFI41" s="34"/>
      <c r="EFJ41" s="34"/>
      <c r="EFK41" s="34"/>
      <c r="EFL41" s="34"/>
      <c r="EFM41" s="34"/>
      <c r="EFN41" s="34"/>
      <c r="EFO41" s="34"/>
      <c r="EFP41" s="34"/>
      <c r="EFQ41" s="34"/>
      <c r="EFR41" s="34"/>
      <c r="EFS41" s="34"/>
      <c r="EFT41" s="34"/>
      <c r="EFU41" s="34"/>
      <c r="EFV41" s="34"/>
      <c r="EFW41" s="34"/>
      <c r="EFX41" s="34"/>
      <c r="EFY41" s="34"/>
      <c r="EFZ41" s="34"/>
      <c r="EGA41" s="34"/>
      <c r="EGB41" s="34"/>
      <c r="EGC41" s="34"/>
      <c r="EGD41" s="34"/>
      <c r="EGE41" s="34"/>
      <c r="EGF41" s="34"/>
      <c r="EGG41" s="34"/>
      <c r="EGH41" s="34"/>
      <c r="EGI41" s="34"/>
      <c r="EGJ41" s="34"/>
      <c r="EGK41" s="34"/>
      <c r="EGL41" s="34"/>
      <c r="EGM41" s="34"/>
      <c r="EGN41" s="34"/>
      <c r="EGO41" s="34"/>
      <c r="EGP41" s="34"/>
      <c r="EGQ41" s="34"/>
      <c r="EGR41" s="34"/>
      <c r="EGS41" s="34"/>
      <c r="EGT41" s="34"/>
      <c r="EGU41" s="34"/>
      <c r="EGV41" s="34"/>
      <c r="EGW41" s="34"/>
      <c r="EGX41" s="34"/>
      <c r="EGY41" s="34"/>
      <c r="EGZ41" s="34"/>
      <c r="EHA41" s="34"/>
      <c r="EHB41" s="34"/>
      <c r="EHC41" s="34"/>
      <c r="EHD41" s="34"/>
      <c r="EHE41" s="34"/>
      <c r="EHF41" s="34"/>
      <c r="EHG41" s="34"/>
      <c r="EHH41" s="34"/>
      <c r="EHI41" s="34"/>
      <c r="EHJ41" s="34"/>
      <c r="EHK41" s="34"/>
      <c r="EHL41" s="34"/>
      <c r="EHM41" s="34"/>
      <c r="EHN41" s="34"/>
      <c r="EHO41" s="34"/>
      <c r="EHP41" s="34"/>
      <c r="EHQ41" s="34"/>
      <c r="EHR41" s="34"/>
      <c r="EHS41" s="34"/>
      <c r="EHT41" s="34"/>
      <c r="EHU41" s="34"/>
      <c r="EHV41" s="34"/>
      <c r="EHW41" s="34"/>
      <c r="EHX41" s="34"/>
      <c r="EHY41" s="34"/>
      <c r="EHZ41" s="34"/>
      <c r="EIA41" s="34"/>
      <c r="EIB41" s="34"/>
      <c r="EIC41" s="34"/>
      <c r="EID41" s="34"/>
      <c r="EIE41" s="34"/>
      <c r="EIF41" s="34"/>
      <c r="EIG41" s="34"/>
      <c r="EIH41" s="34"/>
      <c r="EII41" s="34"/>
      <c r="EIJ41" s="34"/>
      <c r="EIK41" s="34"/>
      <c r="EIL41" s="34"/>
      <c r="EIM41" s="34"/>
      <c r="EIN41" s="34"/>
      <c r="EIO41" s="34"/>
      <c r="EIP41" s="34"/>
      <c r="EIQ41" s="34"/>
      <c r="EIR41" s="34"/>
      <c r="EIS41" s="34"/>
      <c r="EIT41" s="34"/>
      <c r="EIU41" s="34"/>
      <c r="EIV41" s="34"/>
      <c r="EIW41" s="34"/>
      <c r="EIX41" s="34"/>
      <c r="EIY41" s="34"/>
      <c r="EIZ41" s="34"/>
      <c r="EJA41" s="34"/>
      <c r="EJB41" s="34"/>
      <c r="EJC41" s="34"/>
      <c r="EJD41" s="34"/>
      <c r="EJE41" s="34"/>
      <c r="EJF41" s="34"/>
      <c r="EJG41" s="34"/>
      <c r="EJH41" s="34"/>
      <c r="EJI41" s="34"/>
      <c r="EJJ41" s="34"/>
      <c r="EJK41" s="34"/>
      <c r="EJL41" s="34"/>
      <c r="EJM41" s="34"/>
      <c r="EJN41" s="34"/>
      <c r="EJO41" s="34"/>
      <c r="EJP41" s="34"/>
      <c r="EJQ41" s="34"/>
      <c r="EJR41" s="34"/>
      <c r="EJS41" s="34"/>
      <c r="EJT41" s="34"/>
      <c r="EJU41" s="34"/>
      <c r="EJV41" s="34"/>
      <c r="EJW41" s="34"/>
      <c r="EJX41" s="34"/>
      <c r="EJY41" s="34"/>
      <c r="EJZ41" s="34"/>
      <c r="EKA41" s="34"/>
      <c r="EKB41" s="34"/>
      <c r="EKC41" s="34"/>
      <c r="EKD41" s="34"/>
      <c r="EKE41" s="34"/>
      <c r="EKF41" s="34"/>
      <c r="EKG41" s="34"/>
      <c r="EKH41" s="34"/>
      <c r="EKI41" s="34"/>
      <c r="EKJ41" s="34"/>
      <c r="EKK41" s="34"/>
      <c r="EKL41" s="34"/>
      <c r="EKM41" s="34"/>
      <c r="EKN41" s="34"/>
      <c r="EKO41" s="34"/>
      <c r="EKP41" s="34"/>
      <c r="EKQ41" s="34"/>
      <c r="EKR41" s="34"/>
      <c r="EKS41" s="34"/>
      <c r="EKT41" s="34"/>
      <c r="EKU41" s="34"/>
      <c r="EKV41" s="34"/>
      <c r="EKW41" s="34"/>
      <c r="EKX41" s="34"/>
      <c r="EKY41" s="34"/>
      <c r="EKZ41" s="34"/>
      <c r="ELA41" s="34"/>
      <c r="ELB41" s="34"/>
      <c r="ELC41" s="34"/>
      <c r="ELD41" s="34"/>
      <c r="ELE41" s="34"/>
      <c r="ELF41" s="34"/>
      <c r="ELG41" s="34"/>
      <c r="ELH41" s="34"/>
      <c r="ELI41" s="34"/>
      <c r="ELJ41" s="34"/>
      <c r="ELK41" s="34"/>
      <c r="ELL41" s="34"/>
      <c r="ELM41" s="34"/>
      <c r="ELN41" s="34"/>
      <c r="ELO41" s="34"/>
      <c r="ELP41" s="34"/>
      <c r="ELQ41" s="34"/>
      <c r="ELR41" s="34"/>
      <c r="ELS41" s="34"/>
      <c r="ELT41" s="34"/>
      <c r="ELU41" s="34"/>
      <c r="ELV41" s="34"/>
      <c r="ELW41" s="34"/>
      <c r="ELX41" s="34"/>
      <c r="ELY41" s="34"/>
      <c r="ELZ41" s="34"/>
      <c r="EMA41" s="34"/>
      <c r="EMB41" s="34"/>
      <c r="EMC41" s="34"/>
      <c r="EMD41" s="34"/>
      <c r="EME41" s="34"/>
      <c r="EMF41" s="34"/>
      <c r="EMG41" s="34"/>
      <c r="EMH41" s="34"/>
      <c r="EMI41" s="34"/>
      <c r="EMJ41" s="34"/>
      <c r="EMK41" s="34"/>
      <c r="EML41" s="34"/>
      <c r="EMM41" s="34"/>
      <c r="EMN41" s="34"/>
      <c r="EMO41" s="34"/>
      <c r="EMP41" s="34"/>
      <c r="EMQ41" s="34"/>
      <c r="EMR41" s="34"/>
      <c r="EMS41" s="34"/>
      <c r="EMT41" s="34"/>
      <c r="EMU41" s="34"/>
      <c r="EMV41" s="34"/>
      <c r="EMW41" s="34"/>
      <c r="EMX41" s="34"/>
      <c r="EMY41" s="34"/>
      <c r="EMZ41" s="34"/>
      <c r="ENA41" s="34"/>
      <c r="ENB41" s="34"/>
      <c r="ENC41" s="34"/>
      <c r="END41" s="34"/>
      <c r="ENE41" s="34"/>
      <c r="ENF41" s="34"/>
      <c r="ENG41" s="34"/>
      <c r="ENH41" s="34"/>
      <c r="ENI41" s="34"/>
      <c r="ENJ41" s="34"/>
      <c r="ENK41" s="34"/>
      <c r="ENL41" s="34"/>
      <c r="ENM41" s="34"/>
      <c r="ENN41" s="34"/>
      <c r="ENO41" s="34"/>
      <c r="ENP41" s="34"/>
      <c r="ENQ41" s="34"/>
      <c r="ENR41" s="34"/>
      <c r="ENS41" s="34"/>
      <c r="ENT41" s="34"/>
      <c r="ENU41" s="34"/>
      <c r="ENV41" s="34"/>
      <c r="ENW41" s="34"/>
      <c r="ENX41" s="34"/>
      <c r="ENY41" s="34"/>
      <c r="ENZ41" s="34"/>
      <c r="EOA41" s="34"/>
      <c r="EOB41" s="34"/>
      <c r="EOC41" s="34"/>
      <c r="EOD41" s="34"/>
      <c r="EOE41" s="34"/>
      <c r="EOF41" s="34"/>
      <c r="EOG41" s="34"/>
      <c r="EOH41" s="34"/>
      <c r="EOI41" s="34"/>
      <c r="EOJ41" s="34"/>
      <c r="EOK41" s="34"/>
      <c r="EOL41" s="34"/>
      <c r="EOM41" s="34"/>
      <c r="EON41" s="34"/>
      <c r="EOO41" s="34"/>
      <c r="EOP41" s="34"/>
      <c r="EOQ41" s="34"/>
      <c r="EOR41" s="34"/>
      <c r="EOS41" s="34"/>
      <c r="EOT41" s="34"/>
      <c r="EOU41" s="34"/>
      <c r="EOV41" s="34"/>
      <c r="EOW41" s="34"/>
      <c r="EOX41" s="34"/>
      <c r="EOY41" s="34"/>
      <c r="EOZ41" s="34"/>
      <c r="EPA41" s="34"/>
      <c r="EPB41" s="34"/>
      <c r="EPC41" s="34"/>
      <c r="EPD41" s="34"/>
      <c r="EPE41" s="34"/>
      <c r="EPF41" s="34"/>
      <c r="EPG41" s="34"/>
      <c r="EPH41" s="34"/>
      <c r="EPI41" s="34"/>
      <c r="EPJ41" s="34"/>
      <c r="EPK41" s="34"/>
      <c r="EPL41" s="34"/>
      <c r="EPM41" s="34"/>
      <c r="EPN41" s="34"/>
      <c r="EPO41" s="34"/>
      <c r="EPP41" s="34"/>
      <c r="EPQ41" s="34"/>
      <c r="EPR41" s="34"/>
      <c r="EPS41" s="34"/>
      <c r="EPT41" s="34"/>
      <c r="EPU41" s="34"/>
      <c r="EPV41" s="34"/>
      <c r="EPW41" s="34"/>
      <c r="EPX41" s="34"/>
      <c r="EPY41" s="34"/>
      <c r="EPZ41" s="34"/>
      <c r="EQA41" s="34"/>
      <c r="EQB41" s="34"/>
      <c r="EQC41" s="34"/>
      <c r="EQD41" s="34"/>
      <c r="EQE41" s="34"/>
      <c r="EQF41" s="34"/>
      <c r="EQG41" s="34"/>
      <c r="EQH41" s="34"/>
      <c r="EQI41" s="34"/>
      <c r="EQJ41" s="34"/>
      <c r="EQK41" s="34"/>
      <c r="EQL41" s="34"/>
      <c r="EQM41" s="34"/>
      <c r="EQN41" s="34"/>
      <c r="EQO41" s="34"/>
      <c r="EQP41" s="34"/>
      <c r="EQQ41" s="34"/>
      <c r="EQR41" s="34"/>
      <c r="EQS41" s="34"/>
      <c r="EQT41" s="34"/>
      <c r="EQU41" s="34"/>
      <c r="EQV41" s="34"/>
      <c r="EQW41" s="34"/>
      <c r="EQX41" s="34"/>
      <c r="EQY41" s="34"/>
      <c r="EQZ41" s="34"/>
      <c r="ERA41" s="34"/>
      <c r="ERB41" s="34"/>
      <c r="ERC41" s="34"/>
      <c r="ERD41" s="34"/>
      <c r="ERE41" s="34"/>
      <c r="ERF41" s="34"/>
      <c r="ERG41" s="34"/>
      <c r="ERH41" s="34"/>
      <c r="ERI41" s="34"/>
      <c r="ERJ41" s="34"/>
      <c r="ERK41" s="34"/>
      <c r="ERL41" s="34"/>
      <c r="ERM41" s="34"/>
      <c r="ERN41" s="34"/>
      <c r="ERO41" s="34"/>
      <c r="ERP41" s="34"/>
      <c r="ERQ41" s="34"/>
      <c r="ERR41" s="34"/>
      <c r="ERS41" s="34"/>
      <c r="ERT41" s="34"/>
      <c r="ERU41" s="34"/>
      <c r="ERV41" s="34"/>
      <c r="ERW41" s="34"/>
      <c r="ERX41" s="34"/>
      <c r="ERY41" s="34"/>
      <c r="ERZ41" s="34"/>
      <c r="ESA41" s="34"/>
      <c r="ESB41" s="34"/>
      <c r="ESC41" s="34"/>
      <c r="ESD41" s="34"/>
      <c r="ESE41" s="34"/>
      <c r="ESF41" s="34"/>
      <c r="ESG41" s="34"/>
      <c r="ESH41" s="34"/>
      <c r="ESI41" s="34"/>
      <c r="ESJ41" s="34"/>
      <c r="ESK41" s="34"/>
      <c r="ESL41" s="34"/>
      <c r="ESM41" s="34"/>
      <c r="ESN41" s="34"/>
      <c r="ESO41" s="34"/>
      <c r="ESP41" s="34"/>
      <c r="ESQ41" s="34"/>
      <c r="ESR41" s="34"/>
      <c r="ESS41" s="34"/>
      <c r="EST41" s="34"/>
      <c r="ESU41" s="34"/>
      <c r="ESV41" s="34"/>
      <c r="ESW41" s="34"/>
      <c r="ESX41" s="34"/>
      <c r="ESY41" s="34"/>
      <c r="ESZ41" s="34"/>
      <c r="ETA41" s="34"/>
      <c r="ETB41" s="34"/>
      <c r="ETC41" s="34"/>
      <c r="ETD41" s="34"/>
      <c r="ETE41" s="34"/>
      <c r="ETF41" s="34"/>
      <c r="ETG41" s="34"/>
      <c r="ETH41" s="34"/>
      <c r="ETI41" s="34"/>
      <c r="ETJ41" s="34"/>
      <c r="ETK41" s="34"/>
      <c r="ETL41" s="34"/>
      <c r="ETM41" s="34"/>
      <c r="ETN41" s="34"/>
      <c r="ETO41" s="34"/>
      <c r="ETP41" s="34"/>
      <c r="ETQ41" s="34"/>
      <c r="ETR41" s="34"/>
      <c r="ETS41" s="34"/>
      <c r="ETT41" s="34"/>
      <c r="ETU41" s="34"/>
      <c r="ETV41" s="34"/>
      <c r="ETW41" s="34"/>
      <c r="ETX41" s="34"/>
      <c r="ETY41" s="34"/>
      <c r="ETZ41" s="34"/>
      <c r="EUA41" s="34"/>
      <c r="EUB41" s="34"/>
      <c r="EUC41" s="34"/>
      <c r="EUD41" s="34"/>
      <c r="EUE41" s="34"/>
      <c r="EUF41" s="34"/>
      <c r="EUG41" s="34"/>
      <c r="EUH41" s="34"/>
      <c r="EUI41" s="34"/>
      <c r="EUJ41" s="34"/>
      <c r="EUK41" s="34"/>
      <c r="EUL41" s="34"/>
      <c r="EUM41" s="34"/>
      <c r="EUN41" s="34"/>
      <c r="EUO41" s="34"/>
      <c r="EUP41" s="34"/>
      <c r="EUQ41" s="34"/>
      <c r="EUR41" s="34"/>
      <c r="EUS41" s="34"/>
      <c r="EUT41" s="34"/>
      <c r="EUU41" s="34"/>
      <c r="EUV41" s="34"/>
      <c r="EUW41" s="34"/>
      <c r="EUX41" s="34"/>
      <c r="EUY41" s="34"/>
      <c r="EUZ41" s="34"/>
      <c r="EVA41" s="34"/>
      <c r="EVB41" s="34"/>
      <c r="EVC41" s="34"/>
      <c r="EVD41" s="34"/>
      <c r="EVE41" s="34"/>
      <c r="EVF41" s="34"/>
      <c r="EVG41" s="34"/>
      <c r="EVH41" s="34"/>
      <c r="EVI41" s="34"/>
      <c r="EVJ41" s="34"/>
      <c r="EVK41" s="34"/>
      <c r="EVL41" s="34"/>
      <c r="EVM41" s="34"/>
      <c r="EVN41" s="34"/>
      <c r="EVO41" s="34"/>
      <c r="EVP41" s="34"/>
      <c r="EVQ41" s="34"/>
      <c r="EVR41" s="34"/>
      <c r="EVS41" s="34"/>
      <c r="EVT41" s="34"/>
      <c r="EVU41" s="34"/>
      <c r="EVV41" s="34"/>
      <c r="EVW41" s="34"/>
      <c r="EVX41" s="34"/>
      <c r="EVY41" s="34"/>
      <c r="EVZ41" s="34"/>
      <c r="EWA41" s="34"/>
      <c r="EWB41" s="34"/>
      <c r="EWC41" s="34"/>
      <c r="EWD41" s="34"/>
      <c r="EWE41" s="34"/>
      <c r="EWF41" s="34"/>
      <c r="EWG41" s="34"/>
      <c r="EWH41" s="34"/>
      <c r="EWI41" s="34"/>
      <c r="EWJ41" s="34"/>
      <c r="EWK41" s="34"/>
      <c r="EWL41" s="34"/>
      <c r="EWM41" s="34"/>
      <c r="EWN41" s="34"/>
      <c r="EWO41" s="34"/>
      <c r="EWP41" s="34"/>
      <c r="EWQ41" s="34"/>
      <c r="EWR41" s="34"/>
      <c r="EWS41" s="34"/>
      <c r="EWT41" s="34"/>
      <c r="EWU41" s="34"/>
      <c r="EWV41" s="34"/>
      <c r="EWW41" s="34"/>
      <c r="EWX41" s="34"/>
      <c r="EWY41" s="34"/>
      <c r="EWZ41" s="34"/>
      <c r="EXA41" s="34"/>
      <c r="EXB41" s="34"/>
      <c r="EXC41" s="34"/>
      <c r="EXD41" s="34"/>
      <c r="EXE41" s="34"/>
      <c r="EXF41" s="34"/>
      <c r="EXG41" s="34"/>
      <c r="EXH41" s="34"/>
      <c r="EXI41" s="34"/>
      <c r="EXJ41" s="34"/>
      <c r="EXK41" s="34"/>
      <c r="EXL41" s="34"/>
      <c r="EXM41" s="34"/>
      <c r="EXN41" s="34"/>
      <c r="EXO41" s="34"/>
      <c r="EXP41" s="34"/>
      <c r="EXQ41" s="34"/>
      <c r="EXR41" s="34"/>
      <c r="EXS41" s="34"/>
      <c r="EXT41" s="34"/>
      <c r="EXU41" s="34"/>
      <c r="EXV41" s="34"/>
      <c r="EXW41" s="34"/>
      <c r="EXX41" s="34"/>
      <c r="EXY41" s="34"/>
      <c r="EXZ41" s="34"/>
      <c r="EYA41" s="34"/>
      <c r="EYB41" s="34"/>
      <c r="EYC41" s="34"/>
      <c r="EYD41" s="34"/>
      <c r="EYE41" s="34"/>
      <c r="EYF41" s="34"/>
      <c r="EYG41" s="34"/>
      <c r="EYH41" s="34"/>
      <c r="EYI41" s="34"/>
      <c r="EYJ41" s="34"/>
      <c r="EYK41" s="34"/>
      <c r="EYL41" s="34"/>
      <c r="EYM41" s="34"/>
      <c r="EYN41" s="34"/>
      <c r="EYO41" s="34"/>
      <c r="EYP41" s="34"/>
      <c r="EYQ41" s="34"/>
      <c r="EYR41" s="34"/>
      <c r="EYS41" s="34"/>
      <c r="EYT41" s="34"/>
      <c r="EYU41" s="34"/>
      <c r="EYV41" s="34"/>
      <c r="EYW41" s="34"/>
      <c r="EYX41" s="34"/>
      <c r="EYY41" s="34"/>
      <c r="EYZ41" s="34"/>
      <c r="EZA41" s="34"/>
      <c r="EZB41" s="34"/>
      <c r="EZC41" s="34"/>
      <c r="EZD41" s="34"/>
      <c r="EZE41" s="34"/>
      <c r="EZF41" s="34"/>
      <c r="EZG41" s="34"/>
      <c r="EZH41" s="34"/>
      <c r="EZI41" s="34"/>
      <c r="EZJ41" s="34"/>
      <c r="EZK41" s="34"/>
      <c r="EZL41" s="34"/>
      <c r="EZM41" s="34"/>
      <c r="EZN41" s="34"/>
      <c r="EZO41" s="34"/>
      <c r="EZP41" s="34"/>
      <c r="EZQ41" s="34"/>
      <c r="EZR41" s="34"/>
      <c r="EZS41" s="34"/>
      <c r="EZT41" s="34"/>
      <c r="EZU41" s="34"/>
      <c r="EZV41" s="34"/>
      <c r="EZW41" s="34"/>
      <c r="EZX41" s="34"/>
      <c r="EZY41" s="34"/>
      <c r="EZZ41" s="34"/>
      <c r="FAA41" s="34"/>
      <c r="FAB41" s="34"/>
      <c r="FAC41" s="34"/>
      <c r="FAD41" s="34"/>
      <c r="FAE41" s="34"/>
      <c r="FAF41" s="34"/>
      <c r="FAG41" s="34"/>
      <c r="FAH41" s="34"/>
      <c r="FAI41" s="34"/>
      <c r="FAJ41" s="34"/>
      <c r="FAK41" s="34"/>
      <c r="FAL41" s="34"/>
      <c r="FAM41" s="34"/>
      <c r="FAN41" s="34"/>
      <c r="FAO41" s="34"/>
      <c r="FAP41" s="34"/>
      <c r="FAQ41" s="34"/>
      <c r="FAR41" s="34"/>
      <c r="FAS41" s="34"/>
      <c r="FAT41" s="34"/>
      <c r="FAU41" s="34"/>
      <c r="FAV41" s="34"/>
      <c r="FAW41" s="34"/>
      <c r="FAX41" s="34"/>
      <c r="FAY41" s="34"/>
      <c r="FAZ41" s="34"/>
      <c r="FBA41" s="34"/>
      <c r="FBB41" s="34"/>
      <c r="FBC41" s="34"/>
      <c r="FBD41" s="34"/>
      <c r="FBE41" s="34"/>
      <c r="FBF41" s="34"/>
      <c r="FBG41" s="34"/>
      <c r="FBH41" s="34"/>
      <c r="FBI41" s="34"/>
      <c r="FBJ41" s="34"/>
      <c r="FBK41" s="34"/>
      <c r="FBL41" s="34"/>
      <c r="FBM41" s="34"/>
      <c r="FBN41" s="34"/>
      <c r="FBO41" s="34"/>
      <c r="FBP41" s="34"/>
      <c r="FBQ41" s="34"/>
      <c r="FBR41" s="34"/>
      <c r="FBS41" s="34"/>
      <c r="FBT41" s="34"/>
      <c r="FBU41" s="34"/>
      <c r="FBV41" s="34"/>
      <c r="FBW41" s="34"/>
      <c r="FBX41" s="34"/>
      <c r="FBY41" s="34"/>
      <c r="FBZ41" s="34"/>
      <c r="FCA41" s="34"/>
      <c r="FCB41" s="34"/>
      <c r="FCC41" s="34"/>
      <c r="FCD41" s="34"/>
      <c r="FCE41" s="34"/>
      <c r="FCF41" s="34"/>
      <c r="FCG41" s="34"/>
      <c r="FCH41" s="34"/>
      <c r="FCI41" s="34"/>
      <c r="FCJ41" s="34"/>
      <c r="FCK41" s="34"/>
      <c r="FCL41" s="34"/>
      <c r="FCM41" s="34"/>
      <c r="FCN41" s="34"/>
      <c r="FCO41" s="34"/>
      <c r="FCP41" s="34"/>
      <c r="FCQ41" s="34"/>
      <c r="FCR41" s="34"/>
      <c r="FCS41" s="34"/>
      <c r="FCT41" s="34"/>
      <c r="FCU41" s="34"/>
      <c r="FCV41" s="34"/>
      <c r="FCW41" s="34"/>
      <c r="FCX41" s="34"/>
      <c r="FCY41" s="34"/>
      <c r="FCZ41" s="34"/>
      <c r="FDA41" s="34"/>
      <c r="FDB41" s="34"/>
      <c r="FDC41" s="34"/>
      <c r="FDD41" s="34"/>
      <c r="FDE41" s="34"/>
      <c r="FDF41" s="34"/>
      <c r="FDG41" s="34"/>
      <c r="FDH41" s="34"/>
      <c r="FDI41" s="34"/>
      <c r="FDJ41" s="34"/>
      <c r="FDK41" s="34"/>
      <c r="FDL41" s="34"/>
      <c r="FDM41" s="34"/>
      <c r="FDN41" s="34"/>
      <c r="FDO41" s="34"/>
      <c r="FDP41" s="34"/>
      <c r="FDQ41" s="34"/>
      <c r="FDR41" s="34"/>
      <c r="FDS41" s="34"/>
      <c r="FDT41" s="34"/>
      <c r="FDU41" s="34"/>
      <c r="FDV41" s="34"/>
      <c r="FDW41" s="34"/>
      <c r="FDX41" s="34"/>
      <c r="FDY41" s="34"/>
      <c r="FDZ41" s="34"/>
      <c r="FEA41" s="34"/>
      <c r="FEB41" s="34"/>
      <c r="FEC41" s="34"/>
      <c r="FED41" s="34"/>
      <c r="FEE41" s="34"/>
      <c r="FEF41" s="34"/>
      <c r="FEG41" s="34"/>
      <c r="FEH41" s="34"/>
      <c r="FEI41" s="34"/>
      <c r="FEJ41" s="34"/>
      <c r="FEK41" s="34"/>
      <c r="FEL41" s="34"/>
      <c r="FEM41" s="34"/>
      <c r="FEN41" s="34"/>
      <c r="FEO41" s="34"/>
      <c r="FEP41" s="34"/>
      <c r="FEQ41" s="34"/>
      <c r="FER41" s="34"/>
      <c r="FES41" s="34"/>
      <c r="FET41" s="34"/>
      <c r="FEU41" s="34"/>
      <c r="FEV41" s="34"/>
      <c r="FEW41" s="34"/>
      <c r="FEX41" s="34"/>
      <c r="FEY41" s="34"/>
      <c r="FEZ41" s="34"/>
      <c r="FFA41" s="34"/>
      <c r="FFB41" s="34"/>
      <c r="FFC41" s="34"/>
      <c r="FFD41" s="34"/>
      <c r="FFE41" s="34"/>
      <c r="FFF41" s="34"/>
      <c r="FFG41" s="34"/>
      <c r="FFH41" s="34"/>
      <c r="FFI41" s="34"/>
      <c r="FFJ41" s="34"/>
      <c r="FFK41" s="34"/>
      <c r="FFL41" s="34"/>
      <c r="FFM41" s="34"/>
      <c r="FFN41" s="34"/>
      <c r="FFO41" s="34"/>
      <c r="FFP41" s="34"/>
      <c r="FFQ41" s="34"/>
      <c r="FFR41" s="34"/>
      <c r="FFS41" s="34"/>
      <c r="FFT41" s="34"/>
      <c r="FFU41" s="34"/>
      <c r="FFV41" s="34"/>
      <c r="FFW41" s="34"/>
      <c r="FFX41" s="34"/>
      <c r="FFY41" s="34"/>
      <c r="FFZ41" s="34"/>
      <c r="FGA41" s="34"/>
      <c r="FGB41" s="34"/>
      <c r="FGC41" s="34"/>
      <c r="FGD41" s="34"/>
      <c r="FGE41" s="34"/>
      <c r="FGF41" s="34"/>
      <c r="FGG41" s="34"/>
      <c r="FGH41" s="34"/>
      <c r="FGI41" s="34"/>
      <c r="FGJ41" s="34"/>
      <c r="FGK41" s="34"/>
      <c r="FGL41" s="34"/>
      <c r="FGM41" s="34"/>
      <c r="FGN41" s="34"/>
      <c r="FGO41" s="34"/>
      <c r="FGP41" s="34"/>
      <c r="FGQ41" s="34"/>
      <c r="FGR41" s="34"/>
      <c r="FGS41" s="34"/>
      <c r="FGT41" s="34"/>
      <c r="FGU41" s="34"/>
      <c r="FGV41" s="34"/>
      <c r="FGW41" s="34"/>
      <c r="FGX41" s="34"/>
      <c r="FGY41" s="34"/>
      <c r="FGZ41" s="34"/>
      <c r="FHA41" s="34"/>
      <c r="FHB41" s="34"/>
      <c r="FHC41" s="34"/>
      <c r="FHD41" s="34"/>
      <c r="FHE41" s="34"/>
      <c r="FHF41" s="34"/>
      <c r="FHG41" s="34"/>
      <c r="FHH41" s="34"/>
      <c r="FHI41" s="34"/>
      <c r="FHJ41" s="34"/>
      <c r="FHK41" s="34"/>
      <c r="FHL41" s="34"/>
      <c r="FHM41" s="34"/>
      <c r="FHN41" s="34"/>
      <c r="FHO41" s="34"/>
      <c r="FHP41" s="34"/>
      <c r="FHQ41" s="34"/>
      <c r="FHR41" s="34"/>
      <c r="FHS41" s="34"/>
      <c r="FHT41" s="34"/>
      <c r="FHU41" s="34"/>
      <c r="FHV41" s="34"/>
      <c r="FHW41" s="34"/>
      <c r="FHX41" s="34"/>
      <c r="FHY41" s="34"/>
      <c r="FHZ41" s="34"/>
      <c r="FIA41" s="34"/>
      <c r="FIB41" s="34"/>
      <c r="FIC41" s="34"/>
      <c r="FID41" s="34"/>
      <c r="FIE41" s="34"/>
      <c r="FIF41" s="34"/>
      <c r="FIG41" s="34"/>
      <c r="FIH41" s="34"/>
      <c r="FII41" s="34"/>
      <c r="FIJ41" s="34"/>
      <c r="FIK41" s="34"/>
      <c r="FIL41" s="34"/>
      <c r="FIM41" s="34"/>
      <c r="FIN41" s="34"/>
      <c r="FIO41" s="34"/>
      <c r="FIP41" s="34"/>
      <c r="FIQ41" s="34"/>
      <c r="FIR41" s="34"/>
      <c r="FIS41" s="34"/>
      <c r="FIT41" s="34"/>
      <c r="FIU41" s="34"/>
      <c r="FIV41" s="34"/>
      <c r="FIW41" s="34"/>
      <c r="FIX41" s="34"/>
      <c r="FIY41" s="34"/>
      <c r="FIZ41" s="34"/>
      <c r="FJA41" s="34"/>
      <c r="FJB41" s="34"/>
      <c r="FJC41" s="34"/>
      <c r="FJD41" s="34"/>
      <c r="FJE41" s="34"/>
      <c r="FJF41" s="34"/>
      <c r="FJG41" s="34"/>
      <c r="FJH41" s="34"/>
      <c r="FJI41" s="34"/>
      <c r="FJJ41" s="34"/>
      <c r="FJK41" s="34"/>
      <c r="FJL41" s="34"/>
      <c r="FJM41" s="34"/>
      <c r="FJN41" s="34"/>
      <c r="FJO41" s="34"/>
      <c r="FJP41" s="34"/>
      <c r="FJQ41" s="34"/>
      <c r="FJR41" s="34"/>
      <c r="FJS41" s="34"/>
      <c r="FJT41" s="34"/>
      <c r="FJU41" s="34"/>
      <c r="FJV41" s="34"/>
      <c r="FJW41" s="34"/>
      <c r="FJX41" s="34"/>
      <c r="FJY41" s="34"/>
      <c r="FJZ41" s="34"/>
      <c r="FKA41" s="34"/>
      <c r="FKB41" s="34"/>
      <c r="FKC41" s="34"/>
      <c r="FKD41" s="34"/>
      <c r="FKE41" s="34"/>
      <c r="FKF41" s="34"/>
      <c r="FKG41" s="34"/>
      <c r="FKH41" s="34"/>
      <c r="FKI41" s="34"/>
      <c r="FKJ41" s="34"/>
      <c r="FKK41" s="34"/>
      <c r="FKL41" s="34"/>
      <c r="FKM41" s="34"/>
      <c r="FKN41" s="34"/>
      <c r="FKO41" s="34"/>
      <c r="FKP41" s="34"/>
      <c r="FKQ41" s="34"/>
      <c r="FKR41" s="34"/>
      <c r="FKS41" s="34"/>
      <c r="FKT41" s="34"/>
      <c r="FKU41" s="34"/>
      <c r="FKV41" s="34"/>
      <c r="FKW41" s="34"/>
      <c r="FKX41" s="34"/>
      <c r="FKY41" s="34"/>
      <c r="FKZ41" s="34"/>
      <c r="FLA41" s="34"/>
      <c r="FLB41" s="34"/>
      <c r="FLC41" s="34"/>
      <c r="FLD41" s="34"/>
      <c r="FLE41" s="34"/>
      <c r="FLF41" s="34"/>
      <c r="FLG41" s="34"/>
      <c r="FLH41" s="34"/>
      <c r="FLI41" s="34"/>
      <c r="FLJ41" s="34"/>
      <c r="FLK41" s="34"/>
      <c r="FLL41" s="34"/>
      <c r="FLM41" s="34"/>
      <c r="FLN41" s="34"/>
      <c r="FLO41" s="34"/>
      <c r="FLP41" s="34"/>
      <c r="FLQ41" s="34"/>
      <c r="FLR41" s="34"/>
      <c r="FLS41" s="34"/>
      <c r="FLT41" s="34"/>
      <c r="FLU41" s="34"/>
      <c r="FLV41" s="34"/>
      <c r="FLW41" s="34"/>
      <c r="FLX41" s="34"/>
      <c r="FLY41" s="34"/>
      <c r="FLZ41" s="34"/>
      <c r="FMA41" s="34"/>
      <c r="FMB41" s="34"/>
      <c r="FMC41" s="34"/>
      <c r="FMD41" s="34"/>
      <c r="FME41" s="34"/>
      <c r="FMF41" s="34"/>
      <c r="FMG41" s="34"/>
      <c r="FMH41" s="34"/>
      <c r="FMI41" s="34"/>
      <c r="FMJ41" s="34"/>
      <c r="FMK41" s="34"/>
      <c r="FML41" s="34"/>
      <c r="FMM41" s="34"/>
      <c r="FMN41" s="34"/>
      <c r="FMO41" s="34"/>
      <c r="FMP41" s="34"/>
      <c r="FMQ41" s="34"/>
      <c r="FMR41" s="34"/>
      <c r="FMS41" s="34"/>
      <c r="FMT41" s="34"/>
      <c r="FMU41" s="34"/>
      <c r="FMV41" s="34"/>
      <c r="FMW41" s="34"/>
      <c r="FMX41" s="34"/>
      <c r="FMY41" s="34"/>
      <c r="FMZ41" s="34"/>
      <c r="FNA41" s="34"/>
      <c r="FNB41" s="34"/>
      <c r="FNC41" s="34"/>
      <c r="FND41" s="34"/>
      <c r="FNE41" s="34"/>
      <c r="FNF41" s="34"/>
      <c r="FNG41" s="34"/>
      <c r="FNH41" s="34"/>
      <c r="FNI41" s="34"/>
      <c r="FNJ41" s="34"/>
      <c r="FNK41" s="34"/>
      <c r="FNL41" s="34"/>
      <c r="FNM41" s="34"/>
      <c r="FNN41" s="34"/>
      <c r="FNO41" s="34"/>
      <c r="FNP41" s="34"/>
      <c r="FNQ41" s="34"/>
      <c r="FNR41" s="34"/>
      <c r="FNS41" s="34"/>
      <c r="FNT41" s="34"/>
      <c r="FNU41" s="34"/>
      <c r="FNV41" s="34"/>
      <c r="FNW41" s="34"/>
      <c r="FNX41" s="34"/>
      <c r="FNY41" s="34"/>
      <c r="FNZ41" s="34"/>
      <c r="FOA41" s="34"/>
      <c r="FOB41" s="34"/>
      <c r="FOC41" s="34"/>
      <c r="FOD41" s="34"/>
      <c r="FOE41" s="34"/>
      <c r="FOF41" s="34"/>
      <c r="FOG41" s="34"/>
      <c r="FOH41" s="34"/>
      <c r="FOI41" s="34"/>
      <c r="FOJ41" s="34"/>
      <c r="FOK41" s="34"/>
      <c r="FOL41" s="34"/>
      <c r="FOM41" s="34"/>
      <c r="FON41" s="34"/>
      <c r="FOO41" s="34"/>
      <c r="FOP41" s="34"/>
      <c r="FOQ41" s="34"/>
      <c r="FOR41" s="34"/>
      <c r="FOS41" s="34"/>
      <c r="FOT41" s="34"/>
      <c r="FOU41" s="34"/>
      <c r="FOV41" s="34"/>
      <c r="FOW41" s="34"/>
      <c r="FOX41" s="34"/>
      <c r="FOY41" s="34"/>
      <c r="FOZ41" s="34"/>
      <c r="FPA41" s="34"/>
      <c r="FPB41" s="34"/>
      <c r="FPC41" s="34"/>
      <c r="FPD41" s="34"/>
      <c r="FPE41" s="34"/>
      <c r="FPF41" s="34"/>
      <c r="FPG41" s="34"/>
      <c r="FPH41" s="34"/>
      <c r="FPI41" s="34"/>
      <c r="FPJ41" s="34"/>
      <c r="FPK41" s="34"/>
      <c r="FPL41" s="34"/>
      <c r="FPM41" s="34"/>
      <c r="FPN41" s="34"/>
      <c r="FPO41" s="34"/>
      <c r="FPP41" s="34"/>
      <c r="FPQ41" s="34"/>
      <c r="FPR41" s="34"/>
      <c r="FPS41" s="34"/>
      <c r="FPT41" s="34"/>
      <c r="FPU41" s="34"/>
      <c r="FPV41" s="34"/>
      <c r="FPW41" s="34"/>
      <c r="FPX41" s="34"/>
      <c r="FPY41" s="34"/>
      <c r="FPZ41" s="34"/>
      <c r="FQA41" s="34"/>
      <c r="FQB41" s="34"/>
      <c r="FQC41" s="34"/>
      <c r="FQD41" s="34"/>
      <c r="FQE41" s="34"/>
      <c r="FQF41" s="34"/>
      <c r="FQG41" s="34"/>
      <c r="FQH41" s="34"/>
      <c r="FQI41" s="34"/>
      <c r="FQJ41" s="34"/>
      <c r="FQK41" s="34"/>
      <c r="FQL41" s="34"/>
      <c r="FQM41" s="34"/>
      <c r="FQN41" s="34"/>
      <c r="FQO41" s="34"/>
      <c r="FQP41" s="34"/>
      <c r="FQQ41" s="34"/>
      <c r="FQR41" s="34"/>
      <c r="FQS41" s="34"/>
      <c r="FQT41" s="34"/>
      <c r="FQU41" s="34"/>
      <c r="FQV41" s="34"/>
      <c r="FQW41" s="34"/>
      <c r="FQX41" s="34"/>
      <c r="FQY41" s="34"/>
      <c r="FQZ41" s="34"/>
      <c r="FRA41" s="34"/>
      <c r="FRB41" s="34"/>
      <c r="FRC41" s="34"/>
      <c r="FRD41" s="34"/>
      <c r="FRE41" s="34"/>
      <c r="FRF41" s="34"/>
      <c r="FRG41" s="34"/>
      <c r="FRH41" s="34"/>
      <c r="FRI41" s="34"/>
      <c r="FRJ41" s="34"/>
      <c r="FRK41" s="34"/>
      <c r="FRL41" s="34"/>
      <c r="FRM41" s="34"/>
      <c r="FRN41" s="34"/>
      <c r="FRO41" s="34"/>
      <c r="FRP41" s="34"/>
      <c r="FRQ41" s="34"/>
      <c r="FRR41" s="34"/>
      <c r="FRS41" s="34"/>
      <c r="FRT41" s="34"/>
      <c r="FRU41" s="34"/>
      <c r="FRV41" s="34"/>
      <c r="FRW41" s="34"/>
      <c r="FRX41" s="34"/>
      <c r="FRY41" s="34"/>
      <c r="FRZ41" s="34"/>
      <c r="FSA41" s="34"/>
      <c r="FSB41" s="34"/>
      <c r="FSC41" s="34"/>
      <c r="FSD41" s="34"/>
      <c r="FSE41" s="34"/>
      <c r="FSF41" s="34"/>
      <c r="FSG41" s="34"/>
      <c r="FSH41" s="34"/>
      <c r="FSI41" s="34"/>
      <c r="FSJ41" s="34"/>
      <c r="FSK41" s="34"/>
      <c r="FSL41" s="34"/>
      <c r="FSM41" s="34"/>
      <c r="FSN41" s="34"/>
      <c r="FSO41" s="34"/>
      <c r="FSP41" s="34"/>
      <c r="FSQ41" s="34"/>
      <c r="FSR41" s="34"/>
      <c r="FSS41" s="34"/>
      <c r="FST41" s="34"/>
      <c r="FSU41" s="34"/>
      <c r="FSV41" s="34"/>
      <c r="FSW41" s="34"/>
      <c r="FSX41" s="34"/>
      <c r="FSY41" s="34"/>
      <c r="FSZ41" s="34"/>
      <c r="FTA41" s="34"/>
      <c r="FTB41" s="34"/>
      <c r="FTC41" s="34"/>
      <c r="FTD41" s="34"/>
      <c r="FTE41" s="34"/>
      <c r="FTF41" s="34"/>
      <c r="FTG41" s="34"/>
      <c r="FTH41" s="34"/>
      <c r="FTI41" s="34"/>
      <c r="FTJ41" s="34"/>
      <c r="FTK41" s="34"/>
      <c r="FTL41" s="34"/>
      <c r="FTM41" s="34"/>
      <c r="FTN41" s="34"/>
      <c r="FTO41" s="34"/>
      <c r="FTP41" s="34"/>
      <c r="FTQ41" s="34"/>
      <c r="FTR41" s="34"/>
      <c r="FTS41" s="34"/>
      <c r="FTT41" s="34"/>
      <c r="FTU41" s="34"/>
      <c r="FTV41" s="34"/>
      <c r="FTW41" s="34"/>
      <c r="FTX41" s="34"/>
      <c r="FTY41" s="34"/>
      <c r="FTZ41" s="34"/>
      <c r="FUA41" s="34"/>
      <c r="FUB41" s="34"/>
      <c r="FUC41" s="34"/>
      <c r="FUD41" s="34"/>
      <c r="FUE41" s="34"/>
      <c r="FUF41" s="34"/>
      <c r="FUG41" s="34"/>
      <c r="FUH41" s="34"/>
      <c r="FUI41" s="34"/>
      <c r="FUJ41" s="34"/>
      <c r="FUK41" s="34"/>
      <c r="FUL41" s="34"/>
      <c r="FUM41" s="34"/>
      <c r="FUN41" s="34"/>
      <c r="FUO41" s="34"/>
      <c r="FUP41" s="34"/>
      <c r="FUQ41" s="34"/>
      <c r="FUR41" s="34"/>
      <c r="FUS41" s="34"/>
      <c r="FUT41" s="34"/>
      <c r="FUU41" s="34"/>
      <c r="FUV41" s="34"/>
      <c r="FUW41" s="34"/>
      <c r="FUX41" s="34"/>
      <c r="FUY41" s="34"/>
      <c r="FUZ41" s="34"/>
      <c r="FVA41" s="34"/>
      <c r="FVB41" s="34"/>
      <c r="FVC41" s="34"/>
      <c r="FVD41" s="34"/>
      <c r="FVE41" s="34"/>
      <c r="FVF41" s="34"/>
      <c r="FVG41" s="34"/>
      <c r="FVH41" s="34"/>
      <c r="FVI41" s="34"/>
      <c r="FVJ41" s="34"/>
      <c r="FVK41" s="34"/>
      <c r="FVL41" s="34"/>
      <c r="FVM41" s="34"/>
      <c r="FVN41" s="34"/>
      <c r="FVO41" s="34"/>
      <c r="FVP41" s="34"/>
      <c r="FVQ41" s="34"/>
      <c r="FVR41" s="34"/>
      <c r="FVS41" s="34"/>
      <c r="FVT41" s="34"/>
      <c r="FVU41" s="34"/>
      <c r="FVV41" s="34"/>
      <c r="FVW41" s="34"/>
      <c r="FVX41" s="34"/>
      <c r="FVY41" s="34"/>
      <c r="FVZ41" s="34"/>
      <c r="FWA41" s="34"/>
      <c r="FWB41" s="34"/>
      <c r="FWC41" s="34"/>
      <c r="FWD41" s="34"/>
      <c r="FWE41" s="34"/>
      <c r="FWF41" s="34"/>
      <c r="FWG41" s="34"/>
      <c r="FWH41" s="34"/>
      <c r="FWI41" s="34"/>
      <c r="FWJ41" s="34"/>
      <c r="FWK41" s="34"/>
      <c r="FWL41" s="34"/>
      <c r="FWM41" s="34"/>
      <c r="FWN41" s="34"/>
      <c r="FWO41" s="34"/>
      <c r="FWP41" s="34"/>
      <c r="FWQ41" s="34"/>
      <c r="FWR41" s="34"/>
      <c r="FWS41" s="34"/>
      <c r="FWT41" s="34"/>
      <c r="FWU41" s="34"/>
      <c r="FWV41" s="34"/>
      <c r="FWW41" s="34"/>
      <c r="FWX41" s="34"/>
      <c r="FWY41" s="34"/>
      <c r="FWZ41" s="34"/>
      <c r="FXA41" s="34"/>
      <c r="FXB41" s="34"/>
      <c r="FXC41" s="34"/>
      <c r="FXD41" s="34"/>
      <c r="FXE41" s="34"/>
      <c r="FXF41" s="34"/>
      <c r="FXG41" s="34"/>
      <c r="FXH41" s="34"/>
      <c r="FXI41" s="34"/>
      <c r="FXJ41" s="34"/>
      <c r="FXK41" s="34"/>
      <c r="FXL41" s="34"/>
      <c r="FXM41" s="34"/>
      <c r="FXN41" s="34"/>
      <c r="FXO41" s="34"/>
      <c r="FXP41" s="34"/>
      <c r="FXQ41" s="34"/>
      <c r="FXR41" s="34"/>
      <c r="FXS41" s="34"/>
      <c r="FXT41" s="34"/>
      <c r="FXU41" s="34"/>
      <c r="FXV41" s="34"/>
      <c r="FXW41" s="34"/>
      <c r="FXX41" s="34"/>
      <c r="FXY41" s="34"/>
      <c r="FXZ41" s="34"/>
      <c r="FYA41" s="34"/>
      <c r="FYB41" s="34"/>
      <c r="FYC41" s="34"/>
      <c r="FYD41" s="34"/>
      <c r="FYE41" s="34"/>
      <c r="FYF41" s="34"/>
      <c r="FYG41" s="34"/>
      <c r="FYH41" s="34"/>
      <c r="FYI41" s="34"/>
      <c r="FYJ41" s="34"/>
      <c r="FYK41" s="34"/>
      <c r="FYL41" s="34"/>
      <c r="FYM41" s="34"/>
      <c r="FYN41" s="34"/>
      <c r="FYO41" s="34"/>
      <c r="FYP41" s="34"/>
      <c r="FYQ41" s="34"/>
      <c r="FYR41" s="34"/>
      <c r="FYS41" s="34"/>
      <c r="FYT41" s="34"/>
      <c r="FYU41" s="34"/>
      <c r="FYV41" s="34"/>
      <c r="FYW41" s="34"/>
      <c r="FYX41" s="34"/>
      <c r="FYY41" s="34"/>
      <c r="FYZ41" s="34"/>
      <c r="FZA41" s="34"/>
      <c r="FZB41" s="34"/>
      <c r="FZC41" s="34"/>
      <c r="FZD41" s="34"/>
      <c r="FZE41" s="34"/>
      <c r="FZF41" s="34"/>
      <c r="FZG41" s="34"/>
      <c r="FZH41" s="34"/>
      <c r="FZI41" s="34"/>
      <c r="FZJ41" s="34"/>
      <c r="FZK41" s="34"/>
      <c r="FZL41" s="34"/>
      <c r="FZM41" s="34"/>
      <c r="FZN41" s="34"/>
      <c r="FZO41" s="34"/>
      <c r="FZP41" s="34"/>
      <c r="FZQ41" s="34"/>
      <c r="FZR41" s="34"/>
      <c r="FZS41" s="34"/>
      <c r="FZT41" s="34"/>
      <c r="FZU41" s="34"/>
      <c r="FZV41" s="34"/>
      <c r="FZW41" s="34"/>
      <c r="FZX41" s="34"/>
      <c r="FZY41" s="34"/>
      <c r="FZZ41" s="34"/>
      <c r="GAA41" s="34"/>
      <c r="GAB41" s="34"/>
      <c r="GAC41" s="34"/>
      <c r="GAD41" s="34"/>
      <c r="GAE41" s="34"/>
      <c r="GAF41" s="34"/>
      <c r="GAG41" s="34"/>
      <c r="GAH41" s="34"/>
      <c r="GAI41" s="34"/>
      <c r="GAJ41" s="34"/>
      <c r="GAK41" s="34"/>
      <c r="GAL41" s="34"/>
      <c r="GAM41" s="34"/>
      <c r="GAN41" s="34"/>
      <c r="GAO41" s="34"/>
      <c r="GAP41" s="34"/>
      <c r="GAQ41" s="34"/>
      <c r="GAR41" s="34"/>
      <c r="GAS41" s="34"/>
      <c r="GAT41" s="34"/>
      <c r="GAU41" s="34"/>
      <c r="GAV41" s="34"/>
      <c r="GAW41" s="34"/>
      <c r="GAX41" s="34"/>
      <c r="GAY41" s="34"/>
      <c r="GAZ41" s="34"/>
      <c r="GBA41" s="34"/>
      <c r="GBB41" s="34"/>
      <c r="GBC41" s="34"/>
      <c r="GBD41" s="34"/>
      <c r="GBE41" s="34"/>
      <c r="GBF41" s="34"/>
      <c r="GBG41" s="34"/>
      <c r="GBH41" s="34"/>
      <c r="GBI41" s="34"/>
      <c r="GBJ41" s="34"/>
      <c r="GBK41" s="34"/>
      <c r="GBL41" s="34"/>
      <c r="GBM41" s="34"/>
      <c r="GBN41" s="34"/>
      <c r="GBO41" s="34"/>
      <c r="GBP41" s="34"/>
      <c r="GBQ41" s="34"/>
      <c r="GBR41" s="34"/>
      <c r="GBS41" s="34"/>
      <c r="GBT41" s="34"/>
      <c r="GBU41" s="34"/>
      <c r="GBV41" s="34"/>
      <c r="GBW41" s="34"/>
      <c r="GBX41" s="34"/>
      <c r="GBY41" s="34"/>
      <c r="GBZ41" s="34"/>
      <c r="GCA41" s="34"/>
      <c r="GCB41" s="34"/>
      <c r="GCC41" s="34"/>
      <c r="GCD41" s="34"/>
      <c r="GCE41" s="34"/>
      <c r="GCF41" s="34"/>
      <c r="GCG41" s="34"/>
      <c r="GCH41" s="34"/>
      <c r="GCI41" s="34"/>
      <c r="GCJ41" s="34"/>
      <c r="GCK41" s="34"/>
      <c r="GCL41" s="34"/>
      <c r="GCM41" s="34"/>
      <c r="GCN41" s="34"/>
      <c r="GCO41" s="34"/>
      <c r="GCP41" s="34"/>
      <c r="GCQ41" s="34"/>
      <c r="GCR41" s="34"/>
      <c r="GCS41" s="34"/>
      <c r="GCT41" s="34"/>
      <c r="GCU41" s="34"/>
      <c r="GCV41" s="34"/>
      <c r="GCW41" s="34"/>
      <c r="GCX41" s="34"/>
      <c r="GCY41" s="34"/>
      <c r="GCZ41" s="34"/>
      <c r="GDA41" s="34"/>
      <c r="GDB41" s="34"/>
      <c r="GDC41" s="34"/>
      <c r="GDD41" s="34"/>
      <c r="GDE41" s="34"/>
      <c r="GDF41" s="34"/>
      <c r="GDG41" s="34"/>
      <c r="GDH41" s="34"/>
      <c r="GDI41" s="34"/>
      <c r="GDJ41" s="34"/>
      <c r="GDK41" s="34"/>
      <c r="GDL41" s="34"/>
      <c r="GDM41" s="34"/>
      <c r="GDN41" s="34"/>
      <c r="GDO41" s="34"/>
      <c r="GDP41" s="34"/>
      <c r="GDQ41" s="34"/>
      <c r="GDR41" s="34"/>
      <c r="GDS41" s="34"/>
      <c r="GDT41" s="34"/>
      <c r="GDU41" s="34"/>
      <c r="GDV41" s="34"/>
      <c r="GDW41" s="34"/>
      <c r="GDX41" s="34"/>
      <c r="GDY41" s="34"/>
      <c r="GDZ41" s="34"/>
      <c r="GEA41" s="34"/>
      <c r="GEB41" s="34"/>
      <c r="GEC41" s="34"/>
      <c r="GED41" s="34"/>
      <c r="GEE41" s="34"/>
      <c r="GEF41" s="34"/>
      <c r="GEG41" s="34"/>
      <c r="GEH41" s="34"/>
      <c r="GEI41" s="34"/>
      <c r="GEJ41" s="34"/>
      <c r="GEK41" s="34"/>
      <c r="GEL41" s="34"/>
      <c r="GEM41" s="34"/>
      <c r="GEN41" s="34"/>
      <c r="GEO41" s="34"/>
      <c r="GEP41" s="34"/>
      <c r="GEQ41" s="34"/>
      <c r="GER41" s="34"/>
      <c r="GES41" s="34"/>
      <c r="GET41" s="34"/>
      <c r="GEU41" s="34"/>
      <c r="GEV41" s="34"/>
      <c r="GEW41" s="34"/>
      <c r="GEX41" s="34"/>
      <c r="GEY41" s="34"/>
      <c r="GEZ41" s="34"/>
      <c r="GFA41" s="34"/>
      <c r="GFB41" s="34"/>
      <c r="GFC41" s="34"/>
      <c r="GFD41" s="34"/>
      <c r="GFE41" s="34"/>
      <c r="GFF41" s="34"/>
      <c r="GFG41" s="34"/>
      <c r="GFH41" s="34"/>
      <c r="GFI41" s="34"/>
      <c r="GFJ41" s="34"/>
      <c r="GFK41" s="34"/>
      <c r="GFL41" s="34"/>
      <c r="GFM41" s="34"/>
      <c r="GFN41" s="34"/>
      <c r="GFO41" s="34"/>
      <c r="GFP41" s="34"/>
      <c r="GFQ41" s="34"/>
      <c r="GFR41" s="34"/>
      <c r="GFS41" s="34"/>
      <c r="GFT41" s="34"/>
      <c r="GFU41" s="34"/>
      <c r="GFV41" s="34"/>
      <c r="GFW41" s="34"/>
      <c r="GFX41" s="34"/>
      <c r="GFY41" s="34"/>
      <c r="GFZ41" s="34"/>
      <c r="GGA41" s="34"/>
      <c r="GGB41" s="34"/>
      <c r="GGC41" s="34"/>
      <c r="GGD41" s="34"/>
      <c r="GGE41" s="34"/>
      <c r="GGF41" s="34"/>
      <c r="GGG41" s="34"/>
      <c r="GGH41" s="34"/>
      <c r="GGI41" s="34"/>
      <c r="GGJ41" s="34"/>
      <c r="GGK41" s="34"/>
      <c r="GGL41" s="34"/>
      <c r="GGM41" s="34"/>
      <c r="GGN41" s="34"/>
      <c r="GGO41" s="34"/>
      <c r="GGP41" s="34"/>
      <c r="GGQ41" s="34"/>
      <c r="GGR41" s="34"/>
      <c r="GGS41" s="34"/>
      <c r="GGT41" s="34"/>
      <c r="GGU41" s="34"/>
      <c r="GGV41" s="34"/>
      <c r="GGW41" s="34"/>
      <c r="GGX41" s="34"/>
      <c r="GGY41" s="34"/>
      <c r="GGZ41" s="34"/>
      <c r="GHA41" s="34"/>
      <c r="GHB41" s="34"/>
      <c r="GHC41" s="34"/>
      <c r="GHD41" s="34"/>
      <c r="GHE41" s="34"/>
      <c r="GHF41" s="34"/>
      <c r="GHG41" s="34"/>
      <c r="GHH41" s="34"/>
      <c r="GHI41" s="34"/>
      <c r="GHJ41" s="34"/>
      <c r="GHK41" s="34"/>
      <c r="GHL41" s="34"/>
      <c r="GHM41" s="34"/>
      <c r="GHN41" s="34"/>
      <c r="GHO41" s="34"/>
      <c r="GHP41" s="34"/>
      <c r="GHQ41" s="34"/>
      <c r="GHR41" s="34"/>
      <c r="GHS41" s="34"/>
      <c r="GHT41" s="34"/>
      <c r="GHU41" s="34"/>
      <c r="GHV41" s="34"/>
      <c r="GHW41" s="34"/>
      <c r="GHX41" s="34"/>
      <c r="GHY41" s="34"/>
      <c r="GHZ41" s="34"/>
      <c r="GIA41" s="34"/>
      <c r="GIB41" s="34"/>
      <c r="GIC41" s="34"/>
      <c r="GID41" s="34"/>
      <c r="GIE41" s="34"/>
      <c r="GIF41" s="34"/>
      <c r="GIG41" s="34"/>
      <c r="GIH41" s="34"/>
      <c r="GII41" s="34"/>
      <c r="GIJ41" s="34"/>
      <c r="GIK41" s="34"/>
      <c r="GIL41" s="34"/>
      <c r="GIM41" s="34"/>
      <c r="GIN41" s="34"/>
      <c r="GIO41" s="34"/>
      <c r="GIP41" s="34"/>
      <c r="GIQ41" s="34"/>
      <c r="GIR41" s="34"/>
      <c r="GIS41" s="34"/>
      <c r="GIT41" s="34"/>
      <c r="GIU41" s="34"/>
      <c r="GIV41" s="34"/>
      <c r="GIW41" s="34"/>
      <c r="GIX41" s="34"/>
      <c r="GIY41" s="34"/>
      <c r="GIZ41" s="34"/>
      <c r="GJA41" s="34"/>
      <c r="GJB41" s="34"/>
      <c r="GJC41" s="34"/>
      <c r="GJD41" s="34"/>
      <c r="GJE41" s="34"/>
      <c r="GJF41" s="34"/>
      <c r="GJG41" s="34"/>
      <c r="GJH41" s="34"/>
      <c r="GJI41" s="34"/>
      <c r="GJJ41" s="34"/>
      <c r="GJK41" s="34"/>
      <c r="GJL41" s="34"/>
      <c r="GJM41" s="34"/>
      <c r="GJN41" s="34"/>
      <c r="GJO41" s="34"/>
      <c r="GJP41" s="34"/>
      <c r="GJQ41" s="34"/>
      <c r="GJR41" s="34"/>
      <c r="GJS41" s="34"/>
      <c r="GJT41" s="34"/>
      <c r="GJU41" s="34"/>
      <c r="GJV41" s="34"/>
      <c r="GJW41" s="34"/>
      <c r="GJX41" s="34"/>
      <c r="GJY41" s="34"/>
      <c r="GJZ41" s="34"/>
      <c r="GKA41" s="34"/>
      <c r="GKB41" s="34"/>
      <c r="GKC41" s="34"/>
      <c r="GKD41" s="34"/>
      <c r="GKE41" s="34"/>
      <c r="GKF41" s="34"/>
      <c r="GKG41" s="34"/>
      <c r="GKH41" s="34"/>
      <c r="GKI41" s="34"/>
      <c r="GKJ41" s="34"/>
      <c r="GKK41" s="34"/>
      <c r="GKL41" s="34"/>
      <c r="GKM41" s="34"/>
      <c r="GKN41" s="34"/>
      <c r="GKO41" s="34"/>
      <c r="GKP41" s="34"/>
      <c r="GKQ41" s="34"/>
      <c r="GKR41" s="34"/>
      <c r="GKS41" s="34"/>
      <c r="GKT41" s="34"/>
      <c r="GKU41" s="34"/>
      <c r="GKV41" s="34"/>
      <c r="GKW41" s="34"/>
      <c r="GKX41" s="34"/>
      <c r="GKY41" s="34"/>
      <c r="GKZ41" s="34"/>
      <c r="GLA41" s="34"/>
      <c r="GLB41" s="34"/>
      <c r="GLC41" s="34"/>
      <c r="GLD41" s="34"/>
      <c r="GLE41" s="34"/>
      <c r="GLF41" s="34"/>
      <c r="GLG41" s="34"/>
      <c r="GLH41" s="34"/>
      <c r="GLI41" s="34"/>
      <c r="GLJ41" s="34"/>
      <c r="GLK41" s="34"/>
      <c r="GLL41" s="34"/>
      <c r="GLM41" s="34"/>
      <c r="GLN41" s="34"/>
      <c r="GLO41" s="34"/>
      <c r="GLP41" s="34"/>
      <c r="GLQ41" s="34"/>
      <c r="GLR41" s="34"/>
      <c r="GLS41" s="34"/>
      <c r="GLT41" s="34"/>
      <c r="GLU41" s="34"/>
      <c r="GLV41" s="34"/>
      <c r="GLW41" s="34"/>
      <c r="GLX41" s="34"/>
      <c r="GLY41" s="34"/>
      <c r="GLZ41" s="34"/>
      <c r="GMA41" s="34"/>
      <c r="GMB41" s="34"/>
      <c r="GMC41" s="34"/>
      <c r="GMD41" s="34"/>
      <c r="GME41" s="34"/>
      <c r="GMF41" s="34"/>
      <c r="GMG41" s="34"/>
      <c r="GMH41" s="34"/>
      <c r="GMI41" s="34"/>
      <c r="GMJ41" s="34"/>
      <c r="GMK41" s="34"/>
      <c r="GML41" s="34"/>
      <c r="GMM41" s="34"/>
      <c r="GMN41" s="34"/>
      <c r="GMO41" s="34"/>
      <c r="GMP41" s="34"/>
      <c r="GMQ41" s="34"/>
      <c r="GMR41" s="34"/>
      <c r="GMS41" s="34"/>
      <c r="GMT41" s="34"/>
      <c r="GMU41" s="34"/>
      <c r="GMV41" s="34"/>
      <c r="GMW41" s="34"/>
      <c r="GMX41" s="34"/>
      <c r="GMY41" s="34"/>
      <c r="GMZ41" s="34"/>
      <c r="GNA41" s="34"/>
      <c r="GNB41" s="34"/>
      <c r="GNC41" s="34"/>
      <c r="GND41" s="34"/>
      <c r="GNE41" s="34"/>
      <c r="GNF41" s="34"/>
      <c r="GNG41" s="34"/>
      <c r="GNH41" s="34"/>
      <c r="GNI41" s="34"/>
      <c r="GNJ41" s="34"/>
      <c r="GNK41" s="34"/>
      <c r="GNL41" s="34"/>
      <c r="GNM41" s="34"/>
      <c r="GNN41" s="34"/>
      <c r="GNO41" s="34"/>
      <c r="GNP41" s="34"/>
      <c r="GNQ41" s="34"/>
      <c r="GNR41" s="34"/>
      <c r="GNS41" s="34"/>
      <c r="GNT41" s="34"/>
      <c r="GNU41" s="34"/>
      <c r="GNV41" s="34"/>
      <c r="GNW41" s="34"/>
      <c r="GNX41" s="34"/>
      <c r="GNY41" s="34"/>
      <c r="GNZ41" s="34"/>
      <c r="GOA41" s="34"/>
      <c r="GOB41" s="34"/>
      <c r="GOC41" s="34"/>
      <c r="GOD41" s="34"/>
      <c r="GOE41" s="34"/>
      <c r="GOF41" s="34"/>
      <c r="GOG41" s="34"/>
      <c r="GOH41" s="34"/>
      <c r="GOI41" s="34"/>
      <c r="GOJ41" s="34"/>
      <c r="GOK41" s="34"/>
      <c r="GOL41" s="34"/>
      <c r="GOM41" s="34"/>
      <c r="GON41" s="34"/>
      <c r="GOO41" s="34"/>
      <c r="GOP41" s="34"/>
      <c r="GOQ41" s="34"/>
      <c r="GOR41" s="34"/>
      <c r="GOS41" s="34"/>
      <c r="GOT41" s="34"/>
      <c r="GOU41" s="34"/>
      <c r="GOV41" s="34"/>
      <c r="GOW41" s="34"/>
      <c r="GOX41" s="34"/>
      <c r="GOY41" s="34"/>
      <c r="GOZ41" s="34"/>
      <c r="GPA41" s="34"/>
      <c r="GPB41" s="34"/>
      <c r="GPC41" s="34"/>
      <c r="GPD41" s="34"/>
      <c r="GPE41" s="34"/>
      <c r="GPF41" s="34"/>
      <c r="GPG41" s="34"/>
      <c r="GPH41" s="34"/>
      <c r="GPI41" s="34"/>
      <c r="GPJ41" s="34"/>
      <c r="GPK41" s="34"/>
      <c r="GPL41" s="34"/>
      <c r="GPM41" s="34"/>
      <c r="GPN41" s="34"/>
      <c r="GPO41" s="34"/>
      <c r="GPP41" s="34"/>
      <c r="GPQ41" s="34"/>
      <c r="GPR41" s="34"/>
      <c r="GPS41" s="34"/>
      <c r="GPT41" s="34"/>
      <c r="GPU41" s="34"/>
      <c r="GPV41" s="34"/>
      <c r="GPW41" s="34"/>
      <c r="GPX41" s="34"/>
      <c r="GPY41" s="34"/>
      <c r="GPZ41" s="34"/>
      <c r="GQA41" s="34"/>
      <c r="GQB41" s="34"/>
      <c r="GQC41" s="34"/>
      <c r="GQD41" s="34"/>
      <c r="GQE41" s="34"/>
      <c r="GQF41" s="34"/>
      <c r="GQG41" s="34"/>
      <c r="GQH41" s="34"/>
      <c r="GQI41" s="34"/>
      <c r="GQJ41" s="34"/>
      <c r="GQK41" s="34"/>
      <c r="GQL41" s="34"/>
      <c r="GQM41" s="34"/>
      <c r="GQN41" s="34"/>
      <c r="GQO41" s="34"/>
      <c r="GQP41" s="34"/>
      <c r="GQQ41" s="34"/>
      <c r="GQR41" s="34"/>
      <c r="GQS41" s="34"/>
      <c r="GQT41" s="34"/>
      <c r="GQU41" s="34"/>
      <c r="GQV41" s="34"/>
      <c r="GQW41" s="34"/>
      <c r="GQX41" s="34"/>
      <c r="GQY41" s="34"/>
      <c r="GQZ41" s="34"/>
      <c r="GRA41" s="34"/>
      <c r="GRB41" s="34"/>
      <c r="GRC41" s="34"/>
      <c r="GRD41" s="34"/>
      <c r="GRE41" s="34"/>
      <c r="GRF41" s="34"/>
      <c r="GRG41" s="34"/>
      <c r="GRH41" s="34"/>
      <c r="GRI41" s="34"/>
      <c r="GRJ41" s="34"/>
      <c r="GRK41" s="34"/>
      <c r="GRL41" s="34"/>
      <c r="GRM41" s="34"/>
      <c r="GRN41" s="34"/>
      <c r="GRO41" s="34"/>
      <c r="GRP41" s="34"/>
      <c r="GRQ41" s="34"/>
      <c r="GRR41" s="34"/>
      <c r="GRS41" s="34"/>
      <c r="GRT41" s="34"/>
      <c r="GRU41" s="34"/>
      <c r="GRV41" s="34"/>
      <c r="GRW41" s="34"/>
      <c r="GRX41" s="34"/>
      <c r="GRY41" s="34"/>
      <c r="GRZ41" s="34"/>
      <c r="GSA41" s="34"/>
      <c r="GSB41" s="34"/>
      <c r="GSC41" s="34"/>
      <c r="GSD41" s="34"/>
      <c r="GSE41" s="34"/>
      <c r="GSF41" s="34"/>
      <c r="GSG41" s="34"/>
      <c r="GSH41" s="34"/>
      <c r="GSI41" s="34"/>
      <c r="GSJ41" s="34"/>
      <c r="GSK41" s="34"/>
      <c r="GSL41" s="34"/>
      <c r="GSM41" s="34"/>
      <c r="GSN41" s="34"/>
      <c r="GSO41" s="34"/>
      <c r="GSP41" s="34"/>
      <c r="GSQ41" s="34"/>
      <c r="GSR41" s="34"/>
      <c r="GSS41" s="34"/>
      <c r="GST41" s="34"/>
      <c r="GSU41" s="34"/>
      <c r="GSV41" s="34"/>
      <c r="GSW41" s="34"/>
      <c r="GSX41" s="34"/>
      <c r="GSY41" s="34"/>
      <c r="GSZ41" s="34"/>
      <c r="GTA41" s="34"/>
      <c r="GTB41" s="34"/>
      <c r="GTC41" s="34"/>
      <c r="GTD41" s="34"/>
      <c r="GTE41" s="34"/>
      <c r="GTF41" s="34"/>
      <c r="GTG41" s="34"/>
      <c r="GTH41" s="34"/>
      <c r="GTI41" s="34"/>
      <c r="GTJ41" s="34"/>
      <c r="GTK41" s="34"/>
      <c r="GTL41" s="34"/>
      <c r="GTM41" s="34"/>
      <c r="GTN41" s="34"/>
      <c r="GTO41" s="34"/>
      <c r="GTP41" s="34"/>
      <c r="GTQ41" s="34"/>
      <c r="GTR41" s="34"/>
      <c r="GTS41" s="34"/>
      <c r="GTT41" s="34"/>
      <c r="GTU41" s="34"/>
      <c r="GTV41" s="34"/>
      <c r="GTW41" s="34"/>
      <c r="GTX41" s="34"/>
      <c r="GTY41" s="34"/>
      <c r="GTZ41" s="34"/>
      <c r="GUA41" s="34"/>
      <c r="GUB41" s="34"/>
      <c r="GUC41" s="34"/>
      <c r="GUD41" s="34"/>
      <c r="GUE41" s="34"/>
      <c r="GUF41" s="34"/>
      <c r="GUG41" s="34"/>
      <c r="GUH41" s="34"/>
      <c r="GUI41" s="34"/>
      <c r="GUJ41" s="34"/>
      <c r="GUK41" s="34"/>
      <c r="GUL41" s="34"/>
      <c r="GUM41" s="34"/>
      <c r="GUN41" s="34"/>
      <c r="GUO41" s="34"/>
      <c r="GUP41" s="34"/>
      <c r="GUQ41" s="34"/>
      <c r="GUR41" s="34"/>
      <c r="GUS41" s="34"/>
      <c r="GUT41" s="34"/>
      <c r="GUU41" s="34"/>
      <c r="GUV41" s="34"/>
      <c r="GUW41" s="34"/>
      <c r="GUX41" s="34"/>
      <c r="GUY41" s="34"/>
      <c r="GUZ41" s="34"/>
      <c r="GVA41" s="34"/>
      <c r="GVB41" s="34"/>
      <c r="GVC41" s="34"/>
      <c r="GVD41" s="34"/>
      <c r="GVE41" s="34"/>
      <c r="GVF41" s="34"/>
      <c r="GVG41" s="34"/>
      <c r="GVH41" s="34"/>
      <c r="GVI41" s="34"/>
      <c r="GVJ41" s="34"/>
      <c r="GVK41" s="34"/>
      <c r="GVL41" s="34"/>
      <c r="GVM41" s="34"/>
      <c r="GVN41" s="34"/>
      <c r="GVO41" s="34"/>
      <c r="GVP41" s="34"/>
      <c r="GVQ41" s="34"/>
      <c r="GVR41" s="34"/>
      <c r="GVS41" s="34"/>
      <c r="GVT41" s="34"/>
      <c r="GVU41" s="34"/>
      <c r="GVV41" s="34"/>
      <c r="GVW41" s="34"/>
      <c r="GVX41" s="34"/>
      <c r="GVY41" s="34"/>
      <c r="GVZ41" s="34"/>
      <c r="GWA41" s="34"/>
      <c r="GWB41" s="34"/>
      <c r="GWC41" s="34"/>
      <c r="GWD41" s="34"/>
      <c r="GWE41" s="34"/>
      <c r="GWF41" s="34"/>
      <c r="GWG41" s="34"/>
      <c r="GWH41" s="34"/>
      <c r="GWI41" s="34"/>
      <c r="GWJ41" s="34"/>
      <c r="GWK41" s="34"/>
      <c r="GWL41" s="34"/>
      <c r="GWM41" s="34"/>
      <c r="GWN41" s="34"/>
      <c r="GWO41" s="34"/>
      <c r="GWP41" s="34"/>
      <c r="GWQ41" s="34"/>
      <c r="GWR41" s="34"/>
      <c r="GWS41" s="34"/>
      <c r="GWT41" s="34"/>
      <c r="GWU41" s="34"/>
      <c r="GWV41" s="34"/>
      <c r="GWW41" s="34"/>
      <c r="GWX41" s="34"/>
      <c r="GWY41" s="34"/>
      <c r="GWZ41" s="34"/>
      <c r="GXA41" s="34"/>
      <c r="GXB41" s="34"/>
      <c r="GXC41" s="34"/>
      <c r="GXD41" s="34"/>
      <c r="GXE41" s="34"/>
      <c r="GXF41" s="34"/>
      <c r="GXG41" s="34"/>
      <c r="GXH41" s="34"/>
      <c r="GXI41" s="34"/>
      <c r="GXJ41" s="34"/>
      <c r="GXK41" s="34"/>
      <c r="GXL41" s="34"/>
      <c r="GXM41" s="34"/>
      <c r="GXN41" s="34"/>
      <c r="GXO41" s="34"/>
      <c r="GXP41" s="34"/>
      <c r="GXQ41" s="34"/>
      <c r="GXR41" s="34"/>
      <c r="GXS41" s="34"/>
      <c r="GXT41" s="34"/>
      <c r="GXU41" s="34"/>
      <c r="GXV41" s="34"/>
      <c r="GXW41" s="34"/>
      <c r="GXX41" s="34"/>
      <c r="GXY41" s="34"/>
      <c r="GXZ41" s="34"/>
      <c r="GYA41" s="34"/>
      <c r="GYB41" s="34"/>
      <c r="GYC41" s="34"/>
      <c r="GYD41" s="34"/>
      <c r="GYE41" s="34"/>
      <c r="GYF41" s="34"/>
      <c r="GYG41" s="34"/>
      <c r="GYH41" s="34"/>
      <c r="GYI41" s="34"/>
      <c r="GYJ41" s="34"/>
      <c r="GYK41" s="34"/>
      <c r="GYL41" s="34"/>
      <c r="GYM41" s="34"/>
      <c r="GYN41" s="34"/>
      <c r="GYO41" s="34"/>
      <c r="GYP41" s="34"/>
      <c r="GYQ41" s="34"/>
      <c r="GYR41" s="34"/>
      <c r="GYS41" s="34"/>
      <c r="GYT41" s="34"/>
      <c r="GYU41" s="34"/>
      <c r="GYV41" s="34"/>
      <c r="GYW41" s="34"/>
      <c r="GYX41" s="34"/>
      <c r="GYY41" s="34"/>
      <c r="GYZ41" s="34"/>
      <c r="GZA41" s="34"/>
      <c r="GZB41" s="34"/>
      <c r="GZC41" s="34"/>
      <c r="GZD41" s="34"/>
      <c r="GZE41" s="34"/>
      <c r="GZF41" s="34"/>
      <c r="GZG41" s="34"/>
      <c r="GZH41" s="34"/>
      <c r="GZI41" s="34"/>
      <c r="GZJ41" s="34"/>
      <c r="GZK41" s="34"/>
      <c r="GZL41" s="34"/>
      <c r="GZM41" s="34"/>
      <c r="GZN41" s="34"/>
      <c r="GZO41" s="34"/>
      <c r="GZP41" s="34"/>
      <c r="GZQ41" s="34"/>
      <c r="GZR41" s="34"/>
      <c r="GZS41" s="34"/>
      <c r="GZT41" s="34"/>
      <c r="GZU41" s="34"/>
      <c r="GZV41" s="34"/>
      <c r="GZW41" s="34"/>
      <c r="GZX41" s="34"/>
      <c r="GZY41" s="34"/>
      <c r="GZZ41" s="34"/>
      <c r="HAA41" s="34"/>
      <c r="HAB41" s="34"/>
      <c r="HAC41" s="34"/>
      <c r="HAD41" s="34"/>
      <c r="HAE41" s="34"/>
      <c r="HAF41" s="34"/>
      <c r="HAG41" s="34"/>
      <c r="HAH41" s="34"/>
      <c r="HAI41" s="34"/>
      <c r="HAJ41" s="34"/>
      <c r="HAK41" s="34"/>
      <c r="HAL41" s="34"/>
      <c r="HAM41" s="34"/>
      <c r="HAN41" s="34"/>
      <c r="HAO41" s="34"/>
      <c r="HAP41" s="34"/>
      <c r="HAQ41" s="34"/>
      <c r="HAR41" s="34"/>
      <c r="HAS41" s="34"/>
      <c r="HAT41" s="34"/>
      <c r="HAU41" s="34"/>
      <c r="HAV41" s="34"/>
      <c r="HAW41" s="34"/>
      <c r="HAX41" s="34"/>
      <c r="HAY41" s="34"/>
      <c r="HAZ41" s="34"/>
      <c r="HBA41" s="34"/>
      <c r="HBB41" s="34"/>
      <c r="HBC41" s="34"/>
      <c r="HBD41" s="34"/>
      <c r="HBE41" s="34"/>
      <c r="HBF41" s="34"/>
      <c r="HBG41" s="34"/>
      <c r="HBH41" s="34"/>
      <c r="HBI41" s="34"/>
      <c r="HBJ41" s="34"/>
      <c r="HBK41" s="34"/>
      <c r="HBL41" s="34"/>
      <c r="HBM41" s="34"/>
      <c r="HBN41" s="34"/>
      <c r="HBO41" s="34"/>
      <c r="HBP41" s="34"/>
      <c r="HBQ41" s="34"/>
      <c r="HBR41" s="34"/>
      <c r="HBS41" s="34"/>
      <c r="HBT41" s="34"/>
      <c r="HBU41" s="34"/>
      <c r="HBV41" s="34"/>
      <c r="HBW41" s="34"/>
      <c r="HBX41" s="34"/>
      <c r="HBY41" s="34"/>
      <c r="HBZ41" s="34"/>
      <c r="HCA41" s="34"/>
      <c r="HCB41" s="34"/>
      <c r="HCC41" s="34"/>
      <c r="HCD41" s="34"/>
      <c r="HCE41" s="34"/>
      <c r="HCF41" s="34"/>
      <c r="HCG41" s="34"/>
      <c r="HCH41" s="34"/>
      <c r="HCI41" s="34"/>
      <c r="HCJ41" s="34"/>
      <c r="HCK41" s="34"/>
      <c r="HCL41" s="34"/>
      <c r="HCM41" s="34"/>
      <c r="HCN41" s="34"/>
      <c r="HCO41" s="34"/>
      <c r="HCP41" s="34"/>
      <c r="HCQ41" s="34"/>
      <c r="HCR41" s="34"/>
      <c r="HCS41" s="34"/>
      <c r="HCT41" s="34"/>
      <c r="HCU41" s="34"/>
      <c r="HCV41" s="34"/>
      <c r="HCW41" s="34"/>
      <c r="HCX41" s="34"/>
      <c r="HCY41" s="34"/>
      <c r="HCZ41" s="34"/>
      <c r="HDA41" s="34"/>
      <c r="HDB41" s="34"/>
      <c r="HDC41" s="34"/>
      <c r="HDD41" s="34"/>
      <c r="HDE41" s="34"/>
      <c r="HDF41" s="34"/>
      <c r="HDG41" s="34"/>
      <c r="HDH41" s="34"/>
      <c r="HDI41" s="34"/>
      <c r="HDJ41" s="34"/>
      <c r="HDK41" s="34"/>
      <c r="HDL41" s="34"/>
      <c r="HDM41" s="34"/>
      <c r="HDN41" s="34"/>
      <c r="HDO41" s="34"/>
      <c r="HDP41" s="34"/>
      <c r="HDQ41" s="34"/>
      <c r="HDR41" s="34"/>
      <c r="HDS41" s="34"/>
      <c r="HDT41" s="34"/>
      <c r="HDU41" s="34"/>
      <c r="HDV41" s="34"/>
      <c r="HDW41" s="34"/>
      <c r="HDX41" s="34"/>
      <c r="HDY41" s="34"/>
      <c r="HDZ41" s="34"/>
      <c r="HEA41" s="34"/>
      <c r="HEB41" s="34"/>
      <c r="HEC41" s="34"/>
      <c r="HED41" s="34"/>
      <c r="HEE41" s="34"/>
      <c r="HEF41" s="34"/>
      <c r="HEG41" s="34"/>
      <c r="HEH41" s="34"/>
      <c r="HEI41" s="34"/>
      <c r="HEJ41" s="34"/>
      <c r="HEK41" s="34"/>
      <c r="HEL41" s="34"/>
      <c r="HEM41" s="34"/>
      <c r="HEN41" s="34"/>
      <c r="HEO41" s="34"/>
      <c r="HEP41" s="34"/>
      <c r="HEQ41" s="34"/>
      <c r="HER41" s="34"/>
      <c r="HES41" s="34"/>
      <c r="HET41" s="34"/>
      <c r="HEU41" s="34"/>
      <c r="HEV41" s="34"/>
      <c r="HEW41" s="34"/>
      <c r="HEX41" s="34"/>
      <c r="HEY41" s="34"/>
      <c r="HEZ41" s="34"/>
      <c r="HFA41" s="34"/>
      <c r="HFB41" s="34"/>
      <c r="HFC41" s="34"/>
      <c r="HFD41" s="34"/>
      <c r="HFE41" s="34"/>
      <c r="HFF41" s="34"/>
      <c r="HFG41" s="34"/>
      <c r="HFH41" s="34"/>
      <c r="HFI41" s="34"/>
      <c r="HFJ41" s="34"/>
      <c r="HFK41" s="34"/>
      <c r="HFL41" s="34"/>
      <c r="HFM41" s="34"/>
      <c r="HFN41" s="34"/>
      <c r="HFO41" s="34"/>
      <c r="HFP41" s="34"/>
      <c r="HFQ41" s="34"/>
      <c r="HFR41" s="34"/>
      <c r="HFS41" s="34"/>
      <c r="HFT41" s="34"/>
      <c r="HFU41" s="34"/>
      <c r="HFV41" s="34"/>
      <c r="HFW41" s="34"/>
      <c r="HFX41" s="34"/>
      <c r="HFY41" s="34"/>
      <c r="HFZ41" s="34"/>
      <c r="HGA41" s="34"/>
      <c r="HGB41" s="34"/>
      <c r="HGC41" s="34"/>
      <c r="HGD41" s="34"/>
      <c r="HGE41" s="34"/>
      <c r="HGF41" s="34"/>
      <c r="HGG41" s="34"/>
      <c r="HGH41" s="34"/>
      <c r="HGI41" s="34"/>
      <c r="HGJ41" s="34"/>
      <c r="HGK41" s="34"/>
      <c r="HGL41" s="34"/>
      <c r="HGM41" s="34"/>
      <c r="HGN41" s="34"/>
      <c r="HGO41" s="34"/>
      <c r="HGP41" s="34"/>
      <c r="HGQ41" s="34"/>
      <c r="HGR41" s="34"/>
      <c r="HGS41" s="34"/>
      <c r="HGT41" s="34"/>
      <c r="HGU41" s="34"/>
      <c r="HGV41" s="34"/>
      <c r="HGW41" s="34"/>
      <c r="HGX41" s="34"/>
      <c r="HGY41" s="34"/>
      <c r="HGZ41" s="34"/>
      <c r="HHA41" s="34"/>
      <c r="HHB41" s="34"/>
      <c r="HHC41" s="34"/>
      <c r="HHD41" s="34"/>
      <c r="HHE41" s="34"/>
      <c r="HHF41" s="34"/>
      <c r="HHG41" s="34"/>
      <c r="HHH41" s="34"/>
      <c r="HHI41" s="34"/>
      <c r="HHJ41" s="34"/>
      <c r="HHK41" s="34"/>
      <c r="HHL41" s="34"/>
      <c r="HHM41" s="34"/>
      <c r="HHN41" s="34"/>
      <c r="HHO41" s="34"/>
      <c r="HHP41" s="34"/>
      <c r="HHQ41" s="34"/>
      <c r="HHR41" s="34"/>
      <c r="HHS41" s="34"/>
      <c r="HHT41" s="34"/>
      <c r="HHU41" s="34"/>
      <c r="HHV41" s="34"/>
      <c r="HHW41" s="34"/>
      <c r="HHX41" s="34"/>
      <c r="HHY41" s="34"/>
      <c r="HHZ41" s="34"/>
      <c r="HIA41" s="34"/>
      <c r="HIB41" s="34"/>
      <c r="HIC41" s="34"/>
      <c r="HID41" s="34"/>
      <c r="HIE41" s="34"/>
      <c r="HIF41" s="34"/>
      <c r="HIG41" s="34"/>
      <c r="HIH41" s="34"/>
      <c r="HII41" s="34"/>
      <c r="HIJ41" s="34"/>
      <c r="HIK41" s="34"/>
      <c r="HIL41" s="34"/>
      <c r="HIM41" s="34"/>
      <c r="HIN41" s="34"/>
      <c r="HIO41" s="34"/>
      <c r="HIP41" s="34"/>
      <c r="HIQ41" s="34"/>
      <c r="HIR41" s="34"/>
      <c r="HIS41" s="34"/>
      <c r="HIT41" s="34"/>
      <c r="HIU41" s="34"/>
      <c r="HIV41" s="34"/>
      <c r="HIW41" s="34"/>
      <c r="HIX41" s="34"/>
      <c r="HIY41" s="34"/>
      <c r="HIZ41" s="34"/>
      <c r="HJA41" s="34"/>
      <c r="HJB41" s="34"/>
      <c r="HJC41" s="34"/>
      <c r="HJD41" s="34"/>
      <c r="HJE41" s="34"/>
      <c r="HJF41" s="34"/>
      <c r="HJG41" s="34"/>
      <c r="HJH41" s="34"/>
      <c r="HJI41" s="34"/>
      <c r="HJJ41" s="34"/>
      <c r="HJK41" s="34"/>
      <c r="HJL41" s="34"/>
      <c r="HJM41" s="34"/>
      <c r="HJN41" s="34"/>
      <c r="HJO41" s="34"/>
      <c r="HJP41" s="34"/>
      <c r="HJQ41" s="34"/>
      <c r="HJR41" s="34"/>
      <c r="HJS41" s="34"/>
      <c r="HJT41" s="34"/>
      <c r="HJU41" s="34"/>
      <c r="HJV41" s="34"/>
      <c r="HJW41" s="34"/>
      <c r="HJX41" s="34"/>
      <c r="HJY41" s="34"/>
      <c r="HJZ41" s="34"/>
      <c r="HKA41" s="34"/>
      <c r="HKB41" s="34"/>
      <c r="HKC41" s="34"/>
      <c r="HKD41" s="34"/>
      <c r="HKE41" s="34"/>
      <c r="HKF41" s="34"/>
      <c r="HKG41" s="34"/>
      <c r="HKH41" s="34"/>
      <c r="HKI41" s="34"/>
      <c r="HKJ41" s="34"/>
      <c r="HKK41" s="34"/>
      <c r="HKL41" s="34"/>
      <c r="HKM41" s="34"/>
      <c r="HKN41" s="34"/>
      <c r="HKO41" s="34"/>
      <c r="HKP41" s="34"/>
      <c r="HKQ41" s="34"/>
      <c r="HKR41" s="34"/>
      <c r="HKS41" s="34"/>
      <c r="HKT41" s="34"/>
      <c r="HKU41" s="34"/>
      <c r="HKV41" s="34"/>
      <c r="HKW41" s="34"/>
      <c r="HKX41" s="34"/>
      <c r="HKY41" s="34"/>
      <c r="HKZ41" s="34"/>
      <c r="HLA41" s="34"/>
      <c r="HLB41" s="34"/>
      <c r="HLC41" s="34"/>
      <c r="HLD41" s="34"/>
      <c r="HLE41" s="34"/>
      <c r="HLF41" s="34"/>
      <c r="HLG41" s="34"/>
      <c r="HLH41" s="34"/>
      <c r="HLI41" s="34"/>
      <c r="HLJ41" s="34"/>
      <c r="HLK41" s="34"/>
      <c r="HLL41" s="34"/>
      <c r="HLM41" s="34"/>
      <c r="HLN41" s="34"/>
      <c r="HLO41" s="34"/>
      <c r="HLP41" s="34"/>
      <c r="HLQ41" s="34"/>
      <c r="HLR41" s="34"/>
      <c r="HLS41" s="34"/>
      <c r="HLT41" s="34"/>
      <c r="HLU41" s="34"/>
      <c r="HLV41" s="34"/>
      <c r="HLW41" s="34"/>
      <c r="HLX41" s="34"/>
      <c r="HLY41" s="34"/>
      <c r="HLZ41" s="34"/>
      <c r="HMA41" s="34"/>
      <c r="HMB41" s="34"/>
      <c r="HMC41" s="34"/>
      <c r="HMD41" s="34"/>
      <c r="HME41" s="34"/>
      <c r="HMF41" s="34"/>
      <c r="HMG41" s="34"/>
      <c r="HMH41" s="34"/>
      <c r="HMI41" s="34"/>
      <c r="HMJ41" s="34"/>
      <c r="HMK41" s="34"/>
      <c r="HML41" s="34"/>
      <c r="HMM41" s="34"/>
      <c r="HMN41" s="34"/>
      <c r="HMO41" s="34"/>
      <c r="HMP41" s="34"/>
      <c r="HMQ41" s="34"/>
      <c r="HMR41" s="34"/>
      <c r="HMS41" s="34"/>
      <c r="HMT41" s="34"/>
      <c r="HMU41" s="34"/>
      <c r="HMV41" s="34"/>
      <c r="HMW41" s="34"/>
      <c r="HMX41" s="34"/>
      <c r="HMY41" s="34"/>
      <c r="HMZ41" s="34"/>
      <c r="HNA41" s="34"/>
      <c r="HNB41" s="34"/>
      <c r="HNC41" s="34"/>
      <c r="HND41" s="34"/>
      <c r="HNE41" s="34"/>
      <c r="HNF41" s="34"/>
      <c r="HNG41" s="34"/>
      <c r="HNH41" s="34"/>
      <c r="HNI41" s="34"/>
      <c r="HNJ41" s="34"/>
      <c r="HNK41" s="34"/>
      <c r="HNL41" s="34"/>
      <c r="HNM41" s="34"/>
      <c r="HNN41" s="34"/>
      <c r="HNO41" s="34"/>
      <c r="HNP41" s="34"/>
      <c r="HNQ41" s="34"/>
      <c r="HNR41" s="34"/>
      <c r="HNS41" s="34"/>
      <c r="HNT41" s="34"/>
      <c r="HNU41" s="34"/>
      <c r="HNV41" s="34"/>
      <c r="HNW41" s="34"/>
      <c r="HNX41" s="34"/>
      <c r="HNY41" s="34"/>
      <c r="HNZ41" s="34"/>
      <c r="HOA41" s="34"/>
      <c r="HOB41" s="34"/>
      <c r="HOC41" s="34"/>
      <c r="HOD41" s="34"/>
      <c r="HOE41" s="34"/>
      <c r="HOF41" s="34"/>
      <c r="HOG41" s="34"/>
      <c r="HOH41" s="34"/>
      <c r="HOI41" s="34"/>
      <c r="HOJ41" s="34"/>
      <c r="HOK41" s="34"/>
      <c r="HOL41" s="34"/>
      <c r="HOM41" s="34"/>
      <c r="HON41" s="34"/>
      <c r="HOO41" s="34"/>
      <c r="HOP41" s="34"/>
      <c r="HOQ41" s="34"/>
      <c r="HOR41" s="34"/>
      <c r="HOS41" s="34"/>
      <c r="HOT41" s="34"/>
      <c r="HOU41" s="34"/>
      <c r="HOV41" s="34"/>
      <c r="HOW41" s="34"/>
      <c r="HOX41" s="34"/>
      <c r="HOY41" s="34"/>
      <c r="HOZ41" s="34"/>
      <c r="HPA41" s="34"/>
      <c r="HPB41" s="34"/>
      <c r="HPC41" s="34"/>
      <c r="HPD41" s="34"/>
      <c r="HPE41" s="34"/>
      <c r="HPF41" s="34"/>
      <c r="HPG41" s="34"/>
      <c r="HPH41" s="34"/>
      <c r="HPI41" s="34"/>
      <c r="HPJ41" s="34"/>
      <c r="HPK41" s="34"/>
      <c r="HPL41" s="34"/>
      <c r="HPM41" s="34"/>
      <c r="HPN41" s="34"/>
      <c r="HPO41" s="34"/>
      <c r="HPP41" s="34"/>
      <c r="HPQ41" s="34"/>
      <c r="HPR41" s="34"/>
      <c r="HPS41" s="34"/>
      <c r="HPT41" s="34"/>
      <c r="HPU41" s="34"/>
      <c r="HPV41" s="34"/>
      <c r="HPW41" s="34"/>
      <c r="HPX41" s="34"/>
      <c r="HPY41" s="34"/>
      <c r="HPZ41" s="34"/>
      <c r="HQA41" s="34"/>
      <c r="HQB41" s="34"/>
      <c r="HQC41" s="34"/>
      <c r="HQD41" s="34"/>
      <c r="HQE41" s="34"/>
      <c r="HQF41" s="34"/>
      <c r="HQG41" s="34"/>
      <c r="HQH41" s="34"/>
      <c r="HQI41" s="34"/>
      <c r="HQJ41" s="34"/>
      <c r="HQK41" s="34"/>
      <c r="HQL41" s="34"/>
      <c r="HQM41" s="34"/>
      <c r="HQN41" s="34"/>
      <c r="HQO41" s="34"/>
      <c r="HQP41" s="34"/>
      <c r="HQQ41" s="34"/>
      <c r="HQR41" s="34"/>
      <c r="HQS41" s="34"/>
      <c r="HQT41" s="34"/>
      <c r="HQU41" s="34"/>
      <c r="HQV41" s="34"/>
      <c r="HQW41" s="34"/>
      <c r="HQX41" s="34"/>
      <c r="HQY41" s="34"/>
      <c r="HQZ41" s="34"/>
      <c r="HRA41" s="34"/>
      <c r="HRB41" s="34"/>
      <c r="HRC41" s="34"/>
      <c r="HRD41" s="34"/>
      <c r="HRE41" s="34"/>
      <c r="HRF41" s="34"/>
      <c r="HRG41" s="34"/>
      <c r="HRH41" s="34"/>
      <c r="HRI41" s="34"/>
      <c r="HRJ41" s="34"/>
      <c r="HRK41" s="34"/>
      <c r="HRL41" s="34"/>
      <c r="HRM41" s="34"/>
      <c r="HRN41" s="34"/>
      <c r="HRO41" s="34"/>
      <c r="HRP41" s="34"/>
      <c r="HRQ41" s="34"/>
      <c r="HRR41" s="34"/>
      <c r="HRS41" s="34"/>
      <c r="HRT41" s="34"/>
      <c r="HRU41" s="34"/>
      <c r="HRV41" s="34"/>
      <c r="HRW41" s="34"/>
      <c r="HRX41" s="34"/>
      <c r="HRY41" s="34"/>
      <c r="HRZ41" s="34"/>
      <c r="HSA41" s="34"/>
      <c r="HSB41" s="34"/>
      <c r="HSC41" s="34"/>
      <c r="HSD41" s="34"/>
      <c r="HSE41" s="34"/>
      <c r="HSF41" s="34"/>
      <c r="HSG41" s="34"/>
      <c r="HSH41" s="34"/>
      <c r="HSI41" s="34"/>
      <c r="HSJ41" s="34"/>
      <c r="HSK41" s="34"/>
      <c r="HSL41" s="34"/>
      <c r="HSM41" s="34"/>
      <c r="HSN41" s="34"/>
      <c r="HSO41" s="34"/>
      <c r="HSP41" s="34"/>
      <c r="HSQ41" s="34"/>
      <c r="HSR41" s="34"/>
      <c r="HSS41" s="34"/>
      <c r="HST41" s="34"/>
      <c r="HSU41" s="34"/>
      <c r="HSV41" s="34"/>
      <c r="HSW41" s="34"/>
      <c r="HSX41" s="34"/>
      <c r="HSY41" s="34"/>
      <c r="HSZ41" s="34"/>
      <c r="HTA41" s="34"/>
      <c r="HTB41" s="34"/>
      <c r="HTC41" s="34"/>
      <c r="HTD41" s="34"/>
      <c r="HTE41" s="34"/>
      <c r="HTF41" s="34"/>
      <c r="HTG41" s="34"/>
      <c r="HTH41" s="34"/>
      <c r="HTI41" s="34"/>
      <c r="HTJ41" s="34"/>
      <c r="HTK41" s="34"/>
      <c r="HTL41" s="34"/>
      <c r="HTM41" s="34"/>
      <c r="HTN41" s="34"/>
      <c r="HTO41" s="34"/>
      <c r="HTP41" s="34"/>
      <c r="HTQ41" s="34"/>
      <c r="HTR41" s="34"/>
      <c r="HTS41" s="34"/>
      <c r="HTT41" s="34"/>
      <c r="HTU41" s="34"/>
      <c r="HTV41" s="34"/>
      <c r="HTW41" s="34"/>
      <c r="HTX41" s="34"/>
      <c r="HTY41" s="34"/>
      <c r="HTZ41" s="34"/>
      <c r="HUA41" s="34"/>
      <c r="HUB41" s="34"/>
      <c r="HUC41" s="34"/>
      <c r="HUD41" s="34"/>
      <c r="HUE41" s="34"/>
      <c r="HUF41" s="34"/>
      <c r="HUG41" s="34"/>
      <c r="HUH41" s="34"/>
      <c r="HUI41" s="34"/>
      <c r="HUJ41" s="34"/>
      <c r="HUK41" s="34"/>
      <c r="HUL41" s="34"/>
      <c r="HUM41" s="34"/>
      <c r="HUN41" s="34"/>
      <c r="HUO41" s="34"/>
      <c r="HUP41" s="34"/>
      <c r="HUQ41" s="34"/>
      <c r="HUR41" s="34"/>
      <c r="HUS41" s="34"/>
      <c r="HUT41" s="34"/>
      <c r="HUU41" s="34"/>
      <c r="HUV41" s="34"/>
      <c r="HUW41" s="34"/>
      <c r="HUX41" s="34"/>
      <c r="HUY41" s="34"/>
      <c r="HUZ41" s="34"/>
      <c r="HVA41" s="34"/>
      <c r="HVB41" s="34"/>
      <c r="HVC41" s="34"/>
      <c r="HVD41" s="34"/>
      <c r="HVE41" s="34"/>
      <c r="HVF41" s="34"/>
      <c r="HVG41" s="34"/>
      <c r="HVH41" s="34"/>
      <c r="HVI41" s="34"/>
      <c r="HVJ41" s="34"/>
      <c r="HVK41" s="34"/>
      <c r="HVL41" s="34"/>
      <c r="HVM41" s="34"/>
      <c r="HVN41" s="34"/>
      <c r="HVO41" s="34"/>
      <c r="HVP41" s="34"/>
      <c r="HVQ41" s="34"/>
      <c r="HVR41" s="34"/>
      <c r="HVS41" s="34"/>
      <c r="HVT41" s="34"/>
      <c r="HVU41" s="34"/>
      <c r="HVV41" s="34"/>
      <c r="HVW41" s="34"/>
      <c r="HVX41" s="34"/>
      <c r="HVY41" s="34"/>
      <c r="HVZ41" s="34"/>
      <c r="HWA41" s="34"/>
      <c r="HWB41" s="34"/>
      <c r="HWC41" s="34"/>
      <c r="HWD41" s="34"/>
      <c r="HWE41" s="34"/>
      <c r="HWF41" s="34"/>
      <c r="HWG41" s="34"/>
      <c r="HWH41" s="34"/>
      <c r="HWI41" s="34"/>
      <c r="HWJ41" s="34"/>
      <c r="HWK41" s="34"/>
      <c r="HWL41" s="34"/>
      <c r="HWM41" s="34"/>
      <c r="HWN41" s="34"/>
      <c r="HWO41" s="34"/>
      <c r="HWP41" s="34"/>
      <c r="HWQ41" s="34"/>
      <c r="HWR41" s="34"/>
      <c r="HWS41" s="34"/>
      <c r="HWT41" s="34"/>
      <c r="HWU41" s="34"/>
      <c r="HWV41" s="34"/>
      <c r="HWW41" s="34"/>
      <c r="HWX41" s="34"/>
      <c r="HWY41" s="34"/>
      <c r="HWZ41" s="34"/>
      <c r="HXA41" s="34"/>
      <c r="HXB41" s="34"/>
      <c r="HXC41" s="34"/>
      <c r="HXD41" s="34"/>
      <c r="HXE41" s="34"/>
      <c r="HXF41" s="34"/>
      <c r="HXG41" s="34"/>
      <c r="HXH41" s="34"/>
      <c r="HXI41" s="34"/>
      <c r="HXJ41" s="34"/>
      <c r="HXK41" s="34"/>
      <c r="HXL41" s="34"/>
      <c r="HXM41" s="34"/>
      <c r="HXN41" s="34"/>
      <c r="HXO41" s="34"/>
      <c r="HXP41" s="34"/>
      <c r="HXQ41" s="34"/>
      <c r="HXR41" s="34"/>
      <c r="HXS41" s="34"/>
      <c r="HXT41" s="34"/>
      <c r="HXU41" s="34"/>
      <c r="HXV41" s="34"/>
      <c r="HXW41" s="34"/>
      <c r="HXX41" s="34"/>
      <c r="HXY41" s="34"/>
      <c r="HXZ41" s="34"/>
      <c r="HYA41" s="34"/>
      <c r="HYB41" s="34"/>
      <c r="HYC41" s="34"/>
      <c r="HYD41" s="34"/>
      <c r="HYE41" s="34"/>
      <c r="HYF41" s="34"/>
      <c r="HYG41" s="34"/>
      <c r="HYH41" s="34"/>
      <c r="HYI41" s="34"/>
      <c r="HYJ41" s="34"/>
      <c r="HYK41" s="34"/>
      <c r="HYL41" s="34"/>
      <c r="HYM41" s="34"/>
      <c r="HYN41" s="34"/>
      <c r="HYO41" s="34"/>
      <c r="HYP41" s="34"/>
      <c r="HYQ41" s="34"/>
      <c r="HYR41" s="34"/>
      <c r="HYS41" s="34"/>
      <c r="HYT41" s="34"/>
      <c r="HYU41" s="34"/>
      <c r="HYV41" s="34"/>
      <c r="HYW41" s="34"/>
      <c r="HYX41" s="34"/>
      <c r="HYY41" s="34"/>
      <c r="HYZ41" s="34"/>
      <c r="HZA41" s="34"/>
      <c r="HZB41" s="34"/>
      <c r="HZC41" s="34"/>
      <c r="HZD41" s="34"/>
      <c r="HZE41" s="34"/>
      <c r="HZF41" s="34"/>
      <c r="HZG41" s="34"/>
      <c r="HZH41" s="34"/>
      <c r="HZI41" s="34"/>
      <c r="HZJ41" s="34"/>
      <c r="HZK41" s="34"/>
      <c r="HZL41" s="34"/>
      <c r="HZM41" s="34"/>
      <c r="HZN41" s="34"/>
      <c r="HZO41" s="34"/>
      <c r="HZP41" s="34"/>
      <c r="HZQ41" s="34"/>
      <c r="HZR41" s="34"/>
      <c r="HZS41" s="34"/>
      <c r="HZT41" s="34"/>
      <c r="HZU41" s="34"/>
      <c r="HZV41" s="34"/>
      <c r="HZW41" s="34"/>
      <c r="HZX41" s="34"/>
      <c r="HZY41" s="34"/>
      <c r="HZZ41" s="34"/>
      <c r="IAA41" s="34"/>
      <c r="IAB41" s="34"/>
      <c r="IAC41" s="34"/>
      <c r="IAD41" s="34"/>
      <c r="IAE41" s="34"/>
      <c r="IAF41" s="34"/>
      <c r="IAG41" s="34"/>
      <c r="IAH41" s="34"/>
      <c r="IAI41" s="34"/>
      <c r="IAJ41" s="34"/>
      <c r="IAK41" s="34"/>
      <c r="IAL41" s="34"/>
      <c r="IAM41" s="34"/>
      <c r="IAN41" s="34"/>
      <c r="IAO41" s="34"/>
      <c r="IAP41" s="34"/>
      <c r="IAQ41" s="34"/>
      <c r="IAR41" s="34"/>
      <c r="IAS41" s="34"/>
      <c r="IAT41" s="34"/>
      <c r="IAU41" s="34"/>
      <c r="IAV41" s="34"/>
      <c r="IAW41" s="34"/>
      <c r="IAX41" s="34"/>
      <c r="IAY41" s="34"/>
      <c r="IAZ41" s="34"/>
      <c r="IBA41" s="34"/>
      <c r="IBB41" s="34"/>
      <c r="IBC41" s="34"/>
      <c r="IBD41" s="34"/>
      <c r="IBE41" s="34"/>
      <c r="IBF41" s="34"/>
      <c r="IBG41" s="34"/>
      <c r="IBH41" s="34"/>
      <c r="IBI41" s="34"/>
      <c r="IBJ41" s="34"/>
      <c r="IBK41" s="34"/>
      <c r="IBL41" s="34"/>
      <c r="IBM41" s="34"/>
      <c r="IBN41" s="34"/>
      <c r="IBO41" s="34"/>
      <c r="IBP41" s="34"/>
      <c r="IBQ41" s="34"/>
      <c r="IBR41" s="34"/>
      <c r="IBS41" s="34"/>
      <c r="IBT41" s="34"/>
      <c r="IBU41" s="34"/>
      <c r="IBV41" s="34"/>
      <c r="IBW41" s="34"/>
      <c r="IBX41" s="34"/>
      <c r="IBY41" s="34"/>
      <c r="IBZ41" s="34"/>
      <c r="ICA41" s="34"/>
      <c r="ICB41" s="34"/>
      <c r="ICC41" s="34"/>
      <c r="ICD41" s="34"/>
      <c r="ICE41" s="34"/>
      <c r="ICF41" s="34"/>
      <c r="ICG41" s="34"/>
      <c r="ICH41" s="34"/>
      <c r="ICI41" s="34"/>
      <c r="ICJ41" s="34"/>
      <c r="ICK41" s="34"/>
      <c r="ICL41" s="34"/>
      <c r="ICM41" s="34"/>
      <c r="ICN41" s="34"/>
      <c r="ICO41" s="34"/>
      <c r="ICP41" s="34"/>
      <c r="ICQ41" s="34"/>
      <c r="ICR41" s="34"/>
      <c r="ICS41" s="34"/>
      <c r="ICT41" s="34"/>
      <c r="ICU41" s="34"/>
      <c r="ICV41" s="34"/>
      <c r="ICW41" s="34"/>
      <c r="ICX41" s="34"/>
      <c r="ICY41" s="34"/>
      <c r="ICZ41" s="34"/>
      <c r="IDA41" s="34"/>
      <c r="IDB41" s="34"/>
      <c r="IDC41" s="34"/>
      <c r="IDD41" s="34"/>
      <c r="IDE41" s="34"/>
      <c r="IDF41" s="34"/>
      <c r="IDG41" s="34"/>
      <c r="IDH41" s="34"/>
      <c r="IDI41" s="34"/>
      <c r="IDJ41" s="34"/>
      <c r="IDK41" s="34"/>
      <c r="IDL41" s="34"/>
      <c r="IDM41" s="34"/>
      <c r="IDN41" s="34"/>
      <c r="IDO41" s="34"/>
      <c r="IDP41" s="34"/>
      <c r="IDQ41" s="34"/>
      <c r="IDR41" s="34"/>
      <c r="IDS41" s="34"/>
      <c r="IDT41" s="34"/>
      <c r="IDU41" s="34"/>
      <c r="IDV41" s="34"/>
      <c r="IDW41" s="34"/>
      <c r="IDX41" s="34"/>
      <c r="IDY41" s="34"/>
      <c r="IDZ41" s="34"/>
      <c r="IEA41" s="34"/>
      <c r="IEB41" s="34"/>
      <c r="IEC41" s="34"/>
      <c r="IED41" s="34"/>
      <c r="IEE41" s="34"/>
      <c r="IEF41" s="34"/>
      <c r="IEG41" s="34"/>
      <c r="IEH41" s="34"/>
      <c r="IEI41" s="34"/>
      <c r="IEJ41" s="34"/>
      <c r="IEK41" s="34"/>
      <c r="IEL41" s="34"/>
      <c r="IEM41" s="34"/>
      <c r="IEN41" s="34"/>
      <c r="IEO41" s="34"/>
      <c r="IEP41" s="34"/>
      <c r="IEQ41" s="34"/>
      <c r="IER41" s="34"/>
      <c r="IES41" s="34"/>
      <c r="IET41" s="34"/>
      <c r="IEU41" s="34"/>
      <c r="IEV41" s="34"/>
      <c r="IEW41" s="34"/>
      <c r="IEX41" s="34"/>
      <c r="IEY41" s="34"/>
      <c r="IEZ41" s="34"/>
      <c r="IFA41" s="34"/>
      <c r="IFB41" s="34"/>
      <c r="IFC41" s="34"/>
      <c r="IFD41" s="34"/>
      <c r="IFE41" s="34"/>
      <c r="IFF41" s="34"/>
      <c r="IFG41" s="34"/>
      <c r="IFH41" s="34"/>
      <c r="IFI41" s="34"/>
      <c r="IFJ41" s="34"/>
      <c r="IFK41" s="34"/>
      <c r="IFL41" s="34"/>
      <c r="IFM41" s="34"/>
      <c r="IFN41" s="34"/>
      <c r="IFO41" s="34"/>
      <c r="IFP41" s="34"/>
      <c r="IFQ41" s="34"/>
      <c r="IFR41" s="34"/>
      <c r="IFS41" s="34"/>
      <c r="IFT41" s="34"/>
      <c r="IFU41" s="34"/>
      <c r="IFV41" s="34"/>
      <c r="IFW41" s="34"/>
      <c r="IFX41" s="34"/>
      <c r="IFY41" s="34"/>
      <c r="IFZ41" s="34"/>
      <c r="IGA41" s="34"/>
      <c r="IGB41" s="34"/>
      <c r="IGC41" s="34"/>
      <c r="IGD41" s="34"/>
      <c r="IGE41" s="34"/>
      <c r="IGF41" s="34"/>
      <c r="IGG41" s="34"/>
      <c r="IGH41" s="34"/>
      <c r="IGI41" s="34"/>
      <c r="IGJ41" s="34"/>
      <c r="IGK41" s="34"/>
      <c r="IGL41" s="34"/>
      <c r="IGM41" s="34"/>
      <c r="IGN41" s="34"/>
      <c r="IGO41" s="34"/>
      <c r="IGP41" s="34"/>
      <c r="IGQ41" s="34"/>
      <c r="IGR41" s="34"/>
      <c r="IGS41" s="34"/>
      <c r="IGT41" s="34"/>
      <c r="IGU41" s="34"/>
      <c r="IGV41" s="34"/>
      <c r="IGW41" s="34"/>
      <c r="IGX41" s="34"/>
      <c r="IGY41" s="34"/>
      <c r="IGZ41" s="34"/>
      <c r="IHA41" s="34"/>
      <c r="IHB41" s="34"/>
      <c r="IHC41" s="34"/>
      <c r="IHD41" s="34"/>
      <c r="IHE41" s="34"/>
      <c r="IHF41" s="34"/>
      <c r="IHG41" s="34"/>
      <c r="IHH41" s="34"/>
      <c r="IHI41" s="34"/>
      <c r="IHJ41" s="34"/>
      <c r="IHK41" s="34"/>
      <c r="IHL41" s="34"/>
      <c r="IHM41" s="34"/>
      <c r="IHN41" s="34"/>
      <c r="IHO41" s="34"/>
      <c r="IHP41" s="34"/>
      <c r="IHQ41" s="34"/>
      <c r="IHR41" s="34"/>
      <c r="IHS41" s="34"/>
      <c r="IHT41" s="34"/>
      <c r="IHU41" s="34"/>
      <c r="IHV41" s="34"/>
      <c r="IHW41" s="34"/>
      <c r="IHX41" s="34"/>
      <c r="IHY41" s="34"/>
      <c r="IHZ41" s="34"/>
      <c r="IIA41" s="34"/>
      <c r="IIB41" s="34"/>
      <c r="IIC41" s="34"/>
      <c r="IID41" s="34"/>
      <c r="IIE41" s="34"/>
      <c r="IIF41" s="34"/>
      <c r="IIG41" s="34"/>
      <c r="IIH41" s="34"/>
      <c r="III41" s="34"/>
      <c r="IIJ41" s="34"/>
      <c r="IIK41" s="34"/>
      <c r="IIL41" s="34"/>
      <c r="IIM41" s="34"/>
      <c r="IIN41" s="34"/>
      <c r="IIO41" s="34"/>
      <c r="IIP41" s="34"/>
      <c r="IIQ41" s="34"/>
      <c r="IIR41" s="34"/>
      <c r="IIS41" s="34"/>
      <c r="IIT41" s="34"/>
      <c r="IIU41" s="34"/>
      <c r="IIV41" s="34"/>
      <c r="IIW41" s="34"/>
      <c r="IIX41" s="34"/>
      <c r="IIY41" s="34"/>
      <c r="IIZ41" s="34"/>
      <c r="IJA41" s="34"/>
      <c r="IJB41" s="34"/>
      <c r="IJC41" s="34"/>
      <c r="IJD41" s="34"/>
      <c r="IJE41" s="34"/>
      <c r="IJF41" s="34"/>
      <c r="IJG41" s="34"/>
      <c r="IJH41" s="34"/>
      <c r="IJI41" s="34"/>
      <c r="IJJ41" s="34"/>
      <c r="IJK41" s="34"/>
      <c r="IJL41" s="34"/>
      <c r="IJM41" s="34"/>
      <c r="IJN41" s="34"/>
      <c r="IJO41" s="34"/>
      <c r="IJP41" s="34"/>
      <c r="IJQ41" s="34"/>
      <c r="IJR41" s="34"/>
      <c r="IJS41" s="34"/>
      <c r="IJT41" s="34"/>
      <c r="IJU41" s="34"/>
      <c r="IJV41" s="34"/>
      <c r="IJW41" s="34"/>
      <c r="IJX41" s="34"/>
      <c r="IJY41" s="34"/>
      <c r="IJZ41" s="34"/>
      <c r="IKA41" s="34"/>
      <c r="IKB41" s="34"/>
      <c r="IKC41" s="34"/>
      <c r="IKD41" s="34"/>
      <c r="IKE41" s="34"/>
      <c r="IKF41" s="34"/>
      <c r="IKG41" s="34"/>
      <c r="IKH41" s="34"/>
      <c r="IKI41" s="34"/>
      <c r="IKJ41" s="34"/>
      <c r="IKK41" s="34"/>
      <c r="IKL41" s="34"/>
      <c r="IKM41" s="34"/>
      <c r="IKN41" s="34"/>
      <c r="IKO41" s="34"/>
      <c r="IKP41" s="34"/>
      <c r="IKQ41" s="34"/>
      <c r="IKR41" s="34"/>
      <c r="IKS41" s="34"/>
      <c r="IKT41" s="34"/>
      <c r="IKU41" s="34"/>
      <c r="IKV41" s="34"/>
      <c r="IKW41" s="34"/>
      <c r="IKX41" s="34"/>
      <c r="IKY41" s="34"/>
      <c r="IKZ41" s="34"/>
      <c r="ILA41" s="34"/>
      <c r="ILB41" s="34"/>
      <c r="ILC41" s="34"/>
      <c r="ILD41" s="34"/>
      <c r="ILE41" s="34"/>
      <c r="ILF41" s="34"/>
      <c r="ILG41" s="34"/>
      <c r="ILH41" s="34"/>
      <c r="ILI41" s="34"/>
      <c r="ILJ41" s="34"/>
      <c r="ILK41" s="34"/>
      <c r="ILL41" s="34"/>
      <c r="ILM41" s="34"/>
      <c r="ILN41" s="34"/>
      <c r="ILO41" s="34"/>
      <c r="ILP41" s="34"/>
      <c r="ILQ41" s="34"/>
      <c r="ILR41" s="34"/>
      <c r="ILS41" s="34"/>
      <c r="ILT41" s="34"/>
      <c r="ILU41" s="34"/>
      <c r="ILV41" s="34"/>
      <c r="ILW41" s="34"/>
      <c r="ILX41" s="34"/>
      <c r="ILY41" s="34"/>
      <c r="ILZ41" s="34"/>
      <c r="IMA41" s="34"/>
      <c r="IMB41" s="34"/>
      <c r="IMC41" s="34"/>
      <c r="IMD41" s="34"/>
      <c r="IME41" s="34"/>
      <c r="IMF41" s="34"/>
      <c r="IMG41" s="34"/>
      <c r="IMH41" s="34"/>
      <c r="IMI41" s="34"/>
      <c r="IMJ41" s="34"/>
      <c r="IMK41" s="34"/>
      <c r="IML41" s="34"/>
      <c r="IMM41" s="34"/>
      <c r="IMN41" s="34"/>
      <c r="IMO41" s="34"/>
      <c r="IMP41" s="34"/>
      <c r="IMQ41" s="34"/>
      <c r="IMR41" s="34"/>
      <c r="IMS41" s="34"/>
      <c r="IMT41" s="34"/>
      <c r="IMU41" s="34"/>
      <c r="IMV41" s="34"/>
      <c r="IMW41" s="34"/>
      <c r="IMX41" s="34"/>
      <c r="IMY41" s="34"/>
      <c r="IMZ41" s="34"/>
      <c r="INA41" s="34"/>
      <c r="INB41" s="34"/>
      <c r="INC41" s="34"/>
      <c r="IND41" s="34"/>
      <c r="INE41" s="34"/>
      <c r="INF41" s="34"/>
      <c r="ING41" s="34"/>
      <c r="INH41" s="34"/>
      <c r="INI41" s="34"/>
      <c r="INJ41" s="34"/>
      <c r="INK41" s="34"/>
      <c r="INL41" s="34"/>
      <c r="INM41" s="34"/>
      <c r="INN41" s="34"/>
      <c r="INO41" s="34"/>
      <c r="INP41" s="34"/>
      <c r="INQ41" s="34"/>
      <c r="INR41" s="34"/>
      <c r="INS41" s="34"/>
      <c r="INT41" s="34"/>
      <c r="INU41" s="34"/>
      <c r="INV41" s="34"/>
      <c r="INW41" s="34"/>
      <c r="INX41" s="34"/>
      <c r="INY41" s="34"/>
      <c r="INZ41" s="34"/>
      <c r="IOA41" s="34"/>
      <c r="IOB41" s="34"/>
      <c r="IOC41" s="34"/>
      <c r="IOD41" s="34"/>
      <c r="IOE41" s="34"/>
      <c r="IOF41" s="34"/>
      <c r="IOG41" s="34"/>
      <c r="IOH41" s="34"/>
      <c r="IOI41" s="34"/>
      <c r="IOJ41" s="34"/>
      <c r="IOK41" s="34"/>
      <c r="IOL41" s="34"/>
      <c r="IOM41" s="34"/>
      <c r="ION41" s="34"/>
      <c r="IOO41" s="34"/>
      <c r="IOP41" s="34"/>
      <c r="IOQ41" s="34"/>
      <c r="IOR41" s="34"/>
      <c r="IOS41" s="34"/>
      <c r="IOT41" s="34"/>
      <c r="IOU41" s="34"/>
      <c r="IOV41" s="34"/>
      <c r="IOW41" s="34"/>
      <c r="IOX41" s="34"/>
      <c r="IOY41" s="34"/>
      <c r="IOZ41" s="34"/>
      <c r="IPA41" s="34"/>
      <c r="IPB41" s="34"/>
      <c r="IPC41" s="34"/>
      <c r="IPD41" s="34"/>
      <c r="IPE41" s="34"/>
      <c r="IPF41" s="34"/>
      <c r="IPG41" s="34"/>
      <c r="IPH41" s="34"/>
      <c r="IPI41" s="34"/>
      <c r="IPJ41" s="34"/>
      <c r="IPK41" s="34"/>
      <c r="IPL41" s="34"/>
      <c r="IPM41" s="34"/>
      <c r="IPN41" s="34"/>
      <c r="IPO41" s="34"/>
      <c r="IPP41" s="34"/>
      <c r="IPQ41" s="34"/>
      <c r="IPR41" s="34"/>
      <c r="IPS41" s="34"/>
      <c r="IPT41" s="34"/>
      <c r="IPU41" s="34"/>
      <c r="IPV41" s="34"/>
      <c r="IPW41" s="34"/>
      <c r="IPX41" s="34"/>
      <c r="IPY41" s="34"/>
      <c r="IPZ41" s="34"/>
      <c r="IQA41" s="34"/>
      <c r="IQB41" s="34"/>
      <c r="IQC41" s="34"/>
      <c r="IQD41" s="34"/>
      <c r="IQE41" s="34"/>
      <c r="IQF41" s="34"/>
      <c r="IQG41" s="34"/>
      <c r="IQH41" s="34"/>
      <c r="IQI41" s="34"/>
      <c r="IQJ41" s="34"/>
      <c r="IQK41" s="34"/>
      <c r="IQL41" s="34"/>
      <c r="IQM41" s="34"/>
      <c r="IQN41" s="34"/>
      <c r="IQO41" s="34"/>
      <c r="IQP41" s="34"/>
      <c r="IQQ41" s="34"/>
      <c r="IQR41" s="34"/>
      <c r="IQS41" s="34"/>
      <c r="IQT41" s="34"/>
      <c r="IQU41" s="34"/>
      <c r="IQV41" s="34"/>
      <c r="IQW41" s="34"/>
      <c r="IQX41" s="34"/>
      <c r="IQY41" s="34"/>
      <c r="IQZ41" s="34"/>
      <c r="IRA41" s="34"/>
      <c r="IRB41" s="34"/>
      <c r="IRC41" s="34"/>
      <c r="IRD41" s="34"/>
      <c r="IRE41" s="34"/>
      <c r="IRF41" s="34"/>
      <c r="IRG41" s="34"/>
      <c r="IRH41" s="34"/>
      <c r="IRI41" s="34"/>
      <c r="IRJ41" s="34"/>
      <c r="IRK41" s="34"/>
      <c r="IRL41" s="34"/>
      <c r="IRM41" s="34"/>
      <c r="IRN41" s="34"/>
      <c r="IRO41" s="34"/>
      <c r="IRP41" s="34"/>
      <c r="IRQ41" s="34"/>
      <c r="IRR41" s="34"/>
      <c r="IRS41" s="34"/>
      <c r="IRT41" s="34"/>
      <c r="IRU41" s="34"/>
      <c r="IRV41" s="34"/>
      <c r="IRW41" s="34"/>
      <c r="IRX41" s="34"/>
      <c r="IRY41" s="34"/>
      <c r="IRZ41" s="34"/>
      <c r="ISA41" s="34"/>
      <c r="ISB41" s="34"/>
      <c r="ISC41" s="34"/>
      <c r="ISD41" s="34"/>
      <c r="ISE41" s="34"/>
      <c r="ISF41" s="34"/>
      <c r="ISG41" s="34"/>
      <c r="ISH41" s="34"/>
      <c r="ISI41" s="34"/>
      <c r="ISJ41" s="34"/>
      <c r="ISK41" s="34"/>
      <c r="ISL41" s="34"/>
      <c r="ISM41" s="34"/>
      <c r="ISN41" s="34"/>
      <c r="ISO41" s="34"/>
      <c r="ISP41" s="34"/>
      <c r="ISQ41" s="34"/>
      <c r="ISR41" s="34"/>
      <c r="ISS41" s="34"/>
      <c r="IST41" s="34"/>
      <c r="ISU41" s="34"/>
      <c r="ISV41" s="34"/>
      <c r="ISW41" s="34"/>
      <c r="ISX41" s="34"/>
      <c r="ISY41" s="34"/>
      <c r="ISZ41" s="34"/>
      <c r="ITA41" s="34"/>
      <c r="ITB41" s="34"/>
      <c r="ITC41" s="34"/>
      <c r="ITD41" s="34"/>
      <c r="ITE41" s="34"/>
      <c r="ITF41" s="34"/>
      <c r="ITG41" s="34"/>
      <c r="ITH41" s="34"/>
      <c r="ITI41" s="34"/>
      <c r="ITJ41" s="34"/>
      <c r="ITK41" s="34"/>
      <c r="ITL41" s="34"/>
      <c r="ITM41" s="34"/>
      <c r="ITN41" s="34"/>
      <c r="ITO41" s="34"/>
      <c r="ITP41" s="34"/>
      <c r="ITQ41" s="34"/>
      <c r="ITR41" s="34"/>
      <c r="ITS41" s="34"/>
      <c r="ITT41" s="34"/>
      <c r="ITU41" s="34"/>
      <c r="ITV41" s="34"/>
      <c r="ITW41" s="34"/>
      <c r="ITX41" s="34"/>
      <c r="ITY41" s="34"/>
      <c r="ITZ41" s="34"/>
      <c r="IUA41" s="34"/>
      <c r="IUB41" s="34"/>
      <c r="IUC41" s="34"/>
      <c r="IUD41" s="34"/>
      <c r="IUE41" s="34"/>
      <c r="IUF41" s="34"/>
      <c r="IUG41" s="34"/>
      <c r="IUH41" s="34"/>
      <c r="IUI41" s="34"/>
      <c r="IUJ41" s="34"/>
      <c r="IUK41" s="34"/>
      <c r="IUL41" s="34"/>
      <c r="IUM41" s="34"/>
      <c r="IUN41" s="34"/>
      <c r="IUO41" s="34"/>
      <c r="IUP41" s="34"/>
      <c r="IUQ41" s="34"/>
      <c r="IUR41" s="34"/>
      <c r="IUS41" s="34"/>
      <c r="IUT41" s="34"/>
      <c r="IUU41" s="34"/>
      <c r="IUV41" s="34"/>
      <c r="IUW41" s="34"/>
      <c r="IUX41" s="34"/>
      <c r="IUY41" s="34"/>
      <c r="IUZ41" s="34"/>
      <c r="IVA41" s="34"/>
      <c r="IVB41" s="34"/>
      <c r="IVC41" s="34"/>
      <c r="IVD41" s="34"/>
      <c r="IVE41" s="34"/>
      <c r="IVF41" s="34"/>
      <c r="IVG41" s="34"/>
      <c r="IVH41" s="34"/>
      <c r="IVI41" s="34"/>
      <c r="IVJ41" s="34"/>
      <c r="IVK41" s="34"/>
      <c r="IVL41" s="34"/>
      <c r="IVM41" s="34"/>
      <c r="IVN41" s="34"/>
      <c r="IVO41" s="34"/>
      <c r="IVP41" s="34"/>
      <c r="IVQ41" s="34"/>
      <c r="IVR41" s="34"/>
      <c r="IVS41" s="34"/>
      <c r="IVT41" s="34"/>
      <c r="IVU41" s="34"/>
      <c r="IVV41" s="34"/>
      <c r="IVW41" s="34"/>
      <c r="IVX41" s="34"/>
      <c r="IVY41" s="34"/>
      <c r="IVZ41" s="34"/>
      <c r="IWA41" s="34"/>
      <c r="IWB41" s="34"/>
      <c r="IWC41" s="34"/>
      <c r="IWD41" s="34"/>
      <c r="IWE41" s="34"/>
      <c r="IWF41" s="34"/>
      <c r="IWG41" s="34"/>
      <c r="IWH41" s="34"/>
      <c r="IWI41" s="34"/>
      <c r="IWJ41" s="34"/>
      <c r="IWK41" s="34"/>
      <c r="IWL41" s="34"/>
      <c r="IWM41" s="34"/>
      <c r="IWN41" s="34"/>
      <c r="IWO41" s="34"/>
      <c r="IWP41" s="34"/>
      <c r="IWQ41" s="34"/>
      <c r="IWR41" s="34"/>
      <c r="IWS41" s="34"/>
      <c r="IWT41" s="34"/>
      <c r="IWU41" s="34"/>
      <c r="IWV41" s="34"/>
      <c r="IWW41" s="34"/>
      <c r="IWX41" s="34"/>
      <c r="IWY41" s="34"/>
      <c r="IWZ41" s="34"/>
      <c r="IXA41" s="34"/>
      <c r="IXB41" s="34"/>
      <c r="IXC41" s="34"/>
      <c r="IXD41" s="34"/>
      <c r="IXE41" s="34"/>
      <c r="IXF41" s="34"/>
      <c r="IXG41" s="34"/>
      <c r="IXH41" s="34"/>
      <c r="IXI41" s="34"/>
      <c r="IXJ41" s="34"/>
      <c r="IXK41" s="34"/>
      <c r="IXL41" s="34"/>
      <c r="IXM41" s="34"/>
      <c r="IXN41" s="34"/>
      <c r="IXO41" s="34"/>
      <c r="IXP41" s="34"/>
      <c r="IXQ41" s="34"/>
      <c r="IXR41" s="34"/>
      <c r="IXS41" s="34"/>
      <c r="IXT41" s="34"/>
      <c r="IXU41" s="34"/>
      <c r="IXV41" s="34"/>
      <c r="IXW41" s="34"/>
      <c r="IXX41" s="34"/>
      <c r="IXY41" s="34"/>
      <c r="IXZ41" s="34"/>
      <c r="IYA41" s="34"/>
      <c r="IYB41" s="34"/>
      <c r="IYC41" s="34"/>
      <c r="IYD41" s="34"/>
      <c r="IYE41" s="34"/>
      <c r="IYF41" s="34"/>
      <c r="IYG41" s="34"/>
      <c r="IYH41" s="34"/>
      <c r="IYI41" s="34"/>
      <c r="IYJ41" s="34"/>
      <c r="IYK41" s="34"/>
      <c r="IYL41" s="34"/>
      <c r="IYM41" s="34"/>
      <c r="IYN41" s="34"/>
      <c r="IYO41" s="34"/>
      <c r="IYP41" s="34"/>
      <c r="IYQ41" s="34"/>
      <c r="IYR41" s="34"/>
      <c r="IYS41" s="34"/>
      <c r="IYT41" s="34"/>
      <c r="IYU41" s="34"/>
      <c r="IYV41" s="34"/>
      <c r="IYW41" s="34"/>
      <c r="IYX41" s="34"/>
      <c r="IYY41" s="34"/>
      <c r="IYZ41" s="34"/>
      <c r="IZA41" s="34"/>
      <c r="IZB41" s="34"/>
      <c r="IZC41" s="34"/>
      <c r="IZD41" s="34"/>
      <c r="IZE41" s="34"/>
      <c r="IZF41" s="34"/>
      <c r="IZG41" s="34"/>
      <c r="IZH41" s="34"/>
      <c r="IZI41" s="34"/>
      <c r="IZJ41" s="34"/>
      <c r="IZK41" s="34"/>
      <c r="IZL41" s="34"/>
      <c r="IZM41" s="34"/>
      <c r="IZN41" s="34"/>
      <c r="IZO41" s="34"/>
      <c r="IZP41" s="34"/>
      <c r="IZQ41" s="34"/>
      <c r="IZR41" s="34"/>
      <c r="IZS41" s="34"/>
      <c r="IZT41" s="34"/>
      <c r="IZU41" s="34"/>
      <c r="IZV41" s="34"/>
      <c r="IZW41" s="34"/>
      <c r="IZX41" s="34"/>
      <c r="IZY41" s="34"/>
      <c r="IZZ41" s="34"/>
      <c r="JAA41" s="34"/>
      <c r="JAB41" s="34"/>
      <c r="JAC41" s="34"/>
      <c r="JAD41" s="34"/>
      <c r="JAE41" s="34"/>
      <c r="JAF41" s="34"/>
      <c r="JAG41" s="34"/>
      <c r="JAH41" s="34"/>
      <c r="JAI41" s="34"/>
      <c r="JAJ41" s="34"/>
      <c r="JAK41" s="34"/>
      <c r="JAL41" s="34"/>
      <c r="JAM41" s="34"/>
      <c r="JAN41" s="34"/>
      <c r="JAO41" s="34"/>
      <c r="JAP41" s="34"/>
      <c r="JAQ41" s="34"/>
      <c r="JAR41" s="34"/>
      <c r="JAS41" s="34"/>
      <c r="JAT41" s="34"/>
      <c r="JAU41" s="34"/>
      <c r="JAV41" s="34"/>
      <c r="JAW41" s="34"/>
      <c r="JAX41" s="34"/>
      <c r="JAY41" s="34"/>
      <c r="JAZ41" s="34"/>
      <c r="JBA41" s="34"/>
      <c r="JBB41" s="34"/>
      <c r="JBC41" s="34"/>
      <c r="JBD41" s="34"/>
      <c r="JBE41" s="34"/>
      <c r="JBF41" s="34"/>
      <c r="JBG41" s="34"/>
      <c r="JBH41" s="34"/>
      <c r="JBI41" s="34"/>
      <c r="JBJ41" s="34"/>
      <c r="JBK41" s="34"/>
      <c r="JBL41" s="34"/>
      <c r="JBM41" s="34"/>
      <c r="JBN41" s="34"/>
      <c r="JBO41" s="34"/>
      <c r="JBP41" s="34"/>
      <c r="JBQ41" s="34"/>
      <c r="JBR41" s="34"/>
      <c r="JBS41" s="34"/>
      <c r="JBT41" s="34"/>
      <c r="JBU41" s="34"/>
      <c r="JBV41" s="34"/>
      <c r="JBW41" s="34"/>
      <c r="JBX41" s="34"/>
      <c r="JBY41" s="34"/>
      <c r="JBZ41" s="34"/>
      <c r="JCA41" s="34"/>
      <c r="JCB41" s="34"/>
      <c r="JCC41" s="34"/>
      <c r="JCD41" s="34"/>
      <c r="JCE41" s="34"/>
      <c r="JCF41" s="34"/>
      <c r="JCG41" s="34"/>
      <c r="JCH41" s="34"/>
      <c r="JCI41" s="34"/>
      <c r="JCJ41" s="34"/>
      <c r="JCK41" s="34"/>
      <c r="JCL41" s="34"/>
      <c r="JCM41" s="34"/>
      <c r="JCN41" s="34"/>
      <c r="JCO41" s="34"/>
      <c r="JCP41" s="34"/>
      <c r="JCQ41" s="34"/>
      <c r="JCR41" s="34"/>
      <c r="JCS41" s="34"/>
      <c r="JCT41" s="34"/>
      <c r="JCU41" s="34"/>
      <c r="JCV41" s="34"/>
      <c r="JCW41" s="34"/>
      <c r="JCX41" s="34"/>
      <c r="JCY41" s="34"/>
      <c r="JCZ41" s="34"/>
      <c r="JDA41" s="34"/>
      <c r="JDB41" s="34"/>
      <c r="JDC41" s="34"/>
      <c r="JDD41" s="34"/>
      <c r="JDE41" s="34"/>
      <c r="JDF41" s="34"/>
      <c r="JDG41" s="34"/>
      <c r="JDH41" s="34"/>
      <c r="JDI41" s="34"/>
      <c r="JDJ41" s="34"/>
      <c r="JDK41" s="34"/>
      <c r="JDL41" s="34"/>
      <c r="JDM41" s="34"/>
      <c r="JDN41" s="34"/>
      <c r="JDO41" s="34"/>
      <c r="JDP41" s="34"/>
      <c r="JDQ41" s="34"/>
      <c r="JDR41" s="34"/>
      <c r="JDS41" s="34"/>
      <c r="JDT41" s="34"/>
      <c r="JDU41" s="34"/>
      <c r="JDV41" s="34"/>
      <c r="JDW41" s="34"/>
      <c r="JDX41" s="34"/>
      <c r="JDY41" s="34"/>
      <c r="JDZ41" s="34"/>
      <c r="JEA41" s="34"/>
      <c r="JEB41" s="34"/>
      <c r="JEC41" s="34"/>
      <c r="JED41" s="34"/>
      <c r="JEE41" s="34"/>
      <c r="JEF41" s="34"/>
      <c r="JEG41" s="34"/>
      <c r="JEH41" s="34"/>
      <c r="JEI41" s="34"/>
      <c r="JEJ41" s="34"/>
      <c r="JEK41" s="34"/>
      <c r="JEL41" s="34"/>
      <c r="JEM41" s="34"/>
      <c r="JEN41" s="34"/>
      <c r="JEO41" s="34"/>
      <c r="JEP41" s="34"/>
      <c r="JEQ41" s="34"/>
      <c r="JER41" s="34"/>
      <c r="JES41" s="34"/>
      <c r="JET41" s="34"/>
      <c r="JEU41" s="34"/>
      <c r="JEV41" s="34"/>
      <c r="JEW41" s="34"/>
      <c r="JEX41" s="34"/>
      <c r="JEY41" s="34"/>
      <c r="JEZ41" s="34"/>
      <c r="JFA41" s="34"/>
      <c r="JFB41" s="34"/>
      <c r="JFC41" s="34"/>
      <c r="JFD41" s="34"/>
      <c r="JFE41" s="34"/>
      <c r="JFF41" s="34"/>
      <c r="JFG41" s="34"/>
      <c r="JFH41" s="34"/>
      <c r="JFI41" s="34"/>
      <c r="JFJ41" s="34"/>
      <c r="JFK41" s="34"/>
      <c r="JFL41" s="34"/>
      <c r="JFM41" s="34"/>
      <c r="JFN41" s="34"/>
      <c r="JFO41" s="34"/>
      <c r="JFP41" s="34"/>
      <c r="JFQ41" s="34"/>
      <c r="JFR41" s="34"/>
      <c r="JFS41" s="34"/>
      <c r="JFT41" s="34"/>
      <c r="JFU41" s="34"/>
      <c r="JFV41" s="34"/>
      <c r="JFW41" s="34"/>
      <c r="JFX41" s="34"/>
      <c r="JFY41" s="34"/>
      <c r="JFZ41" s="34"/>
      <c r="JGA41" s="34"/>
      <c r="JGB41" s="34"/>
      <c r="JGC41" s="34"/>
      <c r="JGD41" s="34"/>
      <c r="JGE41" s="34"/>
      <c r="JGF41" s="34"/>
      <c r="JGG41" s="34"/>
      <c r="JGH41" s="34"/>
      <c r="JGI41" s="34"/>
      <c r="JGJ41" s="34"/>
      <c r="JGK41" s="34"/>
      <c r="JGL41" s="34"/>
      <c r="JGM41" s="34"/>
      <c r="JGN41" s="34"/>
      <c r="JGO41" s="34"/>
      <c r="JGP41" s="34"/>
      <c r="JGQ41" s="34"/>
      <c r="JGR41" s="34"/>
      <c r="JGS41" s="34"/>
      <c r="JGT41" s="34"/>
      <c r="JGU41" s="34"/>
      <c r="JGV41" s="34"/>
      <c r="JGW41" s="34"/>
      <c r="JGX41" s="34"/>
      <c r="JGY41" s="34"/>
      <c r="JGZ41" s="34"/>
      <c r="JHA41" s="34"/>
      <c r="JHB41" s="34"/>
      <c r="JHC41" s="34"/>
      <c r="JHD41" s="34"/>
      <c r="JHE41" s="34"/>
      <c r="JHF41" s="34"/>
      <c r="JHG41" s="34"/>
      <c r="JHH41" s="34"/>
      <c r="JHI41" s="34"/>
      <c r="JHJ41" s="34"/>
      <c r="JHK41" s="34"/>
      <c r="JHL41" s="34"/>
      <c r="JHM41" s="34"/>
      <c r="JHN41" s="34"/>
      <c r="JHO41" s="34"/>
      <c r="JHP41" s="34"/>
      <c r="JHQ41" s="34"/>
      <c r="JHR41" s="34"/>
      <c r="JHS41" s="34"/>
      <c r="JHT41" s="34"/>
      <c r="JHU41" s="34"/>
      <c r="JHV41" s="34"/>
      <c r="JHW41" s="34"/>
      <c r="JHX41" s="34"/>
      <c r="JHY41" s="34"/>
      <c r="JHZ41" s="34"/>
      <c r="JIA41" s="34"/>
      <c r="JIB41" s="34"/>
      <c r="JIC41" s="34"/>
      <c r="JID41" s="34"/>
      <c r="JIE41" s="34"/>
      <c r="JIF41" s="34"/>
      <c r="JIG41" s="34"/>
      <c r="JIH41" s="34"/>
      <c r="JII41" s="34"/>
      <c r="JIJ41" s="34"/>
      <c r="JIK41" s="34"/>
      <c r="JIL41" s="34"/>
      <c r="JIM41" s="34"/>
      <c r="JIN41" s="34"/>
      <c r="JIO41" s="34"/>
      <c r="JIP41" s="34"/>
      <c r="JIQ41" s="34"/>
      <c r="JIR41" s="34"/>
      <c r="JIS41" s="34"/>
      <c r="JIT41" s="34"/>
      <c r="JIU41" s="34"/>
      <c r="JIV41" s="34"/>
      <c r="JIW41" s="34"/>
      <c r="JIX41" s="34"/>
      <c r="JIY41" s="34"/>
      <c r="JIZ41" s="34"/>
      <c r="JJA41" s="34"/>
      <c r="JJB41" s="34"/>
      <c r="JJC41" s="34"/>
      <c r="JJD41" s="34"/>
      <c r="JJE41" s="34"/>
      <c r="JJF41" s="34"/>
      <c r="JJG41" s="34"/>
      <c r="JJH41" s="34"/>
      <c r="JJI41" s="34"/>
      <c r="JJJ41" s="34"/>
      <c r="JJK41" s="34"/>
      <c r="JJL41" s="34"/>
      <c r="JJM41" s="34"/>
      <c r="JJN41" s="34"/>
      <c r="JJO41" s="34"/>
      <c r="JJP41" s="34"/>
      <c r="JJQ41" s="34"/>
      <c r="JJR41" s="34"/>
      <c r="JJS41" s="34"/>
      <c r="JJT41" s="34"/>
      <c r="JJU41" s="34"/>
      <c r="JJV41" s="34"/>
      <c r="JJW41" s="34"/>
      <c r="JJX41" s="34"/>
      <c r="JJY41" s="34"/>
      <c r="JJZ41" s="34"/>
      <c r="JKA41" s="34"/>
      <c r="JKB41" s="34"/>
      <c r="JKC41" s="34"/>
      <c r="JKD41" s="34"/>
      <c r="JKE41" s="34"/>
      <c r="JKF41" s="34"/>
      <c r="JKG41" s="34"/>
      <c r="JKH41" s="34"/>
      <c r="JKI41" s="34"/>
      <c r="JKJ41" s="34"/>
      <c r="JKK41" s="34"/>
      <c r="JKL41" s="34"/>
      <c r="JKM41" s="34"/>
      <c r="JKN41" s="34"/>
      <c r="JKO41" s="34"/>
      <c r="JKP41" s="34"/>
      <c r="JKQ41" s="34"/>
      <c r="JKR41" s="34"/>
      <c r="JKS41" s="34"/>
      <c r="JKT41" s="34"/>
      <c r="JKU41" s="34"/>
      <c r="JKV41" s="34"/>
      <c r="JKW41" s="34"/>
      <c r="JKX41" s="34"/>
      <c r="JKY41" s="34"/>
      <c r="JKZ41" s="34"/>
      <c r="JLA41" s="34"/>
      <c r="JLB41" s="34"/>
      <c r="JLC41" s="34"/>
      <c r="JLD41" s="34"/>
      <c r="JLE41" s="34"/>
      <c r="JLF41" s="34"/>
      <c r="JLG41" s="34"/>
      <c r="JLH41" s="34"/>
      <c r="JLI41" s="34"/>
      <c r="JLJ41" s="34"/>
      <c r="JLK41" s="34"/>
      <c r="JLL41" s="34"/>
      <c r="JLM41" s="34"/>
      <c r="JLN41" s="34"/>
      <c r="JLO41" s="34"/>
      <c r="JLP41" s="34"/>
      <c r="JLQ41" s="34"/>
      <c r="JLR41" s="34"/>
      <c r="JLS41" s="34"/>
      <c r="JLT41" s="34"/>
      <c r="JLU41" s="34"/>
      <c r="JLV41" s="34"/>
      <c r="JLW41" s="34"/>
      <c r="JLX41" s="34"/>
      <c r="JLY41" s="34"/>
      <c r="JLZ41" s="34"/>
      <c r="JMA41" s="34"/>
      <c r="JMB41" s="34"/>
      <c r="JMC41" s="34"/>
      <c r="JMD41" s="34"/>
      <c r="JME41" s="34"/>
      <c r="JMF41" s="34"/>
      <c r="JMG41" s="34"/>
      <c r="JMH41" s="34"/>
      <c r="JMI41" s="34"/>
      <c r="JMJ41" s="34"/>
      <c r="JMK41" s="34"/>
      <c r="JML41" s="34"/>
      <c r="JMM41" s="34"/>
      <c r="JMN41" s="34"/>
      <c r="JMO41" s="34"/>
      <c r="JMP41" s="34"/>
      <c r="JMQ41" s="34"/>
      <c r="JMR41" s="34"/>
      <c r="JMS41" s="34"/>
      <c r="JMT41" s="34"/>
      <c r="JMU41" s="34"/>
      <c r="JMV41" s="34"/>
      <c r="JMW41" s="34"/>
      <c r="JMX41" s="34"/>
      <c r="JMY41" s="34"/>
      <c r="JMZ41" s="34"/>
      <c r="JNA41" s="34"/>
      <c r="JNB41" s="34"/>
      <c r="JNC41" s="34"/>
      <c r="JND41" s="34"/>
      <c r="JNE41" s="34"/>
      <c r="JNF41" s="34"/>
      <c r="JNG41" s="34"/>
      <c r="JNH41" s="34"/>
      <c r="JNI41" s="34"/>
      <c r="JNJ41" s="34"/>
      <c r="JNK41" s="34"/>
      <c r="JNL41" s="34"/>
      <c r="JNM41" s="34"/>
      <c r="JNN41" s="34"/>
      <c r="JNO41" s="34"/>
      <c r="JNP41" s="34"/>
      <c r="JNQ41" s="34"/>
      <c r="JNR41" s="34"/>
      <c r="JNS41" s="34"/>
      <c r="JNT41" s="34"/>
      <c r="JNU41" s="34"/>
      <c r="JNV41" s="34"/>
      <c r="JNW41" s="34"/>
      <c r="JNX41" s="34"/>
      <c r="JNY41" s="34"/>
      <c r="JNZ41" s="34"/>
      <c r="JOA41" s="34"/>
      <c r="JOB41" s="34"/>
      <c r="JOC41" s="34"/>
      <c r="JOD41" s="34"/>
      <c r="JOE41" s="34"/>
      <c r="JOF41" s="34"/>
      <c r="JOG41" s="34"/>
      <c r="JOH41" s="34"/>
      <c r="JOI41" s="34"/>
      <c r="JOJ41" s="34"/>
      <c r="JOK41" s="34"/>
      <c r="JOL41" s="34"/>
      <c r="JOM41" s="34"/>
      <c r="JON41" s="34"/>
      <c r="JOO41" s="34"/>
      <c r="JOP41" s="34"/>
      <c r="JOQ41" s="34"/>
      <c r="JOR41" s="34"/>
      <c r="JOS41" s="34"/>
      <c r="JOT41" s="34"/>
      <c r="JOU41" s="34"/>
      <c r="JOV41" s="34"/>
      <c r="JOW41" s="34"/>
      <c r="JOX41" s="34"/>
      <c r="JOY41" s="34"/>
      <c r="JOZ41" s="34"/>
      <c r="JPA41" s="34"/>
      <c r="JPB41" s="34"/>
      <c r="JPC41" s="34"/>
      <c r="JPD41" s="34"/>
      <c r="JPE41" s="34"/>
      <c r="JPF41" s="34"/>
      <c r="JPG41" s="34"/>
      <c r="JPH41" s="34"/>
      <c r="JPI41" s="34"/>
      <c r="JPJ41" s="34"/>
      <c r="JPK41" s="34"/>
      <c r="JPL41" s="34"/>
      <c r="JPM41" s="34"/>
      <c r="JPN41" s="34"/>
      <c r="JPO41" s="34"/>
      <c r="JPP41" s="34"/>
      <c r="JPQ41" s="34"/>
      <c r="JPR41" s="34"/>
      <c r="JPS41" s="34"/>
      <c r="JPT41" s="34"/>
      <c r="JPU41" s="34"/>
      <c r="JPV41" s="34"/>
      <c r="JPW41" s="34"/>
      <c r="JPX41" s="34"/>
      <c r="JPY41" s="34"/>
      <c r="JPZ41" s="34"/>
      <c r="JQA41" s="34"/>
      <c r="JQB41" s="34"/>
      <c r="JQC41" s="34"/>
      <c r="JQD41" s="34"/>
      <c r="JQE41" s="34"/>
      <c r="JQF41" s="34"/>
      <c r="JQG41" s="34"/>
      <c r="JQH41" s="34"/>
      <c r="JQI41" s="34"/>
      <c r="JQJ41" s="34"/>
      <c r="JQK41" s="34"/>
      <c r="JQL41" s="34"/>
      <c r="JQM41" s="34"/>
      <c r="JQN41" s="34"/>
      <c r="JQO41" s="34"/>
      <c r="JQP41" s="34"/>
      <c r="JQQ41" s="34"/>
      <c r="JQR41" s="34"/>
      <c r="JQS41" s="34"/>
      <c r="JQT41" s="34"/>
      <c r="JQU41" s="34"/>
      <c r="JQV41" s="34"/>
      <c r="JQW41" s="34"/>
      <c r="JQX41" s="34"/>
      <c r="JQY41" s="34"/>
      <c r="JQZ41" s="34"/>
      <c r="JRA41" s="34"/>
      <c r="JRB41" s="34"/>
      <c r="JRC41" s="34"/>
      <c r="JRD41" s="34"/>
      <c r="JRE41" s="34"/>
      <c r="JRF41" s="34"/>
      <c r="JRG41" s="34"/>
      <c r="JRH41" s="34"/>
      <c r="JRI41" s="34"/>
      <c r="JRJ41" s="34"/>
      <c r="JRK41" s="34"/>
      <c r="JRL41" s="34"/>
      <c r="JRM41" s="34"/>
      <c r="JRN41" s="34"/>
      <c r="JRO41" s="34"/>
      <c r="JRP41" s="34"/>
      <c r="JRQ41" s="34"/>
      <c r="JRR41" s="34"/>
      <c r="JRS41" s="34"/>
      <c r="JRT41" s="34"/>
      <c r="JRU41" s="34"/>
      <c r="JRV41" s="34"/>
      <c r="JRW41" s="34"/>
      <c r="JRX41" s="34"/>
      <c r="JRY41" s="34"/>
      <c r="JRZ41" s="34"/>
      <c r="JSA41" s="34"/>
      <c r="JSB41" s="34"/>
      <c r="JSC41" s="34"/>
      <c r="JSD41" s="34"/>
      <c r="JSE41" s="34"/>
      <c r="JSF41" s="34"/>
      <c r="JSG41" s="34"/>
      <c r="JSH41" s="34"/>
      <c r="JSI41" s="34"/>
      <c r="JSJ41" s="34"/>
      <c r="JSK41" s="34"/>
      <c r="JSL41" s="34"/>
      <c r="JSM41" s="34"/>
      <c r="JSN41" s="34"/>
      <c r="JSO41" s="34"/>
      <c r="JSP41" s="34"/>
      <c r="JSQ41" s="34"/>
      <c r="JSR41" s="34"/>
      <c r="JSS41" s="34"/>
      <c r="JST41" s="34"/>
      <c r="JSU41" s="34"/>
      <c r="JSV41" s="34"/>
      <c r="JSW41" s="34"/>
      <c r="JSX41" s="34"/>
      <c r="JSY41" s="34"/>
      <c r="JSZ41" s="34"/>
      <c r="JTA41" s="34"/>
      <c r="JTB41" s="34"/>
      <c r="JTC41" s="34"/>
      <c r="JTD41" s="34"/>
      <c r="JTE41" s="34"/>
      <c r="JTF41" s="34"/>
      <c r="JTG41" s="34"/>
      <c r="JTH41" s="34"/>
      <c r="JTI41" s="34"/>
      <c r="JTJ41" s="34"/>
      <c r="JTK41" s="34"/>
      <c r="JTL41" s="34"/>
      <c r="JTM41" s="34"/>
      <c r="JTN41" s="34"/>
      <c r="JTO41" s="34"/>
      <c r="JTP41" s="34"/>
      <c r="JTQ41" s="34"/>
      <c r="JTR41" s="34"/>
      <c r="JTS41" s="34"/>
      <c r="JTT41" s="34"/>
      <c r="JTU41" s="34"/>
      <c r="JTV41" s="34"/>
      <c r="JTW41" s="34"/>
      <c r="JTX41" s="34"/>
      <c r="JTY41" s="34"/>
      <c r="JTZ41" s="34"/>
      <c r="JUA41" s="34"/>
      <c r="JUB41" s="34"/>
      <c r="JUC41" s="34"/>
      <c r="JUD41" s="34"/>
      <c r="JUE41" s="34"/>
      <c r="JUF41" s="34"/>
      <c r="JUG41" s="34"/>
      <c r="JUH41" s="34"/>
      <c r="JUI41" s="34"/>
      <c r="JUJ41" s="34"/>
      <c r="JUK41" s="34"/>
      <c r="JUL41" s="34"/>
      <c r="JUM41" s="34"/>
      <c r="JUN41" s="34"/>
      <c r="JUO41" s="34"/>
      <c r="JUP41" s="34"/>
      <c r="JUQ41" s="34"/>
      <c r="JUR41" s="34"/>
      <c r="JUS41" s="34"/>
      <c r="JUT41" s="34"/>
      <c r="JUU41" s="34"/>
      <c r="JUV41" s="34"/>
      <c r="JUW41" s="34"/>
      <c r="JUX41" s="34"/>
      <c r="JUY41" s="34"/>
      <c r="JUZ41" s="34"/>
      <c r="JVA41" s="34"/>
      <c r="JVB41" s="34"/>
      <c r="JVC41" s="34"/>
      <c r="JVD41" s="34"/>
      <c r="JVE41" s="34"/>
      <c r="JVF41" s="34"/>
      <c r="JVG41" s="34"/>
      <c r="JVH41" s="34"/>
      <c r="JVI41" s="34"/>
      <c r="JVJ41" s="34"/>
      <c r="JVK41" s="34"/>
      <c r="JVL41" s="34"/>
      <c r="JVM41" s="34"/>
      <c r="JVN41" s="34"/>
      <c r="JVO41" s="34"/>
      <c r="JVP41" s="34"/>
      <c r="JVQ41" s="34"/>
      <c r="JVR41" s="34"/>
      <c r="JVS41" s="34"/>
      <c r="JVT41" s="34"/>
      <c r="JVU41" s="34"/>
      <c r="JVV41" s="34"/>
      <c r="JVW41" s="34"/>
      <c r="JVX41" s="34"/>
      <c r="JVY41" s="34"/>
      <c r="JVZ41" s="34"/>
      <c r="JWA41" s="34"/>
      <c r="JWB41" s="34"/>
      <c r="JWC41" s="34"/>
      <c r="JWD41" s="34"/>
      <c r="JWE41" s="34"/>
      <c r="JWF41" s="34"/>
      <c r="JWG41" s="34"/>
      <c r="JWH41" s="34"/>
      <c r="JWI41" s="34"/>
      <c r="JWJ41" s="34"/>
      <c r="JWK41" s="34"/>
      <c r="JWL41" s="34"/>
      <c r="JWM41" s="34"/>
      <c r="JWN41" s="34"/>
      <c r="JWO41" s="34"/>
      <c r="JWP41" s="34"/>
      <c r="JWQ41" s="34"/>
      <c r="JWR41" s="34"/>
      <c r="JWS41" s="34"/>
      <c r="JWT41" s="34"/>
      <c r="JWU41" s="34"/>
      <c r="JWV41" s="34"/>
      <c r="JWW41" s="34"/>
      <c r="JWX41" s="34"/>
      <c r="JWY41" s="34"/>
      <c r="JWZ41" s="34"/>
      <c r="JXA41" s="34"/>
      <c r="JXB41" s="34"/>
      <c r="JXC41" s="34"/>
      <c r="JXD41" s="34"/>
      <c r="JXE41" s="34"/>
      <c r="JXF41" s="34"/>
      <c r="JXG41" s="34"/>
      <c r="JXH41" s="34"/>
      <c r="JXI41" s="34"/>
      <c r="JXJ41" s="34"/>
      <c r="JXK41" s="34"/>
      <c r="JXL41" s="34"/>
      <c r="JXM41" s="34"/>
      <c r="JXN41" s="34"/>
      <c r="JXO41" s="34"/>
      <c r="JXP41" s="34"/>
      <c r="JXQ41" s="34"/>
      <c r="JXR41" s="34"/>
      <c r="JXS41" s="34"/>
      <c r="JXT41" s="34"/>
      <c r="JXU41" s="34"/>
      <c r="JXV41" s="34"/>
      <c r="JXW41" s="34"/>
      <c r="JXX41" s="34"/>
      <c r="JXY41" s="34"/>
      <c r="JXZ41" s="34"/>
      <c r="JYA41" s="34"/>
      <c r="JYB41" s="34"/>
      <c r="JYC41" s="34"/>
      <c r="JYD41" s="34"/>
      <c r="JYE41" s="34"/>
      <c r="JYF41" s="34"/>
      <c r="JYG41" s="34"/>
      <c r="JYH41" s="34"/>
      <c r="JYI41" s="34"/>
      <c r="JYJ41" s="34"/>
      <c r="JYK41" s="34"/>
      <c r="JYL41" s="34"/>
      <c r="JYM41" s="34"/>
      <c r="JYN41" s="34"/>
      <c r="JYO41" s="34"/>
      <c r="JYP41" s="34"/>
      <c r="JYQ41" s="34"/>
      <c r="JYR41" s="34"/>
      <c r="JYS41" s="34"/>
      <c r="JYT41" s="34"/>
      <c r="JYU41" s="34"/>
      <c r="JYV41" s="34"/>
      <c r="JYW41" s="34"/>
      <c r="JYX41" s="34"/>
      <c r="JYY41" s="34"/>
      <c r="JYZ41" s="34"/>
      <c r="JZA41" s="34"/>
      <c r="JZB41" s="34"/>
      <c r="JZC41" s="34"/>
      <c r="JZD41" s="34"/>
      <c r="JZE41" s="34"/>
      <c r="JZF41" s="34"/>
      <c r="JZG41" s="34"/>
      <c r="JZH41" s="34"/>
      <c r="JZI41" s="34"/>
      <c r="JZJ41" s="34"/>
      <c r="JZK41" s="34"/>
      <c r="JZL41" s="34"/>
      <c r="JZM41" s="34"/>
      <c r="JZN41" s="34"/>
      <c r="JZO41" s="34"/>
      <c r="JZP41" s="34"/>
      <c r="JZQ41" s="34"/>
      <c r="JZR41" s="34"/>
      <c r="JZS41" s="34"/>
      <c r="JZT41" s="34"/>
      <c r="JZU41" s="34"/>
      <c r="JZV41" s="34"/>
      <c r="JZW41" s="34"/>
      <c r="JZX41" s="34"/>
      <c r="JZY41" s="34"/>
      <c r="JZZ41" s="34"/>
      <c r="KAA41" s="34"/>
      <c r="KAB41" s="34"/>
      <c r="KAC41" s="34"/>
      <c r="KAD41" s="34"/>
      <c r="KAE41" s="34"/>
      <c r="KAF41" s="34"/>
      <c r="KAG41" s="34"/>
      <c r="KAH41" s="34"/>
      <c r="KAI41" s="34"/>
      <c r="KAJ41" s="34"/>
      <c r="KAK41" s="34"/>
      <c r="KAL41" s="34"/>
      <c r="KAM41" s="34"/>
      <c r="KAN41" s="34"/>
      <c r="KAO41" s="34"/>
      <c r="KAP41" s="34"/>
      <c r="KAQ41" s="34"/>
      <c r="KAR41" s="34"/>
      <c r="KAS41" s="34"/>
      <c r="KAT41" s="34"/>
      <c r="KAU41" s="34"/>
      <c r="KAV41" s="34"/>
      <c r="KAW41" s="34"/>
      <c r="KAX41" s="34"/>
      <c r="KAY41" s="34"/>
      <c r="KAZ41" s="34"/>
      <c r="KBA41" s="34"/>
      <c r="KBB41" s="34"/>
      <c r="KBC41" s="34"/>
      <c r="KBD41" s="34"/>
      <c r="KBE41" s="34"/>
      <c r="KBF41" s="34"/>
      <c r="KBG41" s="34"/>
      <c r="KBH41" s="34"/>
      <c r="KBI41" s="34"/>
      <c r="KBJ41" s="34"/>
      <c r="KBK41" s="34"/>
      <c r="KBL41" s="34"/>
      <c r="KBM41" s="34"/>
      <c r="KBN41" s="34"/>
      <c r="KBO41" s="34"/>
      <c r="KBP41" s="34"/>
      <c r="KBQ41" s="34"/>
      <c r="KBR41" s="34"/>
      <c r="KBS41" s="34"/>
      <c r="KBT41" s="34"/>
      <c r="KBU41" s="34"/>
      <c r="KBV41" s="34"/>
      <c r="KBW41" s="34"/>
      <c r="KBX41" s="34"/>
      <c r="KBY41" s="34"/>
      <c r="KBZ41" s="34"/>
      <c r="KCA41" s="34"/>
      <c r="KCB41" s="34"/>
      <c r="KCC41" s="34"/>
      <c r="KCD41" s="34"/>
      <c r="KCE41" s="34"/>
      <c r="KCF41" s="34"/>
      <c r="KCG41" s="34"/>
      <c r="KCH41" s="34"/>
      <c r="KCI41" s="34"/>
      <c r="KCJ41" s="34"/>
      <c r="KCK41" s="34"/>
      <c r="KCL41" s="34"/>
      <c r="KCM41" s="34"/>
      <c r="KCN41" s="34"/>
      <c r="KCO41" s="34"/>
      <c r="KCP41" s="34"/>
      <c r="KCQ41" s="34"/>
      <c r="KCR41" s="34"/>
      <c r="KCS41" s="34"/>
      <c r="KCT41" s="34"/>
      <c r="KCU41" s="34"/>
      <c r="KCV41" s="34"/>
      <c r="KCW41" s="34"/>
      <c r="KCX41" s="34"/>
      <c r="KCY41" s="34"/>
      <c r="KCZ41" s="34"/>
      <c r="KDA41" s="34"/>
      <c r="KDB41" s="34"/>
      <c r="KDC41" s="34"/>
      <c r="KDD41" s="34"/>
      <c r="KDE41" s="34"/>
      <c r="KDF41" s="34"/>
      <c r="KDG41" s="34"/>
      <c r="KDH41" s="34"/>
      <c r="KDI41" s="34"/>
      <c r="KDJ41" s="34"/>
      <c r="KDK41" s="34"/>
      <c r="KDL41" s="34"/>
      <c r="KDM41" s="34"/>
      <c r="KDN41" s="34"/>
      <c r="KDO41" s="34"/>
      <c r="KDP41" s="34"/>
      <c r="KDQ41" s="34"/>
      <c r="KDR41" s="34"/>
      <c r="KDS41" s="34"/>
      <c r="KDT41" s="34"/>
      <c r="KDU41" s="34"/>
      <c r="KDV41" s="34"/>
      <c r="KDW41" s="34"/>
      <c r="KDX41" s="34"/>
      <c r="KDY41" s="34"/>
      <c r="KDZ41" s="34"/>
      <c r="KEA41" s="34"/>
      <c r="KEB41" s="34"/>
      <c r="KEC41" s="34"/>
      <c r="KED41" s="34"/>
      <c r="KEE41" s="34"/>
      <c r="KEF41" s="34"/>
      <c r="KEG41" s="34"/>
      <c r="KEH41" s="34"/>
      <c r="KEI41" s="34"/>
      <c r="KEJ41" s="34"/>
      <c r="KEK41" s="34"/>
      <c r="KEL41" s="34"/>
      <c r="KEM41" s="34"/>
      <c r="KEN41" s="34"/>
      <c r="KEO41" s="34"/>
      <c r="KEP41" s="34"/>
      <c r="KEQ41" s="34"/>
      <c r="KER41" s="34"/>
      <c r="KES41" s="34"/>
      <c r="KET41" s="34"/>
      <c r="KEU41" s="34"/>
      <c r="KEV41" s="34"/>
      <c r="KEW41" s="34"/>
      <c r="KEX41" s="34"/>
      <c r="KEY41" s="34"/>
      <c r="KEZ41" s="34"/>
      <c r="KFA41" s="34"/>
      <c r="KFB41" s="34"/>
      <c r="KFC41" s="34"/>
      <c r="KFD41" s="34"/>
      <c r="KFE41" s="34"/>
      <c r="KFF41" s="34"/>
      <c r="KFG41" s="34"/>
      <c r="KFH41" s="34"/>
      <c r="KFI41" s="34"/>
      <c r="KFJ41" s="34"/>
      <c r="KFK41" s="34"/>
      <c r="KFL41" s="34"/>
      <c r="KFM41" s="34"/>
      <c r="KFN41" s="34"/>
      <c r="KFO41" s="34"/>
      <c r="KFP41" s="34"/>
      <c r="KFQ41" s="34"/>
      <c r="KFR41" s="34"/>
      <c r="KFS41" s="34"/>
      <c r="KFT41" s="34"/>
      <c r="KFU41" s="34"/>
      <c r="KFV41" s="34"/>
      <c r="KFW41" s="34"/>
      <c r="KFX41" s="34"/>
      <c r="KFY41" s="34"/>
      <c r="KFZ41" s="34"/>
      <c r="KGA41" s="34"/>
      <c r="KGB41" s="34"/>
      <c r="KGC41" s="34"/>
      <c r="KGD41" s="34"/>
      <c r="KGE41" s="34"/>
      <c r="KGF41" s="34"/>
      <c r="KGG41" s="34"/>
      <c r="KGH41" s="34"/>
      <c r="KGI41" s="34"/>
      <c r="KGJ41" s="34"/>
      <c r="KGK41" s="34"/>
      <c r="KGL41" s="34"/>
      <c r="KGM41" s="34"/>
      <c r="KGN41" s="34"/>
      <c r="KGO41" s="34"/>
      <c r="KGP41" s="34"/>
      <c r="KGQ41" s="34"/>
      <c r="KGR41" s="34"/>
      <c r="KGS41" s="34"/>
      <c r="KGT41" s="34"/>
      <c r="KGU41" s="34"/>
      <c r="KGV41" s="34"/>
      <c r="KGW41" s="34"/>
      <c r="KGX41" s="34"/>
      <c r="KGY41" s="34"/>
      <c r="KGZ41" s="34"/>
      <c r="KHA41" s="34"/>
      <c r="KHB41" s="34"/>
      <c r="KHC41" s="34"/>
      <c r="KHD41" s="34"/>
      <c r="KHE41" s="34"/>
      <c r="KHF41" s="34"/>
      <c r="KHG41" s="34"/>
      <c r="KHH41" s="34"/>
      <c r="KHI41" s="34"/>
      <c r="KHJ41" s="34"/>
      <c r="KHK41" s="34"/>
      <c r="KHL41" s="34"/>
      <c r="KHM41" s="34"/>
      <c r="KHN41" s="34"/>
      <c r="KHO41" s="34"/>
      <c r="KHP41" s="34"/>
      <c r="KHQ41" s="34"/>
      <c r="KHR41" s="34"/>
      <c r="KHS41" s="34"/>
      <c r="KHT41" s="34"/>
      <c r="KHU41" s="34"/>
      <c r="KHV41" s="34"/>
      <c r="KHW41" s="34"/>
      <c r="KHX41" s="34"/>
      <c r="KHY41" s="34"/>
      <c r="KHZ41" s="34"/>
      <c r="KIA41" s="34"/>
      <c r="KIB41" s="34"/>
      <c r="KIC41" s="34"/>
      <c r="KID41" s="34"/>
      <c r="KIE41" s="34"/>
      <c r="KIF41" s="34"/>
      <c r="KIG41" s="34"/>
      <c r="KIH41" s="34"/>
      <c r="KII41" s="34"/>
      <c r="KIJ41" s="34"/>
      <c r="KIK41" s="34"/>
      <c r="KIL41" s="34"/>
      <c r="KIM41" s="34"/>
      <c r="KIN41" s="34"/>
      <c r="KIO41" s="34"/>
      <c r="KIP41" s="34"/>
      <c r="KIQ41" s="34"/>
      <c r="KIR41" s="34"/>
      <c r="KIS41" s="34"/>
      <c r="KIT41" s="34"/>
      <c r="KIU41" s="34"/>
      <c r="KIV41" s="34"/>
      <c r="KIW41" s="34"/>
      <c r="KIX41" s="34"/>
      <c r="KIY41" s="34"/>
      <c r="KIZ41" s="34"/>
      <c r="KJA41" s="34"/>
      <c r="KJB41" s="34"/>
      <c r="KJC41" s="34"/>
      <c r="KJD41" s="34"/>
      <c r="KJE41" s="34"/>
      <c r="KJF41" s="34"/>
      <c r="KJG41" s="34"/>
      <c r="KJH41" s="34"/>
      <c r="KJI41" s="34"/>
      <c r="KJJ41" s="34"/>
      <c r="KJK41" s="34"/>
      <c r="KJL41" s="34"/>
      <c r="KJM41" s="34"/>
      <c r="KJN41" s="34"/>
      <c r="KJO41" s="34"/>
      <c r="KJP41" s="34"/>
      <c r="KJQ41" s="34"/>
      <c r="KJR41" s="34"/>
      <c r="KJS41" s="34"/>
      <c r="KJT41" s="34"/>
      <c r="KJU41" s="34"/>
      <c r="KJV41" s="34"/>
      <c r="KJW41" s="34"/>
      <c r="KJX41" s="34"/>
      <c r="KJY41" s="34"/>
      <c r="KJZ41" s="34"/>
      <c r="KKA41" s="34"/>
      <c r="KKB41" s="34"/>
      <c r="KKC41" s="34"/>
      <c r="KKD41" s="34"/>
      <c r="KKE41" s="34"/>
      <c r="KKF41" s="34"/>
      <c r="KKG41" s="34"/>
      <c r="KKH41" s="34"/>
      <c r="KKI41" s="34"/>
      <c r="KKJ41" s="34"/>
      <c r="KKK41" s="34"/>
      <c r="KKL41" s="34"/>
      <c r="KKM41" s="34"/>
      <c r="KKN41" s="34"/>
      <c r="KKO41" s="34"/>
      <c r="KKP41" s="34"/>
      <c r="KKQ41" s="34"/>
      <c r="KKR41" s="34"/>
      <c r="KKS41" s="34"/>
      <c r="KKT41" s="34"/>
      <c r="KKU41" s="34"/>
      <c r="KKV41" s="34"/>
      <c r="KKW41" s="34"/>
      <c r="KKX41" s="34"/>
      <c r="KKY41" s="34"/>
      <c r="KKZ41" s="34"/>
      <c r="KLA41" s="34"/>
      <c r="KLB41" s="34"/>
      <c r="KLC41" s="34"/>
      <c r="KLD41" s="34"/>
      <c r="KLE41" s="34"/>
      <c r="KLF41" s="34"/>
      <c r="KLG41" s="34"/>
      <c r="KLH41" s="34"/>
      <c r="KLI41" s="34"/>
      <c r="KLJ41" s="34"/>
      <c r="KLK41" s="34"/>
      <c r="KLL41" s="34"/>
      <c r="KLM41" s="34"/>
      <c r="KLN41" s="34"/>
      <c r="KLO41" s="34"/>
      <c r="KLP41" s="34"/>
      <c r="KLQ41" s="34"/>
      <c r="KLR41" s="34"/>
      <c r="KLS41" s="34"/>
      <c r="KLT41" s="34"/>
      <c r="KLU41" s="34"/>
      <c r="KLV41" s="34"/>
      <c r="KLW41" s="34"/>
      <c r="KLX41" s="34"/>
      <c r="KLY41" s="34"/>
      <c r="KLZ41" s="34"/>
      <c r="KMA41" s="34"/>
      <c r="KMB41" s="34"/>
      <c r="KMC41" s="34"/>
      <c r="KMD41" s="34"/>
      <c r="KME41" s="34"/>
      <c r="KMF41" s="34"/>
      <c r="KMG41" s="34"/>
      <c r="KMH41" s="34"/>
      <c r="KMI41" s="34"/>
      <c r="KMJ41" s="34"/>
      <c r="KMK41" s="34"/>
      <c r="KML41" s="34"/>
      <c r="KMM41" s="34"/>
      <c r="KMN41" s="34"/>
      <c r="KMO41" s="34"/>
      <c r="KMP41" s="34"/>
      <c r="KMQ41" s="34"/>
      <c r="KMR41" s="34"/>
      <c r="KMS41" s="34"/>
      <c r="KMT41" s="34"/>
      <c r="KMU41" s="34"/>
      <c r="KMV41" s="34"/>
      <c r="KMW41" s="34"/>
      <c r="KMX41" s="34"/>
      <c r="KMY41" s="34"/>
      <c r="KMZ41" s="34"/>
      <c r="KNA41" s="34"/>
      <c r="KNB41" s="34"/>
      <c r="KNC41" s="34"/>
      <c r="KND41" s="34"/>
      <c r="KNE41" s="34"/>
      <c r="KNF41" s="34"/>
      <c r="KNG41" s="34"/>
      <c r="KNH41" s="34"/>
      <c r="KNI41" s="34"/>
      <c r="KNJ41" s="34"/>
      <c r="KNK41" s="34"/>
      <c r="KNL41" s="34"/>
      <c r="KNM41" s="34"/>
      <c r="KNN41" s="34"/>
      <c r="KNO41" s="34"/>
      <c r="KNP41" s="34"/>
      <c r="KNQ41" s="34"/>
      <c r="KNR41" s="34"/>
      <c r="KNS41" s="34"/>
      <c r="KNT41" s="34"/>
      <c r="KNU41" s="34"/>
      <c r="KNV41" s="34"/>
      <c r="KNW41" s="34"/>
      <c r="KNX41" s="34"/>
      <c r="KNY41" s="34"/>
      <c r="KNZ41" s="34"/>
      <c r="KOA41" s="34"/>
      <c r="KOB41" s="34"/>
      <c r="KOC41" s="34"/>
      <c r="KOD41" s="34"/>
      <c r="KOE41" s="34"/>
      <c r="KOF41" s="34"/>
      <c r="KOG41" s="34"/>
      <c r="KOH41" s="34"/>
      <c r="KOI41" s="34"/>
      <c r="KOJ41" s="34"/>
      <c r="KOK41" s="34"/>
      <c r="KOL41" s="34"/>
      <c r="KOM41" s="34"/>
      <c r="KON41" s="34"/>
      <c r="KOO41" s="34"/>
      <c r="KOP41" s="34"/>
      <c r="KOQ41" s="34"/>
      <c r="KOR41" s="34"/>
      <c r="KOS41" s="34"/>
      <c r="KOT41" s="34"/>
      <c r="KOU41" s="34"/>
      <c r="KOV41" s="34"/>
      <c r="KOW41" s="34"/>
      <c r="KOX41" s="34"/>
      <c r="KOY41" s="34"/>
      <c r="KOZ41" s="34"/>
      <c r="KPA41" s="34"/>
      <c r="KPB41" s="34"/>
      <c r="KPC41" s="34"/>
      <c r="KPD41" s="34"/>
      <c r="KPE41" s="34"/>
      <c r="KPF41" s="34"/>
      <c r="KPG41" s="34"/>
      <c r="KPH41" s="34"/>
      <c r="KPI41" s="34"/>
      <c r="KPJ41" s="34"/>
      <c r="KPK41" s="34"/>
      <c r="KPL41" s="34"/>
      <c r="KPM41" s="34"/>
      <c r="KPN41" s="34"/>
      <c r="KPO41" s="34"/>
      <c r="KPP41" s="34"/>
      <c r="KPQ41" s="34"/>
      <c r="KPR41" s="34"/>
      <c r="KPS41" s="34"/>
      <c r="KPT41" s="34"/>
      <c r="KPU41" s="34"/>
      <c r="KPV41" s="34"/>
      <c r="KPW41" s="34"/>
      <c r="KPX41" s="34"/>
      <c r="KPY41" s="34"/>
      <c r="KPZ41" s="34"/>
      <c r="KQA41" s="34"/>
      <c r="KQB41" s="34"/>
      <c r="KQC41" s="34"/>
      <c r="KQD41" s="34"/>
      <c r="KQE41" s="34"/>
      <c r="KQF41" s="34"/>
      <c r="KQG41" s="34"/>
      <c r="KQH41" s="34"/>
      <c r="KQI41" s="34"/>
      <c r="KQJ41" s="34"/>
      <c r="KQK41" s="34"/>
      <c r="KQL41" s="34"/>
      <c r="KQM41" s="34"/>
      <c r="KQN41" s="34"/>
      <c r="KQO41" s="34"/>
      <c r="KQP41" s="34"/>
      <c r="KQQ41" s="34"/>
      <c r="KQR41" s="34"/>
      <c r="KQS41" s="34"/>
      <c r="KQT41" s="34"/>
      <c r="KQU41" s="34"/>
      <c r="KQV41" s="34"/>
      <c r="KQW41" s="34"/>
      <c r="KQX41" s="34"/>
      <c r="KQY41" s="34"/>
      <c r="KQZ41" s="34"/>
      <c r="KRA41" s="34"/>
      <c r="KRB41" s="34"/>
      <c r="KRC41" s="34"/>
      <c r="KRD41" s="34"/>
      <c r="KRE41" s="34"/>
      <c r="KRF41" s="34"/>
      <c r="KRG41" s="34"/>
      <c r="KRH41" s="34"/>
      <c r="KRI41" s="34"/>
      <c r="KRJ41" s="34"/>
      <c r="KRK41" s="34"/>
      <c r="KRL41" s="34"/>
      <c r="KRM41" s="34"/>
      <c r="KRN41" s="34"/>
      <c r="KRO41" s="34"/>
      <c r="KRP41" s="34"/>
      <c r="KRQ41" s="34"/>
      <c r="KRR41" s="34"/>
      <c r="KRS41" s="34"/>
      <c r="KRT41" s="34"/>
      <c r="KRU41" s="34"/>
      <c r="KRV41" s="34"/>
      <c r="KRW41" s="34"/>
      <c r="KRX41" s="34"/>
      <c r="KRY41" s="34"/>
      <c r="KRZ41" s="34"/>
      <c r="KSA41" s="34"/>
      <c r="KSB41" s="34"/>
      <c r="KSC41" s="34"/>
      <c r="KSD41" s="34"/>
      <c r="KSE41" s="34"/>
      <c r="KSF41" s="34"/>
      <c r="KSG41" s="34"/>
      <c r="KSH41" s="34"/>
      <c r="KSI41" s="34"/>
      <c r="KSJ41" s="34"/>
      <c r="KSK41" s="34"/>
      <c r="KSL41" s="34"/>
      <c r="KSM41" s="34"/>
      <c r="KSN41" s="34"/>
      <c r="KSO41" s="34"/>
      <c r="KSP41" s="34"/>
      <c r="KSQ41" s="34"/>
      <c r="KSR41" s="34"/>
      <c r="KSS41" s="34"/>
      <c r="KST41" s="34"/>
      <c r="KSU41" s="34"/>
      <c r="KSV41" s="34"/>
      <c r="KSW41" s="34"/>
      <c r="KSX41" s="34"/>
      <c r="KSY41" s="34"/>
      <c r="KSZ41" s="34"/>
      <c r="KTA41" s="34"/>
      <c r="KTB41" s="34"/>
      <c r="KTC41" s="34"/>
      <c r="KTD41" s="34"/>
      <c r="KTE41" s="34"/>
      <c r="KTF41" s="34"/>
      <c r="KTG41" s="34"/>
      <c r="KTH41" s="34"/>
      <c r="KTI41" s="34"/>
      <c r="KTJ41" s="34"/>
      <c r="KTK41" s="34"/>
      <c r="KTL41" s="34"/>
      <c r="KTM41" s="34"/>
      <c r="KTN41" s="34"/>
      <c r="KTO41" s="34"/>
      <c r="KTP41" s="34"/>
      <c r="KTQ41" s="34"/>
      <c r="KTR41" s="34"/>
      <c r="KTS41" s="34"/>
      <c r="KTT41" s="34"/>
      <c r="KTU41" s="34"/>
      <c r="KTV41" s="34"/>
      <c r="KTW41" s="34"/>
      <c r="KTX41" s="34"/>
      <c r="KTY41" s="34"/>
      <c r="KTZ41" s="34"/>
      <c r="KUA41" s="34"/>
      <c r="KUB41" s="34"/>
      <c r="KUC41" s="34"/>
      <c r="KUD41" s="34"/>
      <c r="KUE41" s="34"/>
      <c r="KUF41" s="34"/>
      <c r="KUG41" s="34"/>
      <c r="KUH41" s="34"/>
      <c r="KUI41" s="34"/>
      <c r="KUJ41" s="34"/>
      <c r="KUK41" s="34"/>
      <c r="KUL41" s="34"/>
      <c r="KUM41" s="34"/>
      <c r="KUN41" s="34"/>
      <c r="KUO41" s="34"/>
      <c r="KUP41" s="34"/>
      <c r="KUQ41" s="34"/>
      <c r="KUR41" s="34"/>
      <c r="KUS41" s="34"/>
      <c r="KUT41" s="34"/>
      <c r="KUU41" s="34"/>
      <c r="KUV41" s="34"/>
      <c r="KUW41" s="34"/>
      <c r="KUX41" s="34"/>
      <c r="KUY41" s="34"/>
      <c r="KUZ41" s="34"/>
      <c r="KVA41" s="34"/>
      <c r="KVB41" s="34"/>
      <c r="KVC41" s="34"/>
      <c r="KVD41" s="34"/>
      <c r="KVE41" s="34"/>
      <c r="KVF41" s="34"/>
      <c r="KVG41" s="34"/>
      <c r="KVH41" s="34"/>
      <c r="KVI41" s="34"/>
      <c r="KVJ41" s="34"/>
      <c r="KVK41" s="34"/>
      <c r="KVL41" s="34"/>
      <c r="KVM41" s="34"/>
      <c r="KVN41" s="34"/>
      <c r="KVO41" s="34"/>
      <c r="KVP41" s="34"/>
      <c r="KVQ41" s="34"/>
      <c r="KVR41" s="34"/>
      <c r="KVS41" s="34"/>
      <c r="KVT41" s="34"/>
      <c r="KVU41" s="34"/>
      <c r="KVV41" s="34"/>
      <c r="KVW41" s="34"/>
      <c r="KVX41" s="34"/>
      <c r="KVY41" s="34"/>
      <c r="KVZ41" s="34"/>
      <c r="KWA41" s="34"/>
      <c r="KWB41" s="34"/>
      <c r="KWC41" s="34"/>
      <c r="KWD41" s="34"/>
      <c r="KWE41" s="34"/>
      <c r="KWF41" s="34"/>
      <c r="KWG41" s="34"/>
      <c r="KWH41" s="34"/>
      <c r="KWI41" s="34"/>
      <c r="KWJ41" s="34"/>
      <c r="KWK41" s="34"/>
      <c r="KWL41" s="34"/>
      <c r="KWM41" s="34"/>
      <c r="KWN41" s="34"/>
      <c r="KWO41" s="34"/>
      <c r="KWP41" s="34"/>
      <c r="KWQ41" s="34"/>
      <c r="KWR41" s="34"/>
      <c r="KWS41" s="34"/>
      <c r="KWT41" s="34"/>
      <c r="KWU41" s="34"/>
      <c r="KWV41" s="34"/>
      <c r="KWW41" s="34"/>
      <c r="KWX41" s="34"/>
      <c r="KWY41" s="34"/>
      <c r="KWZ41" s="34"/>
      <c r="KXA41" s="34"/>
      <c r="KXB41" s="34"/>
      <c r="KXC41" s="34"/>
      <c r="KXD41" s="34"/>
      <c r="KXE41" s="34"/>
      <c r="KXF41" s="34"/>
      <c r="KXG41" s="34"/>
      <c r="KXH41" s="34"/>
      <c r="KXI41" s="34"/>
      <c r="KXJ41" s="34"/>
      <c r="KXK41" s="34"/>
      <c r="KXL41" s="34"/>
      <c r="KXM41" s="34"/>
      <c r="KXN41" s="34"/>
      <c r="KXO41" s="34"/>
      <c r="KXP41" s="34"/>
      <c r="KXQ41" s="34"/>
      <c r="KXR41" s="34"/>
      <c r="KXS41" s="34"/>
      <c r="KXT41" s="34"/>
      <c r="KXU41" s="34"/>
      <c r="KXV41" s="34"/>
      <c r="KXW41" s="34"/>
      <c r="KXX41" s="34"/>
      <c r="KXY41" s="34"/>
      <c r="KXZ41" s="34"/>
      <c r="KYA41" s="34"/>
      <c r="KYB41" s="34"/>
      <c r="KYC41" s="34"/>
      <c r="KYD41" s="34"/>
      <c r="KYE41" s="34"/>
      <c r="KYF41" s="34"/>
      <c r="KYG41" s="34"/>
      <c r="KYH41" s="34"/>
      <c r="KYI41" s="34"/>
      <c r="KYJ41" s="34"/>
      <c r="KYK41" s="34"/>
      <c r="KYL41" s="34"/>
      <c r="KYM41" s="34"/>
      <c r="KYN41" s="34"/>
      <c r="KYO41" s="34"/>
      <c r="KYP41" s="34"/>
      <c r="KYQ41" s="34"/>
      <c r="KYR41" s="34"/>
      <c r="KYS41" s="34"/>
      <c r="KYT41" s="34"/>
      <c r="KYU41" s="34"/>
      <c r="KYV41" s="34"/>
      <c r="KYW41" s="34"/>
      <c r="KYX41" s="34"/>
      <c r="KYY41" s="34"/>
      <c r="KYZ41" s="34"/>
      <c r="KZA41" s="34"/>
      <c r="KZB41" s="34"/>
      <c r="KZC41" s="34"/>
      <c r="KZD41" s="34"/>
      <c r="KZE41" s="34"/>
      <c r="KZF41" s="34"/>
      <c r="KZG41" s="34"/>
      <c r="KZH41" s="34"/>
      <c r="KZI41" s="34"/>
      <c r="KZJ41" s="34"/>
      <c r="KZK41" s="34"/>
      <c r="KZL41" s="34"/>
      <c r="KZM41" s="34"/>
      <c r="KZN41" s="34"/>
      <c r="KZO41" s="34"/>
      <c r="KZP41" s="34"/>
      <c r="KZQ41" s="34"/>
      <c r="KZR41" s="34"/>
      <c r="KZS41" s="34"/>
      <c r="KZT41" s="34"/>
      <c r="KZU41" s="34"/>
      <c r="KZV41" s="34"/>
      <c r="KZW41" s="34"/>
      <c r="KZX41" s="34"/>
      <c r="KZY41" s="34"/>
      <c r="KZZ41" s="34"/>
      <c r="LAA41" s="34"/>
      <c r="LAB41" s="34"/>
      <c r="LAC41" s="34"/>
      <c r="LAD41" s="34"/>
      <c r="LAE41" s="34"/>
      <c r="LAF41" s="34"/>
      <c r="LAG41" s="34"/>
      <c r="LAH41" s="34"/>
      <c r="LAI41" s="34"/>
      <c r="LAJ41" s="34"/>
      <c r="LAK41" s="34"/>
      <c r="LAL41" s="34"/>
      <c r="LAM41" s="34"/>
      <c r="LAN41" s="34"/>
      <c r="LAO41" s="34"/>
      <c r="LAP41" s="34"/>
      <c r="LAQ41" s="34"/>
      <c r="LAR41" s="34"/>
      <c r="LAS41" s="34"/>
      <c r="LAT41" s="34"/>
      <c r="LAU41" s="34"/>
      <c r="LAV41" s="34"/>
      <c r="LAW41" s="34"/>
      <c r="LAX41" s="34"/>
      <c r="LAY41" s="34"/>
      <c r="LAZ41" s="34"/>
      <c r="LBA41" s="34"/>
      <c r="LBB41" s="34"/>
      <c r="LBC41" s="34"/>
      <c r="LBD41" s="34"/>
      <c r="LBE41" s="34"/>
      <c r="LBF41" s="34"/>
      <c r="LBG41" s="34"/>
      <c r="LBH41" s="34"/>
      <c r="LBI41" s="34"/>
      <c r="LBJ41" s="34"/>
      <c r="LBK41" s="34"/>
      <c r="LBL41" s="34"/>
      <c r="LBM41" s="34"/>
      <c r="LBN41" s="34"/>
      <c r="LBO41" s="34"/>
      <c r="LBP41" s="34"/>
      <c r="LBQ41" s="34"/>
      <c r="LBR41" s="34"/>
      <c r="LBS41" s="34"/>
      <c r="LBT41" s="34"/>
      <c r="LBU41" s="34"/>
      <c r="LBV41" s="34"/>
      <c r="LBW41" s="34"/>
      <c r="LBX41" s="34"/>
      <c r="LBY41" s="34"/>
      <c r="LBZ41" s="34"/>
      <c r="LCA41" s="34"/>
      <c r="LCB41" s="34"/>
      <c r="LCC41" s="34"/>
      <c r="LCD41" s="34"/>
      <c r="LCE41" s="34"/>
      <c r="LCF41" s="34"/>
      <c r="LCG41" s="34"/>
      <c r="LCH41" s="34"/>
      <c r="LCI41" s="34"/>
      <c r="LCJ41" s="34"/>
      <c r="LCK41" s="34"/>
      <c r="LCL41" s="34"/>
      <c r="LCM41" s="34"/>
      <c r="LCN41" s="34"/>
      <c r="LCO41" s="34"/>
      <c r="LCP41" s="34"/>
      <c r="LCQ41" s="34"/>
      <c r="LCR41" s="34"/>
      <c r="LCS41" s="34"/>
      <c r="LCT41" s="34"/>
      <c r="LCU41" s="34"/>
      <c r="LCV41" s="34"/>
      <c r="LCW41" s="34"/>
      <c r="LCX41" s="34"/>
      <c r="LCY41" s="34"/>
      <c r="LCZ41" s="34"/>
      <c r="LDA41" s="34"/>
      <c r="LDB41" s="34"/>
      <c r="LDC41" s="34"/>
      <c r="LDD41" s="34"/>
      <c r="LDE41" s="34"/>
      <c r="LDF41" s="34"/>
      <c r="LDG41" s="34"/>
      <c r="LDH41" s="34"/>
      <c r="LDI41" s="34"/>
      <c r="LDJ41" s="34"/>
      <c r="LDK41" s="34"/>
      <c r="LDL41" s="34"/>
      <c r="LDM41" s="34"/>
      <c r="LDN41" s="34"/>
      <c r="LDO41" s="34"/>
      <c r="LDP41" s="34"/>
      <c r="LDQ41" s="34"/>
      <c r="LDR41" s="34"/>
      <c r="LDS41" s="34"/>
      <c r="LDT41" s="34"/>
      <c r="LDU41" s="34"/>
      <c r="LDV41" s="34"/>
      <c r="LDW41" s="34"/>
      <c r="LDX41" s="34"/>
      <c r="LDY41" s="34"/>
      <c r="LDZ41" s="34"/>
      <c r="LEA41" s="34"/>
      <c r="LEB41" s="34"/>
      <c r="LEC41" s="34"/>
      <c r="LED41" s="34"/>
      <c r="LEE41" s="34"/>
      <c r="LEF41" s="34"/>
      <c r="LEG41" s="34"/>
      <c r="LEH41" s="34"/>
      <c r="LEI41" s="34"/>
      <c r="LEJ41" s="34"/>
      <c r="LEK41" s="34"/>
      <c r="LEL41" s="34"/>
      <c r="LEM41" s="34"/>
      <c r="LEN41" s="34"/>
      <c r="LEO41" s="34"/>
      <c r="LEP41" s="34"/>
      <c r="LEQ41" s="34"/>
      <c r="LER41" s="34"/>
      <c r="LES41" s="34"/>
      <c r="LET41" s="34"/>
      <c r="LEU41" s="34"/>
      <c r="LEV41" s="34"/>
      <c r="LEW41" s="34"/>
      <c r="LEX41" s="34"/>
      <c r="LEY41" s="34"/>
      <c r="LEZ41" s="34"/>
      <c r="LFA41" s="34"/>
      <c r="LFB41" s="34"/>
      <c r="LFC41" s="34"/>
      <c r="LFD41" s="34"/>
      <c r="LFE41" s="34"/>
      <c r="LFF41" s="34"/>
      <c r="LFG41" s="34"/>
      <c r="LFH41" s="34"/>
      <c r="LFI41" s="34"/>
      <c r="LFJ41" s="34"/>
      <c r="LFK41" s="34"/>
      <c r="LFL41" s="34"/>
      <c r="LFM41" s="34"/>
      <c r="LFN41" s="34"/>
      <c r="LFO41" s="34"/>
      <c r="LFP41" s="34"/>
      <c r="LFQ41" s="34"/>
      <c r="LFR41" s="34"/>
      <c r="LFS41" s="34"/>
      <c r="LFT41" s="34"/>
      <c r="LFU41" s="34"/>
      <c r="LFV41" s="34"/>
      <c r="LFW41" s="34"/>
      <c r="LFX41" s="34"/>
      <c r="LFY41" s="34"/>
      <c r="LFZ41" s="34"/>
      <c r="LGA41" s="34"/>
      <c r="LGB41" s="34"/>
      <c r="LGC41" s="34"/>
      <c r="LGD41" s="34"/>
      <c r="LGE41" s="34"/>
      <c r="LGF41" s="34"/>
      <c r="LGG41" s="34"/>
      <c r="LGH41" s="34"/>
      <c r="LGI41" s="34"/>
      <c r="LGJ41" s="34"/>
      <c r="LGK41" s="34"/>
      <c r="LGL41" s="34"/>
      <c r="LGM41" s="34"/>
      <c r="LGN41" s="34"/>
      <c r="LGO41" s="34"/>
      <c r="LGP41" s="34"/>
      <c r="LGQ41" s="34"/>
      <c r="LGR41" s="34"/>
      <c r="LGS41" s="34"/>
      <c r="LGT41" s="34"/>
      <c r="LGU41" s="34"/>
      <c r="LGV41" s="34"/>
      <c r="LGW41" s="34"/>
      <c r="LGX41" s="34"/>
      <c r="LGY41" s="34"/>
      <c r="LGZ41" s="34"/>
      <c r="LHA41" s="34"/>
      <c r="LHB41" s="34"/>
      <c r="LHC41" s="34"/>
      <c r="LHD41" s="34"/>
      <c r="LHE41" s="34"/>
      <c r="LHF41" s="34"/>
      <c r="LHG41" s="34"/>
      <c r="LHH41" s="34"/>
      <c r="LHI41" s="34"/>
      <c r="LHJ41" s="34"/>
      <c r="LHK41" s="34"/>
      <c r="LHL41" s="34"/>
      <c r="LHM41" s="34"/>
      <c r="LHN41" s="34"/>
      <c r="LHO41" s="34"/>
      <c r="LHP41" s="34"/>
      <c r="LHQ41" s="34"/>
      <c r="LHR41" s="34"/>
      <c r="LHS41" s="34"/>
      <c r="LHT41" s="34"/>
      <c r="LHU41" s="34"/>
      <c r="LHV41" s="34"/>
      <c r="LHW41" s="34"/>
      <c r="LHX41" s="34"/>
      <c r="LHY41" s="34"/>
      <c r="LHZ41" s="34"/>
      <c r="LIA41" s="34"/>
      <c r="LIB41" s="34"/>
      <c r="LIC41" s="34"/>
      <c r="LID41" s="34"/>
      <c r="LIE41" s="34"/>
      <c r="LIF41" s="34"/>
      <c r="LIG41" s="34"/>
      <c r="LIH41" s="34"/>
      <c r="LII41" s="34"/>
      <c r="LIJ41" s="34"/>
      <c r="LIK41" s="34"/>
      <c r="LIL41" s="34"/>
      <c r="LIM41" s="34"/>
      <c r="LIN41" s="34"/>
      <c r="LIO41" s="34"/>
      <c r="LIP41" s="34"/>
      <c r="LIQ41" s="34"/>
      <c r="LIR41" s="34"/>
      <c r="LIS41" s="34"/>
      <c r="LIT41" s="34"/>
      <c r="LIU41" s="34"/>
      <c r="LIV41" s="34"/>
      <c r="LIW41" s="34"/>
      <c r="LIX41" s="34"/>
      <c r="LIY41" s="34"/>
      <c r="LIZ41" s="34"/>
      <c r="LJA41" s="34"/>
      <c r="LJB41" s="34"/>
      <c r="LJC41" s="34"/>
      <c r="LJD41" s="34"/>
      <c r="LJE41" s="34"/>
      <c r="LJF41" s="34"/>
      <c r="LJG41" s="34"/>
      <c r="LJH41" s="34"/>
      <c r="LJI41" s="34"/>
      <c r="LJJ41" s="34"/>
      <c r="LJK41" s="34"/>
      <c r="LJL41" s="34"/>
      <c r="LJM41" s="34"/>
      <c r="LJN41" s="34"/>
      <c r="LJO41" s="34"/>
      <c r="LJP41" s="34"/>
      <c r="LJQ41" s="34"/>
      <c r="LJR41" s="34"/>
      <c r="LJS41" s="34"/>
      <c r="LJT41" s="34"/>
      <c r="LJU41" s="34"/>
      <c r="LJV41" s="34"/>
      <c r="LJW41" s="34"/>
      <c r="LJX41" s="34"/>
      <c r="LJY41" s="34"/>
      <c r="LJZ41" s="34"/>
      <c r="LKA41" s="34"/>
      <c r="LKB41" s="34"/>
      <c r="LKC41" s="34"/>
      <c r="LKD41" s="34"/>
      <c r="LKE41" s="34"/>
      <c r="LKF41" s="34"/>
      <c r="LKG41" s="34"/>
      <c r="LKH41" s="34"/>
      <c r="LKI41" s="34"/>
      <c r="LKJ41" s="34"/>
      <c r="LKK41" s="34"/>
      <c r="LKL41" s="34"/>
      <c r="LKM41" s="34"/>
      <c r="LKN41" s="34"/>
      <c r="LKO41" s="34"/>
      <c r="LKP41" s="34"/>
      <c r="LKQ41" s="34"/>
      <c r="LKR41" s="34"/>
      <c r="LKS41" s="34"/>
      <c r="LKT41" s="34"/>
      <c r="LKU41" s="34"/>
      <c r="LKV41" s="34"/>
      <c r="LKW41" s="34"/>
      <c r="LKX41" s="34"/>
      <c r="LKY41" s="34"/>
      <c r="LKZ41" s="34"/>
      <c r="LLA41" s="34"/>
      <c r="LLB41" s="34"/>
      <c r="LLC41" s="34"/>
      <c r="LLD41" s="34"/>
      <c r="LLE41" s="34"/>
      <c r="LLF41" s="34"/>
      <c r="LLG41" s="34"/>
      <c r="LLH41" s="34"/>
      <c r="LLI41" s="34"/>
      <c r="LLJ41" s="34"/>
      <c r="LLK41" s="34"/>
      <c r="LLL41" s="34"/>
      <c r="LLM41" s="34"/>
      <c r="LLN41" s="34"/>
      <c r="LLO41" s="34"/>
      <c r="LLP41" s="34"/>
      <c r="LLQ41" s="34"/>
      <c r="LLR41" s="34"/>
      <c r="LLS41" s="34"/>
      <c r="LLT41" s="34"/>
      <c r="LLU41" s="34"/>
      <c r="LLV41" s="34"/>
      <c r="LLW41" s="34"/>
      <c r="LLX41" s="34"/>
      <c r="LLY41" s="34"/>
      <c r="LLZ41" s="34"/>
      <c r="LMA41" s="34"/>
      <c r="LMB41" s="34"/>
      <c r="LMC41" s="34"/>
      <c r="LMD41" s="34"/>
      <c r="LME41" s="34"/>
      <c r="LMF41" s="34"/>
      <c r="LMG41" s="34"/>
      <c r="LMH41" s="34"/>
      <c r="LMI41" s="34"/>
      <c r="LMJ41" s="34"/>
      <c r="LMK41" s="34"/>
      <c r="LML41" s="34"/>
      <c r="LMM41" s="34"/>
      <c r="LMN41" s="34"/>
      <c r="LMO41" s="34"/>
      <c r="LMP41" s="34"/>
      <c r="LMQ41" s="34"/>
      <c r="LMR41" s="34"/>
      <c r="LMS41" s="34"/>
      <c r="LMT41" s="34"/>
      <c r="LMU41" s="34"/>
      <c r="LMV41" s="34"/>
      <c r="LMW41" s="34"/>
      <c r="LMX41" s="34"/>
      <c r="LMY41" s="34"/>
      <c r="LMZ41" s="34"/>
      <c r="LNA41" s="34"/>
      <c r="LNB41" s="34"/>
      <c r="LNC41" s="34"/>
      <c r="LND41" s="34"/>
      <c r="LNE41" s="34"/>
      <c r="LNF41" s="34"/>
      <c r="LNG41" s="34"/>
      <c r="LNH41" s="34"/>
      <c r="LNI41" s="34"/>
      <c r="LNJ41" s="34"/>
      <c r="LNK41" s="34"/>
      <c r="LNL41" s="34"/>
      <c r="LNM41" s="34"/>
      <c r="LNN41" s="34"/>
      <c r="LNO41" s="34"/>
      <c r="LNP41" s="34"/>
      <c r="LNQ41" s="34"/>
      <c r="LNR41" s="34"/>
      <c r="LNS41" s="34"/>
      <c r="LNT41" s="34"/>
      <c r="LNU41" s="34"/>
      <c r="LNV41" s="34"/>
      <c r="LNW41" s="34"/>
      <c r="LNX41" s="34"/>
      <c r="LNY41" s="34"/>
      <c r="LNZ41" s="34"/>
      <c r="LOA41" s="34"/>
      <c r="LOB41" s="34"/>
      <c r="LOC41" s="34"/>
      <c r="LOD41" s="34"/>
      <c r="LOE41" s="34"/>
      <c r="LOF41" s="34"/>
      <c r="LOG41" s="34"/>
      <c r="LOH41" s="34"/>
      <c r="LOI41" s="34"/>
      <c r="LOJ41" s="34"/>
      <c r="LOK41" s="34"/>
      <c r="LOL41" s="34"/>
      <c r="LOM41" s="34"/>
      <c r="LON41" s="34"/>
      <c r="LOO41" s="34"/>
      <c r="LOP41" s="34"/>
      <c r="LOQ41" s="34"/>
      <c r="LOR41" s="34"/>
      <c r="LOS41" s="34"/>
      <c r="LOT41" s="34"/>
      <c r="LOU41" s="34"/>
      <c r="LOV41" s="34"/>
      <c r="LOW41" s="34"/>
      <c r="LOX41" s="34"/>
      <c r="LOY41" s="34"/>
      <c r="LOZ41" s="34"/>
      <c r="LPA41" s="34"/>
      <c r="LPB41" s="34"/>
      <c r="LPC41" s="34"/>
      <c r="LPD41" s="34"/>
      <c r="LPE41" s="34"/>
      <c r="LPF41" s="34"/>
      <c r="LPG41" s="34"/>
      <c r="LPH41" s="34"/>
      <c r="LPI41" s="34"/>
      <c r="LPJ41" s="34"/>
      <c r="LPK41" s="34"/>
      <c r="LPL41" s="34"/>
      <c r="LPM41" s="34"/>
      <c r="LPN41" s="34"/>
      <c r="LPO41" s="34"/>
      <c r="LPP41" s="34"/>
      <c r="LPQ41" s="34"/>
      <c r="LPR41" s="34"/>
      <c r="LPS41" s="34"/>
      <c r="LPT41" s="34"/>
      <c r="LPU41" s="34"/>
      <c r="LPV41" s="34"/>
      <c r="LPW41" s="34"/>
      <c r="LPX41" s="34"/>
      <c r="LPY41" s="34"/>
      <c r="LPZ41" s="34"/>
      <c r="LQA41" s="34"/>
      <c r="LQB41" s="34"/>
      <c r="LQC41" s="34"/>
      <c r="LQD41" s="34"/>
      <c r="LQE41" s="34"/>
      <c r="LQF41" s="34"/>
      <c r="LQG41" s="34"/>
      <c r="LQH41" s="34"/>
      <c r="LQI41" s="34"/>
      <c r="LQJ41" s="34"/>
      <c r="LQK41" s="34"/>
      <c r="LQL41" s="34"/>
      <c r="LQM41" s="34"/>
      <c r="LQN41" s="34"/>
      <c r="LQO41" s="34"/>
      <c r="LQP41" s="34"/>
      <c r="LQQ41" s="34"/>
      <c r="LQR41" s="34"/>
      <c r="LQS41" s="34"/>
      <c r="LQT41" s="34"/>
      <c r="LQU41" s="34"/>
      <c r="LQV41" s="34"/>
      <c r="LQW41" s="34"/>
      <c r="LQX41" s="34"/>
      <c r="LQY41" s="34"/>
      <c r="LQZ41" s="34"/>
      <c r="LRA41" s="34"/>
      <c r="LRB41" s="34"/>
      <c r="LRC41" s="34"/>
      <c r="LRD41" s="34"/>
      <c r="LRE41" s="34"/>
      <c r="LRF41" s="34"/>
      <c r="LRG41" s="34"/>
      <c r="LRH41" s="34"/>
      <c r="LRI41" s="34"/>
      <c r="LRJ41" s="34"/>
      <c r="LRK41" s="34"/>
      <c r="LRL41" s="34"/>
      <c r="LRM41" s="34"/>
      <c r="LRN41" s="34"/>
      <c r="LRO41" s="34"/>
      <c r="LRP41" s="34"/>
      <c r="LRQ41" s="34"/>
      <c r="LRR41" s="34"/>
      <c r="LRS41" s="34"/>
      <c r="LRT41" s="34"/>
      <c r="LRU41" s="34"/>
      <c r="LRV41" s="34"/>
      <c r="LRW41" s="34"/>
      <c r="LRX41" s="34"/>
      <c r="LRY41" s="34"/>
      <c r="LRZ41" s="34"/>
      <c r="LSA41" s="34"/>
      <c r="LSB41" s="34"/>
      <c r="LSC41" s="34"/>
      <c r="LSD41" s="34"/>
      <c r="LSE41" s="34"/>
      <c r="LSF41" s="34"/>
      <c r="LSG41" s="34"/>
      <c r="LSH41" s="34"/>
      <c r="LSI41" s="34"/>
      <c r="LSJ41" s="34"/>
      <c r="LSK41" s="34"/>
      <c r="LSL41" s="34"/>
      <c r="LSM41" s="34"/>
      <c r="LSN41" s="34"/>
      <c r="LSO41" s="34"/>
      <c r="LSP41" s="34"/>
      <c r="LSQ41" s="34"/>
      <c r="LSR41" s="34"/>
      <c r="LSS41" s="34"/>
      <c r="LST41" s="34"/>
      <c r="LSU41" s="34"/>
      <c r="LSV41" s="34"/>
      <c r="LSW41" s="34"/>
      <c r="LSX41" s="34"/>
      <c r="LSY41" s="34"/>
      <c r="LSZ41" s="34"/>
      <c r="LTA41" s="34"/>
      <c r="LTB41" s="34"/>
      <c r="LTC41" s="34"/>
      <c r="LTD41" s="34"/>
      <c r="LTE41" s="34"/>
      <c r="LTF41" s="34"/>
      <c r="LTG41" s="34"/>
      <c r="LTH41" s="34"/>
      <c r="LTI41" s="34"/>
      <c r="LTJ41" s="34"/>
      <c r="LTK41" s="34"/>
      <c r="LTL41" s="34"/>
      <c r="LTM41" s="34"/>
      <c r="LTN41" s="34"/>
      <c r="LTO41" s="34"/>
      <c r="LTP41" s="34"/>
      <c r="LTQ41" s="34"/>
      <c r="LTR41" s="34"/>
      <c r="LTS41" s="34"/>
      <c r="LTT41" s="34"/>
      <c r="LTU41" s="34"/>
      <c r="LTV41" s="34"/>
      <c r="LTW41" s="34"/>
      <c r="LTX41" s="34"/>
      <c r="LTY41" s="34"/>
      <c r="LTZ41" s="34"/>
      <c r="LUA41" s="34"/>
      <c r="LUB41" s="34"/>
      <c r="LUC41" s="34"/>
      <c r="LUD41" s="34"/>
      <c r="LUE41" s="34"/>
      <c r="LUF41" s="34"/>
      <c r="LUG41" s="34"/>
      <c r="LUH41" s="34"/>
      <c r="LUI41" s="34"/>
      <c r="LUJ41" s="34"/>
      <c r="LUK41" s="34"/>
      <c r="LUL41" s="34"/>
      <c r="LUM41" s="34"/>
      <c r="LUN41" s="34"/>
      <c r="LUO41" s="34"/>
      <c r="LUP41" s="34"/>
      <c r="LUQ41" s="34"/>
      <c r="LUR41" s="34"/>
      <c r="LUS41" s="34"/>
      <c r="LUT41" s="34"/>
      <c r="LUU41" s="34"/>
      <c r="LUV41" s="34"/>
      <c r="LUW41" s="34"/>
      <c r="LUX41" s="34"/>
      <c r="LUY41" s="34"/>
      <c r="LUZ41" s="34"/>
      <c r="LVA41" s="34"/>
      <c r="LVB41" s="34"/>
      <c r="LVC41" s="34"/>
      <c r="LVD41" s="34"/>
      <c r="LVE41" s="34"/>
      <c r="LVF41" s="34"/>
      <c r="LVG41" s="34"/>
      <c r="LVH41" s="34"/>
      <c r="LVI41" s="34"/>
      <c r="LVJ41" s="34"/>
      <c r="LVK41" s="34"/>
      <c r="LVL41" s="34"/>
      <c r="LVM41" s="34"/>
      <c r="LVN41" s="34"/>
      <c r="LVO41" s="34"/>
      <c r="LVP41" s="34"/>
      <c r="LVQ41" s="34"/>
      <c r="LVR41" s="34"/>
      <c r="LVS41" s="34"/>
      <c r="LVT41" s="34"/>
      <c r="LVU41" s="34"/>
      <c r="LVV41" s="34"/>
      <c r="LVW41" s="34"/>
      <c r="LVX41" s="34"/>
      <c r="LVY41" s="34"/>
      <c r="LVZ41" s="34"/>
      <c r="LWA41" s="34"/>
      <c r="LWB41" s="34"/>
      <c r="LWC41" s="34"/>
      <c r="LWD41" s="34"/>
      <c r="LWE41" s="34"/>
      <c r="LWF41" s="34"/>
      <c r="LWG41" s="34"/>
      <c r="LWH41" s="34"/>
      <c r="LWI41" s="34"/>
      <c r="LWJ41" s="34"/>
      <c r="LWK41" s="34"/>
      <c r="LWL41" s="34"/>
      <c r="LWM41" s="34"/>
      <c r="LWN41" s="34"/>
      <c r="LWO41" s="34"/>
      <c r="LWP41" s="34"/>
      <c r="LWQ41" s="34"/>
      <c r="LWR41" s="34"/>
      <c r="LWS41" s="34"/>
      <c r="LWT41" s="34"/>
      <c r="LWU41" s="34"/>
      <c r="LWV41" s="34"/>
      <c r="LWW41" s="34"/>
      <c r="LWX41" s="34"/>
      <c r="LWY41" s="34"/>
      <c r="LWZ41" s="34"/>
      <c r="LXA41" s="34"/>
      <c r="LXB41" s="34"/>
      <c r="LXC41" s="34"/>
      <c r="LXD41" s="34"/>
      <c r="LXE41" s="34"/>
      <c r="LXF41" s="34"/>
      <c r="LXG41" s="34"/>
      <c r="LXH41" s="34"/>
      <c r="LXI41" s="34"/>
      <c r="LXJ41" s="34"/>
      <c r="LXK41" s="34"/>
      <c r="LXL41" s="34"/>
      <c r="LXM41" s="34"/>
      <c r="LXN41" s="34"/>
      <c r="LXO41" s="34"/>
      <c r="LXP41" s="34"/>
      <c r="LXQ41" s="34"/>
      <c r="LXR41" s="34"/>
      <c r="LXS41" s="34"/>
      <c r="LXT41" s="34"/>
      <c r="LXU41" s="34"/>
      <c r="LXV41" s="34"/>
      <c r="LXW41" s="34"/>
      <c r="LXX41" s="34"/>
      <c r="LXY41" s="34"/>
      <c r="LXZ41" s="34"/>
      <c r="LYA41" s="34"/>
      <c r="LYB41" s="34"/>
      <c r="LYC41" s="34"/>
      <c r="LYD41" s="34"/>
      <c r="LYE41" s="34"/>
      <c r="LYF41" s="34"/>
      <c r="LYG41" s="34"/>
      <c r="LYH41" s="34"/>
      <c r="LYI41" s="34"/>
      <c r="LYJ41" s="34"/>
      <c r="LYK41" s="34"/>
      <c r="LYL41" s="34"/>
      <c r="LYM41" s="34"/>
      <c r="LYN41" s="34"/>
      <c r="LYO41" s="34"/>
      <c r="LYP41" s="34"/>
      <c r="LYQ41" s="34"/>
      <c r="LYR41" s="34"/>
      <c r="LYS41" s="34"/>
      <c r="LYT41" s="34"/>
      <c r="LYU41" s="34"/>
      <c r="LYV41" s="34"/>
      <c r="LYW41" s="34"/>
      <c r="LYX41" s="34"/>
      <c r="LYY41" s="34"/>
      <c r="LYZ41" s="34"/>
      <c r="LZA41" s="34"/>
      <c r="LZB41" s="34"/>
      <c r="LZC41" s="34"/>
      <c r="LZD41" s="34"/>
      <c r="LZE41" s="34"/>
      <c r="LZF41" s="34"/>
      <c r="LZG41" s="34"/>
      <c r="LZH41" s="34"/>
      <c r="LZI41" s="34"/>
      <c r="LZJ41" s="34"/>
      <c r="LZK41" s="34"/>
      <c r="LZL41" s="34"/>
      <c r="LZM41" s="34"/>
      <c r="LZN41" s="34"/>
      <c r="LZO41" s="34"/>
      <c r="LZP41" s="34"/>
      <c r="LZQ41" s="34"/>
      <c r="LZR41" s="34"/>
      <c r="LZS41" s="34"/>
      <c r="LZT41" s="34"/>
      <c r="LZU41" s="34"/>
      <c r="LZV41" s="34"/>
      <c r="LZW41" s="34"/>
      <c r="LZX41" s="34"/>
      <c r="LZY41" s="34"/>
      <c r="LZZ41" s="34"/>
      <c r="MAA41" s="34"/>
      <c r="MAB41" s="34"/>
      <c r="MAC41" s="34"/>
      <c r="MAD41" s="34"/>
      <c r="MAE41" s="34"/>
      <c r="MAF41" s="34"/>
      <c r="MAG41" s="34"/>
      <c r="MAH41" s="34"/>
      <c r="MAI41" s="34"/>
      <c r="MAJ41" s="34"/>
      <c r="MAK41" s="34"/>
      <c r="MAL41" s="34"/>
      <c r="MAM41" s="34"/>
      <c r="MAN41" s="34"/>
      <c r="MAO41" s="34"/>
      <c r="MAP41" s="34"/>
      <c r="MAQ41" s="34"/>
      <c r="MAR41" s="34"/>
      <c r="MAS41" s="34"/>
      <c r="MAT41" s="34"/>
      <c r="MAU41" s="34"/>
      <c r="MAV41" s="34"/>
      <c r="MAW41" s="34"/>
      <c r="MAX41" s="34"/>
      <c r="MAY41" s="34"/>
      <c r="MAZ41" s="34"/>
      <c r="MBA41" s="34"/>
      <c r="MBB41" s="34"/>
      <c r="MBC41" s="34"/>
      <c r="MBD41" s="34"/>
      <c r="MBE41" s="34"/>
      <c r="MBF41" s="34"/>
      <c r="MBG41" s="34"/>
      <c r="MBH41" s="34"/>
      <c r="MBI41" s="34"/>
      <c r="MBJ41" s="34"/>
      <c r="MBK41" s="34"/>
      <c r="MBL41" s="34"/>
      <c r="MBM41" s="34"/>
      <c r="MBN41" s="34"/>
      <c r="MBO41" s="34"/>
      <c r="MBP41" s="34"/>
      <c r="MBQ41" s="34"/>
      <c r="MBR41" s="34"/>
      <c r="MBS41" s="34"/>
      <c r="MBT41" s="34"/>
      <c r="MBU41" s="34"/>
      <c r="MBV41" s="34"/>
      <c r="MBW41" s="34"/>
      <c r="MBX41" s="34"/>
      <c r="MBY41" s="34"/>
      <c r="MBZ41" s="34"/>
      <c r="MCA41" s="34"/>
      <c r="MCB41" s="34"/>
      <c r="MCC41" s="34"/>
      <c r="MCD41" s="34"/>
      <c r="MCE41" s="34"/>
      <c r="MCF41" s="34"/>
      <c r="MCG41" s="34"/>
      <c r="MCH41" s="34"/>
      <c r="MCI41" s="34"/>
      <c r="MCJ41" s="34"/>
      <c r="MCK41" s="34"/>
      <c r="MCL41" s="34"/>
      <c r="MCM41" s="34"/>
      <c r="MCN41" s="34"/>
      <c r="MCO41" s="34"/>
      <c r="MCP41" s="34"/>
      <c r="MCQ41" s="34"/>
      <c r="MCR41" s="34"/>
      <c r="MCS41" s="34"/>
      <c r="MCT41" s="34"/>
      <c r="MCU41" s="34"/>
      <c r="MCV41" s="34"/>
      <c r="MCW41" s="34"/>
      <c r="MCX41" s="34"/>
      <c r="MCY41" s="34"/>
      <c r="MCZ41" s="34"/>
      <c r="MDA41" s="34"/>
      <c r="MDB41" s="34"/>
      <c r="MDC41" s="34"/>
      <c r="MDD41" s="34"/>
      <c r="MDE41" s="34"/>
      <c r="MDF41" s="34"/>
      <c r="MDG41" s="34"/>
      <c r="MDH41" s="34"/>
      <c r="MDI41" s="34"/>
      <c r="MDJ41" s="34"/>
      <c r="MDK41" s="34"/>
      <c r="MDL41" s="34"/>
      <c r="MDM41" s="34"/>
      <c r="MDN41" s="34"/>
      <c r="MDO41" s="34"/>
      <c r="MDP41" s="34"/>
      <c r="MDQ41" s="34"/>
      <c r="MDR41" s="34"/>
      <c r="MDS41" s="34"/>
      <c r="MDT41" s="34"/>
      <c r="MDU41" s="34"/>
      <c r="MDV41" s="34"/>
      <c r="MDW41" s="34"/>
      <c r="MDX41" s="34"/>
      <c r="MDY41" s="34"/>
      <c r="MDZ41" s="34"/>
      <c r="MEA41" s="34"/>
      <c r="MEB41" s="34"/>
      <c r="MEC41" s="34"/>
      <c r="MED41" s="34"/>
      <c r="MEE41" s="34"/>
      <c r="MEF41" s="34"/>
      <c r="MEG41" s="34"/>
      <c r="MEH41" s="34"/>
      <c r="MEI41" s="34"/>
      <c r="MEJ41" s="34"/>
      <c r="MEK41" s="34"/>
      <c r="MEL41" s="34"/>
      <c r="MEM41" s="34"/>
      <c r="MEN41" s="34"/>
      <c r="MEO41" s="34"/>
      <c r="MEP41" s="34"/>
      <c r="MEQ41" s="34"/>
      <c r="MER41" s="34"/>
      <c r="MES41" s="34"/>
      <c r="MET41" s="34"/>
      <c r="MEU41" s="34"/>
      <c r="MEV41" s="34"/>
      <c r="MEW41" s="34"/>
      <c r="MEX41" s="34"/>
      <c r="MEY41" s="34"/>
      <c r="MEZ41" s="34"/>
      <c r="MFA41" s="34"/>
      <c r="MFB41" s="34"/>
      <c r="MFC41" s="34"/>
      <c r="MFD41" s="34"/>
      <c r="MFE41" s="34"/>
      <c r="MFF41" s="34"/>
      <c r="MFG41" s="34"/>
      <c r="MFH41" s="34"/>
      <c r="MFI41" s="34"/>
      <c r="MFJ41" s="34"/>
      <c r="MFK41" s="34"/>
      <c r="MFL41" s="34"/>
      <c r="MFM41" s="34"/>
      <c r="MFN41" s="34"/>
      <c r="MFO41" s="34"/>
      <c r="MFP41" s="34"/>
      <c r="MFQ41" s="34"/>
      <c r="MFR41" s="34"/>
      <c r="MFS41" s="34"/>
      <c r="MFT41" s="34"/>
      <c r="MFU41" s="34"/>
      <c r="MFV41" s="34"/>
      <c r="MFW41" s="34"/>
      <c r="MFX41" s="34"/>
      <c r="MFY41" s="34"/>
      <c r="MFZ41" s="34"/>
      <c r="MGA41" s="34"/>
      <c r="MGB41" s="34"/>
      <c r="MGC41" s="34"/>
      <c r="MGD41" s="34"/>
      <c r="MGE41" s="34"/>
      <c r="MGF41" s="34"/>
      <c r="MGG41" s="34"/>
      <c r="MGH41" s="34"/>
      <c r="MGI41" s="34"/>
      <c r="MGJ41" s="34"/>
      <c r="MGK41" s="34"/>
      <c r="MGL41" s="34"/>
      <c r="MGM41" s="34"/>
      <c r="MGN41" s="34"/>
      <c r="MGO41" s="34"/>
      <c r="MGP41" s="34"/>
      <c r="MGQ41" s="34"/>
      <c r="MGR41" s="34"/>
      <c r="MGS41" s="34"/>
      <c r="MGT41" s="34"/>
      <c r="MGU41" s="34"/>
      <c r="MGV41" s="34"/>
      <c r="MGW41" s="34"/>
      <c r="MGX41" s="34"/>
      <c r="MGY41" s="34"/>
      <c r="MGZ41" s="34"/>
      <c r="MHA41" s="34"/>
      <c r="MHB41" s="34"/>
      <c r="MHC41" s="34"/>
      <c r="MHD41" s="34"/>
      <c r="MHE41" s="34"/>
      <c r="MHF41" s="34"/>
      <c r="MHG41" s="34"/>
      <c r="MHH41" s="34"/>
      <c r="MHI41" s="34"/>
      <c r="MHJ41" s="34"/>
      <c r="MHK41" s="34"/>
      <c r="MHL41" s="34"/>
      <c r="MHM41" s="34"/>
      <c r="MHN41" s="34"/>
      <c r="MHO41" s="34"/>
      <c r="MHP41" s="34"/>
      <c r="MHQ41" s="34"/>
      <c r="MHR41" s="34"/>
      <c r="MHS41" s="34"/>
      <c r="MHT41" s="34"/>
      <c r="MHU41" s="34"/>
      <c r="MHV41" s="34"/>
      <c r="MHW41" s="34"/>
      <c r="MHX41" s="34"/>
      <c r="MHY41" s="34"/>
      <c r="MHZ41" s="34"/>
      <c r="MIA41" s="34"/>
      <c r="MIB41" s="34"/>
      <c r="MIC41" s="34"/>
      <c r="MID41" s="34"/>
      <c r="MIE41" s="34"/>
      <c r="MIF41" s="34"/>
      <c r="MIG41" s="34"/>
      <c r="MIH41" s="34"/>
      <c r="MII41" s="34"/>
      <c r="MIJ41" s="34"/>
      <c r="MIK41" s="34"/>
      <c r="MIL41" s="34"/>
      <c r="MIM41" s="34"/>
      <c r="MIN41" s="34"/>
      <c r="MIO41" s="34"/>
      <c r="MIP41" s="34"/>
      <c r="MIQ41" s="34"/>
      <c r="MIR41" s="34"/>
      <c r="MIS41" s="34"/>
      <c r="MIT41" s="34"/>
      <c r="MIU41" s="34"/>
      <c r="MIV41" s="34"/>
      <c r="MIW41" s="34"/>
      <c r="MIX41" s="34"/>
      <c r="MIY41" s="34"/>
      <c r="MIZ41" s="34"/>
      <c r="MJA41" s="34"/>
      <c r="MJB41" s="34"/>
      <c r="MJC41" s="34"/>
      <c r="MJD41" s="34"/>
      <c r="MJE41" s="34"/>
      <c r="MJF41" s="34"/>
      <c r="MJG41" s="34"/>
      <c r="MJH41" s="34"/>
      <c r="MJI41" s="34"/>
      <c r="MJJ41" s="34"/>
      <c r="MJK41" s="34"/>
      <c r="MJL41" s="34"/>
      <c r="MJM41" s="34"/>
      <c r="MJN41" s="34"/>
      <c r="MJO41" s="34"/>
      <c r="MJP41" s="34"/>
      <c r="MJQ41" s="34"/>
      <c r="MJR41" s="34"/>
      <c r="MJS41" s="34"/>
      <c r="MJT41" s="34"/>
      <c r="MJU41" s="34"/>
      <c r="MJV41" s="34"/>
      <c r="MJW41" s="34"/>
      <c r="MJX41" s="34"/>
      <c r="MJY41" s="34"/>
      <c r="MJZ41" s="34"/>
      <c r="MKA41" s="34"/>
      <c r="MKB41" s="34"/>
      <c r="MKC41" s="34"/>
      <c r="MKD41" s="34"/>
      <c r="MKE41" s="34"/>
      <c r="MKF41" s="34"/>
      <c r="MKG41" s="34"/>
      <c r="MKH41" s="34"/>
      <c r="MKI41" s="34"/>
      <c r="MKJ41" s="34"/>
      <c r="MKK41" s="34"/>
      <c r="MKL41" s="34"/>
      <c r="MKM41" s="34"/>
      <c r="MKN41" s="34"/>
      <c r="MKO41" s="34"/>
      <c r="MKP41" s="34"/>
      <c r="MKQ41" s="34"/>
      <c r="MKR41" s="34"/>
      <c r="MKS41" s="34"/>
      <c r="MKT41" s="34"/>
      <c r="MKU41" s="34"/>
      <c r="MKV41" s="34"/>
      <c r="MKW41" s="34"/>
      <c r="MKX41" s="34"/>
      <c r="MKY41" s="34"/>
      <c r="MKZ41" s="34"/>
      <c r="MLA41" s="34"/>
      <c r="MLB41" s="34"/>
      <c r="MLC41" s="34"/>
      <c r="MLD41" s="34"/>
      <c r="MLE41" s="34"/>
      <c r="MLF41" s="34"/>
      <c r="MLG41" s="34"/>
      <c r="MLH41" s="34"/>
      <c r="MLI41" s="34"/>
      <c r="MLJ41" s="34"/>
      <c r="MLK41" s="34"/>
      <c r="MLL41" s="34"/>
      <c r="MLM41" s="34"/>
      <c r="MLN41" s="34"/>
      <c r="MLO41" s="34"/>
      <c r="MLP41" s="34"/>
      <c r="MLQ41" s="34"/>
      <c r="MLR41" s="34"/>
      <c r="MLS41" s="34"/>
      <c r="MLT41" s="34"/>
      <c r="MLU41" s="34"/>
      <c r="MLV41" s="34"/>
      <c r="MLW41" s="34"/>
      <c r="MLX41" s="34"/>
      <c r="MLY41" s="34"/>
      <c r="MLZ41" s="34"/>
      <c r="MMA41" s="34"/>
      <c r="MMB41" s="34"/>
      <c r="MMC41" s="34"/>
      <c r="MMD41" s="34"/>
      <c r="MME41" s="34"/>
      <c r="MMF41" s="34"/>
      <c r="MMG41" s="34"/>
      <c r="MMH41" s="34"/>
      <c r="MMI41" s="34"/>
      <c r="MMJ41" s="34"/>
      <c r="MMK41" s="34"/>
      <c r="MML41" s="34"/>
      <c r="MMM41" s="34"/>
      <c r="MMN41" s="34"/>
      <c r="MMO41" s="34"/>
      <c r="MMP41" s="34"/>
      <c r="MMQ41" s="34"/>
      <c r="MMR41" s="34"/>
      <c r="MMS41" s="34"/>
      <c r="MMT41" s="34"/>
      <c r="MMU41" s="34"/>
      <c r="MMV41" s="34"/>
      <c r="MMW41" s="34"/>
      <c r="MMX41" s="34"/>
      <c r="MMY41" s="34"/>
      <c r="MMZ41" s="34"/>
      <c r="MNA41" s="34"/>
      <c r="MNB41" s="34"/>
      <c r="MNC41" s="34"/>
      <c r="MND41" s="34"/>
      <c r="MNE41" s="34"/>
      <c r="MNF41" s="34"/>
      <c r="MNG41" s="34"/>
      <c r="MNH41" s="34"/>
      <c r="MNI41" s="34"/>
      <c r="MNJ41" s="34"/>
      <c r="MNK41" s="34"/>
      <c r="MNL41" s="34"/>
      <c r="MNM41" s="34"/>
      <c r="MNN41" s="34"/>
      <c r="MNO41" s="34"/>
      <c r="MNP41" s="34"/>
      <c r="MNQ41" s="34"/>
      <c r="MNR41" s="34"/>
      <c r="MNS41" s="34"/>
      <c r="MNT41" s="34"/>
      <c r="MNU41" s="34"/>
      <c r="MNV41" s="34"/>
      <c r="MNW41" s="34"/>
      <c r="MNX41" s="34"/>
      <c r="MNY41" s="34"/>
      <c r="MNZ41" s="34"/>
      <c r="MOA41" s="34"/>
      <c r="MOB41" s="34"/>
      <c r="MOC41" s="34"/>
      <c r="MOD41" s="34"/>
      <c r="MOE41" s="34"/>
      <c r="MOF41" s="34"/>
      <c r="MOG41" s="34"/>
      <c r="MOH41" s="34"/>
      <c r="MOI41" s="34"/>
      <c r="MOJ41" s="34"/>
      <c r="MOK41" s="34"/>
      <c r="MOL41" s="34"/>
      <c r="MOM41" s="34"/>
      <c r="MON41" s="34"/>
      <c r="MOO41" s="34"/>
      <c r="MOP41" s="34"/>
      <c r="MOQ41" s="34"/>
      <c r="MOR41" s="34"/>
      <c r="MOS41" s="34"/>
      <c r="MOT41" s="34"/>
      <c r="MOU41" s="34"/>
      <c r="MOV41" s="34"/>
      <c r="MOW41" s="34"/>
      <c r="MOX41" s="34"/>
      <c r="MOY41" s="34"/>
      <c r="MOZ41" s="34"/>
      <c r="MPA41" s="34"/>
      <c r="MPB41" s="34"/>
      <c r="MPC41" s="34"/>
      <c r="MPD41" s="34"/>
      <c r="MPE41" s="34"/>
      <c r="MPF41" s="34"/>
      <c r="MPG41" s="34"/>
      <c r="MPH41" s="34"/>
      <c r="MPI41" s="34"/>
      <c r="MPJ41" s="34"/>
      <c r="MPK41" s="34"/>
      <c r="MPL41" s="34"/>
      <c r="MPM41" s="34"/>
      <c r="MPN41" s="34"/>
      <c r="MPO41" s="34"/>
      <c r="MPP41" s="34"/>
      <c r="MPQ41" s="34"/>
      <c r="MPR41" s="34"/>
      <c r="MPS41" s="34"/>
      <c r="MPT41" s="34"/>
      <c r="MPU41" s="34"/>
      <c r="MPV41" s="34"/>
      <c r="MPW41" s="34"/>
      <c r="MPX41" s="34"/>
      <c r="MPY41" s="34"/>
      <c r="MPZ41" s="34"/>
      <c r="MQA41" s="34"/>
      <c r="MQB41" s="34"/>
      <c r="MQC41" s="34"/>
      <c r="MQD41" s="34"/>
      <c r="MQE41" s="34"/>
      <c r="MQF41" s="34"/>
      <c r="MQG41" s="34"/>
      <c r="MQH41" s="34"/>
      <c r="MQI41" s="34"/>
      <c r="MQJ41" s="34"/>
      <c r="MQK41" s="34"/>
      <c r="MQL41" s="34"/>
      <c r="MQM41" s="34"/>
      <c r="MQN41" s="34"/>
      <c r="MQO41" s="34"/>
      <c r="MQP41" s="34"/>
      <c r="MQQ41" s="34"/>
      <c r="MQR41" s="34"/>
      <c r="MQS41" s="34"/>
      <c r="MQT41" s="34"/>
      <c r="MQU41" s="34"/>
      <c r="MQV41" s="34"/>
      <c r="MQW41" s="34"/>
      <c r="MQX41" s="34"/>
      <c r="MQY41" s="34"/>
      <c r="MQZ41" s="34"/>
      <c r="MRA41" s="34"/>
      <c r="MRB41" s="34"/>
      <c r="MRC41" s="34"/>
      <c r="MRD41" s="34"/>
      <c r="MRE41" s="34"/>
      <c r="MRF41" s="34"/>
      <c r="MRG41" s="34"/>
      <c r="MRH41" s="34"/>
      <c r="MRI41" s="34"/>
      <c r="MRJ41" s="34"/>
      <c r="MRK41" s="34"/>
      <c r="MRL41" s="34"/>
      <c r="MRM41" s="34"/>
      <c r="MRN41" s="34"/>
      <c r="MRO41" s="34"/>
      <c r="MRP41" s="34"/>
      <c r="MRQ41" s="34"/>
      <c r="MRR41" s="34"/>
      <c r="MRS41" s="34"/>
      <c r="MRT41" s="34"/>
      <c r="MRU41" s="34"/>
      <c r="MRV41" s="34"/>
      <c r="MRW41" s="34"/>
      <c r="MRX41" s="34"/>
      <c r="MRY41" s="34"/>
      <c r="MRZ41" s="34"/>
      <c r="MSA41" s="34"/>
      <c r="MSB41" s="34"/>
      <c r="MSC41" s="34"/>
      <c r="MSD41" s="34"/>
      <c r="MSE41" s="34"/>
      <c r="MSF41" s="34"/>
      <c r="MSG41" s="34"/>
      <c r="MSH41" s="34"/>
      <c r="MSI41" s="34"/>
      <c r="MSJ41" s="34"/>
      <c r="MSK41" s="34"/>
      <c r="MSL41" s="34"/>
      <c r="MSM41" s="34"/>
      <c r="MSN41" s="34"/>
      <c r="MSO41" s="34"/>
      <c r="MSP41" s="34"/>
      <c r="MSQ41" s="34"/>
      <c r="MSR41" s="34"/>
      <c r="MSS41" s="34"/>
      <c r="MST41" s="34"/>
      <c r="MSU41" s="34"/>
      <c r="MSV41" s="34"/>
      <c r="MSW41" s="34"/>
      <c r="MSX41" s="34"/>
      <c r="MSY41" s="34"/>
      <c r="MSZ41" s="34"/>
      <c r="MTA41" s="34"/>
      <c r="MTB41" s="34"/>
      <c r="MTC41" s="34"/>
      <c r="MTD41" s="34"/>
      <c r="MTE41" s="34"/>
      <c r="MTF41" s="34"/>
      <c r="MTG41" s="34"/>
      <c r="MTH41" s="34"/>
      <c r="MTI41" s="34"/>
      <c r="MTJ41" s="34"/>
      <c r="MTK41" s="34"/>
      <c r="MTL41" s="34"/>
      <c r="MTM41" s="34"/>
      <c r="MTN41" s="34"/>
      <c r="MTO41" s="34"/>
      <c r="MTP41" s="34"/>
      <c r="MTQ41" s="34"/>
      <c r="MTR41" s="34"/>
      <c r="MTS41" s="34"/>
      <c r="MTT41" s="34"/>
      <c r="MTU41" s="34"/>
      <c r="MTV41" s="34"/>
      <c r="MTW41" s="34"/>
      <c r="MTX41" s="34"/>
      <c r="MTY41" s="34"/>
      <c r="MTZ41" s="34"/>
      <c r="MUA41" s="34"/>
      <c r="MUB41" s="34"/>
      <c r="MUC41" s="34"/>
      <c r="MUD41" s="34"/>
      <c r="MUE41" s="34"/>
      <c r="MUF41" s="34"/>
      <c r="MUG41" s="34"/>
      <c r="MUH41" s="34"/>
      <c r="MUI41" s="34"/>
      <c r="MUJ41" s="34"/>
      <c r="MUK41" s="34"/>
      <c r="MUL41" s="34"/>
      <c r="MUM41" s="34"/>
      <c r="MUN41" s="34"/>
      <c r="MUO41" s="34"/>
      <c r="MUP41" s="34"/>
      <c r="MUQ41" s="34"/>
      <c r="MUR41" s="34"/>
      <c r="MUS41" s="34"/>
      <c r="MUT41" s="34"/>
      <c r="MUU41" s="34"/>
      <c r="MUV41" s="34"/>
      <c r="MUW41" s="34"/>
      <c r="MUX41" s="34"/>
      <c r="MUY41" s="34"/>
      <c r="MUZ41" s="34"/>
      <c r="MVA41" s="34"/>
      <c r="MVB41" s="34"/>
      <c r="MVC41" s="34"/>
      <c r="MVD41" s="34"/>
      <c r="MVE41" s="34"/>
      <c r="MVF41" s="34"/>
      <c r="MVG41" s="34"/>
      <c r="MVH41" s="34"/>
      <c r="MVI41" s="34"/>
      <c r="MVJ41" s="34"/>
      <c r="MVK41" s="34"/>
      <c r="MVL41" s="34"/>
      <c r="MVM41" s="34"/>
      <c r="MVN41" s="34"/>
      <c r="MVO41" s="34"/>
      <c r="MVP41" s="34"/>
      <c r="MVQ41" s="34"/>
      <c r="MVR41" s="34"/>
      <c r="MVS41" s="34"/>
      <c r="MVT41" s="34"/>
      <c r="MVU41" s="34"/>
      <c r="MVV41" s="34"/>
      <c r="MVW41" s="34"/>
      <c r="MVX41" s="34"/>
      <c r="MVY41" s="34"/>
      <c r="MVZ41" s="34"/>
      <c r="MWA41" s="34"/>
      <c r="MWB41" s="34"/>
      <c r="MWC41" s="34"/>
      <c r="MWD41" s="34"/>
      <c r="MWE41" s="34"/>
      <c r="MWF41" s="34"/>
      <c r="MWG41" s="34"/>
      <c r="MWH41" s="34"/>
      <c r="MWI41" s="34"/>
      <c r="MWJ41" s="34"/>
      <c r="MWK41" s="34"/>
      <c r="MWL41" s="34"/>
      <c r="MWM41" s="34"/>
      <c r="MWN41" s="34"/>
      <c r="MWO41" s="34"/>
      <c r="MWP41" s="34"/>
      <c r="MWQ41" s="34"/>
      <c r="MWR41" s="34"/>
      <c r="MWS41" s="34"/>
      <c r="MWT41" s="34"/>
      <c r="MWU41" s="34"/>
      <c r="MWV41" s="34"/>
      <c r="MWW41" s="34"/>
      <c r="MWX41" s="34"/>
      <c r="MWY41" s="34"/>
      <c r="MWZ41" s="34"/>
      <c r="MXA41" s="34"/>
      <c r="MXB41" s="34"/>
      <c r="MXC41" s="34"/>
      <c r="MXD41" s="34"/>
      <c r="MXE41" s="34"/>
      <c r="MXF41" s="34"/>
      <c r="MXG41" s="34"/>
      <c r="MXH41" s="34"/>
      <c r="MXI41" s="34"/>
      <c r="MXJ41" s="34"/>
      <c r="MXK41" s="34"/>
      <c r="MXL41" s="34"/>
      <c r="MXM41" s="34"/>
      <c r="MXN41" s="34"/>
      <c r="MXO41" s="34"/>
      <c r="MXP41" s="34"/>
      <c r="MXQ41" s="34"/>
      <c r="MXR41" s="34"/>
      <c r="MXS41" s="34"/>
      <c r="MXT41" s="34"/>
      <c r="MXU41" s="34"/>
      <c r="MXV41" s="34"/>
      <c r="MXW41" s="34"/>
      <c r="MXX41" s="34"/>
      <c r="MXY41" s="34"/>
      <c r="MXZ41" s="34"/>
      <c r="MYA41" s="34"/>
      <c r="MYB41" s="34"/>
      <c r="MYC41" s="34"/>
      <c r="MYD41" s="34"/>
      <c r="MYE41" s="34"/>
      <c r="MYF41" s="34"/>
      <c r="MYG41" s="34"/>
      <c r="MYH41" s="34"/>
      <c r="MYI41" s="34"/>
      <c r="MYJ41" s="34"/>
      <c r="MYK41" s="34"/>
      <c r="MYL41" s="34"/>
      <c r="MYM41" s="34"/>
      <c r="MYN41" s="34"/>
      <c r="MYO41" s="34"/>
      <c r="MYP41" s="34"/>
      <c r="MYQ41" s="34"/>
      <c r="MYR41" s="34"/>
      <c r="MYS41" s="34"/>
      <c r="MYT41" s="34"/>
      <c r="MYU41" s="34"/>
      <c r="MYV41" s="34"/>
      <c r="MYW41" s="34"/>
      <c r="MYX41" s="34"/>
      <c r="MYY41" s="34"/>
      <c r="MYZ41" s="34"/>
      <c r="MZA41" s="34"/>
      <c r="MZB41" s="34"/>
      <c r="MZC41" s="34"/>
      <c r="MZD41" s="34"/>
      <c r="MZE41" s="34"/>
      <c r="MZF41" s="34"/>
      <c r="MZG41" s="34"/>
      <c r="MZH41" s="34"/>
      <c r="MZI41" s="34"/>
      <c r="MZJ41" s="34"/>
      <c r="MZK41" s="34"/>
      <c r="MZL41" s="34"/>
      <c r="MZM41" s="34"/>
      <c r="MZN41" s="34"/>
      <c r="MZO41" s="34"/>
      <c r="MZP41" s="34"/>
      <c r="MZQ41" s="34"/>
      <c r="MZR41" s="34"/>
      <c r="MZS41" s="34"/>
      <c r="MZT41" s="34"/>
      <c r="MZU41" s="34"/>
      <c r="MZV41" s="34"/>
      <c r="MZW41" s="34"/>
      <c r="MZX41" s="34"/>
      <c r="MZY41" s="34"/>
      <c r="MZZ41" s="34"/>
      <c r="NAA41" s="34"/>
      <c r="NAB41" s="34"/>
      <c r="NAC41" s="34"/>
      <c r="NAD41" s="34"/>
      <c r="NAE41" s="34"/>
      <c r="NAF41" s="34"/>
      <c r="NAG41" s="34"/>
      <c r="NAH41" s="34"/>
      <c r="NAI41" s="34"/>
      <c r="NAJ41" s="34"/>
      <c r="NAK41" s="34"/>
      <c r="NAL41" s="34"/>
      <c r="NAM41" s="34"/>
      <c r="NAN41" s="34"/>
      <c r="NAO41" s="34"/>
      <c r="NAP41" s="34"/>
      <c r="NAQ41" s="34"/>
      <c r="NAR41" s="34"/>
      <c r="NAS41" s="34"/>
      <c r="NAT41" s="34"/>
      <c r="NAU41" s="34"/>
      <c r="NAV41" s="34"/>
      <c r="NAW41" s="34"/>
      <c r="NAX41" s="34"/>
      <c r="NAY41" s="34"/>
      <c r="NAZ41" s="34"/>
      <c r="NBA41" s="34"/>
      <c r="NBB41" s="34"/>
      <c r="NBC41" s="34"/>
      <c r="NBD41" s="34"/>
      <c r="NBE41" s="34"/>
      <c r="NBF41" s="34"/>
      <c r="NBG41" s="34"/>
      <c r="NBH41" s="34"/>
      <c r="NBI41" s="34"/>
      <c r="NBJ41" s="34"/>
      <c r="NBK41" s="34"/>
      <c r="NBL41" s="34"/>
      <c r="NBM41" s="34"/>
      <c r="NBN41" s="34"/>
      <c r="NBO41" s="34"/>
      <c r="NBP41" s="34"/>
      <c r="NBQ41" s="34"/>
      <c r="NBR41" s="34"/>
      <c r="NBS41" s="34"/>
      <c r="NBT41" s="34"/>
      <c r="NBU41" s="34"/>
      <c r="NBV41" s="34"/>
      <c r="NBW41" s="34"/>
      <c r="NBX41" s="34"/>
      <c r="NBY41" s="34"/>
      <c r="NBZ41" s="34"/>
      <c r="NCA41" s="34"/>
      <c r="NCB41" s="34"/>
      <c r="NCC41" s="34"/>
      <c r="NCD41" s="34"/>
      <c r="NCE41" s="34"/>
      <c r="NCF41" s="34"/>
      <c r="NCG41" s="34"/>
      <c r="NCH41" s="34"/>
      <c r="NCI41" s="34"/>
      <c r="NCJ41" s="34"/>
      <c r="NCK41" s="34"/>
      <c r="NCL41" s="34"/>
      <c r="NCM41" s="34"/>
      <c r="NCN41" s="34"/>
      <c r="NCO41" s="34"/>
      <c r="NCP41" s="34"/>
      <c r="NCQ41" s="34"/>
      <c r="NCR41" s="34"/>
      <c r="NCS41" s="34"/>
      <c r="NCT41" s="34"/>
      <c r="NCU41" s="34"/>
      <c r="NCV41" s="34"/>
      <c r="NCW41" s="34"/>
      <c r="NCX41" s="34"/>
      <c r="NCY41" s="34"/>
      <c r="NCZ41" s="34"/>
      <c r="NDA41" s="34"/>
      <c r="NDB41" s="34"/>
      <c r="NDC41" s="34"/>
      <c r="NDD41" s="34"/>
      <c r="NDE41" s="34"/>
      <c r="NDF41" s="34"/>
      <c r="NDG41" s="34"/>
      <c r="NDH41" s="34"/>
      <c r="NDI41" s="34"/>
      <c r="NDJ41" s="34"/>
      <c r="NDK41" s="34"/>
      <c r="NDL41" s="34"/>
      <c r="NDM41" s="34"/>
      <c r="NDN41" s="34"/>
      <c r="NDO41" s="34"/>
      <c r="NDP41" s="34"/>
      <c r="NDQ41" s="34"/>
      <c r="NDR41" s="34"/>
      <c r="NDS41" s="34"/>
      <c r="NDT41" s="34"/>
      <c r="NDU41" s="34"/>
      <c r="NDV41" s="34"/>
      <c r="NDW41" s="34"/>
      <c r="NDX41" s="34"/>
      <c r="NDY41" s="34"/>
      <c r="NDZ41" s="34"/>
      <c r="NEA41" s="34"/>
      <c r="NEB41" s="34"/>
      <c r="NEC41" s="34"/>
      <c r="NED41" s="34"/>
      <c r="NEE41" s="34"/>
      <c r="NEF41" s="34"/>
      <c r="NEG41" s="34"/>
      <c r="NEH41" s="34"/>
      <c r="NEI41" s="34"/>
      <c r="NEJ41" s="34"/>
      <c r="NEK41" s="34"/>
      <c r="NEL41" s="34"/>
      <c r="NEM41" s="34"/>
      <c r="NEN41" s="34"/>
      <c r="NEO41" s="34"/>
      <c r="NEP41" s="34"/>
      <c r="NEQ41" s="34"/>
      <c r="NER41" s="34"/>
      <c r="NES41" s="34"/>
      <c r="NET41" s="34"/>
      <c r="NEU41" s="34"/>
      <c r="NEV41" s="34"/>
      <c r="NEW41" s="34"/>
      <c r="NEX41" s="34"/>
      <c r="NEY41" s="34"/>
      <c r="NEZ41" s="34"/>
      <c r="NFA41" s="34"/>
      <c r="NFB41" s="34"/>
      <c r="NFC41" s="34"/>
      <c r="NFD41" s="34"/>
      <c r="NFE41" s="34"/>
      <c r="NFF41" s="34"/>
      <c r="NFG41" s="34"/>
      <c r="NFH41" s="34"/>
      <c r="NFI41" s="34"/>
      <c r="NFJ41" s="34"/>
      <c r="NFK41" s="34"/>
      <c r="NFL41" s="34"/>
      <c r="NFM41" s="34"/>
      <c r="NFN41" s="34"/>
      <c r="NFO41" s="34"/>
      <c r="NFP41" s="34"/>
      <c r="NFQ41" s="34"/>
      <c r="NFR41" s="34"/>
      <c r="NFS41" s="34"/>
      <c r="NFT41" s="34"/>
      <c r="NFU41" s="34"/>
      <c r="NFV41" s="34"/>
      <c r="NFW41" s="34"/>
      <c r="NFX41" s="34"/>
      <c r="NFY41" s="34"/>
      <c r="NFZ41" s="34"/>
      <c r="NGA41" s="34"/>
      <c r="NGB41" s="34"/>
      <c r="NGC41" s="34"/>
      <c r="NGD41" s="34"/>
      <c r="NGE41" s="34"/>
      <c r="NGF41" s="34"/>
      <c r="NGG41" s="34"/>
      <c r="NGH41" s="34"/>
      <c r="NGI41" s="34"/>
      <c r="NGJ41" s="34"/>
      <c r="NGK41" s="34"/>
      <c r="NGL41" s="34"/>
      <c r="NGM41" s="34"/>
      <c r="NGN41" s="34"/>
      <c r="NGO41" s="34"/>
      <c r="NGP41" s="34"/>
      <c r="NGQ41" s="34"/>
      <c r="NGR41" s="34"/>
      <c r="NGS41" s="34"/>
      <c r="NGT41" s="34"/>
      <c r="NGU41" s="34"/>
      <c r="NGV41" s="34"/>
      <c r="NGW41" s="34"/>
      <c r="NGX41" s="34"/>
      <c r="NGY41" s="34"/>
      <c r="NGZ41" s="34"/>
      <c r="NHA41" s="34"/>
      <c r="NHB41" s="34"/>
      <c r="NHC41" s="34"/>
      <c r="NHD41" s="34"/>
      <c r="NHE41" s="34"/>
      <c r="NHF41" s="34"/>
      <c r="NHG41" s="34"/>
      <c r="NHH41" s="34"/>
      <c r="NHI41" s="34"/>
      <c r="NHJ41" s="34"/>
      <c r="NHK41" s="34"/>
      <c r="NHL41" s="34"/>
      <c r="NHM41" s="34"/>
      <c r="NHN41" s="34"/>
      <c r="NHO41" s="34"/>
      <c r="NHP41" s="34"/>
      <c r="NHQ41" s="34"/>
      <c r="NHR41" s="34"/>
      <c r="NHS41" s="34"/>
      <c r="NHT41" s="34"/>
      <c r="NHU41" s="34"/>
      <c r="NHV41" s="34"/>
      <c r="NHW41" s="34"/>
      <c r="NHX41" s="34"/>
      <c r="NHY41" s="34"/>
      <c r="NHZ41" s="34"/>
      <c r="NIA41" s="34"/>
      <c r="NIB41" s="34"/>
      <c r="NIC41" s="34"/>
      <c r="NID41" s="34"/>
      <c r="NIE41" s="34"/>
      <c r="NIF41" s="34"/>
      <c r="NIG41" s="34"/>
      <c r="NIH41" s="34"/>
      <c r="NII41" s="34"/>
      <c r="NIJ41" s="34"/>
      <c r="NIK41" s="34"/>
      <c r="NIL41" s="34"/>
      <c r="NIM41" s="34"/>
      <c r="NIN41" s="34"/>
      <c r="NIO41" s="34"/>
      <c r="NIP41" s="34"/>
      <c r="NIQ41" s="34"/>
      <c r="NIR41" s="34"/>
      <c r="NIS41" s="34"/>
      <c r="NIT41" s="34"/>
      <c r="NIU41" s="34"/>
      <c r="NIV41" s="34"/>
      <c r="NIW41" s="34"/>
      <c r="NIX41" s="34"/>
      <c r="NIY41" s="34"/>
      <c r="NIZ41" s="34"/>
      <c r="NJA41" s="34"/>
      <c r="NJB41" s="34"/>
      <c r="NJC41" s="34"/>
      <c r="NJD41" s="34"/>
      <c r="NJE41" s="34"/>
      <c r="NJF41" s="34"/>
      <c r="NJG41" s="34"/>
      <c r="NJH41" s="34"/>
      <c r="NJI41" s="34"/>
      <c r="NJJ41" s="34"/>
      <c r="NJK41" s="34"/>
      <c r="NJL41" s="34"/>
      <c r="NJM41" s="34"/>
      <c r="NJN41" s="34"/>
      <c r="NJO41" s="34"/>
      <c r="NJP41" s="34"/>
      <c r="NJQ41" s="34"/>
      <c r="NJR41" s="34"/>
      <c r="NJS41" s="34"/>
      <c r="NJT41" s="34"/>
      <c r="NJU41" s="34"/>
      <c r="NJV41" s="34"/>
      <c r="NJW41" s="34"/>
      <c r="NJX41" s="34"/>
      <c r="NJY41" s="34"/>
      <c r="NJZ41" s="34"/>
      <c r="NKA41" s="34"/>
      <c r="NKB41" s="34"/>
      <c r="NKC41" s="34"/>
      <c r="NKD41" s="34"/>
      <c r="NKE41" s="34"/>
      <c r="NKF41" s="34"/>
      <c r="NKG41" s="34"/>
      <c r="NKH41" s="34"/>
      <c r="NKI41" s="34"/>
      <c r="NKJ41" s="34"/>
      <c r="NKK41" s="34"/>
      <c r="NKL41" s="34"/>
      <c r="NKM41" s="34"/>
      <c r="NKN41" s="34"/>
      <c r="NKO41" s="34"/>
      <c r="NKP41" s="34"/>
      <c r="NKQ41" s="34"/>
      <c r="NKR41" s="34"/>
      <c r="NKS41" s="34"/>
      <c r="NKT41" s="34"/>
      <c r="NKU41" s="34"/>
      <c r="NKV41" s="34"/>
      <c r="NKW41" s="34"/>
      <c r="NKX41" s="34"/>
      <c r="NKY41" s="34"/>
      <c r="NKZ41" s="34"/>
      <c r="NLA41" s="34"/>
      <c r="NLB41" s="34"/>
      <c r="NLC41" s="34"/>
      <c r="NLD41" s="34"/>
      <c r="NLE41" s="34"/>
      <c r="NLF41" s="34"/>
      <c r="NLG41" s="34"/>
      <c r="NLH41" s="34"/>
      <c r="NLI41" s="34"/>
      <c r="NLJ41" s="34"/>
      <c r="NLK41" s="34"/>
      <c r="NLL41" s="34"/>
      <c r="NLM41" s="34"/>
      <c r="NLN41" s="34"/>
      <c r="NLO41" s="34"/>
      <c r="NLP41" s="34"/>
      <c r="NLQ41" s="34"/>
      <c r="NLR41" s="34"/>
      <c r="NLS41" s="34"/>
      <c r="NLT41" s="34"/>
      <c r="NLU41" s="34"/>
      <c r="NLV41" s="34"/>
      <c r="NLW41" s="34"/>
      <c r="NLX41" s="34"/>
      <c r="NLY41" s="34"/>
      <c r="NLZ41" s="34"/>
      <c r="NMA41" s="34"/>
      <c r="NMB41" s="34"/>
      <c r="NMC41" s="34"/>
      <c r="NMD41" s="34"/>
      <c r="NME41" s="34"/>
      <c r="NMF41" s="34"/>
      <c r="NMG41" s="34"/>
      <c r="NMH41" s="34"/>
      <c r="NMI41" s="34"/>
      <c r="NMJ41" s="34"/>
      <c r="NMK41" s="34"/>
      <c r="NML41" s="34"/>
      <c r="NMM41" s="34"/>
      <c r="NMN41" s="34"/>
      <c r="NMO41" s="34"/>
      <c r="NMP41" s="34"/>
      <c r="NMQ41" s="34"/>
      <c r="NMR41" s="34"/>
      <c r="NMS41" s="34"/>
      <c r="NMT41" s="34"/>
      <c r="NMU41" s="34"/>
      <c r="NMV41" s="34"/>
      <c r="NMW41" s="34"/>
      <c r="NMX41" s="34"/>
      <c r="NMY41" s="34"/>
      <c r="NMZ41" s="34"/>
      <c r="NNA41" s="34"/>
      <c r="NNB41" s="34"/>
      <c r="NNC41" s="34"/>
      <c r="NND41" s="34"/>
      <c r="NNE41" s="34"/>
      <c r="NNF41" s="34"/>
      <c r="NNG41" s="34"/>
      <c r="NNH41" s="34"/>
      <c r="NNI41" s="34"/>
      <c r="NNJ41" s="34"/>
      <c r="NNK41" s="34"/>
      <c r="NNL41" s="34"/>
      <c r="NNM41" s="34"/>
      <c r="NNN41" s="34"/>
      <c r="NNO41" s="34"/>
      <c r="NNP41" s="34"/>
      <c r="NNQ41" s="34"/>
      <c r="NNR41" s="34"/>
      <c r="NNS41" s="34"/>
      <c r="NNT41" s="34"/>
      <c r="NNU41" s="34"/>
      <c r="NNV41" s="34"/>
      <c r="NNW41" s="34"/>
      <c r="NNX41" s="34"/>
      <c r="NNY41" s="34"/>
      <c r="NNZ41" s="34"/>
      <c r="NOA41" s="34"/>
      <c r="NOB41" s="34"/>
      <c r="NOC41" s="34"/>
      <c r="NOD41" s="34"/>
      <c r="NOE41" s="34"/>
      <c r="NOF41" s="34"/>
      <c r="NOG41" s="34"/>
      <c r="NOH41" s="34"/>
      <c r="NOI41" s="34"/>
      <c r="NOJ41" s="34"/>
      <c r="NOK41" s="34"/>
      <c r="NOL41" s="34"/>
      <c r="NOM41" s="34"/>
      <c r="NON41" s="34"/>
      <c r="NOO41" s="34"/>
      <c r="NOP41" s="34"/>
      <c r="NOQ41" s="34"/>
      <c r="NOR41" s="34"/>
      <c r="NOS41" s="34"/>
      <c r="NOT41" s="34"/>
      <c r="NOU41" s="34"/>
      <c r="NOV41" s="34"/>
      <c r="NOW41" s="34"/>
      <c r="NOX41" s="34"/>
      <c r="NOY41" s="34"/>
      <c r="NOZ41" s="34"/>
      <c r="NPA41" s="34"/>
      <c r="NPB41" s="34"/>
      <c r="NPC41" s="34"/>
      <c r="NPD41" s="34"/>
      <c r="NPE41" s="34"/>
      <c r="NPF41" s="34"/>
      <c r="NPG41" s="34"/>
      <c r="NPH41" s="34"/>
      <c r="NPI41" s="34"/>
      <c r="NPJ41" s="34"/>
      <c r="NPK41" s="34"/>
      <c r="NPL41" s="34"/>
      <c r="NPM41" s="34"/>
      <c r="NPN41" s="34"/>
      <c r="NPO41" s="34"/>
      <c r="NPP41" s="34"/>
      <c r="NPQ41" s="34"/>
      <c r="NPR41" s="34"/>
      <c r="NPS41" s="34"/>
      <c r="NPT41" s="34"/>
      <c r="NPU41" s="34"/>
      <c r="NPV41" s="34"/>
      <c r="NPW41" s="34"/>
      <c r="NPX41" s="34"/>
      <c r="NPY41" s="34"/>
      <c r="NPZ41" s="34"/>
      <c r="NQA41" s="34"/>
      <c r="NQB41" s="34"/>
      <c r="NQC41" s="34"/>
      <c r="NQD41" s="34"/>
      <c r="NQE41" s="34"/>
      <c r="NQF41" s="34"/>
      <c r="NQG41" s="34"/>
      <c r="NQH41" s="34"/>
      <c r="NQI41" s="34"/>
      <c r="NQJ41" s="34"/>
      <c r="NQK41" s="34"/>
      <c r="NQL41" s="34"/>
      <c r="NQM41" s="34"/>
      <c r="NQN41" s="34"/>
      <c r="NQO41" s="34"/>
      <c r="NQP41" s="34"/>
      <c r="NQQ41" s="34"/>
      <c r="NQR41" s="34"/>
      <c r="NQS41" s="34"/>
      <c r="NQT41" s="34"/>
      <c r="NQU41" s="34"/>
      <c r="NQV41" s="34"/>
      <c r="NQW41" s="34"/>
      <c r="NQX41" s="34"/>
      <c r="NQY41" s="34"/>
      <c r="NQZ41" s="34"/>
      <c r="NRA41" s="34"/>
      <c r="NRB41" s="34"/>
      <c r="NRC41" s="34"/>
      <c r="NRD41" s="34"/>
      <c r="NRE41" s="34"/>
      <c r="NRF41" s="34"/>
      <c r="NRG41" s="34"/>
      <c r="NRH41" s="34"/>
      <c r="NRI41" s="34"/>
      <c r="NRJ41" s="34"/>
      <c r="NRK41" s="34"/>
      <c r="NRL41" s="34"/>
      <c r="NRM41" s="34"/>
      <c r="NRN41" s="34"/>
      <c r="NRO41" s="34"/>
      <c r="NRP41" s="34"/>
      <c r="NRQ41" s="34"/>
      <c r="NRR41" s="34"/>
      <c r="NRS41" s="34"/>
      <c r="NRT41" s="34"/>
      <c r="NRU41" s="34"/>
      <c r="NRV41" s="34"/>
      <c r="NRW41" s="34"/>
      <c r="NRX41" s="34"/>
      <c r="NRY41" s="34"/>
      <c r="NRZ41" s="34"/>
      <c r="NSA41" s="34"/>
      <c r="NSB41" s="34"/>
      <c r="NSC41" s="34"/>
      <c r="NSD41" s="34"/>
      <c r="NSE41" s="34"/>
      <c r="NSF41" s="34"/>
      <c r="NSG41" s="34"/>
      <c r="NSH41" s="34"/>
      <c r="NSI41" s="34"/>
      <c r="NSJ41" s="34"/>
      <c r="NSK41" s="34"/>
      <c r="NSL41" s="34"/>
      <c r="NSM41" s="34"/>
      <c r="NSN41" s="34"/>
      <c r="NSO41" s="34"/>
      <c r="NSP41" s="34"/>
      <c r="NSQ41" s="34"/>
      <c r="NSR41" s="34"/>
      <c r="NSS41" s="34"/>
      <c r="NST41" s="34"/>
      <c r="NSU41" s="34"/>
      <c r="NSV41" s="34"/>
      <c r="NSW41" s="34"/>
      <c r="NSX41" s="34"/>
      <c r="NSY41" s="34"/>
      <c r="NSZ41" s="34"/>
      <c r="NTA41" s="34"/>
      <c r="NTB41" s="34"/>
      <c r="NTC41" s="34"/>
      <c r="NTD41" s="34"/>
      <c r="NTE41" s="34"/>
      <c r="NTF41" s="34"/>
      <c r="NTG41" s="34"/>
      <c r="NTH41" s="34"/>
      <c r="NTI41" s="34"/>
      <c r="NTJ41" s="34"/>
      <c r="NTK41" s="34"/>
      <c r="NTL41" s="34"/>
      <c r="NTM41" s="34"/>
      <c r="NTN41" s="34"/>
      <c r="NTO41" s="34"/>
      <c r="NTP41" s="34"/>
      <c r="NTQ41" s="34"/>
      <c r="NTR41" s="34"/>
      <c r="NTS41" s="34"/>
      <c r="NTT41" s="34"/>
      <c r="NTU41" s="34"/>
      <c r="NTV41" s="34"/>
      <c r="NTW41" s="34"/>
      <c r="NTX41" s="34"/>
      <c r="NTY41" s="34"/>
      <c r="NTZ41" s="34"/>
      <c r="NUA41" s="34"/>
      <c r="NUB41" s="34"/>
      <c r="NUC41" s="34"/>
      <c r="NUD41" s="34"/>
      <c r="NUE41" s="34"/>
      <c r="NUF41" s="34"/>
      <c r="NUG41" s="34"/>
      <c r="NUH41" s="34"/>
      <c r="NUI41" s="34"/>
      <c r="NUJ41" s="34"/>
      <c r="NUK41" s="34"/>
      <c r="NUL41" s="34"/>
      <c r="NUM41" s="34"/>
      <c r="NUN41" s="34"/>
      <c r="NUO41" s="34"/>
      <c r="NUP41" s="34"/>
      <c r="NUQ41" s="34"/>
      <c r="NUR41" s="34"/>
      <c r="NUS41" s="34"/>
      <c r="NUT41" s="34"/>
      <c r="NUU41" s="34"/>
      <c r="NUV41" s="34"/>
      <c r="NUW41" s="34"/>
      <c r="NUX41" s="34"/>
      <c r="NUY41" s="34"/>
      <c r="NUZ41" s="34"/>
      <c r="NVA41" s="34"/>
      <c r="NVB41" s="34"/>
      <c r="NVC41" s="34"/>
      <c r="NVD41" s="34"/>
      <c r="NVE41" s="34"/>
      <c r="NVF41" s="34"/>
      <c r="NVG41" s="34"/>
      <c r="NVH41" s="34"/>
      <c r="NVI41" s="34"/>
      <c r="NVJ41" s="34"/>
      <c r="NVK41" s="34"/>
      <c r="NVL41" s="34"/>
      <c r="NVM41" s="34"/>
      <c r="NVN41" s="34"/>
      <c r="NVO41" s="34"/>
      <c r="NVP41" s="34"/>
      <c r="NVQ41" s="34"/>
      <c r="NVR41" s="34"/>
      <c r="NVS41" s="34"/>
      <c r="NVT41" s="34"/>
      <c r="NVU41" s="34"/>
      <c r="NVV41" s="34"/>
      <c r="NVW41" s="34"/>
      <c r="NVX41" s="34"/>
      <c r="NVY41" s="34"/>
      <c r="NVZ41" s="34"/>
      <c r="NWA41" s="34"/>
      <c r="NWB41" s="34"/>
      <c r="NWC41" s="34"/>
      <c r="NWD41" s="34"/>
      <c r="NWE41" s="34"/>
      <c r="NWF41" s="34"/>
      <c r="NWG41" s="34"/>
      <c r="NWH41" s="34"/>
      <c r="NWI41" s="34"/>
      <c r="NWJ41" s="34"/>
      <c r="NWK41" s="34"/>
      <c r="NWL41" s="34"/>
      <c r="NWM41" s="34"/>
      <c r="NWN41" s="34"/>
      <c r="NWO41" s="34"/>
      <c r="NWP41" s="34"/>
      <c r="NWQ41" s="34"/>
      <c r="NWR41" s="34"/>
      <c r="NWS41" s="34"/>
      <c r="NWT41" s="34"/>
      <c r="NWU41" s="34"/>
      <c r="NWV41" s="34"/>
      <c r="NWW41" s="34"/>
      <c r="NWX41" s="34"/>
      <c r="NWY41" s="34"/>
      <c r="NWZ41" s="34"/>
      <c r="NXA41" s="34"/>
      <c r="NXB41" s="34"/>
      <c r="NXC41" s="34"/>
      <c r="NXD41" s="34"/>
      <c r="NXE41" s="34"/>
      <c r="NXF41" s="34"/>
      <c r="NXG41" s="34"/>
      <c r="NXH41" s="34"/>
      <c r="NXI41" s="34"/>
      <c r="NXJ41" s="34"/>
      <c r="NXK41" s="34"/>
      <c r="NXL41" s="34"/>
      <c r="NXM41" s="34"/>
      <c r="NXN41" s="34"/>
      <c r="NXO41" s="34"/>
      <c r="NXP41" s="34"/>
      <c r="NXQ41" s="34"/>
      <c r="NXR41" s="34"/>
      <c r="NXS41" s="34"/>
      <c r="NXT41" s="34"/>
      <c r="NXU41" s="34"/>
      <c r="NXV41" s="34"/>
      <c r="NXW41" s="34"/>
      <c r="NXX41" s="34"/>
      <c r="NXY41" s="34"/>
      <c r="NXZ41" s="34"/>
      <c r="NYA41" s="34"/>
      <c r="NYB41" s="34"/>
      <c r="NYC41" s="34"/>
      <c r="NYD41" s="34"/>
      <c r="NYE41" s="34"/>
      <c r="NYF41" s="34"/>
      <c r="NYG41" s="34"/>
      <c r="NYH41" s="34"/>
      <c r="NYI41" s="34"/>
      <c r="NYJ41" s="34"/>
      <c r="NYK41" s="34"/>
      <c r="NYL41" s="34"/>
      <c r="NYM41" s="34"/>
      <c r="NYN41" s="34"/>
      <c r="NYO41" s="34"/>
      <c r="NYP41" s="34"/>
      <c r="NYQ41" s="34"/>
      <c r="NYR41" s="34"/>
      <c r="NYS41" s="34"/>
      <c r="NYT41" s="34"/>
      <c r="NYU41" s="34"/>
      <c r="NYV41" s="34"/>
      <c r="NYW41" s="34"/>
      <c r="NYX41" s="34"/>
      <c r="NYY41" s="34"/>
      <c r="NYZ41" s="34"/>
      <c r="NZA41" s="34"/>
      <c r="NZB41" s="34"/>
      <c r="NZC41" s="34"/>
      <c r="NZD41" s="34"/>
      <c r="NZE41" s="34"/>
      <c r="NZF41" s="34"/>
      <c r="NZG41" s="34"/>
      <c r="NZH41" s="34"/>
      <c r="NZI41" s="34"/>
      <c r="NZJ41" s="34"/>
      <c r="NZK41" s="34"/>
      <c r="NZL41" s="34"/>
      <c r="NZM41" s="34"/>
      <c r="NZN41" s="34"/>
      <c r="NZO41" s="34"/>
      <c r="NZP41" s="34"/>
      <c r="NZQ41" s="34"/>
      <c r="NZR41" s="34"/>
      <c r="NZS41" s="34"/>
      <c r="NZT41" s="34"/>
      <c r="NZU41" s="34"/>
      <c r="NZV41" s="34"/>
      <c r="NZW41" s="34"/>
      <c r="NZX41" s="34"/>
      <c r="NZY41" s="34"/>
      <c r="NZZ41" s="34"/>
      <c r="OAA41" s="34"/>
      <c r="OAB41" s="34"/>
      <c r="OAC41" s="34"/>
      <c r="OAD41" s="34"/>
      <c r="OAE41" s="34"/>
      <c r="OAF41" s="34"/>
      <c r="OAG41" s="34"/>
      <c r="OAH41" s="34"/>
      <c r="OAI41" s="34"/>
      <c r="OAJ41" s="34"/>
      <c r="OAK41" s="34"/>
      <c r="OAL41" s="34"/>
      <c r="OAM41" s="34"/>
      <c r="OAN41" s="34"/>
      <c r="OAO41" s="34"/>
      <c r="OAP41" s="34"/>
      <c r="OAQ41" s="34"/>
      <c r="OAR41" s="34"/>
      <c r="OAS41" s="34"/>
      <c r="OAT41" s="34"/>
      <c r="OAU41" s="34"/>
      <c r="OAV41" s="34"/>
      <c r="OAW41" s="34"/>
      <c r="OAX41" s="34"/>
      <c r="OAY41" s="34"/>
      <c r="OAZ41" s="34"/>
      <c r="OBA41" s="34"/>
      <c r="OBB41" s="34"/>
      <c r="OBC41" s="34"/>
      <c r="OBD41" s="34"/>
      <c r="OBE41" s="34"/>
      <c r="OBF41" s="34"/>
      <c r="OBG41" s="34"/>
      <c r="OBH41" s="34"/>
      <c r="OBI41" s="34"/>
      <c r="OBJ41" s="34"/>
      <c r="OBK41" s="34"/>
      <c r="OBL41" s="34"/>
      <c r="OBM41" s="34"/>
      <c r="OBN41" s="34"/>
      <c r="OBO41" s="34"/>
      <c r="OBP41" s="34"/>
      <c r="OBQ41" s="34"/>
      <c r="OBR41" s="34"/>
      <c r="OBS41" s="34"/>
      <c r="OBT41" s="34"/>
      <c r="OBU41" s="34"/>
      <c r="OBV41" s="34"/>
      <c r="OBW41" s="34"/>
      <c r="OBX41" s="34"/>
      <c r="OBY41" s="34"/>
      <c r="OBZ41" s="34"/>
      <c r="OCA41" s="34"/>
      <c r="OCB41" s="34"/>
      <c r="OCC41" s="34"/>
      <c r="OCD41" s="34"/>
      <c r="OCE41" s="34"/>
      <c r="OCF41" s="34"/>
      <c r="OCG41" s="34"/>
      <c r="OCH41" s="34"/>
      <c r="OCI41" s="34"/>
      <c r="OCJ41" s="34"/>
      <c r="OCK41" s="34"/>
      <c r="OCL41" s="34"/>
      <c r="OCM41" s="34"/>
      <c r="OCN41" s="34"/>
      <c r="OCO41" s="34"/>
      <c r="OCP41" s="34"/>
      <c r="OCQ41" s="34"/>
      <c r="OCR41" s="34"/>
      <c r="OCS41" s="34"/>
      <c r="OCT41" s="34"/>
      <c r="OCU41" s="34"/>
      <c r="OCV41" s="34"/>
      <c r="OCW41" s="34"/>
      <c r="OCX41" s="34"/>
      <c r="OCY41" s="34"/>
      <c r="OCZ41" s="34"/>
      <c r="ODA41" s="34"/>
      <c r="ODB41" s="34"/>
      <c r="ODC41" s="34"/>
      <c r="ODD41" s="34"/>
      <c r="ODE41" s="34"/>
      <c r="ODF41" s="34"/>
      <c r="ODG41" s="34"/>
      <c r="ODH41" s="34"/>
      <c r="ODI41" s="34"/>
      <c r="ODJ41" s="34"/>
      <c r="ODK41" s="34"/>
      <c r="ODL41" s="34"/>
      <c r="ODM41" s="34"/>
      <c r="ODN41" s="34"/>
      <c r="ODO41" s="34"/>
      <c r="ODP41" s="34"/>
      <c r="ODQ41" s="34"/>
      <c r="ODR41" s="34"/>
      <c r="ODS41" s="34"/>
      <c r="ODT41" s="34"/>
      <c r="ODU41" s="34"/>
      <c r="ODV41" s="34"/>
      <c r="ODW41" s="34"/>
      <c r="ODX41" s="34"/>
      <c r="ODY41" s="34"/>
      <c r="ODZ41" s="34"/>
      <c r="OEA41" s="34"/>
      <c r="OEB41" s="34"/>
      <c r="OEC41" s="34"/>
      <c r="OED41" s="34"/>
      <c r="OEE41" s="34"/>
      <c r="OEF41" s="34"/>
      <c r="OEG41" s="34"/>
      <c r="OEH41" s="34"/>
      <c r="OEI41" s="34"/>
      <c r="OEJ41" s="34"/>
      <c r="OEK41" s="34"/>
      <c r="OEL41" s="34"/>
      <c r="OEM41" s="34"/>
      <c r="OEN41" s="34"/>
      <c r="OEO41" s="34"/>
      <c r="OEP41" s="34"/>
      <c r="OEQ41" s="34"/>
      <c r="OER41" s="34"/>
      <c r="OES41" s="34"/>
      <c r="OET41" s="34"/>
      <c r="OEU41" s="34"/>
      <c r="OEV41" s="34"/>
      <c r="OEW41" s="34"/>
      <c r="OEX41" s="34"/>
      <c r="OEY41" s="34"/>
      <c r="OEZ41" s="34"/>
      <c r="OFA41" s="34"/>
      <c r="OFB41" s="34"/>
      <c r="OFC41" s="34"/>
      <c r="OFD41" s="34"/>
      <c r="OFE41" s="34"/>
      <c r="OFF41" s="34"/>
      <c r="OFG41" s="34"/>
      <c r="OFH41" s="34"/>
      <c r="OFI41" s="34"/>
      <c r="OFJ41" s="34"/>
      <c r="OFK41" s="34"/>
      <c r="OFL41" s="34"/>
      <c r="OFM41" s="34"/>
      <c r="OFN41" s="34"/>
      <c r="OFO41" s="34"/>
      <c r="OFP41" s="34"/>
      <c r="OFQ41" s="34"/>
      <c r="OFR41" s="34"/>
      <c r="OFS41" s="34"/>
      <c r="OFT41" s="34"/>
      <c r="OFU41" s="34"/>
      <c r="OFV41" s="34"/>
      <c r="OFW41" s="34"/>
      <c r="OFX41" s="34"/>
      <c r="OFY41" s="34"/>
      <c r="OFZ41" s="34"/>
      <c r="OGA41" s="34"/>
      <c r="OGB41" s="34"/>
      <c r="OGC41" s="34"/>
      <c r="OGD41" s="34"/>
      <c r="OGE41" s="34"/>
      <c r="OGF41" s="34"/>
      <c r="OGG41" s="34"/>
      <c r="OGH41" s="34"/>
      <c r="OGI41" s="34"/>
      <c r="OGJ41" s="34"/>
      <c r="OGK41" s="34"/>
      <c r="OGL41" s="34"/>
      <c r="OGM41" s="34"/>
      <c r="OGN41" s="34"/>
      <c r="OGO41" s="34"/>
      <c r="OGP41" s="34"/>
      <c r="OGQ41" s="34"/>
      <c r="OGR41" s="34"/>
      <c r="OGS41" s="34"/>
      <c r="OGT41" s="34"/>
      <c r="OGU41" s="34"/>
      <c r="OGV41" s="34"/>
      <c r="OGW41" s="34"/>
      <c r="OGX41" s="34"/>
      <c r="OGY41" s="34"/>
      <c r="OGZ41" s="34"/>
      <c r="OHA41" s="34"/>
      <c r="OHB41" s="34"/>
      <c r="OHC41" s="34"/>
      <c r="OHD41" s="34"/>
      <c r="OHE41" s="34"/>
      <c r="OHF41" s="34"/>
      <c r="OHG41" s="34"/>
      <c r="OHH41" s="34"/>
      <c r="OHI41" s="34"/>
      <c r="OHJ41" s="34"/>
      <c r="OHK41" s="34"/>
      <c r="OHL41" s="34"/>
      <c r="OHM41" s="34"/>
      <c r="OHN41" s="34"/>
      <c r="OHO41" s="34"/>
      <c r="OHP41" s="34"/>
      <c r="OHQ41" s="34"/>
      <c r="OHR41" s="34"/>
      <c r="OHS41" s="34"/>
      <c r="OHT41" s="34"/>
      <c r="OHU41" s="34"/>
      <c r="OHV41" s="34"/>
      <c r="OHW41" s="34"/>
      <c r="OHX41" s="34"/>
      <c r="OHY41" s="34"/>
      <c r="OHZ41" s="34"/>
      <c r="OIA41" s="34"/>
      <c r="OIB41" s="34"/>
      <c r="OIC41" s="34"/>
      <c r="OID41" s="34"/>
      <c r="OIE41" s="34"/>
      <c r="OIF41" s="34"/>
      <c r="OIG41" s="34"/>
      <c r="OIH41" s="34"/>
      <c r="OII41" s="34"/>
      <c r="OIJ41" s="34"/>
      <c r="OIK41" s="34"/>
      <c r="OIL41" s="34"/>
      <c r="OIM41" s="34"/>
      <c r="OIN41" s="34"/>
      <c r="OIO41" s="34"/>
      <c r="OIP41" s="34"/>
      <c r="OIQ41" s="34"/>
      <c r="OIR41" s="34"/>
      <c r="OIS41" s="34"/>
      <c r="OIT41" s="34"/>
      <c r="OIU41" s="34"/>
      <c r="OIV41" s="34"/>
      <c r="OIW41" s="34"/>
      <c r="OIX41" s="34"/>
      <c r="OIY41" s="34"/>
      <c r="OIZ41" s="34"/>
      <c r="OJA41" s="34"/>
      <c r="OJB41" s="34"/>
      <c r="OJC41" s="34"/>
      <c r="OJD41" s="34"/>
      <c r="OJE41" s="34"/>
      <c r="OJF41" s="34"/>
      <c r="OJG41" s="34"/>
      <c r="OJH41" s="34"/>
      <c r="OJI41" s="34"/>
      <c r="OJJ41" s="34"/>
      <c r="OJK41" s="34"/>
      <c r="OJL41" s="34"/>
      <c r="OJM41" s="34"/>
      <c r="OJN41" s="34"/>
      <c r="OJO41" s="34"/>
      <c r="OJP41" s="34"/>
      <c r="OJQ41" s="34"/>
      <c r="OJR41" s="34"/>
      <c r="OJS41" s="34"/>
      <c r="OJT41" s="34"/>
      <c r="OJU41" s="34"/>
      <c r="OJV41" s="34"/>
      <c r="OJW41" s="34"/>
      <c r="OJX41" s="34"/>
      <c r="OJY41" s="34"/>
      <c r="OJZ41" s="34"/>
      <c r="OKA41" s="34"/>
      <c r="OKB41" s="34"/>
      <c r="OKC41" s="34"/>
      <c r="OKD41" s="34"/>
      <c r="OKE41" s="34"/>
      <c r="OKF41" s="34"/>
      <c r="OKG41" s="34"/>
      <c r="OKH41" s="34"/>
      <c r="OKI41" s="34"/>
      <c r="OKJ41" s="34"/>
      <c r="OKK41" s="34"/>
      <c r="OKL41" s="34"/>
      <c r="OKM41" s="34"/>
      <c r="OKN41" s="34"/>
      <c r="OKO41" s="34"/>
      <c r="OKP41" s="34"/>
      <c r="OKQ41" s="34"/>
      <c r="OKR41" s="34"/>
      <c r="OKS41" s="34"/>
      <c r="OKT41" s="34"/>
      <c r="OKU41" s="34"/>
      <c r="OKV41" s="34"/>
      <c r="OKW41" s="34"/>
      <c r="OKX41" s="34"/>
      <c r="OKY41" s="34"/>
      <c r="OKZ41" s="34"/>
      <c r="OLA41" s="34"/>
      <c r="OLB41" s="34"/>
      <c r="OLC41" s="34"/>
      <c r="OLD41" s="34"/>
      <c r="OLE41" s="34"/>
      <c r="OLF41" s="34"/>
      <c r="OLG41" s="34"/>
      <c r="OLH41" s="34"/>
      <c r="OLI41" s="34"/>
      <c r="OLJ41" s="34"/>
      <c r="OLK41" s="34"/>
      <c r="OLL41" s="34"/>
      <c r="OLM41" s="34"/>
      <c r="OLN41" s="34"/>
      <c r="OLO41" s="34"/>
      <c r="OLP41" s="34"/>
      <c r="OLQ41" s="34"/>
      <c r="OLR41" s="34"/>
      <c r="OLS41" s="34"/>
      <c r="OLT41" s="34"/>
      <c r="OLU41" s="34"/>
      <c r="OLV41" s="34"/>
      <c r="OLW41" s="34"/>
      <c r="OLX41" s="34"/>
      <c r="OLY41" s="34"/>
      <c r="OLZ41" s="34"/>
      <c r="OMA41" s="34"/>
      <c r="OMB41" s="34"/>
      <c r="OMC41" s="34"/>
      <c r="OMD41" s="34"/>
      <c r="OME41" s="34"/>
      <c r="OMF41" s="34"/>
      <c r="OMG41" s="34"/>
      <c r="OMH41" s="34"/>
      <c r="OMI41" s="34"/>
      <c r="OMJ41" s="34"/>
      <c r="OMK41" s="34"/>
      <c r="OML41" s="34"/>
      <c r="OMM41" s="34"/>
      <c r="OMN41" s="34"/>
      <c r="OMO41" s="34"/>
      <c r="OMP41" s="34"/>
      <c r="OMQ41" s="34"/>
      <c r="OMR41" s="34"/>
      <c r="OMS41" s="34"/>
      <c r="OMT41" s="34"/>
      <c r="OMU41" s="34"/>
      <c r="OMV41" s="34"/>
      <c r="OMW41" s="34"/>
      <c r="OMX41" s="34"/>
      <c r="OMY41" s="34"/>
      <c r="OMZ41" s="34"/>
      <c r="ONA41" s="34"/>
      <c r="ONB41" s="34"/>
      <c r="ONC41" s="34"/>
      <c r="OND41" s="34"/>
      <c r="ONE41" s="34"/>
      <c r="ONF41" s="34"/>
      <c r="ONG41" s="34"/>
      <c r="ONH41" s="34"/>
      <c r="ONI41" s="34"/>
      <c r="ONJ41" s="34"/>
      <c r="ONK41" s="34"/>
      <c r="ONL41" s="34"/>
      <c r="ONM41" s="34"/>
      <c r="ONN41" s="34"/>
      <c r="ONO41" s="34"/>
      <c r="ONP41" s="34"/>
      <c r="ONQ41" s="34"/>
      <c r="ONR41" s="34"/>
      <c r="ONS41" s="34"/>
      <c r="ONT41" s="34"/>
      <c r="ONU41" s="34"/>
      <c r="ONV41" s="34"/>
      <c r="ONW41" s="34"/>
      <c r="ONX41" s="34"/>
      <c r="ONY41" s="34"/>
      <c r="ONZ41" s="34"/>
      <c r="OOA41" s="34"/>
      <c r="OOB41" s="34"/>
      <c r="OOC41" s="34"/>
      <c r="OOD41" s="34"/>
      <c r="OOE41" s="34"/>
      <c r="OOF41" s="34"/>
      <c r="OOG41" s="34"/>
      <c r="OOH41" s="34"/>
      <c r="OOI41" s="34"/>
      <c r="OOJ41" s="34"/>
      <c r="OOK41" s="34"/>
      <c r="OOL41" s="34"/>
      <c r="OOM41" s="34"/>
      <c r="OON41" s="34"/>
      <c r="OOO41" s="34"/>
      <c r="OOP41" s="34"/>
      <c r="OOQ41" s="34"/>
      <c r="OOR41" s="34"/>
      <c r="OOS41" s="34"/>
      <c r="OOT41" s="34"/>
      <c r="OOU41" s="34"/>
      <c r="OOV41" s="34"/>
      <c r="OOW41" s="34"/>
      <c r="OOX41" s="34"/>
      <c r="OOY41" s="34"/>
      <c r="OOZ41" s="34"/>
      <c r="OPA41" s="34"/>
      <c r="OPB41" s="34"/>
      <c r="OPC41" s="34"/>
      <c r="OPD41" s="34"/>
      <c r="OPE41" s="34"/>
      <c r="OPF41" s="34"/>
      <c r="OPG41" s="34"/>
      <c r="OPH41" s="34"/>
      <c r="OPI41" s="34"/>
      <c r="OPJ41" s="34"/>
      <c r="OPK41" s="34"/>
      <c r="OPL41" s="34"/>
      <c r="OPM41" s="34"/>
      <c r="OPN41" s="34"/>
      <c r="OPO41" s="34"/>
      <c r="OPP41" s="34"/>
      <c r="OPQ41" s="34"/>
      <c r="OPR41" s="34"/>
      <c r="OPS41" s="34"/>
      <c r="OPT41" s="34"/>
      <c r="OPU41" s="34"/>
      <c r="OPV41" s="34"/>
      <c r="OPW41" s="34"/>
      <c r="OPX41" s="34"/>
      <c r="OPY41" s="34"/>
      <c r="OPZ41" s="34"/>
      <c r="OQA41" s="34"/>
      <c r="OQB41" s="34"/>
      <c r="OQC41" s="34"/>
      <c r="OQD41" s="34"/>
      <c r="OQE41" s="34"/>
      <c r="OQF41" s="34"/>
      <c r="OQG41" s="34"/>
      <c r="OQH41" s="34"/>
      <c r="OQI41" s="34"/>
      <c r="OQJ41" s="34"/>
      <c r="OQK41" s="34"/>
      <c r="OQL41" s="34"/>
      <c r="OQM41" s="34"/>
      <c r="OQN41" s="34"/>
      <c r="OQO41" s="34"/>
      <c r="OQP41" s="34"/>
      <c r="OQQ41" s="34"/>
      <c r="OQR41" s="34"/>
      <c r="OQS41" s="34"/>
      <c r="OQT41" s="34"/>
      <c r="OQU41" s="34"/>
      <c r="OQV41" s="34"/>
      <c r="OQW41" s="34"/>
      <c r="OQX41" s="34"/>
      <c r="OQY41" s="34"/>
      <c r="OQZ41" s="34"/>
      <c r="ORA41" s="34"/>
      <c r="ORB41" s="34"/>
      <c r="ORC41" s="34"/>
      <c r="ORD41" s="34"/>
      <c r="ORE41" s="34"/>
      <c r="ORF41" s="34"/>
      <c r="ORG41" s="34"/>
      <c r="ORH41" s="34"/>
      <c r="ORI41" s="34"/>
      <c r="ORJ41" s="34"/>
      <c r="ORK41" s="34"/>
      <c r="ORL41" s="34"/>
      <c r="ORM41" s="34"/>
      <c r="ORN41" s="34"/>
      <c r="ORO41" s="34"/>
      <c r="ORP41" s="34"/>
      <c r="ORQ41" s="34"/>
      <c r="ORR41" s="34"/>
      <c r="ORS41" s="34"/>
      <c r="ORT41" s="34"/>
      <c r="ORU41" s="34"/>
      <c r="ORV41" s="34"/>
      <c r="ORW41" s="34"/>
      <c r="ORX41" s="34"/>
      <c r="ORY41" s="34"/>
      <c r="ORZ41" s="34"/>
      <c r="OSA41" s="34"/>
      <c r="OSB41" s="34"/>
      <c r="OSC41" s="34"/>
      <c r="OSD41" s="34"/>
      <c r="OSE41" s="34"/>
      <c r="OSF41" s="34"/>
      <c r="OSG41" s="34"/>
      <c r="OSH41" s="34"/>
      <c r="OSI41" s="34"/>
      <c r="OSJ41" s="34"/>
      <c r="OSK41" s="34"/>
      <c r="OSL41" s="34"/>
      <c r="OSM41" s="34"/>
      <c r="OSN41" s="34"/>
      <c r="OSO41" s="34"/>
      <c r="OSP41" s="34"/>
      <c r="OSQ41" s="34"/>
      <c r="OSR41" s="34"/>
      <c r="OSS41" s="34"/>
      <c r="OST41" s="34"/>
      <c r="OSU41" s="34"/>
      <c r="OSV41" s="34"/>
      <c r="OSW41" s="34"/>
      <c r="OSX41" s="34"/>
      <c r="OSY41" s="34"/>
      <c r="OSZ41" s="34"/>
      <c r="OTA41" s="34"/>
      <c r="OTB41" s="34"/>
      <c r="OTC41" s="34"/>
      <c r="OTD41" s="34"/>
      <c r="OTE41" s="34"/>
      <c r="OTF41" s="34"/>
      <c r="OTG41" s="34"/>
      <c r="OTH41" s="34"/>
      <c r="OTI41" s="34"/>
      <c r="OTJ41" s="34"/>
      <c r="OTK41" s="34"/>
      <c r="OTL41" s="34"/>
      <c r="OTM41" s="34"/>
      <c r="OTN41" s="34"/>
      <c r="OTO41" s="34"/>
      <c r="OTP41" s="34"/>
      <c r="OTQ41" s="34"/>
      <c r="OTR41" s="34"/>
      <c r="OTS41" s="34"/>
      <c r="OTT41" s="34"/>
      <c r="OTU41" s="34"/>
      <c r="OTV41" s="34"/>
      <c r="OTW41" s="34"/>
      <c r="OTX41" s="34"/>
      <c r="OTY41" s="34"/>
      <c r="OTZ41" s="34"/>
      <c r="OUA41" s="34"/>
      <c r="OUB41" s="34"/>
      <c r="OUC41" s="34"/>
      <c r="OUD41" s="34"/>
      <c r="OUE41" s="34"/>
      <c r="OUF41" s="34"/>
      <c r="OUG41" s="34"/>
      <c r="OUH41" s="34"/>
      <c r="OUI41" s="34"/>
      <c r="OUJ41" s="34"/>
      <c r="OUK41" s="34"/>
      <c r="OUL41" s="34"/>
      <c r="OUM41" s="34"/>
      <c r="OUN41" s="34"/>
      <c r="OUO41" s="34"/>
      <c r="OUP41" s="34"/>
      <c r="OUQ41" s="34"/>
      <c r="OUR41" s="34"/>
      <c r="OUS41" s="34"/>
      <c r="OUT41" s="34"/>
      <c r="OUU41" s="34"/>
      <c r="OUV41" s="34"/>
      <c r="OUW41" s="34"/>
      <c r="OUX41" s="34"/>
      <c r="OUY41" s="34"/>
      <c r="OUZ41" s="34"/>
      <c r="OVA41" s="34"/>
      <c r="OVB41" s="34"/>
      <c r="OVC41" s="34"/>
      <c r="OVD41" s="34"/>
      <c r="OVE41" s="34"/>
      <c r="OVF41" s="34"/>
      <c r="OVG41" s="34"/>
      <c r="OVH41" s="34"/>
      <c r="OVI41" s="34"/>
      <c r="OVJ41" s="34"/>
      <c r="OVK41" s="34"/>
      <c r="OVL41" s="34"/>
      <c r="OVM41" s="34"/>
      <c r="OVN41" s="34"/>
      <c r="OVO41" s="34"/>
      <c r="OVP41" s="34"/>
      <c r="OVQ41" s="34"/>
      <c r="OVR41" s="34"/>
      <c r="OVS41" s="34"/>
      <c r="OVT41" s="34"/>
      <c r="OVU41" s="34"/>
      <c r="OVV41" s="34"/>
      <c r="OVW41" s="34"/>
      <c r="OVX41" s="34"/>
      <c r="OVY41" s="34"/>
      <c r="OVZ41" s="34"/>
      <c r="OWA41" s="34"/>
      <c r="OWB41" s="34"/>
      <c r="OWC41" s="34"/>
      <c r="OWD41" s="34"/>
      <c r="OWE41" s="34"/>
      <c r="OWF41" s="34"/>
      <c r="OWG41" s="34"/>
      <c r="OWH41" s="34"/>
      <c r="OWI41" s="34"/>
      <c r="OWJ41" s="34"/>
      <c r="OWK41" s="34"/>
      <c r="OWL41" s="34"/>
      <c r="OWM41" s="34"/>
      <c r="OWN41" s="34"/>
      <c r="OWO41" s="34"/>
      <c r="OWP41" s="34"/>
      <c r="OWQ41" s="34"/>
      <c r="OWR41" s="34"/>
      <c r="OWS41" s="34"/>
      <c r="OWT41" s="34"/>
      <c r="OWU41" s="34"/>
      <c r="OWV41" s="34"/>
      <c r="OWW41" s="34"/>
      <c r="OWX41" s="34"/>
      <c r="OWY41" s="34"/>
      <c r="OWZ41" s="34"/>
      <c r="OXA41" s="34"/>
      <c r="OXB41" s="34"/>
      <c r="OXC41" s="34"/>
      <c r="OXD41" s="34"/>
      <c r="OXE41" s="34"/>
      <c r="OXF41" s="34"/>
      <c r="OXG41" s="34"/>
      <c r="OXH41" s="34"/>
      <c r="OXI41" s="34"/>
      <c r="OXJ41" s="34"/>
      <c r="OXK41" s="34"/>
      <c r="OXL41" s="34"/>
      <c r="OXM41" s="34"/>
      <c r="OXN41" s="34"/>
      <c r="OXO41" s="34"/>
      <c r="OXP41" s="34"/>
      <c r="OXQ41" s="34"/>
      <c r="OXR41" s="34"/>
      <c r="OXS41" s="34"/>
      <c r="OXT41" s="34"/>
      <c r="OXU41" s="34"/>
      <c r="OXV41" s="34"/>
      <c r="OXW41" s="34"/>
      <c r="OXX41" s="34"/>
      <c r="OXY41" s="34"/>
      <c r="OXZ41" s="34"/>
      <c r="OYA41" s="34"/>
      <c r="OYB41" s="34"/>
      <c r="OYC41" s="34"/>
      <c r="OYD41" s="34"/>
      <c r="OYE41" s="34"/>
      <c r="OYF41" s="34"/>
      <c r="OYG41" s="34"/>
      <c r="OYH41" s="34"/>
      <c r="OYI41" s="34"/>
      <c r="OYJ41" s="34"/>
      <c r="OYK41" s="34"/>
      <c r="OYL41" s="34"/>
      <c r="OYM41" s="34"/>
      <c r="OYN41" s="34"/>
      <c r="OYO41" s="34"/>
      <c r="OYP41" s="34"/>
      <c r="OYQ41" s="34"/>
      <c r="OYR41" s="34"/>
      <c r="OYS41" s="34"/>
      <c r="OYT41" s="34"/>
      <c r="OYU41" s="34"/>
      <c r="OYV41" s="34"/>
      <c r="OYW41" s="34"/>
      <c r="OYX41" s="34"/>
      <c r="OYY41" s="34"/>
      <c r="OYZ41" s="34"/>
      <c r="OZA41" s="34"/>
      <c r="OZB41" s="34"/>
      <c r="OZC41" s="34"/>
      <c r="OZD41" s="34"/>
      <c r="OZE41" s="34"/>
      <c r="OZF41" s="34"/>
      <c r="OZG41" s="34"/>
      <c r="OZH41" s="34"/>
      <c r="OZI41" s="34"/>
      <c r="OZJ41" s="34"/>
      <c r="OZK41" s="34"/>
      <c r="OZL41" s="34"/>
      <c r="OZM41" s="34"/>
      <c r="OZN41" s="34"/>
      <c r="OZO41" s="34"/>
      <c r="OZP41" s="34"/>
      <c r="OZQ41" s="34"/>
      <c r="OZR41" s="34"/>
      <c r="OZS41" s="34"/>
      <c r="OZT41" s="34"/>
      <c r="OZU41" s="34"/>
      <c r="OZV41" s="34"/>
      <c r="OZW41" s="34"/>
      <c r="OZX41" s="34"/>
      <c r="OZY41" s="34"/>
      <c r="OZZ41" s="34"/>
      <c r="PAA41" s="34"/>
      <c r="PAB41" s="34"/>
      <c r="PAC41" s="34"/>
      <c r="PAD41" s="34"/>
      <c r="PAE41" s="34"/>
      <c r="PAF41" s="34"/>
      <c r="PAG41" s="34"/>
      <c r="PAH41" s="34"/>
      <c r="PAI41" s="34"/>
      <c r="PAJ41" s="34"/>
      <c r="PAK41" s="34"/>
      <c r="PAL41" s="34"/>
      <c r="PAM41" s="34"/>
      <c r="PAN41" s="34"/>
      <c r="PAO41" s="34"/>
      <c r="PAP41" s="34"/>
      <c r="PAQ41" s="34"/>
      <c r="PAR41" s="34"/>
      <c r="PAS41" s="34"/>
      <c r="PAT41" s="34"/>
      <c r="PAU41" s="34"/>
      <c r="PAV41" s="34"/>
      <c r="PAW41" s="34"/>
      <c r="PAX41" s="34"/>
      <c r="PAY41" s="34"/>
      <c r="PAZ41" s="34"/>
      <c r="PBA41" s="34"/>
      <c r="PBB41" s="34"/>
      <c r="PBC41" s="34"/>
      <c r="PBD41" s="34"/>
      <c r="PBE41" s="34"/>
      <c r="PBF41" s="34"/>
      <c r="PBG41" s="34"/>
      <c r="PBH41" s="34"/>
      <c r="PBI41" s="34"/>
      <c r="PBJ41" s="34"/>
      <c r="PBK41" s="34"/>
      <c r="PBL41" s="34"/>
      <c r="PBM41" s="34"/>
      <c r="PBN41" s="34"/>
      <c r="PBO41" s="34"/>
      <c r="PBP41" s="34"/>
      <c r="PBQ41" s="34"/>
      <c r="PBR41" s="34"/>
      <c r="PBS41" s="34"/>
      <c r="PBT41" s="34"/>
      <c r="PBU41" s="34"/>
      <c r="PBV41" s="34"/>
      <c r="PBW41" s="34"/>
      <c r="PBX41" s="34"/>
      <c r="PBY41" s="34"/>
      <c r="PBZ41" s="34"/>
      <c r="PCA41" s="34"/>
      <c r="PCB41" s="34"/>
      <c r="PCC41" s="34"/>
      <c r="PCD41" s="34"/>
      <c r="PCE41" s="34"/>
      <c r="PCF41" s="34"/>
      <c r="PCG41" s="34"/>
      <c r="PCH41" s="34"/>
      <c r="PCI41" s="34"/>
      <c r="PCJ41" s="34"/>
      <c r="PCK41" s="34"/>
      <c r="PCL41" s="34"/>
      <c r="PCM41" s="34"/>
      <c r="PCN41" s="34"/>
      <c r="PCO41" s="34"/>
      <c r="PCP41" s="34"/>
      <c r="PCQ41" s="34"/>
      <c r="PCR41" s="34"/>
      <c r="PCS41" s="34"/>
      <c r="PCT41" s="34"/>
      <c r="PCU41" s="34"/>
      <c r="PCV41" s="34"/>
      <c r="PCW41" s="34"/>
      <c r="PCX41" s="34"/>
      <c r="PCY41" s="34"/>
      <c r="PCZ41" s="34"/>
      <c r="PDA41" s="34"/>
      <c r="PDB41" s="34"/>
      <c r="PDC41" s="34"/>
      <c r="PDD41" s="34"/>
      <c r="PDE41" s="34"/>
      <c r="PDF41" s="34"/>
      <c r="PDG41" s="34"/>
      <c r="PDH41" s="34"/>
      <c r="PDI41" s="34"/>
      <c r="PDJ41" s="34"/>
      <c r="PDK41" s="34"/>
      <c r="PDL41" s="34"/>
      <c r="PDM41" s="34"/>
      <c r="PDN41" s="34"/>
      <c r="PDO41" s="34"/>
      <c r="PDP41" s="34"/>
      <c r="PDQ41" s="34"/>
      <c r="PDR41" s="34"/>
      <c r="PDS41" s="34"/>
      <c r="PDT41" s="34"/>
      <c r="PDU41" s="34"/>
      <c r="PDV41" s="34"/>
      <c r="PDW41" s="34"/>
      <c r="PDX41" s="34"/>
      <c r="PDY41" s="34"/>
      <c r="PDZ41" s="34"/>
      <c r="PEA41" s="34"/>
      <c r="PEB41" s="34"/>
      <c r="PEC41" s="34"/>
      <c r="PED41" s="34"/>
      <c r="PEE41" s="34"/>
      <c r="PEF41" s="34"/>
      <c r="PEG41" s="34"/>
      <c r="PEH41" s="34"/>
      <c r="PEI41" s="34"/>
      <c r="PEJ41" s="34"/>
      <c r="PEK41" s="34"/>
      <c r="PEL41" s="34"/>
      <c r="PEM41" s="34"/>
      <c r="PEN41" s="34"/>
      <c r="PEO41" s="34"/>
      <c r="PEP41" s="34"/>
      <c r="PEQ41" s="34"/>
      <c r="PER41" s="34"/>
      <c r="PES41" s="34"/>
      <c r="PET41" s="34"/>
      <c r="PEU41" s="34"/>
      <c r="PEV41" s="34"/>
      <c r="PEW41" s="34"/>
      <c r="PEX41" s="34"/>
      <c r="PEY41" s="34"/>
      <c r="PEZ41" s="34"/>
      <c r="PFA41" s="34"/>
      <c r="PFB41" s="34"/>
      <c r="PFC41" s="34"/>
      <c r="PFD41" s="34"/>
      <c r="PFE41" s="34"/>
      <c r="PFF41" s="34"/>
      <c r="PFG41" s="34"/>
      <c r="PFH41" s="34"/>
      <c r="PFI41" s="34"/>
      <c r="PFJ41" s="34"/>
      <c r="PFK41" s="34"/>
      <c r="PFL41" s="34"/>
      <c r="PFM41" s="34"/>
      <c r="PFN41" s="34"/>
      <c r="PFO41" s="34"/>
      <c r="PFP41" s="34"/>
      <c r="PFQ41" s="34"/>
      <c r="PFR41" s="34"/>
      <c r="PFS41" s="34"/>
      <c r="PFT41" s="34"/>
      <c r="PFU41" s="34"/>
      <c r="PFV41" s="34"/>
      <c r="PFW41" s="34"/>
      <c r="PFX41" s="34"/>
      <c r="PFY41" s="34"/>
      <c r="PFZ41" s="34"/>
      <c r="PGA41" s="34"/>
      <c r="PGB41" s="34"/>
      <c r="PGC41" s="34"/>
      <c r="PGD41" s="34"/>
      <c r="PGE41" s="34"/>
      <c r="PGF41" s="34"/>
      <c r="PGG41" s="34"/>
      <c r="PGH41" s="34"/>
      <c r="PGI41" s="34"/>
      <c r="PGJ41" s="34"/>
      <c r="PGK41" s="34"/>
      <c r="PGL41" s="34"/>
      <c r="PGM41" s="34"/>
      <c r="PGN41" s="34"/>
      <c r="PGO41" s="34"/>
      <c r="PGP41" s="34"/>
      <c r="PGQ41" s="34"/>
      <c r="PGR41" s="34"/>
      <c r="PGS41" s="34"/>
      <c r="PGT41" s="34"/>
      <c r="PGU41" s="34"/>
      <c r="PGV41" s="34"/>
      <c r="PGW41" s="34"/>
      <c r="PGX41" s="34"/>
      <c r="PGY41" s="34"/>
      <c r="PGZ41" s="34"/>
      <c r="PHA41" s="34"/>
      <c r="PHB41" s="34"/>
      <c r="PHC41" s="34"/>
      <c r="PHD41" s="34"/>
      <c r="PHE41" s="34"/>
      <c r="PHF41" s="34"/>
      <c r="PHG41" s="34"/>
      <c r="PHH41" s="34"/>
      <c r="PHI41" s="34"/>
      <c r="PHJ41" s="34"/>
      <c r="PHK41" s="34"/>
      <c r="PHL41" s="34"/>
      <c r="PHM41" s="34"/>
      <c r="PHN41" s="34"/>
      <c r="PHO41" s="34"/>
      <c r="PHP41" s="34"/>
      <c r="PHQ41" s="34"/>
      <c r="PHR41" s="34"/>
      <c r="PHS41" s="34"/>
      <c r="PHT41" s="34"/>
      <c r="PHU41" s="34"/>
      <c r="PHV41" s="34"/>
      <c r="PHW41" s="34"/>
      <c r="PHX41" s="34"/>
      <c r="PHY41" s="34"/>
      <c r="PHZ41" s="34"/>
      <c r="PIA41" s="34"/>
      <c r="PIB41" s="34"/>
      <c r="PIC41" s="34"/>
      <c r="PID41" s="34"/>
      <c r="PIE41" s="34"/>
      <c r="PIF41" s="34"/>
      <c r="PIG41" s="34"/>
      <c r="PIH41" s="34"/>
      <c r="PII41" s="34"/>
      <c r="PIJ41" s="34"/>
      <c r="PIK41" s="34"/>
      <c r="PIL41" s="34"/>
      <c r="PIM41" s="34"/>
      <c r="PIN41" s="34"/>
      <c r="PIO41" s="34"/>
      <c r="PIP41" s="34"/>
      <c r="PIQ41" s="34"/>
      <c r="PIR41" s="34"/>
      <c r="PIS41" s="34"/>
      <c r="PIT41" s="34"/>
      <c r="PIU41" s="34"/>
      <c r="PIV41" s="34"/>
      <c r="PIW41" s="34"/>
      <c r="PIX41" s="34"/>
      <c r="PIY41" s="34"/>
      <c r="PIZ41" s="34"/>
      <c r="PJA41" s="34"/>
      <c r="PJB41" s="34"/>
      <c r="PJC41" s="34"/>
      <c r="PJD41" s="34"/>
      <c r="PJE41" s="34"/>
      <c r="PJF41" s="34"/>
      <c r="PJG41" s="34"/>
      <c r="PJH41" s="34"/>
      <c r="PJI41" s="34"/>
      <c r="PJJ41" s="34"/>
      <c r="PJK41" s="34"/>
      <c r="PJL41" s="34"/>
      <c r="PJM41" s="34"/>
      <c r="PJN41" s="34"/>
      <c r="PJO41" s="34"/>
      <c r="PJP41" s="34"/>
      <c r="PJQ41" s="34"/>
      <c r="PJR41" s="34"/>
      <c r="PJS41" s="34"/>
      <c r="PJT41" s="34"/>
      <c r="PJU41" s="34"/>
      <c r="PJV41" s="34"/>
      <c r="PJW41" s="34"/>
      <c r="PJX41" s="34"/>
      <c r="PJY41" s="34"/>
      <c r="PJZ41" s="34"/>
      <c r="PKA41" s="34"/>
      <c r="PKB41" s="34"/>
      <c r="PKC41" s="34"/>
      <c r="PKD41" s="34"/>
      <c r="PKE41" s="34"/>
      <c r="PKF41" s="34"/>
      <c r="PKG41" s="34"/>
      <c r="PKH41" s="34"/>
      <c r="PKI41" s="34"/>
      <c r="PKJ41" s="34"/>
      <c r="PKK41" s="34"/>
      <c r="PKL41" s="34"/>
      <c r="PKM41" s="34"/>
      <c r="PKN41" s="34"/>
      <c r="PKO41" s="34"/>
      <c r="PKP41" s="34"/>
      <c r="PKQ41" s="34"/>
      <c r="PKR41" s="34"/>
      <c r="PKS41" s="34"/>
      <c r="PKT41" s="34"/>
      <c r="PKU41" s="34"/>
      <c r="PKV41" s="34"/>
      <c r="PKW41" s="34"/>
      <c r="PKX41" s="34"/>
      <c r="PKY41" s="34"/>
      <c r="PKZ41" s="34"/>
      <c r="PLA41" s="34"/>
      <c r="PLB41" s="34"/>
      <c r="PLC41" s="34"/>
      <c r="PLD41" s="34"/>
      <c r="PLE41" s="34"/>
      <c r="PLF41" s="34"/>
      <c r="PLG41" s="34"/>
      <c r="PLH41" s="34"/>
      <c r="PLI41" s="34"/>
      <c r="PLJ41" s="34"/>
      <c r="PLK41" s="34"/>
      <c r="PLL41" s="34"/>
      <c r="PLM41" s="34"/>
      <c r="PLN41" s="34"/>
      <c r="PLO41" s="34"/>
      <c r="PLP41" s="34"/>
      <c r="PLQ41" s="34"/>
      <c r="PLR41" s="34"/>
      <c r="PLS41" s="34"/>
      <c r="PLT41" s="34"/>
      <c r="PLU41" s="34"/>
      <c r="PLV41" s="34"/>
      <c r="PLW41" s="34"/>
      <c r="PLX41" s="34"/>
      <c r="PLY41" s="34"/>
      <c r="PLZ41" s="34"/>
      <c r="PMA41" s="34"/>
      <c r="PMB41" s="34"/>
      <c r="PMC41" s="34"/>
      <c r="PMD41" s="34"/>
      <c r="PME41" s="34"/>
      <c r="PMF41" s="34"/>
      <c r="PMG41" s="34"/>
      <c r="PMH41" s="34"/>
      <c r="PMI41" s="34"/>
      <c r="PMJ41" s="34"/>
      <c r="PMK41" s="34"/>
      <c r="PML41" s="34"/>
      <c r="PMM41" s="34"/>
      <c r="PMN41" s="34"/>
      <c r="PMO41" s="34"/>
      <c r="PMP41" s="34"/>
      <c r="PMQ41" s="34"/>
      <c r="PMR41" s="34"/>
      <c r="PMS41" s="34"/>
      <c r="PMT41" s="34"/>
      <c r="PMU41" s="34"/>
      <c r="PMV41" s="34"/>
      <c r="PMW41" s="34"/>
      <c r="PMX41" s="34"/>
      <c r="PMY41" s="34"/>
      <c r="PMZ41" s="34"/>
      <c r="PNA41" s="34"/>
      <c r="PNB41" s="34"/>
      <c r="PNC41" s="34"/>
      <c r="PND41" s="34"/>
      <c r="PNE41" s="34"/>
      <c r="PNF41" s="34"/>
      <c r="PNG41" s="34"/>
      <c r="PNH41" s="34"/>
      <c r="PNI41" s="34"/>
      <c r="PNJ41" s="34"/>
      <c r="PNK41" s="34"/>
      <c r="PNL41" s="34"/>
      <c r="PNM41" s="34"/>
      <c r="PNN41" s="34"/>
      <c r="PNO41" s="34"/>
      <c r="PNP41" s="34"/>
      <c r="PNQ41" s="34"/>
      <c r="PNR41" s="34"/>
      <c r="PNS41" s="34"/>
      <c r="PNT41" s="34"/>
      <c r="PNU41" s="34"/>
      <c r="PNV41" s="34"/>
      <c r="PNW41" s="34"/>
      <c r="PNX41" s="34"/>
      <c r="PNY41" s="34"/>
      <c r="PNZ41" s="34"/>
      <c r="POA41" s="34"/>
      <c r="POB41" s="34"/>
      <c r="POC41" s="34"/>
      <c r="POD41" s="34"/>
      <c r="POE41" s="34"/>
      <c r="POF41" s="34"/>
      <c r="POG41" s="34"/>
      <c r="POH41" s="34"/>
      <c r="POI41" s="34"/>
      <c r="POJ41" s="34"/>
      <c r="POK41" s="34"/>
      <c r="POL41" s="34"/>
      <c r="POM41" s="34"/>
      <c r="PON41" s="34"/>
      <c r="POO41" s="34"/>
      <c r="POP41" s="34"/>
      <c r="POQ41" s="34"/>
      <c r="POR41" s="34"/>
      <c r="POS41" s="34"/>
      <c r="POT41" s="34"/>
      <c r="POU41" s="34"/>
      <c r="POV41" s="34"/>
      <c r="POW41" s="34"/>
      <c r="POX41" s="34"/>
      <c r="POY41" s="34"/>
      <c r="POZ41" s="34"/>
      <c r="PPA41" s="34"/>
      <c r="PPB41" s="34"/>
      <c r="PPC41" s="34"/>
      <c r="PPD41" s="34"/>
      <c r="PPE41" s="34"/>
      <c r="PPF41" s="34"/>
      <c r="PPG41" s="34"/>
      <c r="PPH41" s="34"/>
      <c r="PPI41" s="34"/>
      <c r="PPJ41" s="34"/>
      <c r="PPK41" s="34"/>
      <c r="PPL41" s="34"/>
      <c r="PPM41" s="34"/>
      <c r="PPN41" s="34"/>
      <c r="PPO41" s="34"/>
      <c r="PPP41" s="34"/>
      <c r="PPQ41" s="34"/>
      <c r="PPR41" s="34"/>
      <c r="PPS41" s="34"/>
      <c r="PPT41" s="34"/>
      <c r="PPU41" s="34"/>
      <c r="PPV41" s="34"/>
      <c r="PPW41" s="34"/>
      <c r="PPX41" s="34"/>
      <c r="PPY41" s="34"/>
      <c r="PPZ41" s="34"/>
      <c r="PQA41" s="34"/>
      <c r="PQB41" s="34"/>
      <c r="PQC41" s="34"/>
      <c r="PQD41" s="34"/>
      <c r="PQE41" s="34"/>
      <c r="PQF41" s="34"/>
      <c r="PQG41" s="34"/>
      <c r="PQH41" s="34"/>
      <c r="PQI41" s="34"/>
      <c r="PQJ41" s="34"/>
      <c r="PQK41" s="34"/>
      <c r="PQL41" s="34"/>
      <c r="PQM41" s="34"/>
      <c r="PQN41" s="34"/>
      <c r="PQO41" s="34"/>
      <c r="PQP41" s="34"/>
      <c r="PQQ41" s="34"/>
      <c r="PQR41" s="34"/>
      <c r="PQS41" s="34"/>
      <c r="PQT41" s="34"/>
      <c r="PQU41" s="34"/>
      <c r="PQV41" s="34"/>
      <c r="PQW41" s="34"/>
      <c r="PQX41" s="34"/>
      <c r="PQY41" s="34"/>
      <c r="PQZ41" s="34"/>
      <c r="PRA41" s="34"/>
      <c r="PRB41" s="34"/>
      <c r="PRC41" s="34"/>
      <c r="PRD41" s="34"/>
      <c r="PRE41" s="34"/>
      <c r="PRF41" s="34"/>
      <c r="PRG41" s="34"/>
      <c r="PRH41" s="34"/>
      <c r="PRI41" s="34"/>
      <c r="PRJ41" s="34"/>
      <c r="PRK41" s="34"/>
      <c r="PRL41" s="34"/>
      <c r="PRM41" s="34"/>
      <c r="PRN41" s="34"/>
      <c r="PRO41" s="34"/>
      <c r="PRP41" s="34"/>
      <c r="PRQ41" s="34"/>
      <c r="PRR41" s="34"/>
      <c r="PRS41" s="34"/>
      <c r="PRT41" s="34"/>
      <c r="PRU41" s="34"/>
      <c r="PRV41" s="34"/>
      <c r="PRW41" s="34"/>
      <c r="PRX41" s="34"/>
      <c r="PRY41" s="34"/>
      <c r="PRZ41" s="34"/>
      <c r="PSA41" s="34"/>
      <c r="PSB41" s="34"/>
      <c r="PSC41" s="34"/>
      <c r="PSD41" s="34"/>
      <c r="PSE41" s="34"/>
      <c r="PSF41" s="34"/>
      <c r="PSG41" s="34"/>
      <c r="PSH41" s="34"/>
      <c r="PSI41" s="34"/>
      <c r="PSJ41" s="34"/>
      <c r="PSK41" s="34"/>
      <c r="PSL41" s="34"/>
      <c r="PSM41" s="34"/>
      <c r="PSN41" s="34"/>
      <c r="PSO41" s="34"/>
      <c r="PSP41" s="34"/>
      <c r="PSQ41" s="34"/>
      <c r="PSR41" s="34"/>
      <c r="PSS41" s="34"/>
      <c r="PST41" s="34"/>
      <c r="PSU41" s="34"/>
      <c r="PSV41" s="34"/>
      <c r="PSW41" s="34"/>
      <c r="PSX41" s="34"/>
      <c r="PSY41" s="34"/>
      <c r="PSZ41" s="34"/>
      <c r="PTA41" s="34"/>
      <c r="PTB41" s="34"/>
      <c r="PTC41" s="34"/>
      <c r="PTD41" s="34"/>
      <c r="PTE41" s="34"/>
      <c r="PTF41" s="34"/>
      <c r="PTG41" s="34"/>
      <c r="PTH41" s="34"/>
      <c r="PTI41" s="34"/>
      <c r="PTJ41" s="34"/>
      <c r="PTK41" s="34"/>
      <c r="PTL41" s="34"/>
      <c r="PTM41" s="34"/>
      <c r="PTN41" s="34"/>
      <c r="PTO41" s="34"/>
      <c r="PTP41" s="34"/>
      <c r="PTQ41" s="34"/>
      <c r="PTR41" s="34"/>
      <c r="PTS41" s="34"/>
      <c r="PTT41" s="34"/>
      <c r="PTU41" s="34"/>
      <c r="PTV41" s="34"/>
      <c r="PTW41" s="34"/>
      <c r="PTX41" s="34"/>
      <c r="PTY41" s="34"/>
      <c r="PTZ41" s="34"/>
      <c r="PUA41" s="34"/>
      <c r="PUB41" s="34"/>
      <c r="PUC41" s="34"/>
      <c r="PUD41" s="34"/>
      <c r="PUE41" s="34"/>
      <c r="PUF41" s="34"/>
      <c r="PUG41" s="34"/>
      <c r="PUH41" s="34"/>
      <c r="PUI41" s="34"/>
      <c r="PUJ41" s="34"/>
      <c r="PUK41" s="34"/>
      <c r="PUL41" s="34"/>
      <c r="PUM41" s="34"/>
      <c r="PUN41" s="34"/>
      <c r="PUO41" s="34"/>
      <c r="PUP41" s="34"/>
      <c r="PUQ41" s="34"/>
      <c r="PUR41" s="34"/>
      <c r="PUS41" s="34"/>
      <c r="PUT41" s="34"/>
      <c r="PUU41" s="34"/>
      <c r="PUV41" s="34"/>
      <c r="PUW41" s="34"/>
      <c r="PUX41" s="34"/>
      <c r="PUY41" s="34"/>
      <c r="PUZ41" s="34"/>
      <c r="PVA41" s="34"/>
      <c r="PVB41" s="34"/>
      <c r="PVC41" s="34"/>
      <c r="PVD41" s="34"/>
      <c r="PVE41" s="34"/>
      <c r="PVF41" s="34"/>
      <c r="PVG41" s="34"/>
      <c r="PVH41" s="34"/>
      <c r="PVI41" s="34"/>
      <c r="PVJ41" s="34"/>
      <c r="PVK41" s="34"/>
      <c r="PVL41" s="34"/>
      <c r="PVM41" s="34"/>
      <c r="PVN41" s="34"/>
      <c r="PVO41" s="34"/>
      <c r="PVP41" s="34"/>
      <c r="PVQ41" s="34"/>
      <c r="PVR41" s="34"/>
      <c r="PVS41" s="34"/>
      <c r="PVT41" s="34"/>
      <c r="PVU41" s="34"/>
      <c r="PVV41" s="34"/>
      <c r="PVW41" s="34"/>
      <c r="PVX41" s="34"/>
      <c r="PVY41" s="34"/>
      <c r="PVZ41" s="34"/>
      <c r="PWA41" s="34"/>
      <c r="PWB41" s="34"/>
      <c r="PWC41" s="34"/>
      <c r="PWD41" s="34"/>
      <c r="PWE41" s="34"/>
      <c r="PWF41" s="34"/>
      <c r="PWG41" s="34"/>
      <c r="PWH41" s="34"/>
      <c r="PWI41" s="34"/>
      <c r="PWJ41" s="34"/>
      <c r="PWK41" s="34"/>
      <c r="PWL41" s="34"/>
      <c r="PWM41" s="34"/>
      <c r="PWN41" s="34"/>
      <c r="PWO41" s="34"/>
      <c r="PWP41" s="34"/>
      <c r="PWQ41" s="34"/>
      <c r="PWR41" s="34"/>
      <c r="PWS41" s="34"/>
      <c r="PWT41" s="34"/>
      <c r="PWU41" s="34"/>
      <c r="PWV41" s="34"/>
      <c r="PWW41" s="34"/>
      <c r="PWX41" s="34"/>
      <c r="PWY41" s="34"/>
      <c r="PWZ41" s="34"/>
      <c r="PXA41" s="34"/>
      <c r="PXB41" s="34"/>
      <c r="PXC41" s="34"/>
      <c r="PXD41" s="34"/>
      <c r="PXE41" s="34"/>
      <c r="PXF41" s="34"/>
      <c r="PXG41" s="34"/>
      <c r="PXH41" s="34"/>
      <c r="PXI41" s="34"/>
      <c r="PXJ41" s="34"/>
      <c r="PXK41" s="34"/>
      <c r="PXL41" s="34"/>
      <c r="PXM41" s="34"/>
      <c r="PXN41" s="34"/>
      <c r="PXO41" s="34"/>
      <c r="PXP41" s="34"/>
      <c r="PXQ41" s="34"/>
      <c r="PXR41" s="34"/>
      <c r="PXS41" s="34"/>
      <c r="PXT41" s="34"/>
      <c r="PXU41" s="34"/>
      <c r="PXV41" s="34"/>
      <c r="PXW41" s="34"/>
      <c r="PXX41" s="34"/>
      <c r="PXY41" s="34"/>
      <c r="PXZ41" s="34"/>
      <c r="PYA41" s="34"/>
      <c r="PYB41" s="34"/>
      <c r="PYC41" s="34"/>
      <c r="PYD41" s="34"/>
      <c r="PYE41" s="34"/>
      <c r="PYF41" s="34"/>
      <c r="PYG41" s="34"/>
      <c r="PYH41" s="34"/>
      <c r="PYI41" s="34"/>
      <c r="PYJ41" s="34"/>
      <c r="PYK41" s="34"/>
      <c r="PYL41" s="34"/>
      <c r="PYM41" s="34"/>
      <c r="PYN41" s="34"/>
      <c r="PYO41" s="34"/>
      <c r="PYP41" s="34"/>
      <c r="PYQ41" s="34"/>
      <c r="PYR41" s="34"/>
      <c r="PYS41" s="34"/>
      <c r="PYT41" s="34"/>
      <c r="PYU41" s="34"/>
      <c r="PYV41" s="34"/>
      <c r="PYW41" s="34"/>
      <c r="PYX41" s="34"/>
      <c r="PYY41" s="34"/>
      <c r="PYZ41" s="34"/>
      <c r="PZA41" s="34"/>
      <c r="PZB41" s="34"/>
      <c r="PZC41" s="34"/>
      <c r="PZD41" s="34"/>
      <c r="PZE41" s="34"/>
      <c r="PZF41" s="34"/>
      <c r="PZG41" s="34"/>
      <c r="PZH41" s="34"/>
      <c r="PZI41" s="34"/>
      <c r="PZJ41" s="34"/>
      <c r="PZK41" s="34"/>
      <c r="PZL41" s="34"/>
      <c r="PZM41" s="34"/>
      <c r="PZN41" s="34"/>
      <c r="PZO41" s="34"/>
      <c r="PZP41" s="34"/>
      <c r="PZQ41" s="34"/>
      <c r="PZR41" s="34"/>
      <c r="PZS41" s="34"/>
      <c r="PZT41" s="34"/>
      <c r="PZU41" s="34"/>
      <c r="PZV41" s="34"/>
      <c r="PZW41" s="34"/>
      <c r="PZX41" s="34"/>
      <c r="PZY41" s="34"/>
      <c r="PZZ41" s="34"/>
      <c r="QAA41" s="34"/>
      <c r="QAB41" s="34"/>
      <c r="QAC41" s="34"/>
      <c r="QAD41" s="34"/>
      <c r="QAE41" s="34"/>
      <c r="QAF41" s="34"/>
      <c r="QAG41" s="34"/>
      <c r="QAH41" s="34"/>
      <c r="QAI41" s="34"/>
      <c r="QAJ41" s="34"/>
      <c r="QAK41" s="34"/>
      <c r="QAL41" s="34"/>
      <c r="QAM41" s="34"/>
      <c r="QAN41" s="34"/>
      <c r="QAO41" s="34"/>
      <c r="QAP41" s="34"/>
      <c r="QAQ41" s="34"/>
      <c r="QAR41" s="34"/>
      <c r="QAS41" s="34"/>
      <c r="QAT41" s="34"/>
      <c r="QAU41" s="34"/>
      <c r="QAV41" s="34"/>
      <c r="QAW41" s="34"/>
      <c r="QAX41" s="34"/>
      <c r="QAY41" s="34"/>
      <c r="QAZ41" s="34"/>
      <c r="QBA41" s="34"/>
      <c r="QBB41" s="34"/>
      <c r="QBC41" s="34"/>
      <c r="QBD41" s="34"/>
      <c r="QBE41" s="34"/>
      <c r="QBF41" s="34"/>
      <c r="QBG41" s="34"/>
      <c r="QBH41" s="34"/>
      <c r="QBI41" s="34"/>
      <c r="QBJ41" s="34"/>
      <c r="QBK41" s="34"/>
      <c r="QBL41" s="34"/>
      <c r="QBM41" s="34"/>
      <c r="QBN41" s="34"/>
      <c r="QBO41" s="34"/>
      <c r="QBP41" s="34"/>
      <c r="QBQ41" s="34"/>
      <c r="QBR41" s="34"/>
      <c r="QBS41" s="34"/>
      <c r="QBT41" s="34"/>
      <c r="QBU41" s="34"/>
      <c r="QBV41" s="34"/>
      <c r="QBW41" s="34"/>
      <c r="QBX41" s="34"/>
      <c r="QBY41" s="34"/>
      <c r="QBZ41" s="34"/>
      <c r="QCA41" s="34"/>
      <c r="QCB41" s="34"/>
      <c r="QCC41" s="34"/>
      <c r="QCD41" s="34"/>
      <c r="QCE41" s="34"/>
      <c r="QCF41" s="34"/>
      <c r="QCG41" s="34"/>
      <c r="QCH41" s="34"/>
      <c r="QCI41" s="34"/>
      <c r="QCJ41" s="34"/>
      <c r="QCK41" s="34"/>
      <c r="QCL41" s="34"/>
      <c r="QCM41" s="34"/>
      <c r="QCN41" s="34"/>
      <c r="QCO41" s="34"/>
      <c r="QCP41" s="34"/>
      <c r="QCQ41" s="34"/>
      <c r="QCR41" s="34"/>
      <c r="QCS41" s="34"/>
      <c r="QCT41" s="34"/>
      <c r="QCU41" s="34"/>
      <c r="QCV41" s="34"/>
      <c r="QCW41" s="34"/>
      <c r="QCX41" s="34"/>
      <c r="QCY41" s="34"/>
      <c r="QCZ41" s="34"/>
      <c r="QDA41" s="34"/>
      <c r="QDB41" s="34"/>
      <c r="QDC41" s="34"/>
      <c r="QDD41" s="34"/>
      <c r="QDE41" s="34"/>
      <c r="QDF41" s="34"/>
      <c r="QDG41" s="34"/>
      <c r="QDH41" s="34"/>
      <c r="QDI41" s="34"/>
      <c r="QDJ41" s="34"/>
      <c r="QDK41" s="34"/>
      <c r="QDL41" s="34"/>
      <c r="QDM41" s="34"/>
      <c r="QDN41" s="34"/>
      <c r="QDO41" s="34"/>
      <c r="QDP41" s="34"/>
      <c r="QDQ41" s="34"/>
      <c r="QDR41" s="34"/>
      <c r="QDS41" s="34"/>
      <c r="QDT41" s="34"/>
      <c r="QDU41" s="34"/>
      <c r="QDV41" s="34"/>
      <c r="QDW41" s="34"/>
      <c r="QDX41" s="34"/>
      <c r="QDY41" s="34"/>
      <c r="QDZ41" s="34"/>
      <c r="QEA41" s="34"/>
      <c r="QEB41" s="34"/>
      <c r="QEC41" s="34"/>
      <c r="QED41" s="34"/>
      <c r="QEE41" s="34"/>
      <c r="QEF41" s="34"/>
      <c r="QEG41" s="34"/>
      <c r="QEH41" s="34"/>
      <c r="QEI41" s="34"/>
      <c r="QEJ41" s="34"/>
      <c r="QEK41" s="34"/>
      <c r="QEL41" s="34"/>
      <c r="QEM41" s="34"/>
      <c r="QEN41" s="34"/>
      <c r="QEO41" s="34"/>
      <c r="QEP41" s="34"/>
      <c r="QEQ41" s="34"/>
      <c r="QER41" s="34"/>
      <c r="QES41" s="34"/>
      <c r="QET41" s="34"/>
      <c r="QEU41" s="34"/>
      <c r="QEV41" s="34"/>
      <c r="QEW41" s="34"/>
      <c r="QEX41" s="34"/>
      <c r="QEY41" s="34"/>
      <c r="QEZ41" s="34"/>
      <c r="QFA41" s="34"/>
      <c r="QFB41" s="34"/>
      <c r="QFC41" s="34"/>
      <c r="QFD41" s="34"/>
      <c r="QFE41" s="34"/>
      <c r="QFF41" s="34"/>
      <c r="QFG41" s="34"/>
      <c r="QFH41" s="34"/>
      <c r="QFI41" s="34"/>
      <c r="QFJ41" s="34"/>
      <c r="QFK41" s="34"/>
      <c r="QFL41" s="34"/>
      <c r="QFM41" s="34"/>
      <c r="QFN41" s="34"/>
      <c r="QFO41" s="34"/>
      <c r="QFP41" s="34"/>
      <c r="QFQ41" s="34"/>
      <c r="QFR41" s="34"/>
      <c r="QFS41" s="34"/>
      <c r="QFT41" s="34"/>
      <c r="QFU41" s="34"/>
      <c r="QFV41" s="34"/>
      <c r="QFW41" s="34"/>
      <c r="QFX41" s="34"/>
      <c r="QFY41" s="34"/>
      <c r="QFZ41" s="34"/>
      <c r="QGA41" s="34"/>
      <c r="QGB41" s="34"/>
      <c r="QGC41" s="34"/>
      <c r="QGD41" s="34"/>
      <c r="QGE41" s="34"/>
      <c r="QGF41" s="34"/>
      <c r="QGG41" s="34"/>
      <c r="QGH41" s="34"/>
      <c r="QGI41" s="34"/>
      <c r="QGJ41" s="34"/>
      <c r="QGK41" s="34"/>
      <c r="QGL41" s="34"/>
      <c r="QGM41" s="34"/>
      <c r="QGN41" s="34"/>
      <c r="QGO41" s="34"/>
      <c r="QGP41" s="34"/>
      <c r="QGQ41" s="34"/>
      <c r="QGR41" s="34"/>
      <c r="QGS41" s="34"/>
      <c r="QGT41" s="34"/>
      <c r="QGU41" s="34"/>
      <c r="QGV41" s="34"/>
      <c r="QGW41" s="34"/>
      <c r="QGX41" s="34"/>
      <c r="QGY41" s="34"/>
      <c r="QGZ41" s="34"/>
      <c r="QHA41" s="34"/>
      <c r="QHB41" s="34"/>
      <c r="QHC41" s="34"/>
      <c r="QHD41" s="34"/>
      <c r="QHE41" s="34"/>
      <c r="QHF41" s="34"/>
      <c r="QHG41" s="34"/>
      <c r="QHH41" s="34"/>
      <c r="QHI41" s="34"/>
      <c r="QHJ41" s="34"/>
      <c r="QHK41" s="34"/>
      <c r="QHL41" s="34"/>
      <c r="QHM41" s="34"/>
      <c r="QHN41" s="34"/>
      <c r="QHO41" s="34"/>
      <c r="QHP41" s="34"/>
      <c r="QHQ41" s="34"/>
      <c r="QHR41" s="34"/>
      <c r="QHS41" s="34"/>
      <c r="QHT41" s="34"/>
      <c r="QHU41" s="34"/>
      <c r="QHV41" s="34"/>
      <c r="QHW41" s="34"/>
      <c r="QHX41" s="34"/>
      <c r="QHY41" s="34"/>
      <c r="QHZ41" s="34"/>
      <c r="QIA41" s="34"/>
      <c r="QIB41" s="34"/>
      <c r="QIC41" s="34"/>
      <c r="QID41" s="34"/>
      <c r="QIE41" s="34"/>
      <c r="QIF41" s="34"/>
      <c r="QIG41" s="34"/>
      <c r="QIH41" s="34"/>
      <c r="QII41" s="34"/>
      <c r="QIJ41" s="34"/>
      <c r="QIK41" s="34"/>
      <c r="QIL41" s="34"/>
      <c r="QIM41" s="34"/>
      <c r="QIN41" s="34"/>
      <c r="QIO41" s="34"/>
      <c r="QIP41" s="34"/>
      <c r="QIQ41" s="34"/>
      <c r="QIR41" s="34"/>
      <c r="QIS41" s="34"/>
      <c r="QIT41" s="34"/>
      <c r="QIU41" s="34"/>
      <c r="QIV41" s="34"/>
      <c r="QIW41" s="34"/>
      <c r="QIX41" s="34"/>
      <c r="QIY41" s="34"/>
      <c r="QIZ41" s="34"/>
      <c r="QJA41" s="34"/>
      <c r="QJB41" s="34"/>
      <c r="QJC41" s="34"/>
      <c r="QJD41" s="34"/>
      <c r="QJE41" s="34"/>
      <c r="QJF41" s="34"/>
      <c r="QJG41" s="34"/>
      <c r="QJH41" s="34"/>
      <c r="QJI41" s="34"/>
      <c r="QJJ41" s="34"/>
      <c r="QJK41" s="34"/>
      <c r="QJL41" s="34"/>
      <c r="QJM41" s="34"/>
      <c r="QJN41" s="34"/>
      <c r="QJO41" s="34"/>
      <c r="QJP41" s="34"/>
      <c r="QJQ41" s="34"/>
      <c r="QJR41" s="34"/>
      <c r="QJS41" s="34"/>
      <c r="QJT41" s="34"/>
      <c r="QJU41" s="34"/>
      <c r="QJV41" s="34"/>
      <c r="QJW41" s="34"/>
      <c r="QJX41" s="34"/>
      <c r="QJY41" s="34"/>
      <c r="QJZ41" s="34"/>
      <c r="QKA41" s="34"/>
      <c r="QKB41" s="34"/>
      <c r="QKC41" s="34"/>
      <c r="QKD41" s="34"/>
      <c r="QKE41" s="34"/>
      <c r="QKF41" s="34"/>
      <c r="QKG41" s="34"/>
      <c r="QKH41" s="34"/>
      <c r="QKI41" s="34"/>
      <c r="QKJ41" s="34"/>
      <c r="QKK41" s="34"/>
      <c r="QKL41" s="34"/>
      <c r="QKM41" s="34"/>
      <c r="QKN41" s="34"/>
      <c r="QKO41" s="34"/>
      <c r="QKP41" s="34"/>
      <c r="QKQ41" s="34"/>
      <c r="QKR41" s="34"/>
      <c r="QKS41" s="34"/>
      <c r="QKT41" s="34"/>
      <c r="QKU41" s="34"/>
      <c r="QKV41" s="34"/>
      <c r="QKW41" s="34"/>
      <c r="QKX41" s="34"/>
      <c r="QKY41" s="34"/>
      <c r="QKZ41" s="34"/>
      <c r="QLA41" s="34"/>
      <c r="QLB41" s="34"/>
      <c r="QLC41" s="34"/>
      <c r="QLD41" s="34"/>
      <c r="QLE41" s="34"/>
      <c r="QLF41" s="34"/>
      <c r="QLG41" s="34"/>
      <c r="QLH41" s="34"/>
      <c r="QLI41" s="34"/>
      <c r="QLJ41" s="34"/>
      <c r="QLK41" s="34"/>
      <c r="QLL41" s="34"/>
      <c r="QLM41" s="34"/>
      <c r="QLN41" s="34"/>
      <c r="QLO41" s="34"/>
      <c r="QLP41" s="34"/>
      <c r="QLQ41" s="34"/>
      <c r="QLR41" s="34"/>
      <c r="QLS41" s="34"/>
      <c r="QLT41" s="34"/>
      <c r="QLU41" s="34"/>
      <c r="QLV41" s="34"/>
      <c r="QLW41" s="34"/>
      <c r="QLX41" s="34"/>
      <c r="QLY41" s="34"/>
      <c r="QLZ41" s="34"/>
      <c r="QMA41" s="34"/>
      <c r="QMB41" s="34"/>
      <c r="QMC41" s="34"/>
      <c r="QMD41" s="34"/>
      <c r="QME41" s="34"/>
      <c r="QMF41" s="34"/>
      <c r="QMG41" s="34"/>
      <c r="QMH41" s="34"/>
      <c r="QMI41" s="34"/>
      <c r="QMJ41" s="34"/>
      <c r="QMK41" s="34"/>
      <c r="QML41" s="34"/>
      <c r="QMM41" s="34"/>
      <c r="QMN41" s="34"/>
      <c r="QMO41" s="34"/>
      <c r="QMP41" s="34"/>
      <c r="QMQ41" s="34"/>
      <c r="QMR41" s="34"/>
      <c r="QMS41" s="34"/>
      <c r="QMT41" s="34"/>
      <c r="QMU41" s="34"/>
      <c r="QMV41" s="34"/>
      <c r="QMW41" s="34"/>
      <c r="QMX41" s="34"/>
      <c r="QMY41" s="34"/>
      <c r="QMZ41" s="34"/>
      <c r="QNA41" s="34"/>
      <c r="QNB41" s="34"/>
      <c r="QNC41" s="34"/>
      <c r="QND41" s="34"/>
      <c r="QNE41" s="34"/>
      <c r="QNF41" s="34"/>
      <c r="QNG41" s="34"/>
      <c r="QNH41" s="34"/>
      <c r="QNI41" s="34"/>
      <c r="QNJ41" s="34"/>
      <c r="QNK41" s="34"/>
      <c r="QNL41" s="34"/>
      <c r="QNM41" s="34"/>
      <c r="QNN41" s="34"/>
      <c r="QNO41" s="34"/>
      <c r="QNP41" s="34"/>
      <c r="QNQ41" s="34"/>
      <c r="QNR41" s="34"/>
      <c r="QNS41" s="34"/>
      <c r="QNT41" s="34"/>
      <c r="QNU41" s="34"/>
      <c r="QNV41" s="34"/>
      <c r="QNW41" s="34"/>
      <c r="QNX41" s="34"/>
      <c r="QNY41" s="34"/>
      <c r="QNZ41" s="34"/>
      <c r="QOA41" s="34"/>
      <c r="QOB41" s="34"/>
      <c r="QOC41" s="34"/>
      <c r="QOD41" s="34"/>
      <c r="QOE41" s="34"/>
      <c r="QOF41" s="34"/>
      <c r="QOG41" s="34"/>
      <c r="QOH41" s="34"/>
      <c r="QOI41" s="34"/>
      <c r="QOJ41" s="34"/>
      <c r="QOK41" s="34"/>
      <c r="QOL41" s="34"/>
      <c r="QOM41" s="34"/>
      <c r="QON41" s="34"/>
      <c r="QOO41" s="34"/>
      <c r="QOP41" s="34"/>
      <c r="QOQ41" s="34"/>
      <c r="QOR41" s="34"/>
      <c r="QOS41" s="34"/>
      <c r="QOT41" s="34"/>
      <c r="QOU41" s="34"/>
      <c r="QOV41" s="34"/>
      <c r="QOW41" s="34"/>
      <c r="QOX41" s="34"/>
      <c r="QOY41" s="34"/>
      <c r="QOZ41" s="34"/>
      <c r="QPA41" s="34"/>
      <c r="QPB41" s="34"/>
      <c r="QPC41" s="34"/>
      <c r="QPD41" s="34"/>
      <c r="QPE41" s="34"/>
      <c r="QPF41" s="34"/>
      <c r="QPG41" s="34"/>
      <c r="QPH41" s="34"/>
      <c r="QPI41" s="34"/>
      <c r="QPJ41" s="34"/>
      <c r="QPK41" s="34"/>
      <c r="QPL41" s="34"/>
      <c r="QPM41" s="34"/>
      <c r="QPN41" s="34"/>
      <c r="QPO41" s="34"/>
      <c r="QPP41" s="34"/>
      <c r="QPQ41" s="34"/>
      <c r="QPR41" s="34"/>
      <c r="QPS41" s="34"/>
      <c r="QPT41" s="34"/>
      <c r="QPU41" s="34"/>
      <c r="QPV41" s="34"/>
      <c r="QPW41" s="34"/>
      <c r="QPX41" s="34"/>
      <c r="QPY41" s="34"/>
      <c r="QPZ41" s="34"/>
      <c r="QQA41" s="34"/>
      <c r="QQB41" s="34"/>
      <c r="QQC41" s="34"/>
      <c r="QQD41" s="34"/>
      <c r="QQE41" s="34"/>
      <c r="QQF41" s="34"/>
      <c r="QQG41" s="34"/>
      <c r="QQH41" s="34"/>
      <c r="QQI41" s="34"/>
      <c r="QQJ41" s="34"/>
      <c r="QQK41" s="34"/>
      <c r="QQL41" s="34"/>
      <c r="QQM41" s="34"/>
      <c r="QQN41" s="34"/>
      <c r="QQO41" s="34"/>
      <c r="QQP41" s="34"/>
      <c r="QQQ41" s="34"/>
      <c r="QQR41" s="34"/>
      <c r="QQS41" s="34"/>
      <c r="QQT41" s="34"/>
      <c r="QQU41" s="34"/>
      <c r="QQV41" s="34"/>
      <c r="QQW41" s="34"/>
      <c r="QQX41" s="34"/>
      <c r="QQY41" s="34"/>
      <c r="QQZ41" s="34"/>
      <c r="QRA41" s="34"/>
      <c r="QRB41" s="34"/>
      <c r="QRC41" s="34"/>
      <c r="QRD41" s="34"/>
      <c r="QRE41" s="34"/>
      <c r="QRF41" s="34"/>
      <c r="QRG41" s="34"/>
      <c r="QRH41" s="34"/>
      <c r="QRI41" s="34"/>
      <c r="QRJ41" s="34"/>
      <c r="QRK41" s="34"/>
      <c r="QRL41" s="34"/>
      <c r="QRM41" s="34"/>
      <c r="QRN41" s="34"/>
      <c r="QRO41" s="34"/>
      <c r="QRP41" s="34"/>
      <c r="QRQ41" s="34"/>
      <c r="QRR41" s="34"/>
      <c r="QRS41" s="34"/>
      <c r="QRT41" s="34"/>
      <c r="QRU41" s="34"/>
      <c r="QRV41" s="34"/>
      <c r="QRW41" s="34"/>
      <c r="QRX41" s="34"/>
      <c r="QRY41" s="34"/>
      <c r="QRZ41" s="34"/>
      <c r="QSA41" s="34"/>
      <c r="QSB41" s="34"/>
      <c r="QSC41" s="34"/>
      <c r="QSD41" s="34"/>
      <c r="QSE41" s="34"/>
      <c r="QSF41" s="34"/>
      <c r="QSG41" s="34"/>
      <c r="QSH41" s="34"/>
      <c r="QSI41" s="34"/>
      <c r="QSJ41" s="34"/>
      <c r="QSK41" s="34"/>
      <c r="QSL41" s="34"/>
      <c r="QSM41" s="34"/>
      <c r="QSN41" s="34"/>
      <c r="QSO41" s="34"/>
      <c r="QSP41" s="34"/>
      <c r="QSQ41" s="34"/>
      <c r="QSR41" s="34"/>
      <c r="QSS41" s="34"/>
      <c r="QST41" s="34"/>
      <c r="QSU41" s="34"/>
      <c r="QSV41" s="34"/>
      <c r="QSW41" s="34"/>
      <c r="QSX41" s="34"/>
      <c r="QSY41" s="34"/>
      <c r="QSZ41" s="34"/>
      <c r="QTA41" s="34"/>
      <c r="QTB41" s="34"/>
      <c r="QTC41" s="34"/>
      <c r="QTD41" s="34"/>
      <c r="QTE41" s="34"/>
      <c r="QTF41" s="34"/>
      <c r="QTG41" s="34"/>
      <c r="QTH41" s="34"/>
      <c r="QTI41" s="34"/>
      <c r="QTJ41" s="34"/>
      <c r="QTK41" s="34"/>
      <c r="QTL41" s="34"/>
      <c r="QTM41" s="34"/>
      <c r="QTN41" s="34"/>
      <c r="QTO41" s="34"/>
      <c r="QTP41" s="34"/>
      <c r="QTQ41" s="34"/>
      <c r="QTR41" s="34"/>
      <c r="QTS41" s="34"/>
      <c r="QTT41" s="34"/>
      <c r="QTU41" s="34"/>
      <c r="QTV41" s="34"/>
      <c r="QTW41" s="34"/>
      <c r="QTX41" s="34"/>
      <c r="QTY41" s="34"/>
      <c r="QTZ41" s="34"/>
      <c r="QUA41" s="34"/>
      <c r="QUB41" s="34"/>
      <c r="QUC41" s="34"/>
      <c r="QUD41" s="34"/>
      <c r="QUE41" s="34"/>
      <c r="QUF41" s="34"/>
      <c r="QUG41" s="34"/>
      <c r="QUH41" s="34"/>
      <c r="QUI41" s="34"/>
      <c r="QUJ41" s="34"/>
      <c r="QUK41" s="34"/>
      <c r="QUL41" s="34"/>
      <c r="QUM41" s="34"/>
      <c r="QUN41" s="34"/>
      <c r="QUO41" s="34"/>
      <c r="QUP41" s="34"/>
      <c r="QUQ41" s="34"/>
      <c r="QUR41" s="34"/>
      <c r="QUS41" s="34"/>
      <c r="QUT41" s="34"/>
      <c r="QUU41" s="34"/>
      <c r="QUV41" s="34"/>
      <c r="QUW41" s="34"/>
      <c r="QUX41" s="34"/>
      <c r="QUY41" s="34"/>
      <c r="QUZ41" s="34"/>
      <c r="QVA41" s="34"/>
      <c r="QVB41" s="34"/>
      <c r="QVC41" s="34"/>
      <c r="QVD41" s="34"/>
      <c r="QVE41" s="34"/>
      <c r="QVF41" s="34"/>
      <c r="QVG41" s="34"/>
      <c r="QVH41" s="34"/>
      <c r="QVI41" s="34"/>
      <c r="QVJ41" s="34"/>
      <c r="QVK41" s="34"/>
      <c r="QVL41" s="34"/>
      <c r="QVM41" s="34"/>
      <c r="QVN41" s="34"/>
      <c r="QVO41" s="34"/>
      <c r="QVP41" s="34"/>
      <c r="QVQ41" s="34"/>
      <c r="QVR41" s="34"/>
      <c r="QVS41" s="34"/>
      <c r="QVT41" s="34"/>
      <c r="QVU41" s="34"/>
      <c r="QVV41" s="34"/>
      <c r="QVW41" s="34"/>
      <c r="QVX41" s="34"/>
      <c r="QVY41" s="34"/>
      <c r="QVZ41" s="34"/>
      <c r="QWA41" s="34"/>
      <c r="QWB41" s="34"/>
      <c r="QWC41" s="34"/>
      <c r="QWD41" s="34"/>
      <c r="QWE41" s="34"/>
      <c r="QWF41" s="34"/>
      <c r="QWG41" s="34"/>
      <c r="QWH41" s="34"/>
      <c r="QWI41" s="34"/>
      <c r="QWJ41" s="34"/>
      <c r="QWK41" s="34"/>
      <c r="QWL41" s="34"/>
      <c r="QWM41" s="34"/>
      <c r="QWN41" s="34"/>
      <c r="QWO41" s="34"/>
      <c r="QWP41" s="34"/>
      <c r="QWQ41" s="34"/>
      <c r="QWR41" s="34"/>
      <c r="QWS41" s="34"/>
      <c r="QWT41" s="34"/>
      <c r="QWU41" s="34"/>
      <c r="QWV41" s="34"/>
      <c r="QWW41" s="34"/>
      <c r="QWX41" s="34"/>
      <c r="QWY41" s="34"/>
      <c r="QWZ41" s="34"/>
      <c r="QXA41" s="34"/>
      <c r="QXB41" s="34"/>
      <c r="QXC41" s="34"/>
      <c r="QXD41" s="34"/>
      <c r="QXE41" s="34"/>
      <c r="QXF41" s="34"/>
      <c r="QXG41" s="34"/>
      <c r="QXH41" s="34"/>
      <c r="QXI41" s="34"/>
      <c r="QXJ41" s="34"/>
      <c r="QXK41" s="34"/>
      <c r="QXL41" s="34"/>
      <c r="QXM41" s="34"/>
      <c r="QXN41" s="34"/>
      <c r="QXO41" s="34"/>
      <c r="QXP41" s="34"/>
      <c r="QXQ41" s="34"/>
      <c r="QXR41" s="34"/>
      <c r="QXS41" s="34"/>
      <c r="QXT41" s="34"/>
      <c r="QXU41" s="34"/>
      <c r="QXV41" s="34"/>
      <c r="QXW41" s="34"/>
      <c r="QXX41" s="34"/>
      <c r="QXY41" s="34"/>
      <c r="QXZ41" s="34"/>
      <c r="QYA41" s="34"/>
      <c r="QYB41" s="34"/>
      <c r="QYC41" s="34"/>
      <c r="QYD41" s="34"/>
      <c r="QYE41" s="34"/>
      <c r="QYF41" s="34"/>
      <c r="QYG41" s="34"/>
      <c r="QYH41" s="34"/>
      <c r="QYI41" s="34"/>
      <c r="QYJ41" s="34"/>
      <c r="QYK41" s="34"/>
      <c r="QYL41" s="34"/>
      <c r="QYM41" s="34"/>
      <c r="QYN41" s="34"/>
      <c r="QYO41" s="34"/>
      <c r="QYP41" s="34"/>
      <c r="QYQ41" s="34"/>
      <c r="QYR41" s="34"/>
      <c r="QYS41" s="34"/>
      <c r="QYT41" s="34"/>
      <c r="QYU41" s="34"/>
      <c r="QYV41" s="34"/>
      <c r="QYW41" s="34"/>
      <c r="QYX41" s="34"/>
      <c r="QYY41" s="34"/>
      <c r="QYZ41" s="34"/>
      <c r="QZA41" s="34"/>
      <c r="QZB41" s="34"/>
      <c r="QZC41" s="34"/>
      <c r="QZD41" s="34"/>
      <c r="QZE41" s="34"/>
      <c r="QZF41" s="34"/>
      <c r="QZG41" s="34"/>
      <c r="QZH41" s="34"/>
      <c r="QZI41" s="34"/>
      <c r="QZJ41" s="34"/>
      <c r="QZK41" s="34"/>
      <c r="QZL41" s="34"/>
      <c r="QZM41" s="34"/>
      <c r="QZN41" s="34"/>
      <c r="QZO41" s="34"/>
      <c r="QZP41" s="34"/>
      <c r="QZQ41" s="34"/>
      <c r="QZR41" s="34"/>
      <c r="QZS41" s="34"/>
      <c r="QZT41" s="34"/>
      <c r="QZU41" s="34"/>
      <c r="QZV41" s="34"/>
      <c r="QZW41" s="34"/>
      <c r="QZX41" s="34"/>
      <c r="QZY41" s="34"/>
      <c r="QZZ41" s="34"/>
      <c r="RAA41" s="34"/>
      <c r="RAB41" s="34"/>
      <c r="RAC41" s="34"/>
      <c r="RAD41" s="34"/>
      <c r="RAE41" s="34"/>
      <c r="RAF41" s="34"/>
      <c r="RAG41" s="34"/>
      <c r="RAH41" s="34"/>
      <c r="RAI41" s="34"/>
      <c r="RAJ41" s="34"/>
      <c r="RAK41" s="34"/>
      <c r="RAL41" s="34"/>
      <c r="RAM41" s="34"/>
      <c r="RAN41" s="34"/>
      <c r="RAO41" s="34"/>
      <c r="RAP41" s="34"/>
      <c r="RAQ41" s="34"/>
      <c r="RAR41" s="34"/>
      <c r="RAS41" s="34"/>
      <c r="RAT41" s="34"/>
      <c r="RAU41" s="34"/>
      <c r="RAV41" s="34"/>
      <c r="RAW41" s="34"/>
      <c r="RAX41" s="34"/>
      <c r="RAY41" s="34"/>
      <c r="RAZ41" s="34"/>
      <c r="RBA41" s="34"/>
      <c r="RBB41" s="34"/>
      <c r="RBC41" s="34"/>
      <c r="RBD41" s="34"/>
      <c r="RBE41" s="34"/>
      <c r="RBF41" s="34"/>
      <c r="RBG41" s="34"/>
      <c r="RBH41" s="34"/>
      <c r="RBI41" s="34"/>
      <c r="RBJ41" s="34"/>
      <c r="RBK41" s="34"/>
      <c r="RBL41" s="34"/>
      <c r="RBM41" s="34"/>
      <c r="RBN41" s="34"/>
      <c r="RBO41" s="34"/>
      <c r="RBP41" s="34"/>
      <c r="RBQ41" s="34"/>
      <c r="RBR41" s="34"/>
      <c r="RBS41" s="34"/>
      <c r="RBT41" s="34"/>
      <c r="RBU41" s="34"/>
      <c r="RBV41" s="34"/>
      <c r="RBW41" s="34"/>
      <c r="RBX41" s="34"/>
      <c r="RBY41" s="34"/>
      <c r="RBZ41" s="34"/>
      <c r="RCA41" s="34"/>
      <c r="RCB41" s="34"/>
      <c r="RCC41" s="34"/>
      <c r="RCD41" s="34"/>
      <c r="RCE41" s="34"/>
      <c r="RCF41" s="34"/>
      <c r="RCG41" s="34"/>
      <c r="RCH41" s="34"/>
      <c r="RCI41" s="34"/>
      <c r="RCJ41" s="34"/>
      <c r="RCK41" s="34"/>
      <c r="RCL41" s="34"/>
      <c r="RCM41" s="34"/>
      <c r="RCN41" s="34"/>
      <c r="RCO41" s="34"/>
      <c r="RCP41" s="34"/>
      <c r="RCQ41" s="34"/>
      <c r="RCR41" s="34"/>
      <c r="RCS41" s="34"/>
      <c r="RCT41" s="34"/>
      <c r="RCU41" s="34"/>
      <c r="RCV41" s="34"/>
      <c r="RCW41" s="34"/>
      <c r="RCX41" s="34"/>
      <c r="RCY41" s="34"/>
      <c r="RCZ41" s="34"/>
      <c r="RDA41" s="34"/>
      <c r="RDB41" s="34"/>
      <c r="RDC41" s="34"/>
      <c r="RDD41" s="34"/>
      <c r="RDE41" s="34"/>
      <c r="RDF41" s="34"/>
      <c r="RDG41" s="34"/>
      <c r="RDH41" s="34"/>
      <c r="RDI41" s="34"/>
      <c r="RDJ41" s="34"/>
      <c r="RDK41" s="34"/>
      <c r="RDL41" s="34"/>
      <c r="RDM41" s="34"/>
      <c r="RDN41" s="34"/>
      <c r="RDO41" s="34"/>
      <c r="RDP41" s="34"/>
      <c r="RDQ41" s="34"/>
      <c r="RDR41" s="34"/>
      <c r="RDS41" s="34"/>
      <c r="RDT41" s="34"/>
      <c r="RDU41" s="34"/>
      <c r="RDV41" s="34"/>
      <c r="RDW41" s="34"/>
      <c r="RDX41" s="34"/>
      <c r="RDY41" s="34"/>
      <c r="RDZ41" s="34"/>
      <c r="REA41" s="34"/>
      <c r="REB41" s="34"/>
      <c r="REC41" s="34"/>
      <c r="RED41" s="34"/>
      <c r="REE41" s="34"/>
      <c r="REF41" s="34"/>
      <c r="REG41" s="34"/>
      <c r="REH41" s="34"/>
      <c r="REI41" s="34"/>
      <c r="REJ41" s="34"/>
      <c r="REK41" s="34"/>
      <c r="REL41" s="34"/>
      <c r="REM41" s="34"/>
      <c r="REN41" s="34"/>
      <c r="REO41" s="34"/>
      <c r="REP41" s="34"/>
      <c r="REQ41" s="34"/>
      <c r="RER41" s="34"/>
      <c r="RES41" s="34"/>
      <c r="RET41" s="34"/>
      <c r="REU41" s="34"/>
      <c r="REV41" s="34"/>
      <c r="REW41" s="34"/>
      <c r="REX41" s="34"/>
      <c r="REY41" s="34"/>
      <c r="REZ41" s="34"/>
      <c r="RFA41" s="34"/>
      <c r="RFB41" s="34"/>
      <c r="RFC41" s="34"/>
      <c r="RFD41" s="34"/>
      <c r="RFE41" s="34"/>
      <c r="RFF41" s="34"/>
      <c r="RFG41" s="34"/>
      <c r="RFH41" s="34"/>
      <c r="RFI41" s="34"/>
      <c r="RFJ41" s="34"/>
      <c r="RFK41" s="34"/>
      <c r="RFL41" s="34"/>
      <c r="RFM41" s="34"/>
      <c r="RFN41" s="34"/>
      <c r="RFO41" s="34"/>
      <c r="RFP41" s="34"/>
      <c r="RFQ41" s="34"/>
      <c r="RFR41" s="34"/>
      <c r="RFS41" s="34"/>
      <c r="RFT41" s="34"/>
      <c r="RFU41" s="34"/>
      <c r="RFV41" s="34"/>
      <c r="RFW41" s="34"/>
      <c r="RFX41" s="34"/>
      <c r="RFY41" s="34"/>
      <c r="RFZ41" s="34"/>
      <c r="RGA41" s="34"/>
      <c r="RGB41" s="34"/>
      <c r="RGC41" s="34"/>
      <c r="RGD41" s="34"/>
      <c r="RGE41" s="34"/>
      <c r="RGF41" s="34"/>
      <c r="RGG41" s="34"/>
      <c r="RGH41" s="34"/>
      <c r="RGI41" s="34"/>
      <c r="RGJ41" s="34"/>
      <c r="RGK41" s="34"/>
      <c r="RGL41" s="34"/>
      <c r="RGM41" s="34"/>
      <c r="RGN41" s="34"/>
      <c r="RGO41" s="34"/>
      <c r="RGP41" s="34"/>
      <c r="RGQ41" s="34"/>
      <c r="RGR41" s="34"/>
      <c r="RGS41" s="34"/>
      <c r="RGT41" s="34"/>
      <c r="RGU41" s="34"/>
      <c r="RGV41" s="34"/>
      <c r="RGW41" s="34"/>
      <c r="RGX41" s="34"/>
      <c r="RGY41" s="34"/>
      <c r="RGZ41" s="34"/>
      <c r="RHA41" s="34"/>
      <c r="RHB41" s="34"/>
      <c r="RHC41" s="34"/>
      <c r="RHD41" s="34"/>
      <c r="RHE41" s="34"/>
      <c r="RHF41" s="34"/>
      <c r="RHG41" s="34"/>
      <c r="RHH41" s="34"/>
      <c r="RHI41" s="34"/>
      <c r="RHJ41" s="34"/>
      <c r="RHK41" s="34"/>
      <c r="RHL41" s="34"/>
      <c r="RHM41" s="34"/>
      <c r="RHN41" s="34"/>
      <c r="RHO41" s="34"/>
      <c r="RHP41" s="34"/>
      <c r="RHQ41" s="34"/>
      <c r="RHR41" s="34"/>
      <c r="RHS41" s="34"/>
      <c r="RHT41" s="34"/>
      <c r="RHU41" s="34"/>
      <c r="RHV41" s="34"/>
      <c r="RHW41" s="34"/>
      <c r="RHX41" s="34"/>
      <c r="RHY41" s="34"/>
      <c r="RHZ41" s="34"/>
      <c r="RIA41" s="34"/>
      <c r="RIB41" s="34"/>
      <c r="RIC41" s="34"/>
      <c r="RID41" s="34"/>
      <c r="RIE41" s="34"/>
      <c r="RIF41" s="34"/>
      <c r="RIG41" s="34"/>
      <c r="RIH41" s="34"/>
      <c r="RII41" s="34"/>
      <c r="RIJ41" s="34"/>
      <c r="RIK41" s="34"/>
      <c r="RIL41" s="34"/>
      <c r="RIM41" s="34"/>
      <c r="RIN41" s="34"/>
      <c r="RIO41" s="34"/>
      <c r="RIP41" s="34"/>
      <c r="RIQ41" s="34"/>
      <c r="RIR41" s="34"/>
      <c r="RIS41" s="34"/>
      <c r="RIT41" s="34"/>
      <c r="RIU41" s="34"/>
      <c r="RIV41" s="34"/>
      <c r="RIW41" s="34"/>
      <c r="RIX41" s="34"/>
      <c r="RIY41" s="34"/>
      <c r="RIZ41" s="34"/>
      <c r="RJA41" s="34"/>
      <c r="RJB41" s="34"/>
      <c r="RJC41" s="34"/>
      <c r="RJD41" s="34"/>
      <c r="RJE41" s="34"/>
      <c r="RJF41" s="34"/>
      <c r="RJG41" s="34"/>
      <c r="RJH41" s="34"/>
      <c r="RJI41" s="34"/>
      <c r="RJJ41" s="34"/>
      <c r="RJK41" s="34"/>
      <c r="RJL41" s="34"/>
      <c r="RJM41" s="34"/>
      <c r="RJN41" s="34"/>
      <c r="RJO41" s="34"/>
      <c r="RJP41" s="34"/>
      <c r="RJQ41" s="34"/>
      <c r="RJR41" s="34"/>
      <c r="RJS41" s="34"/>
      <c r="RJT41" s="34"/>
      <c r="RJU41" s="34"/>
      <c r="RJV41" s="34"/>
      <c r="RJW41" s="34"/>
      <c r="RJX41" s="34"/>
      <c r="RJY41" s="34"/>
      <c r="RJZ41" s="34"/>
      <c r="RKA41" s="34"/>
      <c r="RKB41" s="34"/>
      <c r="RKC41" s="34"/>
      <c r="RKD41" s="34"/>
      <c r="RKE41" s="34"/>
      <c r="RKF41" s="34"/>
      <c r="RKG41" s="34"/>
      <c r="RKH41" s="34"/>
      <c r="RKI41" s="34"/>
      <c r="RKJ41" s="34"/>
      <c r="RKK41" s="34"/>
      <c r="RKL41" s="34"/>
      <c r="RKM41" s="34"/>
      <c r="RKN41" s="34"/>
      <c r="RKO41" s="34"/>
      <c r="RKP41" s="34"/>
      <c r="RKQ41" s="34"/>
      <c r="RKR41" s="34"/>
      <c r="RKS41" s="34"/>
      <c r="RKT41" s="34"/>
      <c r="RKU41" s="34"/>
      <c r="RKV41" s="34"/>
      <c r="RKW41" s="34"/>
      <c r="RKX41" s="34"/>
      <c r="RKY41" s="34"/>
      <c r="RKZ41" s="34"/>
      <c r="RLA41" s="34"/>
      <c r="RLB41" s="34"/>
      <c r="RLC41" s="34"/>
      <c r="RLD41" s="34"/>
      <c r="RLE41" s="34"/>
      <c r="RLF41" s="34"/>
      <c r="RLG41" s="34"/>
      <c r="RLH41" s="34"/>
      <c r="RLI41" s="34"/>
      <c r="RLJ41" s="34"/>
      <c r="RLK41" s="34"/>
      <c r="RLL41" s="34"/>
      <c r="RLM41" s="34"/>
      <c r="RLN41" s="34"/>
      <c r="RLO41" s="34"/>
      <c r="RLP41" s="34"/>
      <c r="RLQ41" s="34"/>
      <c r="RLR41" s="34"/>
      <c r="RLS41" s="34"/>
      <c r="RLT41" s="34"/>
      <c r="RLU41" s="34"/>
      <c r="RLV41" s="34"/>
      <c r="RLW41" s="34"/>
      <c r="RLX41" s="34"/>
      <c r="RLY41" s="34"/>
      <c r="RLZ41" s="34"/>
      <c r="RMA41" s="34"/>
      <c r="RMB41" s="34"/>
      <c r="RMC41" s="34"/>
      <c r="RMD41" s="34"/>
      <c r="RME41" s="34"/>
      <c r="RMF41" s="34"/>
      <c r="RMG41" s="34"/>
      <c r="RMH41" s="34"/>
      <c r="RMI41" s="34"/>
      <c r="RMJ41" s="34"/>
      <c r="RMK41" s="34"/>
      <c r="RML41" s="34"/>
      <c r="RMM41" s="34"/>
      <c r="RMN41" s="34"/>
      <c r="RMO41" s="34"/>
      <c r="RMP41" s="34"/>
      <c r="RMQ41" s="34"/>
      <c r="RMR41" s="34"/>
      <c r="RMS41" s="34"/>
      <c r="RMT41" s="34"/>
      <c r="RMU41" s="34"/>
      <c r="RMV41" s="34"/>
      <c r="RMW41" s="34"/>
      <c r="RMX41" s="34"/>
      <c r="RMY41" s="34"/>
      <c r="RMZ41" s="34"/>
      <c r="RNA41" s="34"/>
      <c r="RNB41" s="34"/>
      <c r="RNC41" s="34"/>
      <c r="RND41" s="34"/>
      <c r="RNE41" s="34"/>
      <c r="RNF41" s="34"/>
      <c r="RNG41" s="34"/>
      <c r="RNH41" s="34"/>
      <c r="RNI41" s="34"/>
      <c r="RNJ41" s="34"/>
      <c r="RNK41" s="34"/>
      <c r="RNL41" s="34"/>
      <c r="RNM41" s="34"/>
      <c r="RNN41" s="34"/>
      <c r="RNO41" s="34"/>
      <c r="RNP41" s="34"/>
      <c r="RNQ41" s="34"/>
      <c r="RNR41" s="34"/>
      <c r="RNS41" s="34"/>
      <c r="RNT41" s="34"/>
      <c r="RNU41" s="34"/>
      <c r="RNV41" s="34"/>
      <c r="RNW41" s="34"/>
      <c r="RNX41" s="34"/>
      <c r="RNY41" s="34"/>
      <c r="RNZ41" s="34"/>
      <c r="ROA41" s="34"/>
      <c r="ROB41" s="34"/>
      <c r="ROC41" s="34"/>
      <c r="ROD41" s="34"/>
      <c r="ROE41" s="34"/>
      <c r="ROF41" s="34"/>
      <c r="ROG41" s="34"/>
      <c r="ROH41" s="34"/>
      <c r="ROI41" s="34"/>
      <c r="ROJ41" s="34"/>
      <c r="ROK41" s="34"/>
      <c r="ROL41" s="34"/>
      <c r="ROM41" s="34"/>
      <c r="RON41" s="34"/>
      <c r="ROO41" s="34"/>
      <c r="ROP41" s="34"/>
      <c r="ROQ41" s="34"/>
      <c r="ROR41" s="34"/>
      <c r="ROS41" s="34"/>
      <c r="ROT41" s="34"/>
      <c r="ROU41" s="34"/>
      <c r="ROV41" s="34"/>
      <c r="ROW41" s="34"/>
      <c r="ROX41" s="34"/>
      <c r="ROY41" s="34"/>
      <c r="ROZ41" s="34"/>
      <c r="RPA41" s="34"/>
      <c r="RPB41" s="34"/>
      <c r="RPC41" s="34"/>
      <c r="RPD41" s="34"/>
      <c r="RPE41" s="34"/>
      <c r="RPF41" s="34"/>
      <c r="RPG41" s="34"/>
      <c r="RPH41" s="34"/>
      <c r="RPI41" s="34"/>
      <c r="RPJ41" s="34"/>
      <c r="RPK41" s="34"/>
      <c r="RPL41" s="34"/>
      <c r="RPM41" s="34"/>
      <c r="RPN41" s="34"/>
      <c r="RPO41" s="34"/>
      <c r="RPP41" s="34"/>
      <c r="RPQ41" s="34"/>
      <c r="RPR41" s="34"/>
      <c r="RPS41" s="34"/>
      <c r="RPT41" s="34"/>
      <c r="RPU41" s="34"/>
      <c r="RPV41" s="34"/>
      <c r="RPW41" s="34"/>
      <c r="RPX41" s="34"/>
      <c r="RPY41" s="34"/>
      <c r="RPZ41" s="34"/>
      <c r="RQA41" s="34"/>
      <c r="RQB41" s="34"/>
      <c r="RQC41" s="34"/>
      <c r="RQD41" s="34"/>
      <c r="RQE41" s="34"/>
      <c r="RQF41" s="34"/>
      <c r="RQG41" s="34"/>
      <c r="RQH41" s="34"/>
      <c r="RQI41" s="34"/>
      <c r="RQJ41" s="34"/>
      <c r="RQK41" s="34"/>
      <c r="RQL41" s="34"/>
      <c r="RQM41" s="34"/>
      <c r="RQN41" s="34"/>
      <c r="RQO41" s="34"/>
      <c r="RQP41" s="34"/>
      <c r="RQQ41" s="34"/>
      <c r="RQR41" s="34"/>
      <c r="RQS41" s="34"/>
      <c r="RQT41" s="34"/>
      <c r="RQU41" s="34"/>
      <c r="RQV41" s="34"/>
      <c r="RQW41" s="34"/>
      <c r="RQX41" s="34"/>
      <c r="RQY41" s="34"/>
      <c r="RQZ41" s="34"/>
      <c r="RRA41" s="34"/>
      <c r="RRB41" s="34"/>
      <c r="RRC41" s="34"/>
      <c r="RRD41" s="34"/>
      <c r="RRE41" s="34"/>
      <c r="RRF41" s="34"/>
      <c r="RRG41" s="34"/>
      <c r="RRH41" s="34"/>
      <c r="RRI41" s="34"/>
      <c r="RRJ41" s="34"/>
      <c r="RRK41" s="34"/>
      <c r="RRL41" s="34"/>
      <c r="RRM41" s="34"/>
      <c r="RRN41" s="34"/>
      <c r="RRO41" s="34"/>
      <c r="RRP41" s="34"/>
      <c r="RRQ41" s="34"/>
      <c r="RRR41" s="34"/>
      <c r="RRS41" s="34"/>
      <c r="RRT41" s="34"/>
      <c r="RRU41" s="34"/>
      <c r="RRV41" s="34"/>
      <c r="RRW41" s="34"/>
      <c r="RRX41" s="34"/>
      <c r="RRY41" s="34"/>
      <c r="RRZ41" s="34"/>
      <c r="RSA41" s="34"/>
      <c r="RSB41" s="34"/>
      <c r="RSC41" s="34"/>
      <c r="RSD41" s="34"/>
      <c r="RSE41" s="34"/>
      <c r="RSF41" s="34"/>
      <c r="RSG41" s="34"/>
      <c r="RSH41" s="34"/>
      <c r="RSI41" s="34"/>
      <c r="RSJ41" s="34"/>
      <c r="RSK41" s="34"/>
      <c r="RSL41" s="34"/>
      <c r="RSM41" s="34"/>
      <c r="RSN41" s="34"/>
      <c r="RSO41" s="34"/>
      <c r="RSP41" s="34"/>
      <c r="RSQ41" s="34"/>
      <c r="RSR41" s="34"/>
      <c r="RSS41" s="34"/>
      <c r="RST41" s="34"/>
      <c r="RSU41" s="34"/>
      <c r="RSV41" s="34"/>
      <c r="RSW41" s="34"/>
      <c r="RSX41" s="34"/>
      <c r="RSY41" s="34"/>
      <c r="RSZ41" s="34"/>
      <c r="RTA41" s="34"/>
      <c r="RTB41" s="34"/>
      <c r="RTC41" s="34"/>
      <c r="RTD41" s="34"/>
      <c r="RTE41" s="34"/>
      <c r="RTF41" s="34"/>
      <c r="RTG41" s="34"/>
      <c r="RTH41" s="34"/>
      <c r="RTI41" s="34"/>
      <c r="RTJ41" s="34"/>
      <c r="RTK41" s="34"/>
      <c r="RTL41" s="34"/>
      <c r="RTM41" s="34"/>
      <c r="RTN41" s="34"/>
      <c r="RTO41" s="34"/>
      <c r="RTP41" s="34"/>
      <c r="RTQ41" s="34"/>
      <c r="RTR41" s="34"/>
      <c r="RTS41" s="34"/>
      <c r="RTT41" s="34"/>
      <c r="RTU41" s="34"/>
      <c r="RTV41" s="34"/>
      <c r="RTW41" s="34"/>
      <c r="RTX41" s="34"/>
      <c r="RTY41" s="34"/>
      <c r="RTZ41" s="34"/>
      <c r="RUA41" s="34"/>
      <c r="RUB41" s="34"/>
      <c r="RUC41" s="34"/>
      <c r="RUD41" s="34"/>
      <c r="RUE41" s="34"/>
      <c r="RUF41" s="34"/>
      <c r="RUG41" s="34"/>
      <c r="RUH41" s="34"/>
      <c r="RUI41" s="34"/>
      <c r="RUJ41" s="34"/>
      <c r="RUK41" s="34"/>
      <c r="RUL41" s="34"/>
      <c r="RUM41" s="34"/>
      <c r="RUN41" s="34"/>
      <c r="RUO41" s="34"/>
      <c r="RUP41" s="34"/>
      <c r="RUQ41" s="34"/>
      <c r="RUR41" s="34"/>
      <c r="RUS41" s="34"/>
      <c r="RUT41" s="34"/>
      <c r="RUU41" s="34"/>
      <c r="RUV41" s="34"/>
      <c r="RUW41" s="34"/>
      <c r="RUX41" s="34"/>
      <c r="RUY41" s="34"/>
      <c r="RUZ41" s="34"/>
      <c r="RVA41" s="34"/>
      <c r="RVB41" s="34"/>
      <c r="RVC41" s="34"/>
      <c r="RVD41" s="34"/>
      <c r="RVE41" s="34"/>
      <c r="RVF41" s="34"/>
      <c r="RVG41" s="34"/>
      <c r="RVH41" s="34"/>
      <c r="RVI41" s="34"/>
      <c r="RVJ41" s="34"/>
      <c r="RVK41" s="34"/>
      <c r="RVL41" s="34"/>
      <c r="RVM41" s="34"/>
      <c r="RVN41" s="34"/>
      <c r="RVO41" s="34"/>
      <c r="RVP41" s="34"/>
      <c r="RVQ41" s="34"/>
      <c r="RVR41" s="34"/>
      <c r="RVS41" s="34"/>
      <c r="RVT41" s="34"/>
      <c r="RVU41" s="34"/>
      <c r="RVV41" s="34"/>
      <c r="RVW41" s="34"/>
      <c r="RVX41" s="34"/>
      <c r="RVY41" s="34"/>
      <c r="RVZ41" s="34"/>
      <c r="RWA41" s="34"/>
      <c r="RWB41" s="34"/>
      <c r="RWC41" s="34"/>
      <c r="RWD41" s="34"/>
      <c r="RWE41" s="34"/>
      <c r="RWF41" s="34"/>
      <c r="RWG41" s="34"/>
      <c r="RWH41" s="34"/>
      <c r="RWI41" s="34"/>
      <c r="RWJ41" s="34"/>
      <c r="RWK41" s="34"/>
      <c r="RWL41" s="34"/>
      <c r="RWM41" s="34"/>
      <c r="RWN41" s="34"/>
      <c r="RWO41" s="34"/>
      <c r="RWP41" s="34"/>
      <c r="RWQ41" s="34"/>
      <c r="RWR41" s="34"/>
      <c r="RWS41" s="34"/>
      <c r="RWT41" s="34"/>
      <c r="RWU41" s="34"/>
      <c r="RWV41" s="34"/>
      <c r="RWW41" s="34"/>
      <c r="RWX41" s="34"/>
      <c r="RWY41" s="34"/>
      <c r="RWZ41" s="34"/>
      <c r="RXA41" s="34"/>
      <c r="RXB41" s="34"/>
      <c r="RXC41" s="34"/>
      <c r="RXD41" s="34"/>
      <c r="RXE41" s="34"/>
      <c r="RXF41" s="34"/>
      <c r="RXG41" s="34"/>
      <c r="RXH41" s="34"/>
      <c r="RXI41" s="34"/>
      <c r="RXJ41" s="34"/>
      <c r="RXK41" s="34"/>
      <c r="RXL41" s="34"/>
      <c r="RXM41" s="34"/>
      <c r="RXN41" s="34"/>
      <c r="RXO41" s="34"/>
      <c r="RXP41" s="34"/>
      <c r="RXQ41" s="34"/>
      <c r="RXR41" s="34"/>
      <c r="RXS41" s="34"/>
      <c r="RXT41" s="34"/>
      <c r="RXU41" s="34"/>
      <c r="RXV41" s="34"/>
      <c r="RXW41" s="34"/>
      <c r="RXX41" s="34"/>
      <c r="RXY41" s="34"/>
      <c r="RXZ41" s="34"/>
      <c r="RYA41" s="34"/>
      <c r="RYB41" s="34"/>
      <c r="RYC41" s="34"/>
      <c r="RYD41" s="34"/>
      <c r="RYE41" s="34"/>
      <c r="RYF41" s="34"/>
      <c r="RYG41" s="34"/>
      <c r="RYH41" s="34"/>
      <c r="RYI41" s="34"/>
      <c r="RYJ41" s="34"/>
      <c r="RYK41" s="34"/>
      <c r="RYL41" s="34"/>
      <c r="RYM41" s="34"/>
      <c r="RYN41" s="34"/>
      <c r="RYO41" s="34"/>
      <c r="RYP41" s="34"/>
      <c r="RYQ41" s="34"/>
      <c r="RYR41" s="34"/>
      <c r="RYS41" s="34"/>
      <c r="RYT41" s="34"/>
      <c r="RYU41" s="34"/>
      <c r="RYV41" s="34"/>
      <c r="RYW41" s="34"/>
      <c r="RYX41" s="34"/>
      <c r="RYY41" s="34"/>
      <c r="RYZ41" s="34"/>
      <c r="RZA41" s="34"/>
      <c r="RZB41" s="34"/>
      <c r="RZC41" s="34"/>
      <c r="RZD41" s="34"/>
      <c r="RZE41" s="34"/>
      <c r="RZF41" s="34"/>
      <c r="RZG41" s="34"/>
      <c r="RZH41" s="34"/>
      <c r="RZI41" s="34"/>
      <c r="RZJ41" s="34"/>
      <c r="RZK41" s="34"/>
      <c r="RZL41" s="34"/>
      <c r="RZM41" s="34"/>
      <c r="RZN41" s="34"/>
      <c r="RZO41" s="34"/>
      <c r="RZP41" s="34"/>
      <c r="RZQ41" s="34"/>
      <c r="RZR41" s="34"/>
      <c r="RZS41" s="34"/>
      <c r="RZT41" s="34"/>
      <c r="RZU41" s="34"/>
      <c r="RZV41" s="34"/>
      <c r="RZW41" s="34"/>
      <c r="RZX41" s="34"/>
      <c r="RZY41" s="34"/>
      <c r="RZZ41" s="34"/>
      <c r="SAA41" s="34"/>
      <c r="SAB41" s="34"/>
      <c r="SAC41" s="34"/>
      <c r="SAD41" s="34"/>
      <c r="SAE41" s="34"/>
      <c r="SAF41" s="34"/>
      <c r="SAG41" s="34"/>
      <c r="SAH41" s="34"/>
      <c r="SAI41" s="34"/>
      <c r="SAJ41" s="34"/>
      <c r="SAK41" s="34"/>
      <c r="SAL41" s="34"/>
      <c r="SAM41" s="34"/>
      <c r="SAN41" s="34"/>
      <c r="SAO41" s="34"/>
      <c r="SAP41" s="34"/>
      <c r="SAQ41" s="34"/>
      <c r="SAR41" s="34"/>
      <c r="SAS41" s="34"/>
      <c r="SAT41" s="34"/>
      <c r="SAU41" s="34"/>
      <c r="SAV41" s="34"/>
      <c r="SAW41" s="34"/>
      <c r="SAX41" s="34"/>
      <c r="SAY41" s="34"/>
      <c r="SAZ41" s="34"/>
      <c r="SBA41" s="34"/>
      <c r="SBB41" s="34"/>
      <c r="SBC41" s="34"/>
      <c r="SBD41" s="34"/>
      <c r="SBE41" s="34"/>
      <c r="SBF41" s="34"/>
      <c r="SBG41" s="34"/>
      <c r="SBH41" s="34"/>
      <c r="SBI41" s="34"/>
      <c r="SBJ41" s="34"/>
      <c r="SBK41" s="34"/>
      <c r="SBL41" s="34"/>
      <c r="SBM41" s="34"/>
      <c r="SBN41" s="34"/>
      <c r="SBO41" s="34"/>
      <c r="SBP41" s="34"/>
      <c r="SBQ41" s="34"/>
      <c r="SBR41" s="34"/>
      <c r="SBS41" s="34"/>
      <c r="SBT41" s="34"/>
      <c r="SBU41" s="34"/>
      <c r="SBV41" s="34"/>
      <c r="SBW41" s="34"/>
      <c r="SBX41" s="34"/>
      <c r="SBY41" s="34"/>
      <c r="SBZ41" s="34"/>
      <c r="SCA41" s="34"/>
      <c r="SCB41" s="34"/>
      <c r="SCC41" s="34"/>
      <c r="SCD41" s="34"/>
      <c r="SCE41" s="34"/>
      <c r="SCF41" s="34"/>
      <c r="SCG41" s="34"/>
      <c r="SCH41" s="34"/>
      <c r="SCI41" s="34"/>
      <c r="SCJ41" s="34"/>
      <c r="SCK41" s="34"/>
      <c r="SCL41" s="34"/>
      <c r="SCM41" s="34"/>
      <c r="SCN41" s="34"/>
      <c r="SCO41" s="34"/>
      <c r="SCP41" s="34"/>
      <c r="SCQ41" s="34"/>
      <c r="SCR41" s="34"/>
      <c r="SCS41" s="34"/>
      <c r="SCT41" s="34"/>
      <c r="SCU41" s="34"/>
      <c r="SCV41" s="34"/>
      <c r="SCW41" s="34"/>
      <c r="SCX41" s="34"/>
      <c r="SCY41" s="34"/>
      <c r="SCZ41" s="34"/>
      <c r="SDA41" s="34"/>
      <c r="SDB41" s="34"/>
      <c r="SDC41" s="34"/>
      <c r="SDD41" s="34"/>
      <c r="SDE41" s="34"/>
      <c r="SDF41" s="34"/>
      <c r="SDG41" s="34"/>
      <c r="SDH41" s="34"/>
      <c r="SDI41" s="34"/>
      <c r="SDJ41" s="34"/>
      <c r="SDK41" s="34"/>
      <c r="SDL41" s="34"/>
      <c r="SDM41" s="34"/>
      <c r="SDN41" s="34"/>
      <c r="SDO41" s="34"/>
      <c r="SDP41" s="34"/>
      <c r="SDQ41" s="34"/>
      <c r="SDR41" s="34"/>
      <c r="SDS41" s="34"/>
      <c r="SDT41" s="34"/>
      <c r="SDU41" s="34"/>
      <c r="SDV41" s="34"/>
      <c r="SDW41" s="34"/>
      <c r="SDX41" s="34"/>
      <c r="SDY41" s="34"/>
      <c r="SDZ41" s="34"/>
      <c r="SEA41" s="34"/>
      <c r="SEB41" s="34"/>
      <c r="SEC41" s="34"/>
      <c r="SED41" s="34"/>
      <c r="SEE41" s="34"/>
      <c r="SEF41" s="34"/>
      <c r="SEG41" s="34"/>
      <c r="SEH41" s="34"/>
      <c r="SEI41" s="34"/>
      <c r="SEJ41" s="34"/>
      <c r="SEK41" s="34"/>
      <c r="SEL41" s="34"/>
      <c r="SEM41" s="34"/>
      <c r="SEN41" s="34"/>
      <c r="SEO41" s="34"/>
      <c r="SEP41" s="34"/>
      <c r="SEQ41" s="34"/>
      <c r="SER41" s="34"/>
      <c r="SES41" s="34"/>
      <c r="SET41" s="34"/>
      <c r="SEU41" s="34"/>
      <c r="SEV41" s="34"/>
      <c r="SEW41" s="34"/>
      <c r="SEX41" s="34"/>
      <c r="SEY41" s="34"/>
      <c r="SEZ41" s="34"/>
      <c r="SFA41" s="34"/>
      <c r="SFB41" s="34"/>
      <c r="SFC41" s="34"/>
      <c r="SFD41" s="34"/>
      <c r="SFE41" s="34"/>
      <c r="SFF41" s="34"/>
      <c r="SFG41" s="34"/>
      <c r="SFH41" s="34"/>
      <c r="SFI41" s="34"/>
      <c r="SFJ41" s="34"/>
      <c r="SFK41" s="34"/>
      <c r="SFL41" s="34"/>
      <c r="SFM41" s="34"/>
      <c r="SFN41" s="34"/>
      <c r="SFO41" s="34"/>
      <c r="SFP41" s="34"/>
      <c r="SFQ41" s="34"/>
      <c r="SFR41" s="34"/>
      <c r="SFS41" s="34"/>
      <c r="SFT41" s="34"/>
      <c r="SFU41" s="34"/>
      <c r="SFV41" s="34"/>
      <c r="SFW41" s="34"/>
      <c r="SFX41" s="34"/>
      <c r="SFY41" s="34"/>
      <c r="SFZ41" s="34"/>
      <c r="SGA41" s="34"/>
      <c r="SGB41" s="34"/>
      <c r="SGC41" s="34"/>
      <c r="SGD41" s="34"/>
      <c r="SGE41" s="34"/>
      <c r="SGF41" s="34"/>
      <c r="SGG41" s="34"/>
      <c r="SGH41" s="34"/>
      <c r="SGI41" s="34"/>
      <c r="SGJ41" s="34"/>
      <c r="SGK41" s="34"/>
      <c r="SGL41" s="34"/>
      <c r="SGM41" s="34"/>
      <c r="SGN41" s="34"/>
      <c r="SGO41" s="34"/>
      <c r="SGP41" s="34"/>
      <c r="SGQ41" s="34"/>
      <c r="SGR41" s="34"/>
      <c r="SGS41" s="34"/>
      <c r="SGT41" s="34"/>
      <c r="SGU41" s="34"/>
      <c r="SGV41" s="34"/>
      <c r="SGW41" s="34"/>
      <c r="SGX41" s="34"/>
      <c r="SGY41" s="34"/>
      <c r="SGZ41" s="34"/>
      <c r="SHA41" s="34"/>
      <c r="SHB41" s="34"/>
      <c r="SHC41" s="34"/>
      <c r="SHD41" s="34"/>
      <c r="SHE41" s="34"/>
      <c r="SHF41" s="34"/>
      <c r="SHG41" s="34"/>
      <c r="SHH41" s="34"/>
      <c r="SHI41" s="34"/>
      <c r="SHJ41" s="34"/>
      <c r="SHK41" s="34"/>
      <c r="SHL41" s="34"/>
      <c r="SHM41" s="34"/>
      <c r="SHN41" s="34"/>
      <c r="SHO41" s="34"/>
      <c r="SHP41" s="34"/>
      <c r="SHQ41" s="34"/>
      <c r="SHR41" s="34"/>
      <c r="SHS41" s="34"/>
      <c r="SHT41" s="34"/>
      <c r="SHU41" s="34"/>
      <c r="SHV41" s="34"/>
      <c r="SHW41" s="34"/>
      <c r="SHX41" s="34"/>
      <c r="SHY41" s="34"/>
      <c r="SHZ41" s="34"/>
      <c r="SIA41" s="34"/>
      <c r="SIB41" s="34"/>
      <c r="SIC41" s="34"/>
      <c r="SID41" s="34"/>
      <c r="SIE41" s="34"/>
      <c r="SIF41" s="34"/>
      <c r="SIG41" s="34"/>
      <c r="SIH41" s="34"/>
      <c r="SII41" s="34"/>
      <c r="SIJ41" s="34"/>
      <c r="SIK41" s="34"/>
      <c r="SIL41" s="34"/>
      <c r="SIM41" s="34"/>
      <c r="SIN41" s="34"/>
      <c r="SIO41" s="34"/>
      <c r="SIP41" s="34"/>
      <c r="SIQ41" s="34"/>
      <c r="SIR41" s="34"/>
      <c r="SIS41" s="34"/>
      <c r="SIT41" s="34"/>
      <c r="SIU41" s="34"/>
      <c r="SIV41" s="34"/>
      <c r="SIW41" s="34"/>
      <c r="SIX41" s="34"/>
      <c r="SIY41" s="34"/>
      <c r="SIZ41" s="34"/>
      <c r="SJA41" s="34"/>
      <c r="SJB41" s="34"/>
      <c r="SJC41" s="34"/>
      <c r="SJD41" s="34"/>
      <c r="SJE41" s="34"/>
      <c r="SJF41" s="34"/>
      <c r="SJG41" s="34"/>
      <c r="SJH41" s="34"/>
      <c r="SJI41" s="34"/>
      <c r="SJJ41" s="34"/>
      <c r="SJK41" s="34"/>
      <c r="SJL41" s="34"/>
      <c r="SJM41" s="34"/>
      <c r="SJN41" s="34"/>
      <c r="SJO41" s="34"/>
      <c r="SJP41" s="34"/>
      <c r="SJQ41" s="34"/>
      <c r="SJR41" s="34"/>
      <c r="SJS41" s="34"/>
      <c r="SJT41" s="34"/>
      <c r="SJU41" s="34"/>
      <c r="SJV41" s="34"/>
      <c r="SJW41" s="34"/>
      <c r="SJX41" s="34"/>
      <c r="SJY41" s="34"/>
      <c r="SJZ41" s="34"/>
      <c r="SKA41" s="34"/>
      <c r="SKB41" s="34"/>
      <c r="SKC41" s="34"/>
      <c r="SKD41" s="34"/>
      <c r="SKE41" s="34"/>
      <c r="SKF41" s="34"/>
      <c r="SKG41" s="34"/>
      <c r="SKH41" s="34"/>
      <c r="SKI41" s="34"/>
      <c r="SKJ41" s="34"/>
      <c r="SKK41" s="34"/>
      <c r="SKL41" s="34"/>
      <c r="SKM41" s="34"/>
      <c r="SKN41" s="34"/>
      <c r="SKO41" s="34"/>
      <c r="SKP41" s="34"/>
      <c r="SKQ41" s="34"/>
      <c r="SKR41" s="34"/>
      <c r="SKS41" s="34"/>
      <c r="SKT41" s="34"/>
      <c r="SKU41" s="34"/>
      <c r="SKV41" s="34"/>
      <c r="SKW41" s="34"/>
      <c r="SKX41" s="34"/>
      <c r="SKY41" s="34"/>
      <c r="SKZ41" s="34"/>
      <c r="SLA41" s="34"/>
      <c r="SLB41" s="34"/>
      <c r="SLC41" s="34"/>
      <c r="SLD41" s="34"/>
      <c r="SLE41" s="34"/>
      <c r="SLF41" s="34"/>
      <c r="SLG41" s="34"/>
      <c r="SLH41" s="34"/>
      <c r="SLI41" s="34"/>
      <c r="SLJ41" s="34"/>
      <c r="SLK41" s="34"/>
      <c r="SLL41" s="34"/>
      <c r="SLM41" s="34"/>
      <c r="SLN41" s="34"/>
      <c r="SLO41" s="34"/>
      <c r="SLP41" s="34"/>
      <c r="SLQ41" s="34"/>
      <c r="SLR41" s="34"/>
      <c r="SLS41" s="34"/>
      <c r="SLT41" s="34"/>
      <c r="SLU41" s="34"/>
      <c r="SLV41" s="34"/>
      <c r="SLW41" s="34"/>
      <c r="SLX41" s="34"/>
      <c r="SLY41" s="34"/>
      <c r="SLZ41" s="34"/>
      <c r="SMA41" s="34"/>
      <c r="SMB41" s="34"/>
      <c r="SMC41" s="34"/>
      <c r="SMD41" s="34"/>
      <c r="SME41" s="34"/>
      <c r="SMF41" s="34"/>
      <c r="SMG41" s="34"/>
      <c r="SMH41" s="34"/>
      <c r="SMI41" s="34"/>
      <c r="SMJ41" s="34"/>
      <c r="SMK41" s="34"/>
      <c r="SML41" s="34"/>
      <c r="SMM41" s="34"/>
      <c r="SMN41" s="34"/>
      <c r="SMO41" s="34"/>
      <c r="SMP41" s="34"/>
      <c r="SMQ41" s="34"/>
      <c r="SMR41" s="34"/>
      <c r="SMS41" s="34"/>
      <c r="SMT41" s="34"/>
      <c r="SMU41" s="34"/>
      <c r="SMV41" s="34"/>
      <c r="SMW41" s="34"/>
      <c r="SMX41" s="34"/>
      <c r="SMY41" s="34"/>
      <c r="SMZ41" s="34"/>
      <c r="SNA41" s="34"/>
      <c r="SNB41" s="34"/>
      <c r="SNC41" s="34"/>
      <c r="SND41" s="34"/>
      <c r="SNE41" s="34"/>
      <c r="SNF41" s="34"/>
      <c r="SNG41" s="34"/>
      <c r="SNH41" s="34"/>
      <c r="SNI41" s="34"/>
      <c r="SNJ41" s="34"/>
      <c r="SNK41" s="34"/>
      <c r="SNL41" s="34"/>
      <c r="SNM41" s="34"/>
      <c r="SNN41" s="34"/>
      <c r="SNO41" s="34"/>
      <c r="SNP41" s="34"/>
      <c r="SNQ41" s="34"/>
      <c r="SNR41" s="34"/>
      <c r="SNS41" s="34"/>
      <c r="SNT41" s="34"/>
      <c r="SNU41" s="34"/>
      <c r="SNV41" s="34"/>
      <c r="SNW41" s="34"/>
      <c r="SNX41" s="34"/>
      <c r="SNY41" s="34"/>
      <c r="SNZ41" s="34"/>
      <c r="SOA41" s="34"/>
      <c r="SOB41" s="34"/>
      <c r="SOC41" s="34"/>
      <c r="SOD41" s="34"/>
      <c r="SOE41" s="34"/>
      <c r="SOF41" s="34"/>
      <c r="SOG41" s="34"/>
      <c r="SOH41" s="34"/>
      <c r="SOI41" s="34"/>
      <c r="SOJ41" s="34"/>
      <c r="SOK41" s="34"/>
      <c r="SOL41" s="34"/>
      <c r="SOM41" s="34"/>
      <c r="SON41" s="34"/>
      <c r="SOO41" s="34"/>
      <c r="SOP41" s="34"/>
      <c r="SOQ41" s="34"/>
      <c r="SOR41" s="34"/>
      <c r="SOS41" s="34"/>
      <c r="SOT41" s="34"/>
      <c r="SOU41" s="34"/>
      <c r="SOV41" s="34"/>
      <c r="SOW41" s="34"/>
      <c r="SOX41" s="34"/>
      <c r="SOY41" s="34"/>
      <c r="SOZ41" s="34"/>
      <c r="SPA41" s="34"/>
      <c r="SPB41" s="34"/>
      <c r="SPC41" s="34"/>
      <c r="SPD41" s="34"/>
      <c r="SPE41" s="34"/>
      <c r="SPF41" s="34"/>
      <c r="SPG41" s="34"/>
      <c r="SPH41" s="34"/>
      <c r="SPI41" s="34"/>
      <c r="SPJ41" s="34"/>
      <c r="SPK41" s="34"/>
      <c r="SPL41" s="34"/>
      <c r="SPM41" s="34"/>
      <c r="SPN41" s="34"/>
      <c r="SPO41" s="34"/>
      <c r="SPP41" s="34"/>
      <c r="SPQ41" s="34"/>
      <c r="SPR41" s="34"/>
      <c r="SPS41" s="34"/>
      <c r="SPT41" s="34"/>
      <c r="SPU41" s="34"/>
      <c r="SPV41" s="34"/>
      <c r="SPW41" s="34"/>
      <c r="SPX41" s="34"/>
      <c r="SPY41" s="34"/>
      <c r="SPZ41" s="34"/>
      <c r="SQA41" s="34"/>
      <c r="SQB41" s="34"/>
      <c r="SQC41" s="34"/>
      <c r="SQD41" s="34"/>
      <c r="SQE41" s="34"/>
      <c r="SQF41" s="34"/>
      <c r="SQG41" s="34"/>
      <c r="SQH41" s="34"/>
      <c r="SQI41" s="34"/>
      <c r="SQJ41" s="34"/>
      <c r="SQK41" s="34"/>
      <c r="SQL41" s="34"/>
      <c r="SQM41" s="34"/>
      <c r="SQN41" s="34"/>
      <c r="SQO41" s="34"/>
      <c r="SQP41" s="34"/>
      <c r="SQQ41" s="34"/>
      <c r="SQR41" s="34"/>
      <c r="SQS41" s="34"/>
      <c r="SQT41" s="34"/>
      <c r="SQU41" s="34"/>
      <c r="SQV41" s="34"/>
      <c r="SQW41" s="34"/>
      <c r="SQX41" s="34"/>
      <c r="SQY41" s="34"/>
      <c r="SQZ41" s="34"/>
      <c r="SRA41" s="34"/>
      <c r="SRB41" s="34"/>
      <c r="SRC41" s="34"/>
      <c r="SRD41" s="34"/>
      <c r="SRE41" s="34"/>
      <c r="SRF41" s="34"/>
      <c r="SRG41" s="34"/>
      <c r="SRH41" s="34"/>
      <c r="SRI41" s="34"/>
      <c r="SRJ41" s="34"/>
      <c r="SRK41" s="34"/>
      <c r="SRL41" s="34"/>
      <c r="SRM41" s="34"/>
      <c r="SRN41" s="34"/>
      <c r="SRO41" s="34"/>
      <c r="SRP41" s="34"/>
      <c r="SRQ41" s="34"/>
      <c r="SRR41" s="34"/>
      <c r="SRS41" s="34"/>
      <c r="SRT41" s="34"/>
      <c r="SRU41" s="34"/>
      <c r="SRV41" s="34"/>
      <c r="SRW41" s="34"/>
      <c r="SRX41" s="34"/>
      <c r="SRY41" s="34"/>
      <c r="SRZ41" s="34"/>
      <c r="SSA41" s="34"/>
      <c r="SSB41" s="34"/>
      <c r="SSC41" s="34"/>
      <c r="SSD41" s="34"/>
      <c r="SSE41" s="34"/>
      <c r="SSF41" s="34"/>
      <c r="SSG41" s="34"/>
      <c r="SSH41" s="34"/>
      <c r="SSI41" s="34"/>
      <c r="SSJ41" s="34"/>
      <c r="SSK41" s="34"/>
      <c r="SSL41" s="34"/>
      <c r="SSM41" s="34"/>
      <c r="SSN41" s="34"/>
      <c r="SSO41" s="34"/>
      <c r="SSP41" s="34"/>
      <c r="SSQ41" s="34"/>
      <c r="SSR41" s="34"/>
      <c r="SSS41" s="34"/>
      <c r="SST41" s="34"/>
      <c r="SSU41" s="34"/>
      <c r="SSV41" s="34"/>
      <c r="SSW41" s="34"/>
      <c r="SSX41" s="34"/>
      <c r="SSY41" s="34"/>
      <c r="SSZ41" s="34"/>
      <c r="STA41" s="34"/>
      <c r="STB41" s="34"/>
      <c r="STC41" s="34"/>
      <c r="STD41" s="34"/>
      <c r="STE41" s="34"/>
      <c r="STF41" s="34"/>
      <c r="STG41" s="34"/>
      <c r="STH41" s="34"/>
      <c r="STI41" s="34"/>
      <c r="STJ41" s="34"/>
      <c r="STK41" s="34"/>
      <c r="STL41" s="34"/>
      <c r="STM41" s="34"/>
      <c r="STN41" s="34"/>
      <c r="STO41" s="34"/>
      <c r="STP41" s="34"/>
      <c r="STQ41" s="34"/>
      <c r="STR41" s="34"/>
      <c r="STS41" s="34"/>
      <c r="STT41" s="34"/>
      <c r="STU41" s="34"/>
      <c r="STV41" s="34"/>
      <c r="STW41" s="34"/>
      <c r="STX41" s="34"/>
      <c r="STY41" s="34"/>
      <c r="STZ41" s="34"/>
      <c r="SUA41" s="34"/>
      <c r="SUB41" s="34"/>
      <c r="SUC41" s="34"/>
      <c r="SUD41" s="34"/>
      <c r="SUE41" s="34"/>
      <c r="SUF41" s="34"/>
      <c r="SUG41" s="34"/>
      <c r="SUH41" s="34"/>
      <c r="SUI41" s="34"/>
      <c r="SUJ41" s="34"/>
      <c r="SUK41" s="34"/>
      <c r="SUL41" s="34"/>
      <c r="SUM41" s="34"/>
      <c r="SUN41" s="34"/>
      <c r="SUO41" s="34"/>
      <c r="SUP41" s="34"/>
      <c r="SUQ41" s="34"/>
      <c r="SUR41" s="34"/>
      <c r="SUS41" s="34"/>
      <c r="SUT41" s="34"/>
      <c r="SUU41" s="34"/>
      <c r="SUV41" s="34"/>
      <c r="SUW41" s="34"/>
      <c r="SUX41" s="34"/>
      <c r="SUY41" s="34"/>
      <c r="SUZ41" s="34"/>
      <c r="SVA41" s="34"/>
      <c r="SVB41" s="34"/>
      <c r="SVC41" s="34"/>
      <c r="SVD41" s="34"/>
      <c r="SVE41" s="34"/>
      <c r="SVF41" s="34"/>
      <c r="SVG41" s="34"/>
      <c r="SVH41" s="34"/>
      <c r="SVI41" s="34"/>
      <c r="SVJ41" s="34"/>
      <c r="SVK41" s="34"/>
      <c r="SVL41" s="34"/>
      <c r="SVM41" s="34"/>
      <c r="SVN41" s="34"/>
      <c r="SVO41" s="34"/>
      <c r="SVP41" s="34"/>
      <c r="SVQ41" s="34"/>
      <c r="SVR41" s="34"/>
      <c r="SVS41" s="34"/>
      <c r="SVT41" s="34"/>
      <c r="SVU41" s="34"/>
      <c r="SVV41" s="34"/>
      <c r="SVW41" s="34"/>
      <c r="SVX41" s="34"/>
      <c r="SVY41" s="34"/>
      <c r="SVZ41" s="34"/>
      <c r="SWA41" s="34"/>
      <c r="SWB41" s="34"/>
      <c r="SWC41" s="34"/>
      <c r="SWD41" s="34"/>
      <c r="SWE41" s="34"/>
      <c r="SWF41" s="34"/>
      <c r="SWG41" s="34"/>
      <c r="SWH41" s="34"/>
      <c r="SWI41" s="34"/>
      <c r="SWJ41" s="34"/>
      <c r="SWK41" s="34"/>
      <c r="SWL41" s="34"/>
      <c r="SWM41" s="34"/>
      <c r="SWN41" s="34"/>
      <c r="SWO41" s="34"/>
      <c r="SWP41" s="34"/>
      <c r="SWQ41" s="34"/>
      <c r="SWR41" s="34"/>
      <c r="SWS41" s="34"/>
      <c r="SWT41" s="34"/>
      <c r="SWU41" s="34"/>
      <c r="SWV41" s="34"/>
      <c r="SWW41" s="34"/>
      <c r="SWX41" s="34"/>
      <c r="SWY41" s="34"/>
      <c r="SWZ41" s="34"/>
      <c r="SXA41" s="34"/>
      <c r="SXB41" s="34"/>
      <c r="SXC41" s="34"/>
      <c r="SXD41" s="34"/>
      <c r="SXE41" s="34"/>
      <c r="SXF41" s="34"/>
      <c r="SXG41" s="34"/>
      <c r="SXH41" s="34"/>
      <c r="SXI41" s="34"/>
      <c r="SXJ41" s="34"/>
      <c r="SXK41" s="34"/>
      <c r="SXL41" s="34"/>
      <c r="SXM41" s="34"/>
      <c r="SXN41" s="34"/>
      <c r="SXO41" s="34"/>
      <c r="SXP41" s="34"/>
      <c r="SXQ41" s="34"/>
      <c r="SXR41" s="34"/>
      <c r="SXS41" s="34"/>
      <c r="SXT41" s="34"/>
      <c r="SXU41" s="34"/>
      <c r="SXV41" s="34"/>
      <c r="SXW41" s="34"/>
      <c r="SXX41" s="34"/>
      <c r="SXY41" s="34"/>
      <c r="SXZ41" s="34"/>
      <c r="SYA41" s="34"/>
      <c r="SYB41" s="34"/>
      <c r="SYC41" s="34"/>
      <c r="SYD41" s="34"/>
      <c r="SYE41" s="34"/>
      <c r="SYF41" s="34"/>
      <c r="SYG41" s="34"/>
      <c r="SYH41" s="34"/>
      <c r="SYI41" s="34"/>
      <c r="SYJ41" s="34"/>
      <c r="SYK41" s="34"/>
      <c r="SYL41" s="34"/>
      <c r="SYM41" s="34"/>
      <c r="SYN41" s="34"/>
      <c r="SYO41" s="34"/>
      <c r="SYP41" s="34"/>
      <c r="SYQ41" s="34"/>
      <c r="SYR41" s="34"/>
      <c r="SYS41" s="34"/>
      <c r="SYT41" s="34"/>
      <c r="SYU41" s="34"/>
      <c r="SYV41" s="34"/>
      <c r="SYW41" s="34"/>
      <c r="SYX41" s="34"/>
      <c r="SYY41" s="34"/>
      <c r="SYZ41" s="34"/>
      <c r="SZA41" s="34"/>
      <c r="SZB41" s="34"/>
      <c r="SZC41" s="34"/>
      <c r="SZD41" s="34"/>
      <c r="SZE41" s="34"/>
      <c r="SZF41" s="34"/>
      <c r="SZG41" s="34"/>
      <c r="SZH41" s="34"/>
      <c r="SZI41" s="34"/>
      <c r="SZJ41" s="34"/>
      <c r="SZK41" s="34"/>
      <c r="SZL41" s="34"/>
      <c r="SZM41" s="34"/>
      <c r="SZN41" s="34"/>
      <c r="SZO41" s="34"/>
      <c r="SZP41" s="34"/>
      <c r="SZQ41" s="34"/>
      <c r="SZR41" s="34"/>
      <c r="SZS41" s="34"/>
      <c r="SZT41" s="34"/>
      <c r="SZU41" s="34"/>
      <c r="SZV41" s="34"/>
      <c r="SZW41" s="34"/>
      <c r="SZX41" s="34"/>
      <c r="SZY41" s="34"/>
      <c r="SZZ41" s="34"/>
      <c r="TAA41" s="34"/>
      <c r="TAB41" s="34"/>
      <c r="TAC41" s="34"/>
      <c r="TAD41" s="34"/>
      <c r="TAE41" s="34"/>
      <c r="TAF41" s="34"/>
      <c r="TAG41" s="34"/>
      <c r="TAH41" s="34"/>
      <c r="TAI41" s="34"/>
      <c r="TAJ41" s="34"/>
      <c r="TAK41" s="34"/>
      <c r="TAL41" s="34"/>
      <c r="TAM41" s="34"/>
      <c r="TAN41" s="34"/>
      <c r="TAO41" s="34"/>
      <c r="TAP41" s="34"/>
      <c r="TAQ41" s="34"/>
      <c r="TAR41" s="34"/>
      <c r="TAS41" s="34"/>
      <c r="TAT41" s="34"/>
      <c r="TAU41" s="34"/>
      <c r="TAV41" s="34"/>
      <c r="TAW41" s="34"/>
      <c r="TAX41" s="34"/>
      <c r="TAY41" s="34"/>
      <c r="TAZ41" s="34"/>
      <c r="TBA41" s="34"/>
      <c r="TBB41" s="34"/>
      <c r="TBC41" s="34"/>
      <c r="TBD41" s="34"/>
      <c r="TBE41" s="34"/>
      <c r="TBF41" s="34"/>
      <c r="TBG41" s="34"/>
      <c r="TBH41" s="34"/>
      <c r="TBI41" s="34"/>
      <c r="TBJ41" s="34"/>
      <c r="TBK41" s="34"/>
      <c r="TBL41" s="34"/>
      <c r="TBM41" s="34"/>
      <c r="TBN41" s="34"/>
      <c r="TBO41" s="34"/>
      <c r="TBP41" s="34"/>
      <c r="TBQ41" s="34"/>
      <c r="TBR41" s="34"/>
      <c r="TBS41" s="34"/>
      <c r="TBT41" s="34"/>
      <c r="TBU41" s="34"/>
      <c r="TBV41" s="34"/>
      <c r="TBW41" s="34"/>
      <c r="TBX41" s="34"/>
      <c r="TBY41" s="34"/>
      <c r="TBZ41" s="34"/>
      <c r="TCA41" s="34"/>
      <c r="TCB41" s="34"/>
      <c r="TCC41" s="34"/>
      <c r="TCD41" s="34"/>
      <c r="TCE41" s="34"/>
      <c r="TCF41" s="34"/>
      <c r="TCG41" s="34"/>
      <c r="TCH41" s="34"/>
      <c r="TCI41" s="34"/>
      <c r="TCJ41" s="34"/>
      <c r="TCK41" s="34"/>
      <c r="TCL41" s="34"/>
      <c r="TCM41" s="34"/>
      <c r="TCN41" s="34"/>
      <c r="TCO41" s="34"/>
      <c r="TCP41" s="34"/>
      <c r="TCQ41" s="34"/>
      <c r="TCR41" s="34"/>
      <c r="TCS41" s="34"/>
      <c r="TCT41" s="34"/>
      <c r="TCU41" s="34"/>
      <c r="TCV41" s="34"/>
      <c r="TCW41" s="34"/>
      <c r="TCX41" s="34"/>
      <c r="TCY41" s="34"/>
      <c r="TCZ41" s="34"/>
      <c r="TDA41" s="34"/>
      <c r="TDB41" s="34"/>
      <c r="TDC41" s="34"/>
      <c r="TDD41" s="34"/>
      <c r="TDE41" s="34"/>
      <c r="TDF41" s="34"/>
      <c r="TDG41" s="34"/>
      <c r="TDH41" s="34"/>
      <c r="TDI41" s="34"/>
      <c r="TDJ41" s="34"/>
      <c r="TDK41" s="34"/>
      <c r="TDL41" s="34"/>
      <c r="TDM41" s="34"/>
      <c r="TDN41" s="34"/>
      <c r="TDO41" s="34"/>
      <c r="TDP41" s="34"/>
      <c r="TDQ41" s="34"/>
      <c r="TDR41" s="34"/>
      <c r="TDS41" s="34"/>
      <c r="TDT41" s="34"/>
      <c r="TDU41" s="34"/>
      <c r="TDV41" s="34"/>
      <c r="TDW41" s="34"/>
      <c r="TDX41" s="34"/>
      <c r="TDY41" s="34"/>
      <c r="TDZ41" s="34"/>
      <c r="TEA41" s="34"/>
      <c r="TEB41" s="34"/>
      <c r="TEC41" s="34"/>
      <c r="TED41" s="34"/>
      <c r="TEE41" s="34"/>
      <c r="TEF41" s="34"/>
      <c r="TEG41" s="34"/>
      <c r="TEH41" s="34"/>
      <c r="TEI41" s="34"/>
      <c r="TEJ41" s="34"/>
      <c r="TEK41" s="34"/>
      <c r="TEL41" s="34"/>
      <c r="TEM41" s="34"/>
      <c r="TEN41" s="34"/>
      <c r="TEO41" s="34"/>
      <c r="TEP41" s="34"/>
      <c r="TEQ41" s="34"/>
      <c r="TER41" s="34"/>
      <c r="TES41" s="34"/>
      <c r="TET41" s="34"/>
      <c r="TEU41" s="34"/>
      <c r="TEV41" s="34"/>
      <c r="TEW41" s="34"/>
      <c r="TEX41" s="34"/>
      <c r="TEY41" s="34"/>
      <c r="TEZ41" s="34"/>
      <c r="TFA41" s="34"/>
      <c r="TFB41" s="34"/>
      <c r="TFC41" s="34"/>
      <c r="TFD41" s="34"/>
      <c r="TFE41" s="34"/>
      <c r="TFF41" s="34"/>
      <c r="TFG41" s="34"/>
      <c r="TFH41" s="34"/>
      <c r="TFI41" s="34"/>
      <c r="TFJ41" s="34"/>
      <c r="TFK41" s="34"/>
      <c r="TFL41" s="34"/>
      <c r="TFM41" s="34"/>
      <c r="TFN41" s="34"/>
      <c r="TFO41" s="34"/>
      <c r="TFP41" s="34"/>
      <c r="TFQ41" s="34"/>
      <c r="TFR41" s="34"/>
      <c r="TFS41" s="34"/>
      <c r="TFT41" s="34"/>
      <c r="TFU41" s="34"/>
      <c r="TFV41" s="34"/>
      <c r="TFW41" s="34"/>
      <c r="TFX41" s="34"/>
      <c r="TFY41" s="34"/>
      <c r="TFZ41" s="34"/>
      <c r="TGA41" s="34"/>
      <c r="TGB41" s="34"/>
      <c r="TGC41" s="34"/>
      <c r="TGD41" s="34"/>
      <c r="TGE41" s="34"/>
      <c r="TGF41" s="34"/>
      <c r="TGG41" s="34"/>
      <c r="TGH41" s="34"/>
      <c r="TGI41" s="34"/>
      <c r="TGJ41" s="34"/>
      <c r="TGK41" s="34"/>
      <c r="TGL41" s="34"/>
      <c r="TGM41" s="34"/>
      <c r="TGN41" s="34"/>
      <c r="TGO41" s="34"/>
      <c r="TGP41" s="34"/>
      <c r="TGQ41" s="34"/>
      <c r="TGR41" s="34"/>
      <c r="TGS41" s="34"/>
      <c r="TGT41" s="34"/>
      <c r="TGU41" s="34"/>
      <c r="TGV41" s="34"/>
      <c r="TGW41" s="34"/>
      <c r="TGX41" s="34"/>
      <c r="TGY41" s="34"/>
      <c r="TGZ41" s="34"/>
      <c r="THA41" s="34"/>
      <c r="THB41" s="34"/>
      <c r="THC41" s="34"/>
      <c r="THD41" s="34"/>
      <c r="THE41" s="34"/>
      <c r="THF41" s="34"/>
      <c r="THG41" s="34"/>
      <c r="THH41" s="34"/>
      <c r="THI41" s="34"/>
      <c r="THJ41" s="34"/>
      <c r="THK41" s="34"/>
      <c r="THL41" s="34"/>
      <c r="THM41" s="34"/>
      <c r="THN41" s="34"/>
      <c r="THO41" s="34"/>
      <c r="THP41" s="34"/>
      <c r="THQ41" s="34"/>
      <c r="THR41" s="34"/>
      <c r="THS41" s="34"/>
      <c r="THT41" s="34"/>
      <c r="THU41" s="34"/>
      <c r="THV41" s="34"/>
      <c r="THW41" s="34"/>
      <c r="THX41" s="34"/>
      <c r="THY41" s="34"/>
      <c r="THZ41" s="34"/>
      <c r="TIA41" s="34"/>
      <c r="TIB41" s="34"/>
      <c r="TIC41" s="34"/>
      <c r="TID41" s="34"/>
      <c r="TIE41" s="34"/>
      <c r="TIF41" s="34"/>
      <c r="TIG41" s="34"/>
      <c r="TIH41" s="34"/>
      <c r="TII41" s="34"/>
      <c r="TIJ41" s="34"/>
      <c r="TIK41" s="34"/>
      <c r="TIL41" s="34"/>
      <c r="TIM41" s="34"/>
      <c r="TIN41" s="34"/>
      <c r="TIO41" s="34"/>
      <c r="TIP41" s="34"/>
      <c r="TIQ41" s="34"/>
      <c r="TIR41" s="34"/>
      <c r="TIS41" s="34"/>
      <c r="TIT41" s="34"/>
      <c r="TIU41" s="34"/>
      <c r="TIV41" s="34"/>
      <c r="TIW41" s="34"/>
      <c r="TIX41" s="34"/>
      <c r="TIY41" s="34"/>
      <c r="TIZ41" s="34"/>
      <c r="TJA41" s="34"/>
      <c r="TJB41" s="34"/>
      <c r="TJC41" s="34"/>
      <c r="TJD41" s="34"/>
      <c r="TJE41" s="34"/>
      <c r="TJF41" s="34"/>
      <c r="TJG41" s="34"/>
      <c r="TJH41" s="34"/>
      <c r="TJI41" s="34"/>
      <c r="TJJ41" s="34"/>
      <c r="TJK41" s="34"/>
      <c r="TJL41" s="34"/>
      <c r="TJM41" s="34"/>
      <c r="TJN41" s="34"/>
      <c r="TJO41" s="34"/>
      <c r="TJP41" s="34"/>
      <c r="TJQ41" s="34"/>
      <c r="TJR41" s="34"/>
      <c r="TJS41" s="34"/>
      <c r="TJT41" s="34"/>
      <c r="TJU41" s="34"/>
      <c r="TJV41" s="34"/>
      <c r="TJW41" s="34"/>
      <c r="TJX41" s="34"/>
      <c r="TJY41" s="34"/>
      <c r="TJZ41" s="34"/>
      <c r="TKA41" s="34"/>
      <c r="TKB41" s="34"/>
      <c r="TKC41" s="34"/>
      <c r="TKD41" s="34"/>
      <c r="TKE41" s="34"/>
      <c r="TKF41" s="34"/>
      <c r="TKG41" s="34"/>
      <c r="TKH41" s="34"/>
      <c r="TKI41" s="34"/>
      <c r="TKJ41" s="34"/>
      <c r="TKK41" s="34"/>
      <c r="TKL41" s="34"/>
      <c r="TKM41" s="34"/>
      <c r="TKN41" s="34"/>
      <c r="TKO41" s="34"/>
      <c r="TKP41" s="34"/>
      <c r="TKQ41" s="34"/>
      <c r="TKR41" s="34"/>
      <c r="TKS41" s="34"/>
      <c r="TKT41" s="34"/>
      <c r="TKU41" s="34"/>
      <c r="TKV41" s="34"/>
      <c r="TKW41" s="34"/>
      <c r="TKX41" s="34"/>
      <c r="TKY41" s="34"/>
      <c r="TKZ41" s="34"/>
      <c r="TLA41" s="34"/>
      <c r="TLB41" s="34"/>
      <c r="TLC41" s="34"/>
      <c r="TLD41" s="34"/>
      <c r="TLE41" s="34"/>
      <c r="TLF41" s="34"/>
      <c r="TLG41" s="34"/>
      <c r="TLH41" s="34"/>
      <c r="TLI41" s="34"/>
      <c r="TLJ41" s="34"/>
      <c r="TLK41" s="34"/>
      <c r="TLL41" s="34"/>
      <c r="TLM41" s="34"/>
      <c r="TLN41" s="34"/>
      <c r="TLO41" s="34"/>
      <c r="TLP41" s="34"/>
      <c r="TLQ41" s="34"/>
      <c r="TLR41" s="34"/>
      <c r="TLS41" s="34"/>
      <c r="TLT41" s="34"/>
      <c r="TLU41" s="34"/>
      <c r="TLV41" s="34"/>
      <c r="TLW41" s="34"/>
      <c r="TLX41" s="34"/>
      <c r="TLY41" s="34"/>
      <c r="TLZ41" s="34"/>
      <c r="TMA41" s="34"/>
      <c r="TMB41" s="34"/>
      <c r="TMC41" s="34"/>
      <c r="TMD41" s="34"/>
      <c r="TME41" s="34"/>
      <c r="TMF41" s="34"/>
      <c r="TMG41" s="34"/>
      <c r="TMH41" s="34"/>
      <c r="TMI41" s="34"/>
      <c r="TMJ41" s="34"/>
      <c r="TMK41" s="34"/>
      <c r="TML41" s="34"/>
      <c r="TMM41" s="34"/>
      <c r="TMN41" s="34"/>
      <c r="TMO41" s="34"/>
      <c r="TMP41" s="34"/>
      <c r="TMQ41" s="34"/>
      <c r="TMR41" s="34"/>
      <c r="TMS41" s="34"/>
      <c r="TMT41" s="34"/>
      <c r="TMU41" s="34"/>
      <c r="TMV41" s="34"/>
      <c r="TMW41" s="34"/>
      <c r="TMX41" s="34"/>
      <c r="TMY41" s="34"/>
      <c r="TMZ41" s="34"/>
      <c r="TNA41" s="34"/>
      <c r="TNB41" s="34"/>
      <c r="TNC41" s="34"/>
      <c r="TND41" s="34"/>
      <c r="TNE41" s="34"/>
      <c r="TNF41" s="34"/>
      <c r="TNG41" s="34"/>
      <c r="TNH41" s="34"/>
      <c r="TNI41" s="34"/>
      <c r="TNJ41" s="34"/>
      <c r="TNK41" s="34"/>
      <c r="TNL41" s="34"/>
      <c r="TNM41" s="34"/>
      <c r="TNN41" s="34"/>
      <c r="TNO41" s="34"/>
      <c r="TNP41" s="34"/>
      <c r="TNQ41" s="34"/>
      <c r="TNR41" s="34"/>
      <c r="TNS41" s="34"/>
      <c r="TNT41" s="34"/>
      <c r="TNU41" s="34"/>
      <c r="TNV41" s="34"/>
      <c r="TNW41" s="34"/>
      <c r="TNX41" s="34"/>
      <c r="TNY41" s="34"/>
      <c r="TNZ41" s="34"/>
      <c r="TOA41" s="34"/>
      <c r="TOB41" s="34"/>
      <c r="TOC41" s="34"/>
      <c r="TOD41" s="34"/>
      <c r="TOE41" s="34"/>
      <c r="TOF41" s="34"/>
      <c r="TOG41" s="34"/>
      <c r="TOH41" s="34"/>
      <c r="TOI41" s="34"/>
      <c r="TOJ41" s="34"/>
      <c r="TOK41" s="34"/>
      <c r="TOL41" s="34"/>
      <c r="TOM41" s="34"/>
      <c r="TON41" s="34"/>
      <c r="TOO41" s="34"/>
      <c r="TOP41" s="34"/>
      <c r="TOQ41" s="34"/>
      <c r="TOR41" s="34"/>
      <c r="TOS41" s="34"/>
      <c r="TOT41" s="34"/>
      <c r="TOU41" s="34"/>
      <c r="TOV41" s="34"/>
      <c r="TOW41" s="34"/>
      <c r="TOX41" s="34"/>
      <c r="TOY41" s="34"/>
      <c r="TOZ41" s="34"/>
      <c r="TPA41" s="34"/>
      <c r="TPB41" s="34"/>
      <c r="TPC41" s="34"/>
      <c r="TPD41" s="34"/>
      <c r="TPE41" s="34"/>
      <c r="TPF41" s="34"/>
      <c r="TPG41" s="34"/>
      <c r="TPH41" s="34"/>
      <c r="TPI41" s="34"/>
      <c r="TPJ41" s="34"/>
      <c r="TPK41" s="34"/>
      <c r="TPL41" s="34"/>
      <c r="TPM41" s="34"/>
      <c r="TPN41" s="34"/>
      <c r="TPO41" s="34"/>
      <c r="TPP41" s="34"/>
      <c r="TPQ41" s="34"/>
      <c r="TPR41" s="34"/>
      <c r="TPS41" s="34"/>
      <c r="TPT41" s="34"/>
      <c r="TPU41" s="34"/>
      <c r="TPV41" s="34"/>
      <c r="TPW41" s="34"/>
      <c r="TPX41" s="34"/>
      <c r="TPY41" s="34"/>
      <c r="TPZ41" s="34"/>
      <c r="TQA41" s="34"/>
      <c r="TQB41" s="34"/>
      <c r="TQC41" s="34"/>
      <c r="TQD41" s="34"/>
      <c r="TQE41" s="34"/>
      <c r="TQF41" s="34"/>
      <c r="TQG41" s="34"/>
      <c r="TQH41" s="34"/>
      <c r="TQI41" s="34"/>
      <c r="TQJ41" s="34"/>
      <c r="TQK41" s="34"/>
      <c r="TQL41" s="34"/>
      <c r="TQM41" s="34"/>
      <c r="TQN41" s="34"/>
      <c r="TQO41" s="34"/>
      <c r="TQP41" s="34"/>
      <c r="TQQ41" s="34"/>
      <c r="TQR41" s="34"/>
      <c r="TQS41" s="34"/>
      <c r="TQT41" s="34"/>
      <c r="TQU41" s="34"/>
      <c r="TQV41" s="34"/>
      <c r="TQW41" s="34"/>
      <c r="TQX41" s="34"/>
      <c r="TQY41" s="34"/>
      <c r="TQZ41" s="34"/>
      <c r="TRA41" s="34"/>
      <c r="TRB41" s="34"/>
      <c r="TRC41" s="34"/>
      <c r="TRD41" s="34"/>
      <c r="TRE41" s="34"/>
      <c r="TRF41" s="34"/>
      <c r="TRG41" s="34"/>
      <c r="TRH41" s="34"/>
      <c r="TRI41" s="34"/>
      <c r="TRJ41" s="34"/>
      <c r="TRK41" s="34"/>
      <c r="TRL41" s="34"/>
      <c r="TRM41" s="34"/>
      <c r="TRN41" s="34"/>
      <c r="TRO41" s="34"/>
      <c r="TRP41" s="34"/>
      <c r="TRQ41" s="34"/>
      <c r="TRR41" s="34"/>
      <c r="TRS41" s="34"/>
      <c r="TRT41" s="34"/>
      <c r="TRU41" s="34"/>
      <c r="TRV41" s="34"/>
      <c r="TRW41" s="34"/>
      <c r="TRX41" s="34"/>
      <c r="TRY41" s="34"/>
      <c r="TRZ41" s="34"/>
      <c r="TSA41" s="34"/>
      <c r="TSB41" s="34"/>
      <c r="TSC41" s="34"/>
      <c r="TSD41" s="34"/>
      <c r="TSE41" s="34"/>
      <c r="TSF41" s="34"/>
      <c r="TSG41" s="34"/>
      <c r="TSH41" s="34"/>
      <c r="TSI41" s="34"/>
      <c r="TSJ41" s="34"/>
      <c r="TSK41" s="34"/>
      <c r="TSL41" s="34"/>
      <c r="TSM41" s="34"/>
      <c r="TSN41" s="34"/>
      <c r="TSO41" s="34"/>
      <c r="TSP41" s="34"/>
      <c r="TSQ41" s="34"/>
      <c r="TSR41" s="34"/>
      <c r="TSS41" s="34"/>
      <c r="TST41" s="34"/>
      <c r="TSU41" s="34"/>
      <c r="TSV41" s="34"/>
      <c r="TSW41" s="34"/>
      <c r="TSX41" s="34"/>
      <c r="TSY41" s="34"/>
      <c r="TSZ41" s="34"/>
      <c r="TTA41" s="34"/>
      <c r="TTB41" s="34"/>
      <c r="TTC41" s="34"/>
      <c r="TTD41" s="34"/>
      <c r="TTE41" s="34"/>
      <c r="TTF41" s="34"/>
      <c r="TTG41" s="34"/>
      <c r="TTH41" s="34"/>
      <c r="TTI41" s="34"/>
      <c r="TTJ41" s="34"/>
      <c r="TTK41" s="34"/>
      <c r="TTL41" s="34"/>
      <c r="TTM41" s="34"/>
      <c r="TTN41" s="34"/>
      <c r="TTO41" s="34"/>
      <c r="TTP41" s="34"/>
      <c r="TTQ41" s="34"/>
      <c r="TTR41" s="34"/>
      <c r="TTS41" s="34"/>
      <c r="TTT41" s="34"/>
      <c r="TTU41" s="34"/>
      <c r="TTV41" s="34"/>
      <c r="TTW41" s="34"/>
      <c r="TTX41" s="34"/>
      <c r="TTY41" s="34"/>
      <c r="TTZ41" s="34"/>
      <c r="TUA41" s="34"/>
      <c r="TUB41" s="34"/>
      <c r="TUC41" s="34"/>
      <c r="TUD41" s="34"/>
      <c r="TUE41" s="34"/>
      <c r="TUF41" s="34"/>
      <c r="TUG41" s="34"/>
      <c r="TUH41" s="34"/>
      <c r="TUI41" s="34"/>
      <c r="TUJ41" s="34"/>
      <c r="TUK41" s="34"/>
      <c r="TUL41" s="34"/>
      <c r="TUM41" s="34"/>
      <c r="TUN41" s="34"/>
      <c r="TUO41" s="34"/>
      <c r="TUP41" s="34"/>
      <c r="TUQ41" s="34"/>
      <c r="TUR41" s="34"/>
      <c r="TUS41" s="34"/>
      <c r="TUT41" s="34"/>
      <c r="TUU41" s="34"/>
      <c r="TUV41" s="34"/>
      <c r="TUW41" s="34"/>
      <c r="TUX41" s="34"/>
      <c r="TUY41" s="34"/>
      <c r="TUZ41" s="34"/>
      <c r="TVA41" s="34"/>
      <c r="TVB41" s="34"/>
      <c r="TVC41" s="34"/>
      <c r="TVD41" s="34"/>
      <c r="TVE41" s="34"/>
      <c r="TVF41" s="34"/>
      <c r="TVG41" s="34"/>
      <c r="TVH41" s="34"/>
      <c r="TVI41" s="34"/>
      <c r="TVJ41" s="34"/>
      <c r="TVK41" s="34"/>
      <c r="TVL41" s="34"/>
      <c r="TVM41" s="34"/>
      <c r="TVN41" s="34"/>
      <c r="TVO41" s="34"/>
      <c r="TVP41" s="34"/>
      <c r="TVQ41" s="34"/>
      <c r="TVR41" s="34"/>
      <c r="TVS41" s="34"/>
      <c r="TVT41" s="34"/>
      <c r="TVU41" s="34"/>
      <c r="TVV41" s="34"/>
      <c r="TVW41" s="34"/>
      <c r="TVX41" s="34"/>
      <c r="TVY41" s="34"/>
      <c r="TVZ41" s="34"/>
      <c r="TWA41" s="34"/>
      <c r="TWB41" s="34"/>
      <c r="TWC41" s="34"/>
      <c r="TWD41" s="34"/>
      <c r="TWE41" s="34"/>
      <c r="TWF41" s="34"/>
      <c r="TWG41" s="34"/>
      <c r="TWH41" s="34"/>
      <c r="TWI41" s="34"/>
      <c r="TWJ41" s="34"/>
      <c r="TWK41" s="34"/>
      <c r="TWL41" s="34"/>
      <c r="TWM41" s="34"/>
      <c r="TWN41" s="34"/>
      <c r="TWO41" s="34"/>
      <c r="TWP41" s="34"/>
      <c r="TWQ41" s="34"/>
      <c r="TWR41" s="34"/>
      <c r="TWS41" s="34"/>
      <c r="TWT41" s="34"/>
      <c r="TWU41" s="34"/>
      <c r="TWV41" s="34"/>
      <c r="TWW41" s="34"/>
      <c r="TWX41" s="34"/>
      <c r="TWY41" s="34"/>
      <c r="TWZ41" s="34"/>
      <c r="TXA41" s="34"/>
      <c r="TXB41" s="34"/>
      <c r="TXC41" s="34"/>
      <c r="TXD41" s="34"/>
      <c r="TXE41" s="34"/>
      <c r="TXF41" s="34"/>
      <c r="TXG41" s="34"/>
      <c r="TXH41" s="34"/>
      <c r="TXI41" s="34"/>
      <c r="TXJ41" s="34"/>
      <c r="TXK41" s="34"/>
      <c r="TXL41" s="34"/>
      <c r="TXM41" s="34"/>
      <c r="TXN41" s="34"/>
      <c r="TXO41" s="34"/>
      <c r="TXP41" s="34"/>
      <c r="TXQ41" s="34"/>
      <c r="TXR41" s="34"/>
      <c r="TXS41" s="34"/>
      <c r="TXT41" s="34"/>
      <c r="TXU41" s="34"/>
      <c r="TXV41" s="34"/>
      <c r="TXW41" s="34"/>
      <c r="TXX41" s="34"/>
      <c r="TXY41" s="34"/>
      <c r="TXZ41" s="34"/>
      <c r="TYA41" s="34"/>
      <c r="TYB41" s="34"/>
      <c r="TYC41" s="34"/>
      <c r="TYD41" s="34"/>
      <c r="TYE41" s="34"/>
      <c r="TYF41" s="34"/>
      <c r="TYG41" s="34"/>
      <c r="TYH41" s="34"/>
      <c r="TYI41" s="34"/>
      <c r="TYJ41" s="34"/>
      <c r="TYK41" s="34"/>
      <c r="TYL41" s="34"/>
      <c r="TYM41" s="34"/>
      <c r="TYN41" s="34"/>
      <c r="TYO41" s="34"/>
      <c r="TYP41" s="34"/>
      <c r="TYQ41" s="34"/>
      <c r="TYR41" s="34"/>
      <c r="TYS41" s="34"/>
      <c r="TYT41" s="34"/>
      <c r="TYU41" s="34"/>
      <c r="TYV41" s="34"/>
      <c r="TYW41" s="34"/>
      <c r="TYX41" s="34"/>
      <c r="TYY41" s="34"/>
      <c r="TYZ41" s="34"/>
      <c r="TZA41" s="34"/>
      <c r="TZB41" s="34"/>
      <c r="TZC41" s="34"/>
      <c r="TZD41" s="34"/>
      <c r="TZE41" s="34"/>
      <c r="TZF41" s="34"/>
      <c r="TZG41" s="34"/>
      <c r="TZH41" s="34"/>
      <c r="TZI41" s="34"/>
      <c r="TZJ41" s="34"/>
      <c r="TZK41" s="34"/>
      <c r="TZL41" s="34"/>
      <c r="TZM41" s="34"/>
      <c r="TZN41" s="34"/>
      <c r="TZO41" s="34"/>
      <c r="TZP41" s="34"/>
      <c r="TZQ41" s="34"/>
      <c r="TZR41" s="34"/>
      <c r="TZS41" s="34"/>
      <c r="TZT41" s="34"/>
      <c r="TZU41" s="34"/>
      <c r="TZV41" s="34"/>
      <c r="TZW41" s="34"/>
      <c r="TZX41" s="34"/>
      <c r="TZY41" s="34"/>
      <c r="TZZ41" s="34"/>
      <c r="UAA41" s="34"/>
      <c r="UAB41" s="34"/>
      <c r="UAC41" s="34"/>
      <c r="UAD41" s="34"/>
      <c r="UAE41" s="34"/>
      <c r="UAF41" s="34"/>
      <c r="UAG41" s="34"/>
      <c r="UAH41" s="34"/>
      <c r="UAI41" s="34"/>
      <c r="UAJ41" s="34"/>
      <c r="UAK41" s="34"/>
      <c r="UAL41" s="34"/>
      <c r="UAM41" s="34"/>
      <c r="UAN41" s="34"/>
      <c r="UAO41" s="34"/>
      <c r="UAP41" s="34"/>
      <c r="UAQ41" s="34"/>
      <c r="UAR41" s="34"/>
      <c r="UAS41" s="34"/>
      <c r="UAT41" s="34"/>
      <c r="UAU41" s="34"/>
      <c r="UAV41" s="34"/>
      <c r="UAW41" s="34"/>
      <c r="UAX41" s="34"/>
      <c r="UAY41" s="34"/>
      <c r="UAZ41" s="34"/>
      <c r="UBA41" s="34"/>
      <c r="UBB41" s="34"/>
      <c r="UBC41" s="34"/>
      <c r="UBD41" s="34"/>
      <c r="UBE41" s="34"/>
      <c r="UBF41" s="34"/>
      <c r="UBG41" s="34"/>
      <c r="UBH41" s="34"/>
      <c r="UBI41" s="34"/>
      <c r="UBJ41" s="34"/>
      <c r="UBK41" s="34"/>
      <c r="UBL41" s="34"/>
      <c r="UBM41" s="34"/>
      <c r="UBN41" s="34"/>
      <c r="UBO41" s="34"/>
      <c r="UBP41" s="34"/>
      <c r="UBQ41" s="34"/>
      <c r="UBR41" s="34"/>
      <c r="UBS41" s="34"/>
      <c r="UBT41" s="34"/>
      <c r="UBU41" s="34"/>
      <c r="UBV41" s="34"/>
      <c r="UBW41" s="34"/>
      <c r="UBX41" s="34"/>
      <c r="UBY41" s="34"/>
      <c r="UBZ41" s="34"/>
      <c r="UCA41" s="34"/>
      <c r="UCB41" s="34"/>
      <c r="UCC41" s="34"/>
      <c r="UCD41" s="34"/>
      <c r="UCE41" s="34"/>
      <c r="UCF41" s="34"/>
      <c r="UCG41" s="34"/>
      <c r="UCH41" s="34"/>
      <c r="UCI41" s="34"/>
      <c r="UCJ41" s="34"/>
      <c r="UCK41" s="34"/>
      <c r="UCL41" s="34"/>
      <c r="UCM41" s="34"/>
      <c r="UCN41" s="34"/>
      <c r="UCO41" s="34"/>
      <c r="UCP41" s="34"/>
      <c r="UCQ41" s="34"/>
      <c r="UCR41" s="34"/>
      <c r="UCS41" s="34"/>
      <c r="UCT41" s="34"/>
      <c r="UCU41" s="34"/>
      <c r="UCV41" s="34"/>
      <c r="UCW41" s="34"/>
      <c r="UCX41" s="34"/>
      <c r="UCY41" s="34"/>
      <c r="UCZ41" s="34"/>
      <c r="UDA41" s="34"/>
      <c r="UDB41" s="34"/>
      <c r="UDC41" s="34"/>
      <c r="UDD41" s="34"/>
      <c r="UDE41" s="34"/>
      <c r="UDF41" s="34"/>
      <c r="UDG41" s="34"/>
      <c r="UDH41" s="34"/>
      <c r="UDI41" s="34"/>
      <c r="UDJ41" s="34"/>
      <c r="UDK41" s="34"/>
      <c r="UDL41" s="34"/>
      <c r="UDM41" s="34"/>
      <c r="UDN41" s="34"/>
      <c r="UDO41" s="34"/>
      <c r="UDP41" s="34"/>
      <c r="UDQ41" s="34"/>
      <c r="UDR41" s="34"/>
      <c r="UDS41" s="34"/>
      <c r="UDT41" s="34"/>
      <c r="UDU41" s="34"/>
      <c r="UDV41" s="34"/>
      <c r="UDW41" s="34"/>
      <c r="UDX41" s="34"/>
      <c r="UDY41" s="34"/>
      <c r="UDZ41" s="34"/>
      <c r="UEA41" s="34"/>
      <c r="UEB41" s="34"/>
      <c r="UEC41" s="34"/>
      <c r="UED41" s="34"/>
      <c r="UEE41" s="34"/>
      <c r="UEF41" s="34"/>
      <c r="UEG41" s="34"/>
      <c r="UEH41" s="34"/>
      <c r="UEI41" s="34"/>
      <c r="UEJ41" s="34"/>
      <c r="UEK41" s="34"/>
      <c r="UEL41" s="34"/>
      <c r="UEM41" s="34"/>
      <c r="UEN41" s="34"/>
      <c r="UEO41" s="34"/>
      <c r="UEP41" s="34"/>
      <c r="UEQ41" s="34"/>
      <c r="UER41" s="34"/>
      <c r="UES41" s="34"/>
      <c r="UET41" s="34"/>
      <c r="UEU41" s="34"/>
      <c r="UEV41" s="34"/>
      <c r="UEW41" s="34"/>
      <c r="UEX41" s="34"/>
      <c r="UEY41" s="34"/>
      <c r="UEZ41" s="34"/>
      <c r="UFA41" s="34"/>
      <c r="UFB41" s="34"/>
      <c r="UFC41" s="34"/>
      <c r="UFD41" s="34"/>
      <c r="UFE41" s="34"/>
      <c r="UFF41" s="34"/>
      <c r="UFG41" s="34"/>
      <c r="UFH41" s="34"/>
      <c r="UFI41" s="34"/>
      <c r="UFJ41" s="34"/>
      <c r="UFK41" s="34"/>
      <c r="UFL41" s="34"/>
      <c r="UFM41" s="34"/>
      <c r="UFN41" s="34"/>
      <c r="UFO41" s="34"/>
      <c r="UFP41" s="34"/>
      <c r="UFQ41" s="34"/>
      <c r="UFR41" s="34"/>
      <c r="UFS41" s="34"/>
      <c r="UFT41" s="34"/>
      <c r="UFU41" s="34"/>
      <c r="UFV41" s="34"/>
      <c r="UFW41" s="34"/>
      <c r="UFX41" s="34"/>
      <c r="UFY41" s="34"/>
      <c r="UFZ41" s="34"/>
      <c r="UGA41" s="34"/>
      <c r="UGB41" s="34"/>
      <c r="UGC41" s="34"/>
      <c r="UGD41" s="34"/>
      <c r="UGE41" s="34"/>
      <c r="UGF41" s="34"/>
      <c r="UGG41" s="34"/>
      <c r="UGH41" s="34"/>
      <c r="UGI41" s="34"/>
      <c r="UGJ41" s="34"/>
      <c r="UGK41" s="34"/>
      <c r="UGL41" s="34"/>
      <c r="UGM41" s="34"/>
      <c r="UGN41" s="34"/>
      <c r="UGO41" s="34"/>
      <c r="UGP41" s="34"/>
      <c r="UGQ41" s="34"/>
      <c r="UGR41" s="34"/>
      <c r="UGS41" s="34"/>
      <c r="UGT41" s="34"/>
      <c r="UGU41" s="34"/>
      <c r="UGV41" s="34"/>
      <c r="UGW41" s="34"/>
      <c r="UGX41" s="34"/>
      <c r="UGY41" s="34"/>
      <c r="UGZ41" s="34"/>
      <c r="UHA41" s="34"/>
      <c r="UHB41" s="34"/>
      <c r="UHC41" s="34"/>
      <c r="UHD41" s="34"/>
      <c r="UHE41" s="34"/>
      <c r="UHF41" s="34"/>
      <c r="UHG41" s="34"/>
      <c r="UHH41" s="34"/>
      <c r="UHI41" s="34"/>
      <c r="UHJ41" s="34"/>
      <c r="UHK41" s="34"/>
      <c r="UHL41" s="34"/>
      <c r="UHM41" s="34"/>
      <c r="UHN41" s="34"/>
      <c r="UHO41" s="34"/>
      <c r="UHP41" s="34"/>
      <c r="UHQ41" s="34"/>
      <c r="UHR41" s="34"/>
      <c r="UHS41" s="34"/>
      <c r="UHT41" s="34"/>
      <c r="UHU41" s="34"/>
      <c r="UHV41" s="34"/>
      <c r="UHW41" s="34"/>
      <c r="UHX41" s="34"/>
      <c r="UHY41" s="34"/>
      <c r="UHZ41" s="34"/>
      <c r="UIA41" s="34"/>
      <c r="UIB41" s="34"/>
      <c r="UIC41" s="34"/>
      <c r="UID41" s="34"/>
      <c r="UIE41" s="34"/>
      <c r="UIF41" s="34"/>
      <c r="UIG41" s="34"/>
      <c r="UIH41" s="34"/>
      <c r="UII41" s="34"/>
      <c r="UIJ41" s="34"/>
      <c r="UIK41" s="34"/>
      <c r="UIL41" s="34"/>
      <c r="UIM41" s="34"/>
      <c r="UIN41" s="34"/>
      <c r="UIO41" s="34"/>
      <c r="UIP41" s="34"/>
      <c r="UIQ41" s="34"/>
      <c r="UIR41" s="34"/>
      <c r="UIS41" s="34"/>
      <c r="UIT41" s="34"/>
      <c r="UIU41" s="34"/>
      <c r="UIV41" s="34"/>
      <c r="UIW41" s="34"/>
      <c r="UIX41" s="34"/>
      <c r="UIY41" s="34"/>
      <c r="UIZ41" s="34"/>
      <c r="UJA41" s="34"/>
      <c r="UJB41" s="34"/>
      <c r="UJC41" s="34"/>
      <c r="UJD41" s="34"/>
      <c r="UJE41" s="34"/>
      <c r="UJF41" s="34"/>
      <c r="UJG41" s="34"/>
      <c r="UJH41" s="34"/>
      <c r="UJI41" s="34"/>
      <c r="UJJ41" s="34"/>
      <c r="UJK41" s="34"/>
      <c r="UJL41" s="34"/>
      <c r="UJM41" s="34"/>
      <c r="UJN41" s="34"/>
      <c r="UJO41" s="34"/>
      <c r="UJP41" s="34"/>
      <c r="UJQ41" s="34"/>
      <c r="UJR41" s="34"/>
      <c r="UJS41" s="34"/>
      <c r="UJT41" s="34"/>
      <c r="UJU41" s="34"/>
      <c r="UJV41" s="34"/>
      <c r="UJW41" s="34"/>
      <c r="UJX41" s="34"/>
      <c r="UJY41" s="34"/>
      <c r="UJZ41" s="34"/>
      <c r="UKA41" s="34"/>
      <c r="UKB41" s="34"/>
      <c r="UKC41" s="34"/>
      <c r="UKD41" s="34"/>
      <c r="UKE41" s="34"/>
      <c r="UKF41" s="34"/>
      <c r="UKG41" s="34"/>
      <c r="UKH41" s="34"/>
      <c r="UKI41" s="34"/>
      <c r="UKJ41" s="34"/>
      <c r="UKK41" s="34"/>
      <c r="UKL41" s="34"/>
      <c r="UKM41" s="34"/>
      <c r="UKN41" s="34"/>
      <c r="UKO41" s="34"/>
      <c r="UKP41" s="34"/>
      <c r="UKQ41" s="34"/>
      <c r="UKR41" s="34"/>
      <c r="UKS41" s="34"/>
      <c r="UKT41" s="34"/>
      <c r="UKU41" s="34"/>
      <c r="UKV41" s="34"/>
      <c r="UKW41" s="34"/>
      <c r="UKX41" s="34"/>
      <c r="UKY41" s="34"/>
      <c r="UKZ41" s="34"/>
      <c r="ULA41" s="34"/>
      <c r="ULB41" s="34"/>
      <c r="ULC41" s="34"/>
      <c r="ULD41" s="34"/>
      <c r="ULE41" s="34"/>
      <c r="ULF41" s="34"/>
      <c r="ULG41" s="34"/>
      <c r="ULH41" s="34"/>
      <c r="ULI41" s="34"/>
      <c r="ULJ41" s="34"/>
      <c r="ULK41" s="34"/>
      <c r="ULL41" s="34"/>
      <c r="ULM41" s="34"/>
      <c r="ULN41" s="34"/>
      <c r="ULO41" s="34"/>
      <c r="ULP41" s="34"/>
      <c r="ULQ41" s="34"/>
      <c r="ULR41" s="34"/>
      <c r="ULS41" s="34"/>
      <c r="ULT41" s="34"/>
      <c r="ULU41" s="34"/>
      <c r="ULV41" s="34"/>
      <c r="ULW41" s="34"/>
      <c r="ULX41" s="34"/>
      <c r="ULY41" s="34"/>
      <c r="ULZ41" s="34"/>
      <c r="UMA41" s="34"/>
      <c r="UMB41" s="34"/>
      <c r="UMC41" s="34"/>
      <c r="UMD41" s="34"/>
      <c r="UME41" s="34"/>
      <c r="UMF41" s="34"/>
      <c r="UMG41" s="34"/>
      <c r="UMH41" s="34"/>
      <c r="UMI41" s="34"/>
      <c r="UMJ41" s="34"/>
      <c r="UMK41" s="34"/>
      <c r="UML41" s="34"/>
      <c r="UMM41" s="34"/>
      <c r="UMN41" s="34"/>
      <c r="UMO41" s="34"/>
      <c r="UMP41" s="34"/>
      <c r="UMQ41" s="34"/>
      <c r="UMR41" s="34"/>
      <c r="UMS41" s="34"/>
      <c r="UMT41" s="34"/>
      <c r="UMU41" s="34"/>
      <c r="UMV41" s="34"/>
      <c r="UMW41" s="34"/>
      <c r="UMX41" s="34"/>
      <c r="UMY41" s="34"/>
      <c r="UMZ41" s="34"/>
      <c r="UNA41" s="34"/>
      <c r="UNB41" s="34"/>
      <c r="UNC41" s="34"/>
      <c r="UND41" s="34"/>
      <c r="UNE41" s="34"/>
      <c r="UNF41" s="34"/>
      <c r="UNG41" s="34"/>
      <c r="UNH41" s="34"/>
      <c r="UNI41" s="34"/>
      <c r="UNJ41" s="34"/>
      <c r="UNK41" s="34"/>
      <c r="UNL41" s="34"/>
      <c r="UNM41" s="34"/>
      <c r="UNN41" s="34"/>
      <c r="UNO41" s="34"/>
      <c r="UNP41" s="34"/>
      <c r="UNQ41" s="34"/>
      <c r="UNR41" s="34"/>
      <c r="UNS41" s="34"/>
      <c r="UNT41" s="34"/>
      <c r="UNU41" s="34"/>
      <c r="UNV41" s="34"/>
      <c r="UNW41" s="34"/>
      <c r="UNX41" s="34"/>
      <c r="UNY41" s="34"/>
      <c r="UNZ41" s="34"/>
      <c r="UOA41" s="34"/>
      <c r="UOB41" s="34"/>
      <c r="UOC41" s="34"/>
      <c r="UOD41" s="34"/>
      <c r="UOE41" s="34"/>
      <c r="UOF41" s="34"/>
      <c r="UOG41" s="34"/>
      <c r="UOH41" s="34"/>
      <c r="UOI41" s="34"/>
      <c r="UOJ41" s="34"/>
      <c r="UOK41" s="34"/>
      <c r="UOL41" s="34"/>
      <c r="UOM41" s="34"/>
      <c r="UON41" s="34"/>
      <c r="UOO41" s="34"/>
      <c r="UOP41" s="34"/>
      <c r="UOQ41" s="34"/>
      <c r="UOR41" s="34"/>
      <c r="UOS41" s="34"/>
      <c r="UOT41" s="34"/>
      <c r="UOU41" s="34"/>
      <c r="UOV41" s="34"/>
      <c r="UOW41" s="34"/>
      <c r="UOX41" s="34"/>
      <c r="UOY41" s="34"/>
      <c r="UOZ41" s="34"/>
      <c r="UPA41" s="34"/>
      <c r="UPB41" s="34"/>
      <c r="UPC41" s="34"/>
      <c r="UPD41" s="34"/>
      <c r="UPE41" s="34"/>
      <c r="UPF41" s="34"/>
      <c r="UPG41" s="34"/>
      <c r="UPH41" s="34"/>
      <c r="UPI41" s="34"/>
      <c r="UPJ41" s="34"/>
      <c r="UPK41" s="34"/>
      <c r="UPL41" s="34"/>
      <c r="UPM41" s="34"/>
      <c r="UPN41" s="34"/>
      <c r="UPO41" s="34"/>
      <c r="UPP41" s="34"/>
      <c r="UPQ41" s="34"/>
      <c r="UPR41" s="34"/>
      <c r="UPS41" s="34"/>
      <c r="UPT41" s="34"/>
      <c r="UPU41" s="34"/>
      <c r="UPV41" s="34"/>
      <c r="UPW41" s="34"/>
      <c r="UPX41" s="34"/>
      <c r="UPY41" s="34"/>
      <c r="UPZ41" s="34"/>
      <c r="UQA41" s="34"/>
      <c r="UQB41" s="34"/>
      <c r="UQC41" s="34"/>
      <c r="UQD41" s="34"/>
      <c r="UQE41" s="34"/>
      <c r="UQF41" s="34"/>
      <c r="UQG41" s="34"/>
      <c r="UQH41" s="34"/>
      <c r="UQI41" s="34"/>
      <c r="UQJ41" s="34"/>
      <c r="UQK41" s="34"/>
      <c r="UQL41" s="34"/>
      <c r="UQM41" s="34"/>
      <c r="UQN41" s="34"/>
      <c r="UQO41" s="34"/>
      <c r="UQP41" s="34"/>
      <c r="UQQ41" s="34"/>
      <c r="UQR41" s="34"/>
      <c r="UQS41" s="34"/>
      <c r="UQT41" s="34"/>
      <c r="UQU41" s="34"/>
      <c r="UQV41" s="34"/>
      <c r="UQW41" s="34"/>
      <c r="UQX41" s="34"/>
      <c r="UQY41" s="34"/>
      <c r="UQZ41" s="34"/>
      <c r="URA41" s="34"/>
      <c r="URB41" s="34"/>
      <c r="URC41" s="34"/>
      <c r="URD41" s="34"/>
      <c r="URE41" s="34"/>
      <c r="URF41" s="34"/>
      <c r="URG41" s="34"/>
      <c r="URH41" s="34"/>
      <c r="URI41" s="34"/>
      <c r="URJ41" s="34"/>
      <c r="URK41" s="34"/>
      <c r="URL41" s="34"/>
      <c r="URM41" s="34"/>
      <c r="URN41" s="34"/>
      <c r="URO41" s="34"/>
      <c r="URP41" s="34"/>
      <c r="URQ41" s="34"/>
      <c r="URR41" s="34"/>
      <c r="URS41" s="34"/>
      <c r="URT41" s="34"/>
      <c r="URU41" s="34"/>
      <c r="URV41" s="34"/>
      <c r="URW41" s="34"/>
      <c r="URX41" s="34"/>
      <c r="URY41" s="34"/>
      <c r="URZ41" s="34"/>
      <c r="USA41" s="34"/>
      <c r="USB41" s="34"/>
      <c r="USC41" s="34"/>
      <c r="USD41" s="34"/>
      <c r="USE41" s="34"/>
      <c r="USF41" s="34"/>
      <c r="USG41" s="34"/>
      <c r="USH41" s="34"/>
      <c r="USI41" s="34"/>
      <c r="USJ41" s="34"/>
      <c r="USK41" s="34"/>
      <c r="USL41" s="34"/>
      <c r="USM41" s="34"/>
      <c r="USN41" s="34"/>
      <c r="USO41" s="34"/>
      <c r="USP41" s="34"/>
      <c r="USQ41" s="34"/>
      <c r="USR41" s="34"/>
      <c r="USS41" s="34"/>
      <c r="UST41" s="34"/>
      <c r="USU41" s="34"/>
      <c r="USV41" s="34"/>
      <c r="USW41" s="34"/>
      <c r="USX41" s="34"/>
      <c r="USY41" s="34"/>
      <c r="USZ41" s="34"/>
      <c r="UTA41" s="34"/>
      <c r="UTB41" s="34"/>
      <c r="UTC41" s="34"/>
      <c r="UTD41" s="34"/>
      <c r="UTE41" s="34"/>
      <c r="UTF41" s="34"/>
      <c r="UTG41" s="34"/>
      <c r="UTH41" s="34"/>
      <c r="UTI41" s="34"/>
      <c r="UTJ41" s="34"/>
      <c r="UTK41" s="34"/>
      <c r="UTL41" s="34"/>
      <c r="UTM41" s="34"/>
      <c r="UTN41" s="34"/>
      <c r="UTO41" s="34"/>
      <c r="UTP41" s="34"/>
      <c r="UTQ41" s="34"/>
      <c r="UTR41" s="34"/>
      <c r="UTS41" s="34"/>
      <c r="UTT41" s="34"/>
      <c r="UTU41" s="34"/>
      <c r="UTV41" s="34"/>
      <c r="UTW41" s="34"/>
      <c r="UTX41" s="34"/>
      <c r="UTY41" s="34"/>
      <c r="UTZ41" s="34"/>
      <c r="UUA41" s="34"/>
      <c r="UUB41" s="34"/>
      <c r="UUC41" s="34"/>
      <c r="UUD41" s="34"/>
      <c r="UUE41" s="34"/>
      <c r="UUF41" s="34"/>
      <c r="UUG41" s="34"/>
      <c r="UUH41" s="34"/>
      <c r="UUI41" s="34"/>
      <c r="UUJ41" s="34"/>
      <c r="UUK41" s="34"/>
      <c r="UUL41" s="34"/>
      <c r="UUM41" s="34"/>
      <c r="UUN41" s="34"/>
      <c r="UUO41" s="34"/>
      <c r="UUP41" s="34"/>
      <c r="UUQ41" s="34"/>
      <c r="UUR41" s="34"/>
      <c r="UUS41" s="34"/>
      <c r="UUT41" s="34"/>
      <c r="UUU41" s="34"/>
      <c r="UUV41" s="34"/>
      <c r="UUW41" s="34"/>
      <c r="UUX41" s="34"/>
      <c r="UUY41" s="34"/>
      <c r="UUZ41" s="34"/>
      <c r="UVA41" s="34"/>
      <c r="UVB41" s="34"/>
      <c r="UVC41" s="34"/>
      <c r="UVD41" s="34"/>
      <c r="UVE41" s="34"/>
      <c r="UVF41" s="34"/>
      <c r="UVG41" s="34"/>
      <c r="UVH41" s="34"/>
      <c r="UVI41" s="34"/>
      <c r="UVJ41" s="34"/>
      <c r="UVK41" s="34"/>
      <c r="UVL41" s="34"/>
      <c r="UVM41" s="34"/>
      <c r="UVN41" s="34"/>
      <c r="UVO41" s="34"/>
      <c r="UVP41" s="34"/>
      <c r="UVQ41" s="34"/>
      <c r="UVR41" s="34"/>
      <c r="UVS41" s="34"/>
      <c r="UVT41" s="34"/>
      <c r="UVU41" s="34"/>
      <c r="UVV41" s="34"/>
      <c r="UVW41" s="34"/>
      <c r="UVX41" s="34"/>
      <c r="UVY41" s="34"/>
      <c r="UVZ41" s="34"/>
      <c r="UWA41" s="34"/>
      <c r="UWB41" s="34"/>
      <c r="UWC41" s="34"/>
      <c r="UWD41" s="34"/>
      <c r="UWE41" s="34"/>
      <c r="UWF41" s="34"/>
      <c r="UWG41" s="34"/>
      <c r="UWH41" s="34"/>
      <c r="UWI41" s="34"/>
      <c r="UWJ41" s="34"/>
      <c r="UWK41" s="34"/>
      <c r="UWL41" s="34"/>
      <c r="UWM41" s="34"/>
      <c r="UWN41" s="34"/>
      <c r="UWO41" s="34"/>
      <c r="UWP41" s="34"/>
      <c r="UWQ41" s="34"/>
      <c r="UWR41" s="34"/>
      <c r="UWS41" s="34"/>
      <c r="UWT41" s="34"/>
      <c r="UWU41" s="34"/>
      <c r="UWV41" s="34"/>
      <c r="UWW41" s="34"/>
      <c r="UWX41" s="34"/>
      <c r="UWY41" s="34"/>
      <c r="UWZ41" s="34"/>
      <c r="UXA41" s="34"/>
      <c r="UXB41" s="34"/>
      <c r="UXC41" s="34"/>
      <c r="UXD41" s="34"/>
      <c r="UXE41" s="34"/>
      <c r="UXF41" s="34"/>
      <c r="UXG41" s="34"/>
      <c r="UXH41" s="34"/>
      <c r="UXI41" s="34"/>
      <c r="UXJ41" s="34"/>
      <c r="UXK41" s="34"/>
      <c r="UXL41" s="34"/>
      <c r="UXM41" s="34"/>
      <c r="UXN41" s="34"/>
      <c r="UXO41" s="34"/>
      <c r="UXP41" s="34"/>
      <c r="UXQ41" s="34"/>
      <c r="UXR41" s="34"/>
      <c r="UXS41" s="34"/>
      <c r="UXT41" s="34"/>
      <c r="UXU41" s="34"/>
      <c r="UXV41" s="34"/>
      <c r="UXW41" s="34"/>
      <c r="UXX41" s="34"/>
      <c r="UXY41" s="34"/>
      <c r="UXZ41" s="34"/>
      <c r="UYA41" s="34"/>
      <c r="UYB41" s="34"/>
      <c r="UYC41" s="34"/>
      <c r="UYD41" s="34"/>
      <c r="UYE41" s="34"/>
      <c r="UYF41" s="34"/>
      <c r="UYG41" s="34"/>
      <c r="UYH41" s="34"/>
      <c r="UYI41" s="34"/>
      <c r="UYJ41" s="34"/>
      <c r="UYK41" s="34"/>
      <c r="UYL41" s="34"/>
      <c r="UYM41" s="34"/>
      <c r="UYN41" s="34"/>
      <c r="UYO41" s="34"/>
      <c r="UYP41" s="34"/>
      <c r="UYQ41" s="34"/>
      <c r="UYR41" s="34"/>
      <c r="UYS41" s="34"/>
      <c r="UYT41" s="34"/>
      <c r="UYU41" s="34"/>
      <c r="UYV41" s="34"/>
      <c r="UYW41" s="34"/>
      <c r="UYX41" s="34"/>
      <c r="UYY41" s="34"/>
      <c r="UYZ41" s="34"/>
      <c r="UZA41" s="34"/>
      <c r="UZB41" s="34"/>
      <c r="UZC41" s="34"/>
      <c r="UZD41" s="34"/>
      <c r="UZE41" s="34"/>
      <c r="UZF41" s="34"/>
      <c r="UZG41" s="34"/>
      <c r="UZH41" s="34"/>
      <c r="UZI41" s="34"/>
      <c r="UZJ41" s="34"/>
      <c r="UZK41" s="34"/>
      <c r="UZL41" s="34"/>
      <c r="UZM41" s="34"/>
      <c r="UZN41" s="34"/>
      <c r="UZO41" s="34"/>
      <c r="UZP41" s="34"/>
      <c r="UZQ41" s="34"/>
      <c r="UZR41" s="34"/>
      <c r="UZS41" s="34"/>
      <c r="UZT41" s="34"/>
      <c r="UZU41" s="34"/>
      <c r="UZV41" s="34"/>
      <c r="UZW41" s="34"/>
      <c r="UZX41" s="34"/>
      <c r="UZY41" s="34"/>
      <c r="UZZ41" s="34"/>
      <c r="VAA41" s="34"/>
      <c r="VAB41" s="34"/>
      <c r="VAC41" s="34"/>
      <c r="VAD41" s="34"/>
      <c r="VAE41" s="34"/>
      <c r="VAF41" s="34"/>
      <c r="VAG41" s="34"/>
      <c r="VAH41" s="34"/>
      <c r="VAI41" s="34"/>
      <c r="VAJ41" s="34"/>
      <c r="VAK41" s="34"/>
      <c r="VAL41" s="34"/>
      <c r="VAM41" s="34"/>
      <c r="VAN41" s="34"/>
      <c r="VAO41" s="34"/>
      <c r="VAP41" s="34"/>
      <c r="VAQ41" s="34"/>
      <c r="VAR41" s="34"/>
      <c r="VAS41" s="34"/>
      <c r="VAT41" s="34"/>
      <c r="VAU41" s="34"/>
      <c r="VAV41" s="34"/>
      <c r="VAW41" s="34"/>
      <c r="VAX41" s="34"/>
      <c r="VAY41" s="34"/>
      <c r="VAZ41" s="34"/>
      <c r="VBA41" s="34"/>
      <c r="VBB41" s="34"/>
      <c r="VBC41" s="34"/>
      <c r="VBD41" s="34"/>
      <c r="VBE41" s="34"/>
      <c r="VBF41" s="34"/>
      <c r="VBG41" s="34"/>
      <c r="VBH41" s="34"/>
      <c r="VBI41" s="34"/>
      <c r="VBJ41" s="34"/>
      <c r="VBK41" s="34"/>
      <c r="VBL41" s="34"/>
      <c r="VBM41" s="34"/>
      <c r="VBN41" s="34"/>
      <c r="VBO41" s="34"/>
      <c r="VBP41" s="34"/>
      <c r="VBQ41" s="34"/>
      <c r="VBR41" s="34"/>
      <c r="VBS41" s="34"/>
      <c r="VBT41" s="34"/>
      <c r="VBU41" s="34"/>
      <c r="VBV41" s="34"/>
      <c r="VBW41" s="34"/>
      <c r="VBX41" s="34"/>
      <c r="VBY41" s="34"/>
      <c r="VBZ41" s="34"/>
      <c r="VCA41" s="34"/>
      <c r="VCB41" s="34"/>
      <c r="VCC41" s="34"/>
      <c r="VCD41" s="34"/>
      <c r="VCE41" s="34"/>
      <c r="VCF41" s="34"/>
      <c r="VCG41" s="34"/>
      <c r="VCH41" s="34"/>
      <c r="VCI41" s="34"/>
      <c r="VCJ41" s="34"/>
      <c r="VCK41" s="34"/>
      <c r="VCL41" s="34"/>
      <c r="VCM41" s="34"/>
      <c r="VCN41" s="34"/>
      <c r="VCO41" s="34"/>
      <c r="VCP41" s="34"/>
      <c r="VCQ41" s="34"/>
      <c r="VCR41" s="34"/>
      <c r="VCS41" s="34"/>
      <c r="VCT41" s="34"/>
      <c r="VCU41" s="34"/>
      <c r="VCV41" s="34"/>
      <c r="VCW41" s="34"/>
      <c r="VCX41" s="34"/>
      <c r="VCY41" s="34"/>
      <c r="VCZ41" s="34"/>
      <c r="VDA41" s="34"/>
      <c r="VDB41" s="34"/>
      <c r="VDC41" s="34"/>
      <c r="VDD41" s="34"/>
      <c r="VDE41" s="34"/>
      <c r="VDF41" s="34"/>
      <c r="VDG41" s="34"/>
      <c r="VDH41" s="34"/>
      <c r="VDI41" s="34"/>
      <c r="VDJ41" s="34"/>
      <c r="VDK41" s="34"/>
      <c r="VDL41" s="34"/>
      <c r="VDM41" s="34"/>
      <c r="VDN41" s="34"/>
      <c r="VDO41" s="34"/>
      <c r="VDP41" s="34"/>
      <c r="VDQ41" s="34"/>
      <c r="VDR41" s="34"/>
      <c r="VDS41" s="34"/>
      <c r="VDT41" s="34"/>
      <c r="VDU41" s="34"/>
      <c r="VDV41" s="34"/>
      <c r="VDW41" s="34"/>
      <c r="VDX41" s="34"/>
      <c r="VDY41" s="34"/>
      <c r="VDZ41" s="34"/>
      <c r="VEA41" s="34"/>
      <c r="VEB41" s="34"/>
      <c r="VEC41" s="34"/>
      <c r="VED41" s="34"/>
      <c r="VEE41" s="34"/>
      <c r="VEF41" s="34"/>
      <c r="VEG41" s="34"/>
      <c r="VEH41" s="34"/>
      <c r="VEI41" s="34"/>
      <c r="VEJ41" s="34"/>
      <c r="VEK41" s="34"/>
      <c r="VEL41" s="34"/>
      <c r="VEM41" s="34"/>
      <c r="VEN41" s="34"/>
      <c r="VEO41" s="34"/>
      <c r="VEP41" s="34"/>
      <c r="VEQ41" s="34"/>
      <c r="VER41" s="34"/>
      <c r="VES41" s="34"/>
      <c r="VET41" s="34"/>
      <c r="VEU41" s="34"/>
      <c r="VEV41" s="34"/>
      <c r="VEW41" s="34"/>
      <c r="VEX41" s="34"/>
      <c r="VEY41" s="34"/>
      <c r="VEZ41" s="34"/>
      <c r="VFA41" s="34"/>
      <c r="VFB41" s="34"/>
      <c r="VFC41" s="34"/>
      <c r="VFD41" s="34"/>
      <c r="VFE41" s="34"/>
      <c r="VFF41" s="34"/>
      <c r="VFG41" s="34"/>
      <c r="VFH41" s="34"/>
      <c r="VFI41" s="34"/>
      <c r="VFJ41" s="34"/>
      <c r="VFK41" s="34"/>
      <c r="VFL41" s="34"/>
      <c r="VFM41" s="34"/>
      <c r="VFN41" s="34"/>
      <c r="VFO41" s="34"/>
      <c r="VFP41" s="34"/>
      <c r="VFQ41" s="34"/>
      <c r="VFR41" s="34"/>
      <c r="VFS41" s="34"/>
      <c r="VFT41" s="34"/>
      <c r="VFU41" s="34"/>
      <c r="VFV41" s="34"/>
      <c r="VFW41" s="34"/>
      <c r="VFX41" s="34"/>
      <c r="VFY41" s="34"/>
      <c r="VFZ41" s="34"/>
      <c r="VGA41" s="34"/>
      <c r="VGB41" s="34"/>
      <c r="VGC41" s="34"/>
      <c r="VGD41" s="34"/>
      <c r="VGE41" s="34"/>
      <c r="VGF41" s="34"/>
      <c r="VGG41" s="34"/>
      <c r="VGH41" s="34"/>
      <c r="VGI41" s="34"/>
      <c r="VGJ41" s="34"/>
      <c r="VGK41" s="34"/>
      <c r="VGL41" s="34"/>
      <c r="VGM41" s="34"/>
      <c r="VGN41" s="34"/>
      <c r="VGO41" s="34"/>
      <c r="VGP41" s="34"/>
      <c r="VGQ41" s="34"/>
      <c r="VGR41" s="34"/>
      <c r="VGS41" s="34"/>
      <c r="VGT41" s="34"/>
      <c r="VGU41" s="34"/>
      <c r="VGV41" s="34"/>
      <c r="VGW41" s="34"/>
      <c r="VGX41" s="34"/>
      <c r="VGY41" s="34"/>
      <c r="VGZ41" s="34"/>
      <c r="VHA41" s="34"/>
      <c r="VHB41" s="34"/>
      <c r="VHC41" s="34"/>
      <c r="VHD41" s="34"/>
      <c r="VHE41" s="34"/>
      <c r="VHF41" s="34"/>
      <c r="VHG41" s="34"/>
      <c r="VHH41" s="34"/>
      <c r="VHI41" s="34"/>
      <c r="VHJ41" s="34"/>
      <c r="VHK41" s="34"/>
      <c r="VHL41" s="34"/>
      <c r="VHM41" s="34"/>
      <c r="VHN41" s="34"/>
      <c r="VHO41" s="34"/>
      <c r="VHP41" s="34"/>
      <c r="VHQ41" s="34"/>
      <c r="VHR41" s="34"/>
      <c r="VHS41" s="34"/>
      <c r="VHT41" s="34"/>
      <c r="VHU41" s="34"/>
      <c r="VHV41" s="34"/>
      <c r="VHW41" s="34"/>
      <c r="VHX41" s="34"/>
      <c r="VHY41" s="34"/>
      <c r="VHZ41" s="34"/>
      <c r="VIA41" s="34"/>
      <c r="VIB41" s="34"/>
      <c r="VIC41" s="34"/>
      <c r="VID41" s="34"/>
      <c r="VIE41" s="34"/>
      <c r="VIF41" s="34"/>
      <c r="VIG41" s="34"/>
      <c r="VIH41" s="34"/>
      <c r="VII41" s="34"/>
      <c r="VIJ41" s="34"/>
      <c r="VIK41" s="34"/>
      <c r="VIL41" s="34"/>
      <c r="VIM41" s="34"/>
      <c r="VIN41" s="34"/>
      <c r="VIO41" s="34"/>
      <c r="VIP41" s="34"/>
      <c r="VIQ41" s="34"/>
      <c r="VIR41" s="34"/>
      <c r="VIS41" s="34"/>
      <c r="VIT41" s="34"/>
      <c r="VIU41" s="34"/>
      <c r="VIV41" s="34"/>
      <c r="VIW41" s="34"/>
      <c r="VIX41" s="34"/>
      <c r="VIY41" s="34"/>
      <c r="VIZ41" s="34"/>
      <c r="VJA41" s="34"/>
      <c r="VJB41" s="34"/>
      <c r="VJC41" s="34"/>
      <c r="VJD41" s="34"/>
      <c r="VJE41" s="34"/>
      <c r="VJF41" s="34"/>
      <c r="VJG41" s="34"/>
      <c r="VJH41" s="34"/>
      <c r="VJI41" s="34"/>
      <c r="VJJ41" s="34"/>
      <c r="VJK41" s="34"/>
      <c r="VJL41" s="34"/>
      <c r="VJM41" s="34"/>
      <c r="VJN41" s="34"/>
      <c r="VJO41" s="34"/>
      <c r="VJP41" s="34"/>
      <c r="VJQ41" s="34"/>
      <c r="VJR41" s="34"/>
      <c r="VJS41" s="34"/>
      <c r="VJT41" s="34"/>
      <c r="VJU41" s="34"/>
      <c r="VJV41" s="34"/>
      <c r="VJW41" s="34"/>
      <c r="VJX41" s="34"/>
      <c r="VJY41" s="34"/>
      <c r="VJZ41" s="34"/>
      <c r="VKA41" s="34"/>
      <c r="VKB41" s="34"/>
      <c r="VKC41" s="34"/>
      <c r="VKD41" s="34"/>
      <c r="VKE41" s="34"/>
      <c r="VKF41" s="34"/>
      <c r="VKG41" s="34"/>
      <c r="VKH41" s="34"/>
      <c r="VKI41" s="34"/>
      <c r="VKJ41" s="34"/>
      <c r="VKK41" s="34"/>
      <c r="VKL41" s="34"/>
      <c r="VKM41" s="34"/>
      <c r="VKN41" s="34"/>
      <c r="VKO41" s="34"/>
      <c r="VKP41" s="34"/>
      <c r="VKQ41" s="34"/>
      <c r="VKR41" s="34"/>
      <c r="VKS41" s="34"/>
      <c r="VKT41" s="34"/>
      <c r="VKU41" s="34"/>
      <c r="VKV41" s="34"/>
      <c r="VKW41" s="34"/>
      <c r="VKX41" s="34"/>
      <c r="VKY41" s="34"/>
      <c r="VKZ41" s="34"/>
      <c r="VLA41" s="34"/>
      <c r="VLB41" s="34"/>
      <c r="VLC41" s="34"/>
      <c r="VLD41" s="34"/>
      <c r="VLE41" s="34"/>
      <c r="VLF41" s="34"/>
      <c r="VLG41" s="34"/>
      <c r="VLH41" s="34"/>
      <c r="VLI41" s="34"/>
      <c r="VLJ41" s="34"/>
      <c r="VLK41" s="34"/>
      <c r="VLL41" s="34"/>
      <c r="VLM41" s="34"/>
      <c r="VLN41" s="34"/>
      <c r="VLO41" s="34"/>
      <c r="VLP41" s="34"/>
      <c r="VLQ41" s="34"/>
      <c r="VLR41" s="34"/>
      <c r="VLS41" s="34"/>
      <c r="VLT41" s="34"/>
      <c r="VLU41" s="34"/>
      <c r="VLV41" s="34"/>
      <c r="VLW41" s="34"/>
      <c r="VLX41" s="34"/>
      <c r="VLY41" s="34"/>
      <c r="VLZ41" s="34"/>
      <c r="VMA41" s="34"/>
      <c r="VMB41" s="34"/>
      <c r="VMC41" s="34"/>
      <c r="VMD41" s="34"/>
      <c r="VME41" s="34"/>
      <c r="VMF41" s="34"/>
      <c r="VMG41" s="34"/>
      <c r="VMH41" s="34"/>
      <c r="VMI41" s="34"/>
      <c r="VMJ41" s="34"/>
      <c r="VMK41" s="34"/>
      <c r="VML41" s="34"/>
      <c r="VMM41" s="34"/>
      <c r="VMN41" s="34"/>
      <c r="VMO41" s="34"/>
      <c r="VMP41" s="34"/>
      <c r="VMQ41" s="34"/>
      <c r="VMR41" s="34"/>
      <c r="VMS41" s="34"/>
      <c r="VMT41" s="34"/>
      <c r="VMU41" s="34"/>
      <c r="VMV41" s="34"/>
      <c r="VMW41" s="34"/>
      <c r="VMX41" s="34"/>
      <c r="VMY41" s="34"/>
      <c r="VMZ41" s="34"/>
      <c r="VNA41" s="34"/>
      <c r="VNB41" s="34"/>
      <c r="VNC41" s="34"/>
      <c r="VND41" s="34"/>
      <c r="VNE41" s="34"/>
      <c r="VNF41" s="34"/>
      <c r="VNG41" s="34"/>
      <c r="VNH41" s="34"/>
      <c r="VNI41" s="34"/>
      <c r="VNJ41" s="34"/>
      <c r="VNK41" s="34"/>
      <c r="VNL41" s="34"/>
      <c r="VNM41" s="34"/>
      <c r="VNN41" s="34"/>
      <c r="VNO41" s="34"/>
      <c r="VNP41" s="34"/>
      <c r="VNQ41" s="34"/>
      <c r="VNR41" s="34"/>
      <c r="VNS41" s="34"/>
      <c r="VNT41" s="34"/>
      <c r="VNU41" s="34"/>
      <c r="VNV41" s="34"/>
      <c r="VNW41" s="34"/>
      <c r="VNX41" s="34"/>
      <c r="VNY41" s="34"/>
      <c r="VNZ41" s="34"/>
      <c r="VOA41" s="34"/>
      <c r="VOB41" s="34"/>
      <c r="VOC41" s="34"/>
      <c r="VOD41" s="34"/>
      <c r="VOE41" s="34"/>
      <c r="VOF41" s="34"/>
      <c r="VOG41" s="34"/>
      <c r="VOH41" s="34"/>
      <c r="VOI41" s="34"/>
      <c r="VOJ41" s="34"/>
      <c r="VOK41" s="34"/>
      <c r="VOL41" s="34"/>
      <c r="VOM41" s="34"/>
      <c r="VON41" s="34"/>
      <c r="VOO41" s="34"/>
      <c r="VOP41" s="34"/>
      <c r="VOQ41" s="34"/>
      <c r="VOR41" s="34"/>
      <c r="VOS41" s="34"/>
      <c r="VOT41" s="34"/>
      <c r="VOU41" s="34"/>
      <c r="VOV41" s="34"/>
      <c r="VOW41" s="34"/>
      <c r="VOX41" s="34"/>
      <c r="VOY41" s="34"/>
      <c r="VOZ41" s="34"/>
      <c r="VPA41" s="34"/>
      <c r="VPB41" s="34"/>
      <c r="VPC41" s="34"/>
      <c r="VPD41" s="34"/>
      <c r="VPE41" s="34"/>
      <c r="VPF41" s="34"/>
      <c r="VPG41" s="34"/>
      <c r="VPH41" s="34"/>
      <c r="VPI41" s="34"/>
      <c r="VPJ41" s="34"/>
      <c r="VPK41" s="34"/>
      <c r="VPL41" s="34"/>
      <c r="VPM41" s="34"/>
      <c r="VPN41" s="34"/>
      <c r="VPO41" s="34"/>
      <c r="VPP41" s="34"/>
      <c r="VPQ41" s="34"/>
      <c r="VPR41" s="34"/>
      <c r="VPS41" s="34"/>
      <c r="VPT41" s="34"/>
      <c r="VPU41" s="34"/>
      <c r="VPV41" s="34"/>
      <c r="VPW41" s="34"/>
      <c r="VPX41" s="34"/>
      <c r="VPY41" s="34"/>
      <c r="VPZ41" s="34"/>
      <c r="VQA41" s="34"/>
      <c r="VQB41" s="34"/>
      <c r="VQC41" s="34"/>
      <c r="VQD41" s="34"/>
      <c r="VQE41" s="34"/>
      <c r="VQF41" s="34"/>
      <c r="VQG41" s="34"/>
      <c r="VQH41" s="34"/>
      <c r="VQI41" s="34"/>
      <c r="VQJ41" s="34"/>
      <c r="VQK41" s="34"/>
      <c r="VQL41" s="34"/>
      <c r="VQM41" s="34"/>
      <c r="VQN41" s="34"/>
      <c r="VQO41" s="34"/>
      <c r="VQP41" s="34"/>
      <c r="VQQ41" s="34"/>
      <c r="VQR41" s="34"/>
      <c r="VQS41" s="34"/>
      <c r="VQT41" s="34"/>
      <c r="VQU41" s="34"/>
      <c r="VQV41" s="34"/>
      <c r="VQW41" s="34"/>
      <c r="VQX41" s="34"/>
      <c r="VQY41" s="34"/>
      <c r="VQZ41" s="34"/>
      <c r="VRA41" s="34"/>
      <c r="VRB41" s="34"/>
      <c r="VRC41" s="34"/>
      <c r="VRD41" s="34"/>
      <c r="VRE41" s="34"/>
      <c r="VRF41" s="34"/>
      <c r="VRG41" s="34"/>
      <c r="VRH41" s="34"/>
      <c r="VRI41" s="34"/>
      <c r="VRJ41" s="34"/>
      <c r="VRK41" s="34"/>
      <c r="VRL41" s="34"/>
      <c r="VRM41" s="34"/>
      <c r="VRN41" s="34"/>
      <c r="VRO41" s="34"/>
      <c r="VRP41" s="34"/>
      <c r="VRQ41" s="34"/>
      <c r="VRR41" s="34"/>
      <c r="VRS41" s="34"/>
      <c r="VRT41" s="34"/>
      <c r="VRU41" s="34"/>
      <c r="VRV41" s="34"/>
      <c r="VRW41" s="34"/>
      <c r="VRX41" s="34"/>
      <c r="VRY41" s="34"/>
      <c r="VRZ41" s="34"/>
      <c r="VSA41" s="34"/>
      <c r="VSB41" s="34"/>
      <c r="VSC41" s="34"/>
      <c r="VSD41" s="34"/>
      <c r="VSE41" s="34"/>
      <c r="VSF41" s="34"/>
      <c r="VSG41" s="34"/>
      <c r="VSH41" s="34"/>
      <c r="VSI41" s="34"/>
      <c r="VSJ41" s="34"/>
      <c r="VSK41" s="34"/>
      <c r="VSL41" s="34"/>
      <c r="VSM41" s="34"/>
      <c r="VSN41" s="34"/>
      <c r="VSO41" s="34"/>
      <c r="VSP41" s="34"/>
      <c r="VSQ41" s="34"/>
      <c r="VSR41" s="34"/>
      <c r="VSS41" s="34"/>
      <c r="VST41" s="34"/>
      <c r="VSU41" s="34"/>
      <c r="VSV41" s="34"/>
      <c r="VSW41" s="34"/>
      <c r="VSX41" s="34"/>
      <c r="VSY41" s="34"/>
      <c r="VSZ41" s="34"/>
      <c r="VTA41" s="34"/>
      <c r="VTB41" s="34"/>
      <c r="VTC41" s="34"/>
      <c r="VTD41" s="34"/>
      <c r="VTE41" s="34"/>
      <c r="VTF41" s="34"/>
      <c r="VTG41" s="34"/>
      <c r="VTH41" s="34"/>
      <c r="VTI41" s="34"/>
      <c r="VTJ41" s="34"/>
      <c r="VTK41" s="34"/>
      <c r="VTL41" s="34"/>
      <c r="VTM41" s="34"/>
      <c r="VTN41" s="34"/>
      <c r="VTO41" s="34"/>
      <c r="VTP41" s="34"/>
      <c r="VTQ41" s="34"/>
      <c r="VTR41" s="34"/>
      <c r="VTS41" s="34"/>
      <c r="VTT41" s="34"/>
      <c r="VTU41" s="34"/>
      <c r="VTV41" s="34"/>
      <c r="VTW41" s="34"/>
      <c r="VTX41" s="34"/>
      <c r="VTY41" s="34"/>
      <c r="VTZ41" s="34"/>
      <c r="VUA41" s="34"/>
      <c r="VUB41" s="34"/>
      <c r="VUC41" s="34"/>
      <c r="VUD41" s="34"/>
      <c r="VUE41" s="34"/>
      <c r="VUF41" s="34"/>
      <c r="VUG41" s="34"/>
      <c r="VUH41" s="34"/>
      <c r="VUI41" s="34"/>
      <c r="VUJ41" s="34"/>
      <c r="VUK41" s="34"/>
      <c r="VUL41" s="34"/>
      <c r="VUM41" s="34"/>
      <c r="VUN41" s="34"/>
      <c r="VUO41" s="34"/>
      <c r="VUP41" s="34"/>
      <c r="VUQ41" s="34"/>
      <c r="VUR41" s="34"/>
      <c r="VUS41" s="34"/>
      <c r="VUT41" s="34"/>
      <c r="VUU41" s="34"/>
      <c r="VUV41" s="34"/>
      <c r="VUW41" s="34"/>
      <c r="VUX41" s="34"/>
      <c r="VUY41" s="34"/>
      <c r="VUZ41" s="34"/>
      <c r="VVA41" s="34"/>
      <c r="VVB41" s="34"/>
      <c r="VVC41" s="34"/>
      <c r="VVD41" s="34"/>
      <c r="VVE41" s="34"/>
      <c r="VVF41" s="34"/>
      <c r="VVG41" s="34"/>
      <c r="VVH41" s="34"/>
      <c r="VVI41" s="34"/>
      <c r="VVJ41" s="34"/>
      <c r="VVK41" s="34"/>
      <c r="VVL41" s="34"/>
      <c r="VVM41" s="34"/>
      <c r="VVN41" s="34"/>
      <c r="VVO41" s="34"/>
      <c r="VVP41" s="34"/>
      <c r="VVQ41" s="34"/>
      <c r="VVR41" s="34"/>
      <c r="VVS41" s="34"/>
      <c r="VVT41" s="34"/>
      <c r="VVU41" s="34"/>
      <c r="VVV41" s="34"/>
      <c r="VVW41" s="34"/>
      <c r="VVX41" s="34"/>
      <c r="VVY41" s="34"/>
      <c r="VVZ41" s="34"/>
      <c r="VWA41" s="34"/>
      <c r="VWB41" s="34"/>
      <c r="VWC41" s="34"/>
      <c r="VWD41" s="34"/>
      <c r="VWE41" s="34"/>
      <c r="VWF41" s="34"/>
      <c r="VWG41" s="34"/>
      <c r="VWH41" s="34"/>
      <c r="VWI41" s="34"/>
      <c r="VWJ41" s="34"/>
      <c r="VWK41" s="34"/>
      <c r="VWL41" s="34"/>
      <c r="VWM41" s="34"/>
      <c r="VWN41" s="34"/>
      <c r="VWO41" s="34"/>
      <c r="VWP41" s="34"/>
      <c r="VWQ41" s="34"/>
      <c r="VWR41" s="34"/>
      <c r="VWS41" s="34"/>
      <c r="VWT41" s="34"/>
      <c r="VWU41" s="34"/>
      <c r="VWV41" s="34"/>
      <c r="VWW41" s="34"/>
      <c r="VWX41" s="34"/>
      <c r="VWY41" s="34"/>
      <c r="VWZ41" s="34"/>
      <c r="VXA41" s="34"/>
      <c r="VXB41" s="34"/>
      <c r="VXC41" s="34"/>
      <c r="VXD41" s="34"/>
      <c r="VXE41" s="34"/>
      <c r="VXF41" s="34"/>
      <c r="VXG41" s="34"/>
      <c r="VXH41" s="34"/>
      <c r="VXI41" s="34"/>
      <c r="VXJ41" s="34"/>
      <c r="VXK41" s="34"/>
      <c r="VXL41" s="34"/>
      <c r="VXM41" s="34"/>
      <c r="VXN41" s="34"/>
      <c r="VXO41" s="34"/>
      <c r="VXP41" s="34"/>
      <c r="VXQ41" s="34"/>
      <c r="VXR41" s="34"/>
      <c r="VXS41" s="34"/>
      <c r="VXT41" s="34"/>
      <c r="VXU41" s="34"/>
      <c r="VXV41" s="34"/>
      <c r="VXW41" s="34"/>
      <c r="VXX41" s="34"/>
      <c r="VXY41" s="34"/>
      <c r="VXZ41" s="34"/>
      <c r="VYA41" s="34"/>
      <c r="VYB41" s="34"/>
      <c r="VYC41" s="34"/>
      <c r="VYD41" s="34"/>
      <c r="VYE41" s="34"/>
      <c r="VYF41" s="34"/>
      <c r="VYG41" s="34"/>
      <c r="VYH41" s="34"/>
      <c r="VYI41" s="34"/>
      <c r="VYJ41" s="34"/>
      <c r="VYK41" s="34"/>
      <c r="VYL41" s="34"/>
      <c r="VYM41" s="34"/>
      <c r="VYN41" s="34"/>
      <c r="VYO41" s="34"/>
      <c r="VYP41" s="34"/>
      <c r="VYQ41" s="34"/>
      <c r="VYR41" s="34"/>
      <c r="VYS41" s="34"/>
      <c r="VYT41" s="34"/>
      <c r="VYU41" s="34"/>
      <c r="VYV41" s="34"/>
      <c r="VYW41" s="34"/>
      <c r="VYX41" s="34"/>
      <c r="VYY41" s="34"/>
      <c r="VYZ41" s="34"/>
      <c r="VZA41" s="34"/>
      <c r="VZB41" s="34"/>
      <c r="VZC41" s="34"/>
      <c r="VZD41" s="34"/>
      <c r="VZE41" s="34"/>
      <c r="VZF41" s="34"/>
      <c r="VZG41" s="34"/>
      <c r="VZH41" s="34"/>
      <c r="VZI41" s="34"/>
      <c r="VZJ41" s="34"/>
      <c r="VZK41" s="34"/>
      <c r="VZL41" s="34"/>
      <c r="VZM41" s="34"/>
      <c r="VZN41" s="34"/>
      <c r="VZO41" s="34"/>
      <c r="VZP41" s="34"/>
      <c r="VZQ41" s="34"/>
      <c r="VZR41" s="34"/>
      <c r="VZS41" s="34"/>
      <c r="VZT41" s="34"/>
      <c r="VZU41" s="34"/>
      <c r="VZV41" s="34"/>
      <c r="VZW41" s="34"/>
      <c r="VZX41" s="34"/>
      <c r="VZY41" s="34"/>
      <c r="VZZ41" s="34"/>
      <c r="WAA41" s="34"/>
      <c r="WAB41" s="34"/>
      <c r="WAC41" s="34"/>
      <c r="WAD41" s="34"/>
      <c r="WAE41" s="34"/>
      <c r="WAF41" s="34"/>
      <c r="WAG41" s="34"/>
      <c r="WAH41" s="34"/>
      <c r="WAI41" s="34"/>
      <c r="WAJ41" s="34"/>
      <c r="WAK41" s="34"/>
      <c r="WAL41" s="34"/>
      <c r="WAM41" s="34"/>
      <c r="WAN41" s="34"/>
      <c r="WAO41" s="34"/>
      <c r="WAP41" s="34"/>
      <c r="WAQ41" s="34"/>
      <c r="WAR41" s="34"/>
      <c r="WAS41" s="34"/>
      <c r="WAT41" s="34"/>
      <c r="WAU41" s="34"/>
      <c r="WAV41" s="34"/>
      <c r="WAW41" s="34"/>
      <c r="WAX41" s="34"/>
      <c r="WAY41" s="34"/>
      <c r="WAZ41" s="34"/>
      <c r="WBA41" s="34"/>
      <c r="WBB41" s="34"/>
      <c r="WBC41" s="34"/>
      <c r="WBD41" s="34"/>
      <c r="WBE41" s="34"/>
      <c r="WBF41" s="34"/>
      <c r="WBG41" s="34"/>
      <c r="WBH41" s="34"/>
      <c r="WBI41" s="34"/>
      <c r="WBJ41" s="34"/>
      <c r="WBK41" s="34"/>
      <c r="WBL41" s="34"/>
      <c r="WBM41" s="34"/>
      <c r="WBN41" s="34"/>
      <c r="WBO41" s="34"/>
      <c r="WBP41" s="34"/>
      <c r="WBQ41" s="34"/>
      <c r="WBR41" s="34"/>
      <c r="WBS41" s="34"/>
      <c r="WBT41" s="34"/>
      <c r="WBU41" s="34"/>
      <c r="WBV41" s="34"/>
      <c r="WBW41" s="34"/>
      <c r="WBX41" s="34"/>
      <c r="WBY41" s="34"/>
      <c r="WBZ41" s="34"/>
      <c r="WCA41" s="34"/>
      <c r="WCB41" s="34"/>
      <c r="WCC41" s="34"/>
      <c r="WCD41" s="34"/>
      <c r="WCE41" s="34"/>
      <c r="WCF41" s="34"/>
      <c r="WCG41" s="34"/>
      <c r="WCH41" s="34"/>
      <c r="WCI41" s="34"/>
      <c r="WCJ41" s="34"/>
      <c r="WCK41" s="34"/>
      <c r="WCL41" s="34"/>
      <c r="WCM41" s="34"/>
      <c r="WCN41" s="34"/>
      <c r="WCO41" s="34"/>
      <c r="WCP41" s="34"/>
      <c r="WCQ41" s="34"/>
      <c r="WCR41" s="34"/>
      <c r="WCS41" s="34"/>
      <c r="WCT41" s="34"/>
      <c r="WCU41" s="34"/>
      <c r="WCV41" s="34"/>
      <c r="WCW41" s="34"/>
      <c r="WCX41" s="34"/>
      <c r="WCY41" s="34"/>
      <c r="WCZ41" s="34"/>
      <c r="WDA41" s="34"/>
      <c r="WDB41" s="34"/>
      <c r="WDC41" s="34"/>
      <c r="WDD41" s="34"/>
      <c r="WDE41" s="34"/>
      <c r="WDF41" s="34"/>
      <c r="WDG41" s="34"/>
      <c r="WDH41" s="34"/>
      <c r="WDI41" s="34"/>
      <c r="WDJ41" s="34"/>
      <c r="WDK41" s="34"/>
      <c r="WDL41" s="34"/>
      <c r="WDM41" s="34"/>
      <c r="WDN41" s="34"/>
      <c r="WDO41" s="34"/>
      <c r="WDP41" s="34"/>
      <c r="WDQ41" s="34"/>
      <c r="WDR41" s="34"/>
      <c r="WDS41" s="34"/>
      <c r="WDT41" s="34"/>
      <c r="WDU41" s="34"/>
      <c r="WDV41" s="34"/>
      <c r="WDW41" s="34"/>
      <c r="WDX41" s="34"/>
      <c r="WDY41" s="34"/>
      <c r="WDZ41" s="34"/>
      <c r="WEA41" s="34"/>
      <c r="WEB41" s="34"/>
      <c r="WEC41" s="34"/>
      <c r="WED41" s="34"/>
      <c r="WEE41" s="34"/>
      <c r="WEF41" s="34"/>
      <c r="WEG41" s="34"/>
      <c r="WEH41" s="34"/>
      <c r="WEI41" s="34"/>
      <c r="WEJ41" s="34"/>
      <c r="WEK41" s="34"/>
      <c r="WEL41" s="34"/>
      <c r="WEM41" s="34"/>
      <c r="WEN41" s="34"/>
      <c r="WEO41" s="34"/>
      <c r="WEP41" s="34"/>
      <c r="WEQ41" s="34"/>
      <c r="WER41" s="34"/>
      <c r="WES41" s="34"/>
      <c r="WET41" s="34"/>
      <c r="WEU41" s="34"/>
      <c r="WEV41" s="34"/>
      <c r="WEW41" s="34"/>
      <c r="WEX41" s="34"/>
      <c r="WEY41" s="34"/>
      <c r="WEZ41" s="34"/>
      <c r="WFA41" s="34"/>
      <c r="WFB41" s="34"/>
      <c r="WFC41" s="34"/>
      <c r="WFD41" s="34"/>
      <c r="WFE41" s="34"/>
      <c r="WFF41" s="34"/>
      <c r="WFG41" s="34"/>
      <c r="WFH41" s="34"/>
      <c r="WFI41" s="34"/>
      <c r="WFJ41" s="34"/>
      <c r="WFK41" s="34"/>
      <c r="WFL41" s="34"/>
      <c r="WFM41" s="34"/>
      <c r="WFN41" s="34"/>
      <c r="WFO41" s="34"/>
      <c r="WFP41" s="34"/>
      <c r="WFQ41" s="34"/>
      <c r="WFR41" s="34"/>
      <c r="WFS41" s="34"/>
      <c r="WFT41" s="34"/>
      <c r="WFU41" s="34"/>
      <c r="WFV41" s="34"/>
      <c r="WFW41" s="34"/>
      <c r="WFX41" s="34"/>
      <c r="WFY41" s="34"/>
      <c r="WFZ41" s="34"/>
      <c r="WGA41" s="34"/>
      <c r="WGB41" s="34"/>
      <c r="WGC41" s="34"/>
      <c r="WGD41" s="34"/>
      <c r="WGE41" s="34"/>
      <c r="WGF41" s="34"/>
      <c r="WGG41" s="34"/>
      <c r="WGH41" s="34"/>
      <c r="WGI41" s="34"/>
      <c r="WGJ41" s="34"/>
      <c r="WGK41" s="34"/>
      <c r="WGL41" s="34"/>
      <c r="WGM41" s="34"/>
      <c r="WGN41" s="34"/>
      <c r="WGO41" s="34"/>
      <c r="WGP41" s="34"/>
      <c r="WGQ41" s="34"/>
      <c r="WGR41" s="34"/>
      <c r="WGS41" s="34"/>
      <c r="WGT41" s="34"/>
      <c r="WGU41" s="34"/>
      <c r="WGV41" s="34"/>
      <c r="WGW41" s="34"/>
      <c r="WGX41" s="34"/>
      <c r="WGY41" s="34"/>
      <c r="WGZ41" s="34"/>
      <c r="WHA41" s="34"/>
      <c r="WHB41" s="34"/>
      <c r="WHC41" s="34"/>
      <c r="WHD41" s="34"/>
      <c r="WHE41" s="34"/>
      <c r="WHF41" s="34"/>
      <c r="WHG41" s="34"/>
      <c r="WHH41" s="34"/>
      <c r="WHI41" s="34"/>
      <c r="WHJ41" s="34"/>
      <c r="WHK41" s="34"/>
      <c r="WHL41" s="34"/>
      <c r="WHM41" s="34"/>
      <c r="WHN41" s="34"/>
      <c r="WHO41" s="34"/>
      <c r="WHP41" s="34"/>
      <c r="WHQ41" s="34"/>
      <c r="WHR41" s="34"/>
      <c r="WHS41" s="34"/>
      <c r="WHT41" s="34"/>
      <c r="WHU41" s="34"/>
      <c r="WHV41" s="34"/>
      <c r="WHW41" s="34"/>
      <c r="WHX41" s="34"/>
      <c r="WHY41" s="34"/>
      <c r="WHZ41" s="34"/>
      <c r="WIA41" s="34"/>
      <c r="WIB41" s="34"/>
      <c r="WIC41" s="34"/>
      <c r="WID41" s="34"/>
      <c r="WIE41" s="34"/>
      <c r="WIF41" s="34"/>
      <c r="WIG41" s="34"/>
      <c r="WIH41" s="34"/>
      <c r="WII41" s="34"/>
      <c r="WIJ41" s="34"/>
      <c r="WIK41" s="34"/>
      <c r="WIL41" s="34"/>
      <c r="WIM41" s="34"/>
      <c r="WIN41" s="34"/>
      <c r="WIO41" s="34"/>
      <c r="WIP41" s="34"/>
      <c r="WIQ41" s="34"/>
      <c r="WIR41" s="34"/>
      <c r="WIS41" s="34"/>
      <c r="WIT41" s="34"/>
      <c r="WIU41" s="34"/>
      <c r="WIV41" s="34"/>
      <c r="WIW41" s="34"/>
      <c r="WIX41" s="34"/>
      <c r="WIY41" s="34"/>
      <c r="WIZ41" s="34"/>
      <c r="WJA41" s="34"/>
      <c r="WJB41" s="34"/>
      <c r="WJC41" s="34"/>
      <c r="WJD41" s="34"/>
      <c r="WJE41" s="34"/>
      <c r="WJF41" s="34"/>
      <c r="WJG41" s="34"/>
      <c r="WJH41" s="34"/>
      <c r="WJI41" s="34"/>
      <c r="WJJ41" s="34"/>
      <c r="WJK41" s="34"/>
      <c r="WJL41" s="34"/>
      <c r="WJM41" s="34"/>
      <c r="WJN41" s="34"/>
      <c r="WJO41" s="34"/>
      <c r="WJP41" s="34"/>
      <c r="WJQ41" s="34"/>
      <c r="WJR41" s="34"/>
      <c r="WJS41" s="34"/>
      <c r="WJT41" s="34"/>
      <c r="WJU41" s="34"/>
      <c r="WJV41" s="34"/>
      <c r="WJW41" s="34"/>
      <c r="WJX41" s="34"/>
      <c r="WJY41" s="34"/>
      <c r="WJZ41" s="34"/>
      <c r="WKA41" s="34"/>
      <c r="WKB41" s="34"/>
      <c r="WKC41" s="34"/>
      <c r="WKD41" s="34"/>
      <c r="WKE41" s="34"/>
      <c r="WKF41" s="34"/>
      <c r="WKG41" s="34"/>
      <c r="WKH41" s="34"/>
      <c r="WKI41" s="34"/>
      <c r="WKJ41" s="34"/>
      <c r="WKK41" s="34"/>
      <c r="WKL41" s="34"/>
      <c r="WKM41" s="34"/>
      <c r="WKN41" s="34"/>
      <c r="WKO41" s="34"/>
      <c r="WKP41" s="34"/>
      <c r="WKQ41" s="34"/>
      <c r="WKR41" s="34"/>
      <c r="WKS41" s="34"/>
      <c r="WKT41" s="34"/>
      <c r="WKU41" s="34"/>
      <c r="WKV41" s="34"/>
      <c r="WKW41" s="34"/>
      <c r="WKX41" s="34"/>
      <c r="WKY41" s="34"/>
      <c r="WKZ41" s="34"/>
      <c r="WLA41" s="34"/>
      <c r="WLB41" s="34"/>
      <c r="WLC41" s="34"/>
      <c r="WLD41" s="34"/>
      <c r="WLE41" s="34"/>
      <c r="WLF41" s="34"/>
      <c r="WLG41" s="34"/>
      <c r="WLH41" s="34"/>
      <c r="WLI41" s="34"/>
      <c r="WLJ41" s="34"/>
      <c r="WLK41" s="34"/>
      <c r="WLL41" s="34"/>
      <c r="WLM41" s="34"/>
      <c r="WLN41" s="34"/>
      <c r="WLO41" s="34"/>
      <c r="WLP41" s="34"/>
      <c r="WLQ41" s="34"/>
      <c r="WLR41" s="34"/>
      <c r="WLS41" s="34"/>
      <c r="WLT41" s="34"/>
      <c r="WLU41" s="34"/>
      <c r="WLV41" s="34"/>
      <c r="WLW41" s="34"/>
      <c r="WLX41" s="34"/>
      <c r="WLY41" s="34"/>
      <c r="WLZ41" s="34"/>
      <c r="WMA41" s="34"/>
      <c r="WMB41" s="34"/>
      <c r="WMC41" s="34"/>
      <c r="WMD41" s="34"/>
      <c r="WME41" s="34"/>
      <c r="WMF41" s="34"/>
      <c r="WMG41" s="34"/>
      <c r="WMH41" s="34"/>
      <c r="WMI41" s="34"/>
      <c r="WMJ41" s="34"/>
      <c r="WMK41" s="34"/>
      <c r="WML41" s="34"/>
      <c r="WMM41" s="34"/>
      <c r="WMN41" s="34"/>
      <c r="WMO41" s="34"/>
      <c r="WMP41" s="34"/>
      <c r="WMQ41" s="34"/>
      <c r="WMR41" s="34"/>
      <c r="WMS41" s="34"/>
      <c r="WMT41" s="34"/>
      <c r="WMU41" s="34"/>
      <c r="WMV41" s="34"/>
      <c r="WMW41" s="34"/>
      <c r="WMX41" s="34"/>
      <c r="WMY41" s="34"/>
      <c r="WMZ41" s="34"/>
      <c r="WNA41" s="34"/>
      <c r="WNB41" s="34"/>
      <c r="WNC41" s="34"/>
      <c r="WND41" s="34"/>
      <c r="WNE41" s="34"/>
      <c r="WNF41" s="34"/>
      <c r="WNG41" s="34"/>
      <c r="WNH41" s="34"/>
      <c r="WNI41" s="34"/>
      <c r="WNJ41" s="34"/>
      <c r="WNK41" s="34"/>
      <c r="WNL41" s="34"/>
      <c r="WNM41" s="34"/>
      <c r="WNN41" s="34"/>
      <c r="WNO41" s="34"/>
      <c r="WNP41" s="34"/>
      <c r="WNQ41" s="34"/>
      <c r="WNR41" s="34"/>
      <c r="WNS41" s="34"/>
      <c r="WNT41" s="34"/>
      <c r="WNU41" s="34"/>
      <c r="WNV41" s="34"/>
      <c r="WNW41" s="34"/>
      <c r="WNX41" s="34"/>
      <c r="WNY41" s="34"/>
      <c r="WNZ41" s="34"/>
      <c r="WOA41" s="34"/>
      <c r="WOB41" s="34"/>
      <c r="WOC41" s="34"/>
      <c r="WOD41" s="34"/>
      <c r="WOE41" s="34"/>
      <c r="WOF41" s="34"/>
      <c r="WOG41" s="34"/>
      <c r="WOH41" s="34"/>
      <c r="WOI41" s="34"/>
      <c r="WOJ41" s="34"/>
      <c r="WOK41" s="34"/>
      <c r="WOL41" s="34"/>
      <c r="WOM41" s="34"/>
      <c r="WON41" s="34"/>
      <c r="WOO41" s="34"/>
      <c r="WOP41" s="34"/>
      <c r="WOQ41" s="34"/>
      <c r="WOR41" s="34"/>
      <c r="WOS41" s="34"/>
      <c r="WOT41" s="34"/>
      <c r="WOU41" s="34"/>
      <c r="WOV41" s="34"/>
      <c r="WOW41" s="34"/>
      <c r="WOX41" s="34"/>
      <c r="WOY41" s="34"/>
      <c r="WOZ41" s="34"/>
      <c r="WPA41" s="34"/>
      <c r="WPB41" s="34"/>
      <c r="WPC41" s="34"/>
      <c r="WPD41" s="34"/>
      <c r="WPE41" s="34"/>
      <c r="WPF41" s="34"/>
      <c r="WPG41" s="34"/>
      <c r="WPH41" s="34"/>
      <c r="WPI41" s="34"/>
      <c r="WPJ41" s="34"/>
      <c r="WPK41" s="34"/>
      <c r="WPL41" s="34"/>
      <c r="WPM41" s="34"/>
      <c r="WPN41" s="34"/>
      <c r="WPO41" s="34"/>
      <c r="WPP41" s="34"/>
      <c r="WPQ41" s="34"/>
      <c r="WPR41" s="34"/>
      <c r="WPS41" s="34"/>
      <c r="WPT41" s="34"/>
      <c r="WPU41" s="34"/>
      <c r="WPV41" s="34"/>
      <c r="WPW41" s="34"/>
      <c r="WPX41" s="34"/>
      <c r="WPY41" s="34"/>
      <c r="WPZ41" s="34"/>
      <c r="WQA41" s="34"/>
      <c r="WQB41" s="34"/>
      <c r="WQC41" s="34"/>
      <c r="WQD41" s="34"/>
      <c r="WQE41" s="34"/>
      <c r="WQF41" s="34"/>
      <c r="WQG41" s="34"/>
      <c r="WQH41" s="34"/>
      <c r="WQI41" s="34"/>
      <c r="WQJ41" s="34"/>
      <c r="WQK41" s="34"/>
      <c r="WQL41" s="34"/>
      <c r="WQM41" s="34"/>
      <c r="WQN41" s="34"/>
      <c r="WQO41" s="34"/>
      <c r="WQP41" s="34"/>
      <c r="WQQ41" s="34"/>
      <c r="WQR41" s="34"/>
      <c r="WQS41" s="34"/>
      <c r="WQT41" s="34"/>
      <c r="WQU41" s="34"/>
      <c r="WQV41" s="34"/>
      <c r="WQW41" s="34"/>
      <c r="WQX41" s="34"/>
      <c r="WQY41" s="34"/>
      <c r="WQZ41" s="34"/>
      <c r="WRA41" s="34"/>
      <c r="WRB41" s="34"/>
      <c r="WRC41" s="34"/>
      <c r="WRD41" s="34"/>
      <c r="WRE41" s="34"/>
      <c r="WRF41" s="34"/>
      <c r="WRG41" s="34"/>
      <c r="WRH41" s="34"/>
      <c r="WRI41" s="34"/>
      <c r="WRJ41" s="34"/>
      <c r="WRK41" s="34"/>
      <c r="WRL41" s="34"/>
      <c r="WRM41" s="34"/>
      <c r="WRN41" s="34"/>
      <c r="WRO41" s="34"/>
      <c r="WRP41" s="34"/>
      <c r="WRQ41" s="34"/>
      <c r="WRR41" s="34"/>
      <c r="WRS41" s="34"/>
      <c r="WRT41" s="34"/>
      <c r="WRU41" s="34"/>
      <c r="WRV41" s="34"/>
      <c r="WRW41" s="34"/>
      <c r="WRX41" s="34"/>
      <c r="WRY41" s="34"/>
      <c r="WRZ41" s="34"/>
      <c r="WSA41" s="34"/>
      <c r="WSB41" s="34"/>
      <c r="WSC41" s="34"/>
      <c r="WSD41" s="34"/>
      <c r="WSE41" s="34"/>
      <c r="WSF41" s="34"/>
      <c r="WSG41" s="34"/>
      <c r="WSH41" s="34"/>
      <c r="WSI41" s="34"/>
      <c r="WSJ41" s="34"/>
      <c r="WSK41" s="34"/>
      <c r="WSL41" s="34"/>
      <c r="WSM41" s="34"/>
      <c r="WSN41" s="34"/>
      <c r="WSO41" s="34"/>
      <c r="WSP41" s="34"/>
      <c r="WSQ41" s="34"/>
      <c r="WSR41" s="34"/>
      <c r="WSS41" s="34"/>
      <c r="WST41" s="34"/>
      <c r="WSU41" s="34"/>
      <c r="WSV41" s="34"/>
      <c r="WSW41" s="34"/>
      <c r="WSX41" s="34"/>
      <c r="WSY41" s="34"/>
      <c r="WSZ41" s="34"/>
      <c r="WTA41" s="34"/>
      <c r="WTB41" s="34"/>
      <c r="WTC41" s="34"/>
      <c r="WTD41" s="34"/>
      <c r="WTE41" s="34"/>
      <c r="WTF41" s="34"/>
      <c r="WTG41" s="34"/>
      <c r="WTH41" s="34"/>
      <c r="WTI41" s="34"/>
      <c r="WTJ41" s="34"/>
      <c r="WTK41" s="34"/>
      <c r="WTL41" s="34"/>
      <c r="WTM41" s="34"/>
      <c r="WTN41" s="34"/>
      <c r="WTO41" s="34"/>
      <c r="WTP41" s="34"/>
      <c r="WTQ41" s="34"/>
      <c r="WTR41" s="34"/>
      <c r="WTS41" s="34"/>
      <c r="WTT41" s="34"/>
      <c r="WTU41" s="34"/>
      <c r="WTV41" s="34"/>
      <c r="WTW41" s="34"/>
      <c r="WTX41" s="34"/>
      <c r="WTY41" s="34"/>
      <c r="WTZ41" s="34"/>
      <c r="WUA41" s="34"/>
      <c r="WUB41" s="34"/>
      <c r="WUC41" s="34"/>
      <c r="WUD41" s="34"/>
      <c r="WUE41" s="34"/>
      <c r="WUF41" s="34"/>
      <c r="WUG41" s="34"/>
      <c r="WUH41" s="34"/>
      <c r="WUI41" s="34"/>
      <c r="WUJ41" s="34"/>
      <c r="WUK41" s="34"/>
      <c r="WUL41" s="34"/>
      <c r="WUM41" s="34"/>
      <c r="WUN41" s="34"/>
      <c r="WUO41" s="34"/>
      <c r="WUP41" s="34"/>
      <c r="WUQ41" s="34"/>
      <c r="WUR41" s="34"/>
      <c r="WUS41" s="34"/>
      <c r="WUT41" s="34"/>
      <c r="WUU41" s="34"/>
      <c r="WUV41" s="34"/>
      <c r="WUW41" s="34"/>
      <c r="WUX41" s="34"/>
      <c r="WUY41" s="34"/>
      <c r="WUZ41" s="34"/>
      <c r="WVA41" s="34"/>
      <c r="WVB41" s="34"/>
      <c r="WVC41" s="34"/>
      <c r="WVD41" s="34"/>
      <c r="WVE41" s="34"/>
      <c r="WVF41" s="34"/>
      <c r="WVG41" s="34"/>
      <c r="WVH41" s="34"/>
      <c r="WVI41" s="34"/>
      <c r="WVJ41" s="34"/>
      <c r="WVK41" s="34"/>
      <c r="WVL41" s="34"/>
      <c r="WVM41" s="34"/>
      <c r="WVN41" s="34"/>
      <c r="WVO41" s="34"/>
      <c r="WVP41" s="34"/>
      <c r="WVQ41" s="34"/>
      <c r="WVR41" s="34"/>
      <c r="WVS41" s="34"/>
      <c r="WVT41" s="34"/>
      <c r="WVU41" s="34"/>
      <c r="WVV41" s="34"/>
      <c r="WVW41" s="34"/>
      <c r="WVX41" s="34"/>
      <c r="WVY41" s="34"/>
      <c r="WVZ41" s="34"/>
      <c r="WWA41" s="34"/>
      <c r="WWB41" s="34"/>
      <c r="WWC41" s="34"/>
      <c r="WWD41" s="34"/>
      <c r="WWE41" s="34"/>
      <c r="WWF41" s="34"/>
      <c r="WWG41" s="34"/>
      <c r="WWH41" s="34"/>
      <c r="WWI41" s="34"/>
      <c r="WWJ41" s="34"/>
      <c r="WWK41" s="34"/>
      <c r="WWL41" s="34"/>
      <c r="WWM41" s="34"/>
      <c r="WWN41" s="34"/>
      <c r="WWO41" s="34"/>
      <c r="WWP41" s="34"/>
      <c r="WWQ41" s="34"/>
      <c r="WWR41" s="34"/>
      <c r="WWS41" s="34"/>
      <c r="WWT41" s="34"/>
      <c r="WWU41" s="34"/>
      <c r="WWV41" s="34"/>
      <c r="WWW41" s="34"/>
      <c r="WWX41" s="34"/>
      <c r="WWY41" s="34"/>
      <c r="WWZ41" s="34"/>
      <c r="WXA41" s="34"/>
      <c r="WXB41" s="34"/>
      <c r="WXC41" s="34"/>
      <c r="WXD41" s="34"/>
      <c r="WXE41" s="34"/>
      <c r="WXF41" s="34"/>
      <c r="WXG41" s="34"/>
      <c r="WXH41" s="34"/>
      <c r="WXI41" s="34"/>
      <c r="WXJ41" s="34"/>
      <c r="WXK41" s="34"/>
      <c r="WXL41" s="34"/>
      <c r="WXM41" s="34"/>
      <c r="WXN41" s="34"/>
      <c r="WXO41" s="34"/>
      <c r="WXP41" s="34"/>
      <c r="WXQ41" s="34"/>
      <c r="WXR41" s="34"/>
      <c r="WXS41" s="34"/>
      <c r="WXT41" s="34"/>
      <c r="WXU41" s="34"/>
      <c r="WXV41" s="34"/>
      <c r="WXW41" s="34"/>
      <c r="WXX41" s="34"/>
      <c r="WXY41" s="34"/>
      <c r="WXZ41" s="34"/>
      <c r="WYA41" s="34"/>
      <c r="WYB41" s="34"/>
      <c r="WYC41" s="34"/>
      <c r="WYD41" s="34"/>
      <c r="WYE41" s="34"/>
      <c r="WYF41" s="34"/>
      <c r="WYG41" s="34"/>
      <c r="WYH41" s="34"/>
      <c r="WYI41" s="34"/>
      <c r="WYJ41" s="34"/>
      <c r="WYK41" s="34"/>
      <c r="WYL41" s="34"/>
      <c r="WYM41" s="34"/>
      <c r="WYN41" s="34"/>
      <c r="WYO41" s="34"/>
      <c r="WYP41" s="34"/>
      <c r="WYQ41" s="34"/>
      <c r="WYR41" s="34"/>
      <c r="WYS41" s="34"/>
      <c r="WYT41" s="34"/>
      <c r="WYU41" s="34"/>
      <c r="WYV41" s="34"/>
      <c r="WYW41" s="34"/>
      <c r="WYX41" s="34"/>
      <c r="WYY41" s="34"/>
      <c r="WYZ41" s="34"/>
      <c r="WZA41" s="34"/>
      <c r="WZB41" s="34"/>
      <c r="WZC41" s="34"/>
      <c r="WZD41" s="34"/>
      <c r="WZE41" s="34"/>
      <c r="WZF41" s="34"/>
      <c r="WZG41" s="34"/>
      <c r="WZH41" s="34"/>
      <c r="WZI41" s="34"/>
      <c r="WZJ41" s="34"/>
      <c r="WZK41" s="34"/>
      <c r="WZL41" s="34"/>
      <c r="WZM41" s="34"/>
      <c r="WZN41" s="34"/>
      <c r="WZO41" s="34"/>
      <c r="WZP41" s="34"/>
      <c r="WZQ41" s="34"/>
      <c r="WZR41" s="34"/>
      <c r="WZS41" s="34"/>
      <c r="WZT41" s="34"/>
      <c r="WZU41" s="34"/>
      <c r="WZV41" s="34"/>
      <c r="WZW41" s="34"/>
      <c r="WZX41" s="34"/>
      <c r="WZY41" s="34"/>
      <c r="WZZ41" s="34"/>
      <c r="XAA41" s="34"/>
      <c r="XAB41" s="34"/>
      <c r="XAC41" s="34"/>
      <c r="XAD41" s="34"/>
      <c r="XAE41" s="34"/>
      <c r="XAF41" s="34"/>
      <c r="XAG41" s="34"/>
      <c r="XAH41" s="34"/>
      <c r="XAI41" s="34"/>
      <c r="XAJ41" s="34"/>
      <c r="XAK41" s="34"/>
      <c r="XAL41" s="34"/>
      <c r="XAM41" s="34"/>
      <c r="XAN41" s="34"/>
      <c r="XAO41" s="34"/>
      <c r="XAP41" s="34"/>
      <c r="XAQ41" s="34"/>
      <c r="XAR41" s="34"/>
      <c r="XAS41" s="34"/>
      <c r="XAT41" s="34"/>
      <c r="XAU41" s="34"/>
      <c r="XAV41" s="34"/>
      <c r="XAW41" s="34"/>
      <c r="XAX41" s="34"/>
      <c r="XAY41" s="34"/>
      <c r="XAZ41" s="34"/>
      <c r="XBA41" s="34"/>
      <c r="XBB41" s="34"/>
      <c r="XBC41" s="34"/>
      <c r="XBD41" s="34"/>
      <c r="XBE41" s="34"/>
      <c r="XBF41" s="34"/>
      <c r="XBG41" s="34"/>
      <c r="XBH41" s="34"/>
      <c r="XBI41" s="34"/>
      <c r="XBJ41" s="34"/>
      <c r="XBK41" s="34"/>
      <c r="XBL41" s="34"/>
      <c r="XBM41" s="34"/>
      <c r="XBN41" s="34"/>
      <c r="XBO41" s="34"/>
      <c r="XBP41" s="34"/>
      <c r="XBQ41" s="34"/>
      <c r="XBR41" s="34"/>
      <c r="XBS41" s="34"/>
      <c r="XBT41" s="34"/>
      <c r="XBU41" s="34"/>
      <c r="XBV41" s="34"/>
      <c r="XBW41" s="34"/>
      <c r="XBX41" s="34"/>
      <c r="XBY41" s="34"/>
      <c r="XBZ41" s="34"/>
      <c r="XCA41" s="34"/>
      <c r="XCB41" s="34"/>
      <c r="XCC41" s="34"/>
      <c r="XCD41" s="34"/>
      <c r="XCE41" s="34"/>
      <c r="XCF41" s="34"/>
      <c r="XCG41" s="34"/>
      <c r="XCH41" s="34"/>
      <c r="XCI41" s="34"/>
      <c r="XCJ41" s="34"/>
      <c r="XCK41" s="34"/>
      <c r="XCL41" s="34"/>
      <c r="XCM41" s="34"/>
      <c r="XCN41" s="34"/>
      <c r="XCO41" s="34"/>
      <c r="XCP41" s="34"/>
      <c r="XCQ41" s="34"/>
      <c r="XCR41" s="34"/>
      <c r="XCS41" s="34"/>
      <c r="XCT41" s="34"/>
      <c r="XCU41" s="34"/>
      <c r="XCV41" s="34"/>
      <c r="XCW41" s="34"/>
      <c r="XCX41" s="34"/>
      <c r="XCY41" s="34"/>
      <c r="XCZ41" s="34"/>
      <c r="XDA41" s="34"/>
      <c r="XDB41" s="34"/>
      <c r="XDC41" s="34"/>
      <c r="XDD41" s="34"/>
      <c r="XDE41" s="34"/>
      <c r="XDF41" s="34"/>
      <c r="XDG41" s="34"/>
      <c r="XDH41" s="34"/>
      <c r="XDI41" s="34"/>
      <c r="XDJ41" s="34"/>
      <c r="XDK41" s="34"/>
      <c r="XDL41" s="34"/>
      <c r="XDM41" s="34"/>
      <c r="XDN41" s="34"/>
      <c r="XDO41" s="34"/>
      <c r="XDP41" s="34"/>
      <c r="XDQ41" s="34"/>
      <c r="XDR41" s="34"/>
      <c r="XDS41" s="34"/>
      <c r="XDT41" s="34"/>
      <c r="XDU41" s="34"/>
      <c r="XDV41" s="34"/>
      <c r="XDW41" s="34"/>
      <c r="XDX41" s="34"/>
      <c r="XDY41" s="34"/>
      <c r="XDZ41" s="34"/>
      <c r="XEA41" s="34"/>
      <c r="XEB41" s="34"/>
      <c r="XEC41" s="34"/>
      <c r="XED41" s="34"/>
      <c r="XEE41" s="34"/>
      <c r="XEF41" s="34"/>
      <c r="XEG41" s="34"/>
      <c r="XEH41" s="34"/>
      <c r="XEI41" s="34"/>
      <c r="XEJ41" s="34"/>
      <c r="XEK41" s="34"/>
      <c r="XEL41" s="34"/>
      <c r="XEM41" s="34"/>
      <c r="XEN41" s="34"/>
      <c r="XEO41" s="34"/>
      <c r="XEP41" s="34"/>
      <c r="XEQ41" s="34"/>
      <c r="XER41" s="34"/>
      <c r="XES41" s="34"/>
      <c r="XET41" s="34"/>
      <c r="XEU41" s="34"/>
      <c r="XEV41" s="34"/>
      <c r="XEW41" s="34"/>
      <c r="XEX41" s="34"/>
      <c r="XEY41" s="34"/>
      <c r="XEZ41" s="34"/>
      <c r="XFA41" s="34"/>
      <c r="XFB41" s="34"/>
      <c r="XFC41" s="34"/>
      <c r="XFD41" s="34"/>
    </row>
    <row r="42" spans="1:16384" ht="9" customHeight="1" x14ac:dyDescent="0.25">
      <c r="A42" s="36" t="s">
        <v>46</v>
      </c>
      <c r="B42" s="37">
        <v>60.410800000000009</v>
      </c>
      <c r="C42" s="37">
        <v>75.746399999999994</v>
      </c>
      <c r="D42" s="37">
        <v>94.137</v>
      </c>
      <c r="E42" s="37">
        <v>122.0784</v>
      </c>
      <c r="F42" s="37">
        <v>136.7516</v>
      </c>
      <c r="G42" s="38">
        <v>136.1225</v>
      </c>
      <c r="H42" s="38">
        <v>109.9358</v>
      </c>
      <c r="I42" s="38">
        <v>112.6927</v>
      </c>
      <c r="J42" s="38">
        <v>117.809</v>
      </c>
      <c r="K42" s="38">
        <v>119.19349999999999</v>
      </c>
      <c r="L42" s="38">
        <v>125.42729999999999</v>
      </c>
      <c r="M42" s="38">
        <v>129.3201</v>
      </c>
      <c r="N42" s="38">
        <v>134.6755</v>
      </c>
      <c r="O42" s="38">
        <v>142.79300000000001</v>
      </c>
      <c r="P42" s="38">
        <v>180.98160000000001</v>
      </c>
      <c r="Q42" s="38">
        <v>204.54640000000001</v>
      </c>
      <c r="R42" s="33"/>
      <c r="S42" s="33"/>
      <c r="T42" s="33"/>
    </row>
    <row r="43" spans="1:16384" s="42" customFormat="1" ht="9" customHeight="1" x14ac:dyDescent="0.25">
      <c r="A43" s="39" t="s">
        <v>47</v>
      </c>
      <c r="B43" s="40">
        <v>402.36689999999999</v>
      </c>
      <c r="C43" s="40">
        <v>484.61200000000008</v>
      </c>
      <c r="D43" s="40">
        <v>540.48500000000001</v>
      </c>
      <c r="E43" s="40">
        <v>667.72479999999996</v>
      </c>
      <c r="F43" s="40">
        <v>687.41489999999999</v>
      </c>
      <c r="G43" s="41">
        <v>681.55079999999998</v>
      </c>
      <c r="H43" s="41">
        <v>573.29549999999995</v>
      </c>
      <c r="I43" s="41">
        <v>581.71190000000001</v>
      </c>
      <c r="J43" s="41">
        <v>625.45280000000002</v>
      </c>
      <c r="K43" s="41">
        <v>654.45010000000002</v>
      </c>
      <c r="L43" s="41">
        <v>633.80020000000002</v>
      </c>
      <c r="M43" s="41">
        <v>700.1671</v>
      </c>
      <c r="N43" s="41">
        <v>767.27250000000004</v>
      </c>
      <c r="O43" s="41">
        <v>878.06680000000006</v>
      </c>
      <c r="P43" s="41">
        <v>1005.3047000000001</v>
      </c>
      <c r="Q43" s="41">
        <v>1091.2639999999999</v>
      </c>
      <c r="R43" s="33"/>
      <c r="S43" s="33"/>
      <c r="T43" s="33"/>
    </row>
    <row r="44" spans="1:16384" s="42" customFormat="1" ht="3" customHeight="1" x14ac:dyDescent="0.25">
      <c r="A44" s="43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S44" s="33"/>
    </row>
    <row r="45" spans="1:16384" s="42" customFormat="1" ht="3" customHeight="1" x14ac:dyDescent="0.25">
      <c r="A45" s="45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6384" s="50" customFormat="1" ht="11.1" customHeight="1" x14ac:dyDescent="0.25">
      <c r="A46" s="46" t="s">
        <v>50</v>
      </c>
      <c r="B46" s="47"/>
      <c r="C46" s="47"/>
      <c r="D46" s="47"/>
      <c r="E46" s="47"/>
      <c r="F46" s="47"/>
      <c r="G46" s="48"/>
      <c r="H46" s="47"/>
      <c r="I46" s="48"/>
      <c r="J46" s="48"/>
      <c r="K46" s="48"/>
      <c r="L46" s="48"/>
      <c r="M46" s="48"/>
      <c r="N46" s="48"/>
      <c r="O46" s="48"/>
      <c r="P46" s="48"/>
      <c r="Q46" s="48"/>
      <c r="R46" s="49"/>
      <c r="S46" s="42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49"/>
      <c r="EO46" s="49"/>
      <c r="EP46" s="49"/>
      <c r="EQ46" s="49"/>
      <c r="ER46" s="49"/>
      <c r="ES46" s="49"/>
      <c r="ET46" s="49"/>
      <c r="EU46" s="49"/>
      <c r="EV46" s="49"/>
      <c r="EW46" s="49"/>
      <c r="EX46" s="49"/>
      <c r="EY46" s="49"/>
      <c r="EZ46" s="49"/>
      <c r="FA46" s="49"/>
      <c r="FB46" s="49"/>
      <c r="FC46" s="49"/>
      <c r="FD46" s="49"/>
      <c r="FE46" s="49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  <c r="FR46" s="49"/>
      <c r="FS46" s="49"/>
      <c r="FT46" s="49"/>
      <c r="FU46" s="49"/>
      <c r="FV46" s="49"/>
      <c r="FW46" s="49"/>
      <c r="FX46" s="49"/>
      <c r="FY46" s="49"/>
      <c r="FZ46" s="49"/>
      <c r="GA46" s="49"/>
      <c r="GB46" s="49"/>
      <c r="GC46" s="49"/>
      <c r="GD46" s="49"/>
      <c r="GE46" s="49"/>
      <c r="GF46" s="49"/>
      <c r="GG46" s="49"/>
      <c r="GH46" s="49"/>
      <c r="GI46" s="49"/>
      <c r="GJ46" s="49"/>
      <c r="GK46" s="49"/>
      <c r="GL46" s="49"/>
      <c r="GM46" s="49"/>
      <c r="GN46" s="49"/>
      <c r="GO46" s="49"/>
      <c r="GP46" s="49"/>
      <c r="GQ46" s="49"/>
      <c r="GR46" s="49"/>
      <c r="GS46" s="49"/>
      <c r="GT46" s="49"/>
      <c r="GU46" s="49"/>
      <c r="GV46" s="49"/>
      <c r="GW46" s="49"/>
      <c r="GX46" s="49"/>
      <c r="GY46" s="49"/>
      <c r="GZ46" s="49"/>
      <c r="HA46" s="49"/>
      <c r="HB46" s="49"/>
      <c r="HC46" s="49"/>
      <c r="HD46" s="49"/>
      <c r="HE46" s="49"/>
      <c r="HF46" s="49"/>
      <c r="HG46" s="49"/>
      <c r="HH46" s="49"/>
      <c r="HI46" s="49"/>
      <c r="HJ46" s="49"/>
      <c r="HK46" s="49"/>
      <c r="HL46" s="49"/>
      <c r="HM46" s="49"/>
      <c r="HN46" s="49"/>
      <c r="HO46" s="49"/>
      <c r="HP46" s="49"/>
      <c r="HQ46" s="49"/>
      <c r="HR46" s="49"/>
      <c r="HS46" s="49"/>
      <c r="HT46" s="49"/>
      <c r="HU46" s="49"/>
      <c r="HV46" s="49"/>
      <c r="HW46" s="49"/>
      <c r="HX46" s="49"/>
      <c r="HY46" s="49"/>
      <c r="HZ46" s="49"/>
      <c r="IA46" s="49"/>
      <c r="IB46" s="49"/>
      <c r="IC46" s="49"/>
      <c r="ID46" s="49"/>
      <c r="IE46" s="49"/>
      <c r="IF46" s="49"/>
      <c r="IG46" s="49"/>
      <c r="IH46" s="49"/>
      <c r="II46" s="49"/>
      <c r="IJ46" s="49"/>
      <c r="IK46" s="49"/>
      <c r="IL46" s="49"/>
      <c r="IM46" s="49"/>
      <c r="IN46" s="49"/>
      <c r="IO46" s="49"/>
      <c r="IP46" s="49"/>
      <c r="IQ46" s="49"/>
      <c r="IR46" s="49"/>
      <c r="IS46" s="49"/>
      <c r="IT46" s="49"/>
      <c r="IU46" s="49"/>
      <c r="IV46" s="49"/>
      <c r="IW46" s="49"/>
      <c r="IX46" s="49"/>
      <c r="IY46" s="49"/>
      <c r="IZ46" s="49"/>
      <c r="JA46" s="49"/>
      <c r="JB46" s="49"/>
      <c r="JC46" s="49"/>
      <c r="JD46" s="49"/>
      <c r="JE46" s="49"/>
      <c r="JF46" s="49"/>
      <c r="JG46" s="49"/>
      <c r="JH46" s="49"/>
      <c r="JI46" s="49"/>
      <c r="JJ46" s="49"/>
      <c r="JK46" s="49"/>
      <c r="JL46" s="49"/>
      <c r="JM46" s="49"/>
      <c r="JN46" s="49"/>
      <c r="JO46" s="49"/>
      <c r="JP46" s="49"/>
      <c r="JQ46" s="49"/>
      <c r="JR46" s="49"/>
      <c r="JS46" s="49"/>
      <c r="JT46" s="49"/>
      <c r="JU46" s="49"/>
      <c r="JV46" s="49"/>
      <c r="JW46" s="49"/>
      <c r="JX46" s="49"/>
      <c r="JY46" s="49"/>
      <c r="JZ46" s="49"/>
      <c r="KA46" s="49"/>
      <c r="KB46" s="49"/>
      <c r="KC46" s="49"/>
      <c r="KD46" s="49"/>
      <c r="KE46" s="49"/>
      <c r="KF46" s="49"/>
      <c r="KG46" s="49"/>
      <c r="KH46" s="49"/>
      <c r="KI46" s="49"/>
      <c r="KJ46" s="49"/>
      <c r="KK46" s="49"/>
      <c r="KL46" s="49"/>
      <c r="KM46" s="49"/>
      <c r="KN46" s="49"/>
      <c r="KO46" s="49"/>
      <c r="KP46" s="49"/>
      <c r="KQ46" s="49"/>
      <c r="KR46" s="49"/>
      <c r="KS46" s="49"/>
      <c r="KT46" s="49"/>
      <c r="KU46" s="49"/>
      <c r="KV46" s="49"/>
      <c r="KW46" s="49"/>
      <c r="KX46" s="49"/>
      <c r="KY46" s="49"/>
      <c r="KZ46" s="49"/>
      <c r="LA46" s="49"/>
      <c r="LB46" s="49"/>
      <c r="LC46" s="49"/>
      <c r="LD46" s="49"/>
      <c r="LE46" s="49"/>
      <c r="LF46" s="49"/>
      <c r="LG46" s="49"/>
      <c r="LH46" s="49"/>
      <c r="LI46" s="49"/>
      <c r="LJ46" s="49"/>
      <c r="LK46" s="49"/>
      <c r="LL46" s="49"/>
      <c r="LM46" s="49"/>
      <c r="LN46" s="49"/>
      <c r="LO46" s="49"/>
      <c r="LP46" s="49"/>
      <c r="LQ46" s="49"/>
      <c r="LR46" s="49"/>
      <c r="LS46" s="49"/>
      <c r="LT46" s="49"/>
      <c r="LU46" s="49"/>
      <c r="LV46" s="49"/>
      <c r="LW46" s="49"/>
      <c r="LX46" s="49"/>
      <c r="LY46" s="49"/>
      <c r="LZ46" s="49"/>
      <c r="MA46" s="49"/>
      <c r="MB46" s="49"/>
      <c r="MC46" s="49"/>
      <c r="MD46" s="49"/>
      <c r="ME46" s="49"/>
      <c r="MF46" s="49"/>
      <c r="MG46" s="49"/>
      <c r="MH46" s="49"/>
      <c r="MI46" s="49"/>
      <c r="MJ46" s="49"/>
      <c r="MK46" s="49"/>
      <c r="ML46" s="49"/>
      <c r="MM46" s="49"/>
      <c r="MN46" s="49"/>
      <c r="MO46" s="49"/>
      <c r="MP46" s="49"/>
      <c r="MQ46" s="49"/>
      <c r="MR46" s="49"/>
      <c r="MS46" s="49"/>
      <c r="MT46" s="49"/>
      <c r="MU46" s="49"/>
      <c r="MV46" s="49"/>
      <c r="MW46" s="49"/>
      <c r="MX46" s="49"/>
      <c r="MY46" s="49"/>
      <c r="MZ46" s="49"/>
      <c r="NA46" s="49"/>
      <c r="NB46" s="49"/>
      <c r="NC46" s="49"/>
      <c r="ND46" s="49"/>
      <c r="NE46" s="49"/>
      <c r="NF46" s="49"/>
      <c r="NG46" s="49"/>
      <c r="NH46" s="49"/>
      <c r="NI46" s="49"/>
      <c r="NJ46" s="49"/>
      <c r="NK46" s="49"/>
      <c r="NL46" s="49"/>
      <c r="NM46" s="49"/>
      <c r="NN46" s="49"/>
      <c r="NO46" s="49"/>
      <c r="NP46" s="49"/>
      <c r="NQ46" s="49"/>
      <c r="NR46" s="49"/>
      <c r="NS46" s="49"/>
      <c r="NT46" s="49"/>
      <c r="NU46" s="49"/>
      <c r="NV46" s="49"/>
      <c r="NW46" s="49"/>
      <c r="NX46" s="49"/>
      <c r="NY46" s="49"/>
      <c r="NZ46" s="49"/>
      <c r="OA46" s="49"/>
      <c r="OB46" s="49"/>
      <c r="OC46" s="49"/>
      <c r="OD46" s="49"/>
      <c r="OE46" s="49"/>
      <c r="OF46" s="49"/>
      <c r="OG46" s="49"/>
      <c r="OH46" s="49"/>
      <c r="OI46" s="49"/>
      <c r="OJ46" s="49"/>
      <c r="OK46" s="49"/>
      <c r="OL46" s="49"/>
      <c r="OM46" s="49"/>
      <c r="ON46" s="49"/>
      <c r="OO46" s="49"/>
      <c r="OP46" s="49"/>
      <c r="OQ46" s="49"/>
      <c r="OR46" s="49"/>
      <c r="OS46" s="49"/>
      <c r="OT46" s="49"/>
      <c r="OU46" s="49"/>
      <c r="OV46" s="49"/>
      <c r="OW46" s="49"/>
      <c r="OX46" s="49"/>
      <c r="OY46" s="49"/>
      <c r="OZ46" s="49"/>
      <c r="PA46" s="49"/>
      <c r="PB46" s="49"/>
      <c r="PC46" s="49"/>
      <c r="PD46" s="49"/>
      <c r="PE46" s="49"/>
      <c r="PF46" s="49"/>
      <c r="PG46" s="49"/>
      <c r="PH46" s="49"/>
      <c r="PI46" s="49"/>
      <c r="PJ46" s="49"/>
      <c r="PK46" s="49"/>
      <c r="PL46" s="49"/>
      <c r="PM46" s="49"/>
      <c r="PN46" s="49"/>
      <c r="PO46" s="49"/>
      <c r="PP46" s="49"/>
      <c r="PQ46" s="49"/>
      <c r="PR46" s="49"/>
      <c r="PS46" s="49"/>
      <c r="PT46" s="49"/>
      <c r="PU46" s="49"/>
      <c r="PV46" s="49"/>
      <c r="PW46" s="49"/>
      <c r="PX46" s="49"/>
      <c r="PY46" s="49"/>
      <c r="PZ46" s="49"/>
      <c r="QA46" s="49"/>
      <c r="QB46" s="49"/>
      <c r="QC46" s="49"/>
      <c r="QD46" s="49"/>
      <c r="QE46" s="49"/>
      <c r="QF46" s="49"/>
      <c r="QG46" s="49"/>
      <c r="QH46" s="49"/>
      <c r="QI46" s="49"/>
      <c r="QJ46" s="49"/>
      <c r="QK46" s="49"/>
      <c r="QL46" s="49"/>
      <c r="QM46" s="49"/>
      <c r="QN46" s="49"/>
      <c r="QO46" s="49"/>
      <c r="QP46" s="49"/>
      <c r="QQ46" s="49"/>
      <c r="QR46" s="49"/>
      <c r="QS46" s="49"/>
      <c r="QT46" s="49"/>
      <c r="QU46" s="49"/>
      <c r="QV46" s="49"/>
      <c r="QW46" s="49"/>
      <c r="QX46" s="49"/>
      <c r="QY46" s="49"/>
      <c r="QZ46" s="49"/>
      <c r="RA46" s="49"/>
      <c r="RB46" s="49"/>
      <c r="RC46" s="49"/>
      <c r="RD46" s="49"/>
      <c r="RE46" s="49"/>
      <c r="RF46" s="49"/>
      <c r="RG46" s="49"/>
      <c r="RH46" s="49"/>
      <c r="RI46" s="49"/>
      <c r="RJ46" s="49"/>
      <c r="RK46" s="49"/>
      <c r="RL46" s="49"/>
      <c r="RM46" s="49"/>
      <c r="RN46" s="49"/>
      <c r="RO46" s="49"/>
      <c r="RP46" s="49"/>
      <c r="RQ46" s="49"/>
      <c r="RR46" s="49"/>
      <c r="RS46" s="49"/>
      <c r="RT46" s="49"/>
      <c r="RU46" s="49"/>
      <c r="RV46" s="49"/>
      <c r="RW46" s="49"/>
      <c r="RX46" s="49"/>
      <c r="RY46" s="49"/>
      <c r="RZ46" s="49"/>
      <c r="SA46" s="49"/>
      <c r="SB46" s="49"/>
      <c r="SC46" s="49"/>
      <c r="SD46" s="49"/>
      <c r="SE46" s="49"/>
      <c r="SF46" s="49"/>
      <c r="SG46" s="49"/>
      <c r="SH46" s="49"/>
      <c r="SI46" s="49"/>
      <c r="SJ46" s="49"/>
      <c r="SK46" s="49"/>
      <c r="SL46" s="49"/>
      <c r="SM46" s="49"/>
      <c r="SN46" s="49"/>
      <c r="SO46" s="49"/>
      <c r="SP46" s="49"/>
      <c r="SQ46" s="49"/>
      <c r="SR46" s="49"/>
      <c r="SS46" s="49"/>
      <c r="ST46" s="49"/>
      <c r="SU46" s="49"/>
      <c r="SV46" s="49"/>
      <c r="SW46" s="49"/>
      <c r="SX46" s="49"/>
      <c r="SY46" s="49"/>
      <c r="SZ46" s="49"/>
      <c r="TA46" s="49"/>
      <c r="TB46" s="49"/>
      <c r="TC46" s="49"/>
      <c r="TD46" s="49"/>
      <c r="TE46" s="49"/>
      <c r="TF46" s="49"/>
      <c r="TG46" s="49"/>
      <c r="TH46" s="49"/>
      <c r="TI46" s="49"/>
      <c r="TJ46" s="49"/>
      <c r="TK46" s="49"/>
      <c r="TL46" s="49"/>
      <c r="TM46" s="49"/>
      <c r="TN46" s="49"/>
      <c r="TO46" s="49"/>
      <c r="TP46" s="49"/>
      <c r="TQ46" s="49"/>
      <c r="TR46" s="49"/>
      <c r="TS46" s="49"/>
      <c r="TT46" s="49"/>
      <c r="TU46" s="49"/>
      <c r="TV46" s="49"/>
      <c r="TW46" s="49"/>
      <c r="TX46" s="49"/>
      <c r="TY46" s="49"/>
      <c r="TZ46" s="49"/>
      <c r="UA46" s="49"/>
      <c r="UB46" s="49"/>
      <c r="UC46" s="49"/>
      <c r="UD46" s="49"/>
      <c r="UE46" s="49"/>
      <c r="UF46" s="49"/>
      <c r="UG46" s="49"/>
      <c r="UH46" s="49"/>
      <c r="UI46" s="49"/>
      <c r="UJ46" s="49"/>
      <c r="UK46" s="49"/>
      <c r="UL46" s="49"/>
      <c r="UM46" s="49"/>
      <c r="UN46" s="49"/>
      <c r="UO46" s="49"/>
      <c r="UP46" s="49"/>
      <c r="UQ46" s="49"/>
      <c r="UR46" s="49"/>
      <c r="US46" s="49"/>
      <c r="UT46" s="49"/>
      <c r="UU46" s="49"/>
      <c r="UV46" s="49"/>
      <c r="UW46" s="49"/>
      <c r="UX46" s="49"/>
      <c r="UY46" s="49"/>
      <c r="UZ46" s="49"/>
      <c r="VA46" s="49"/>
      <c r="VB46" s="49"/>
      <c r="VC46" s="49"/>
      <c r="VD46" s="49"/>
      <c r="VE46" s="49"/>
      <c r="VF46" s="49"/>
      <c r="VG46" s="49"/>
      <c r="VH46" s="49"/>
      <c r="VI46" s="49"/>
      <c r="VJ46" s="49"/>
      <c r="VK46" s="49"/>
      <c r="VL46" s="49"/>
      <c r="VM46" s="49"/>
      <c r="VN46" s="49"/>
      <c r="VO46" s="49"/>
      <c r="VP46" s="49"/>
      <c r="VQ46" s="49"/>
      <c r="VR46" s="49"/>
      <c r="VS46" s="49"/>
      <c r="VT46" s="49"/>
      <c r="VU46" s="49"/>
      <c r="VV46" s="49"/>
      <c r="VW46" s="49"/>
      <c r="VX46" s="49"/>
      <c r="VY46" s="49"/>
      <c r="VZ46" s="49"/>
      <c r="WA46" s="49"/>
      <c r="WB46" s="49"/>
      <c r="WC46" s="49"/>
      <c r="WD46" s="49"/>
      <c r="WE46" s="49"/>
      <c r="WF46" s="49"/>
      <c r="WG46" s="49"/>
      <c r="WH46" s="49"/>
      <c r="WI46" s="49"/>
      <c r="WJ46" s="49"/>
      <c r="WK46" s="49"/>
      <c r="WL46" s="49"/>
      <c r="WM46" s="49"/>
      <c r="WN46" s="49"/>
      <c r="WO46" s="49"/>
      <c r="WP46" s="49"/>
      <c r="WQ46" s="49"/>
      <c r="WR46" s="49"/>
      <c r="WS46" s="49"/>
      <c r="WT46" s="49"/>
      <c r="WU46" s="49"/>
      <c r="WV46" s="49"/>
      <c r="WW46" s="49"/>
      <c r="WX46" s="49"/>
      <c r="WY46" s="49"/>
      <c r="WZ46" s="49"/>
      <c r="XA46" s="49"/>
      <c r="XB46" s="49"/>
      <c r="XC46" s="49"/>
      <c r="XD46" s="49"/>
      <c r="XE46" s="49"/>
      <c r="XF46" s="49"/>
      <c r="XG46" s="49"/>
      <c r="XH46" s="49"/>
      <c r="XI46" s="49"/>
      <c r="XJ46" s="49"/>
      <c r="XK46" s="49"/>
      <c r="XL46" s="49"/>
      <c r="XM46" s="49"/>
      <c r="XN46" s="49"/>
      <c r="XO46" s="49"/>
      <c r="XP46" s="49"/>
      <c r="XQ46" s="49"/>
      <c r="XR46" s="49"/>
      <c r="XS46" s="49"/>
      <c r="XT46" s="49"/>
      <c r="XU46" s="49"/>
      <c r="XV46" s="49"/>
      <c r="XW46" s="49"/>
      <c r="XX46" s="49"/>
      <c r="XY46" s="49"/>
      <c r="XZ46" s="49"/>
      <c r="YA46" s="49"/>
      <c r="YB46" s="49"/>
      <c r="YC46" s="49"/>
      <c r="YD46" s="49"/>
      <c r="YE46" s="49"/>
      <c r="YF46" s="49"/>
      <c r="YG46" s="49"/>
      <c r="YH46" s="49"/>
      <c r="YI46" s="49"/>
      <c r="YJ46" s="49"/>
      <c r="YK46" s="49"/>
      <c r="YL46" s="49"/>
      <c r="YM46" s="49"/>
      <c r="YN46" s="49"/>
      <c r="YO46" s="49"/>
      <c r="YP46" s="49"/>
      <c r="YQ46" s="49"/>
      <c r="YR46" s="49"/>
      <c r="YS46" s="49"/>
      <c r="YT46" s="49"/>
      <c r="YU46" s="49"/>
      <c r="YV46" s="49"/>
      <c r="YW46" s="49"/>
      <c r="YX46" s="49"/>
      <c r="YY46" s="49"/>
      <c r="YZ46" s="49"/>
      <c r="ZA46" s="49"/>
      <c r="ZB46" s="49"/>
      <c r="ZC46" s="49"/>
      <c r="ZD46" s="49"/>
      <c r="ZE46" s="49"/>
      <c r="ZF46" s="49"/>
      <c r="ZG46" s="49"/>
      <c r="ZH46" s="49"/>
      <c r="ZI46" s="49"/>
      <c r="ZJ46" s="49"/>
      <c r="ZK46" s="49"/>
      <c r="ZL46" s="49"/>
      <c r="ZM46" s="49"/>
      <c r="ZN46" s="49"/>
      <c r="ZO46" s="49"/>
      <c r="ZP46" s="49"/>
      <c r="ZQ46" s="49"/>
      <c r="ZR46" s="49"/>
      <c r="ZS46" s="49"/>
      <c r="ZT46" s="49"/>
      <c r="ZU46" s="49"/>
      <c r="ZV46" s="49"/>
      <c r="ZW46" s="49"/>
      <c r="ZX46" s="49"/>
      <c r="ZY46" s="49"/>
      <c r="ZZ46" s="49"/>
      <c r="AAA46" s="49"/>
      <c r="AAB46" s="49"/>
      <c r="AAC46" s="49"/>
      <c r="AAD46" s="49"/>
      <c r="AAE46" s="49"/>
      <c r="AAF46" s="49"/>
      <c r="AAG46" s="49"/>
      <c r="AAH46" s="49"/>
      <c r="AAI46" s="49"/>
      <c r="AAJ46" s="49"/>
      <c r="AAK46" s="49"/>
      <c r="AAL46" s="49"/>
      <c r="AAM46" s="49"/>
      <c r="AAN46" s="49"/>
      <c r="AAO46" s="49"/>
      <c r="AAP46" s="49"/>
      <c r="AAQ46" s="49"/>
      <c r="AAR46" s="49"/>
      <c r="AAS46" s="49"/>
      <c r="AAT46" s="49"/>
      <c r="AAU46" s="49"/>
      <c r="AAV46" s="49"/>
      <c r="AAW46" s="49"/>
      <c r="AAX46" s="49"/>
      <c r="AAY46" s="49"/>
      <c r="AAZ46" s="49"/>
      <c r="ABA46" s="49"/>
      <c r="ABB46" s="49"/>
      <c r="ABC46" s="49"/>
      <c r="ABD46" s="49"/>
      <c r="ABE46" s="49"/>
      <c r="ABF46" s="49"/>
      <c r="ABG46" s="49"/>
      <c r="ABH46" s="49"/>
      <c r="ABI46" s="49"/>
      <c r="ABJ46" s="49"/>
      <c r="ABK46" s="49"/>
      <c r="ABL46" s="49"/>
      <c r="ABM46" s="49"/>
      <c r="ABN46" s="49"/>
      <c r="ABO46" s="49"/>
      <c r="ABP46" s="49"/>
      <c r="ABQ46" s="49"/>
      <c r="ABR46" s="49"/>
      <c r="ABS46" s="49"/>
      <c r="ABT46" s="49"/>
      <c r="ABU46" s="49"/>
      <c r="ABV46" s="49"/>
      <c r="ABW46" s="49"/>
      <c r="ABX46" s="49"/>
      <c r="ABY46" s="49"/>
      <c r="ABZ46" s="49"/>
      <c r="ACA46" s="49"/>
      <c r="ACB46" s="49"/>
      <c r="ACC46" s="49"/>
      <c r="ACD46" s="49"/>
      <c r="ACE46" s="49"/>
      <c r="ACF46" s="49"/>
      <c r="ACG46" s="49"/>
      <c r="ACH46" s="49"/>
      <c r="ACI46" s="49"/>
      <c r="ACJ46" s="49"/>
      <c r="ACK46" s="49"/>
      <c r="ACL46" s="49"/>
      <c r="ACM46" s="49"/>
      <c r="ACN46" s="49"/>
      <c r="ACO46" s="49"/>
      <c r="ACP46" s="49"/>
      <c r="ACQ46" s="49"/>
      <c r="ACR46" s="49"/>
      <c r="ACS46" s="49"/>
      <c r="ACT46" s="49"/>
      <c r="ACU46" s="49"/>
      <c r="ACV46" s="49"/>
      <c r="ACW46" s="49"/>
      <c r="ACX46" s="49"/>
      <c r="ACY46" s="49"/>
      <c r="ACZ46" s="49"/>
      <c r="ADA46" s="49"/>
      <c r="ADB46" s="49"/>
      <c r="ADC46" s="49"/>
      <c r="ADD46" s="49"/>
      <c r="ADE46" s="49"/>
      <c r="ADF46" s="49"/>
      <c r="ADG46" s="49"/>
      <c r="ADH46" s="49"/>
      <c r="ADI46" s="49"/>
      <c r="ADJ46" s="49"/>
      <c r="ADK46" s="49"/>
      <c r="ADL46" s="49"/>
      <c r="ADM46" s="49"/>
      <c r="ADN46" s="49"/>
      <c r="ADO46" s="49"/>
      <c r="ADP46" s="49"/>
      <c r="ADQ46" s="49"/>
      <c r="ADR46" s="49"/>
      <c r="ADS46" s="49"/>
      <c r="ADT46" s="49"/>
      <c r="ADU46" s="49"/>
      <c r="ADV46" s="49"/>
      <c r="ADW46" s="49"/>
      <c r="ADX46" s="49"/>
      <c r="ADY46" s="49"/>
      <c r="ADZ46" s="49"/>
      <c r="AEA46" s="49"/>
      <c r="AEB46" s="49"/>
      <c r="AEC46" s="49"/>
      <c r="AED46" s="49"/>
      <c r="AEE46" s="49"/>
      <c r="AEF46" s="49"/>
      <c r="AEG46" s="49"/>
      <c r="AEH46" s="49"/>
      <c r="AEI46" s="49"/>
      <c r="AEJ46" s="49"/>
      <c r="AEK46" s="49"/>
      <c r="AEL46" s="49"/>
      <c r="AEM46" s="49"/>
      <c r="AEN46" s="49"/>
      <c r="AEO46" s="49"/>
      <c r="AEP46" s="49"/>
      <c r="AEQ46" s="49"/>
      <c r="AER46" s="49"/>
      <c r="AES46" s="49"/>
      <c r="AET46" s="49"/>
      <c r="AEU46" s="49"/>
      <c r="AEV46" s="49"/>
      <c r="AEW46" s="49"/>
      <c r="AEX46" s="49"/>
      <c r="AEY46" s="49"/>
      <c r="AEZ46" s="49"/>
      <c r="AFA46" s="49"/>
      <c r="AFB46" s="49"/>
      <c r="AFC46" s="49"/>
      <c r="AFD46" s="49"/>
      <c r="AFE46" s="49"/>
      <c r="AFF46" s="49"/>
      <c r="AFG46" s="49"/>
      <c r="AFH46" s="49"/>
      <c r="AFI46" s="49"/>
      <c r="AFJ46" s="49"/>
      <c r="AFK46" s="49"/>
      <c r="AFL46" s="49"/>
      <c r="AFM46" s="49"/>
      <c r="AFN46" s="49"/>
      <c r="AFO46" s="49"/>
      <c r="AFP46" s="49"/>
      <c r="AFQ46" s="49"/>
      <c r="AFR46" s="49"/>
      <c r="AFS46" s="49"/>
      <c r="AFT46" s="49"/>
      <c r="AFU46" s="49"/>
      <c r="AFV46" s="49"/>
      <c r="AFW46" s="49"/>
      <c r="AFX46" s="49"/>
      <c r="AFY46" s="49"/>
      <c r="AFZ46" s="49"/>
      <c r="AGA46" s="49"/>
      <c r="AGB46" s="49"/>
      <c r="AGC46" s="49"/>
      <c r="AGD46" s="49"/>
      <c r="AGE46" s="49"/>
      <c r="AGF46" s="49"/>
      <c r="AGG46" s="49"/>
      <c r="AGH46" s="49"/>
      <c r="AGI46" s="49"/>
      <c r="AGJ46" s="49"/>
      <c r="AGK46" s="49"/>
      <c r="AGL46" s="49"/>
      <c r="AGM46" s="49"/>
      <c r="AGN46" s="49"/>
      <c r="AGO46" s="49"/>
      <c r="AGP46" s="49"/>
      <c r="AGQ46" s="49"/>
      <c r="AGR46" s="49"/>
      <c r="AGS46" s="49"/>
      <c r="AGT46" s="49"/>
      <c r="AGU46" s="49"/>
      <c r="AGV46" s="49"/>
      <c r="AGW46" s="49"/>
      <c r="AGX46" s="49"/>
      <c r="AGY46" s="49"/>
      <c r="AGZ46" s="49"/>
      <c r="AHA46" s="49"/>
      <c r="AHB46" s="49"/>
      <c r="AHC46" s="49"/>
      <c r="AHD46" s="49"/>
      <c r="AHE46" s="49"/>
      <c r="AHF46" s="49"/>
      <c r="AHG46" s="49"/>
      <c r="AHH46" s="49"/>
      <c r="AHI46" s="49"/>
      <c r="AHJ46" s="49"/>
      <c r="AHK46" s="49"/>
      <c r="AHL46" s="49"/>
      <c r="AHM46" s="49"/>
      <c r="AHN46" s="49"/>
      <c r="AHO46" s="49"/>
      <c r="AHP46" s="49"/>
      <c r="AHQ46" s="49"/>
      <c r="AHR46" s="49"/>
      <c r="AHS46" s="49"/>
      <c r="AHT46" s="49"/>
      <c r="AHU46" s="49"/>
      <c r="AHV46" s="49"/>
      <c r="AHW46" s="49"/>
      <c r="AHX46" s="49"/>
      <c r="AHY46" s="49"/>
      <c r="AHZ46" s="49"/>
      <c r="AIA46" s="49"/>
      <c r="AIB46" s="49"/>
      <c r="AIC46" s="49"/>
      <c r="AID46" s="49"/>
      <c r="AIE46" s="49"/>
      <c r="AIF46" s="49"/>
      <c r="AIG46" s="49"/>
      <c r="AIH46" s="49"/>
      <c r="AII46" s="49"/>
      <c r="AIJ46" s="49"/>
      <c r="AIK46" s="49"/>
      <c r="AIL46" s="49"/>
      <c r="AIM46" s="49"/>
      <c r="AIN46" s="49"/>
      <c r="AIO46" s="49"/>
      <c r="AIP46" s="49"/>
      <c r="AIQ46" s="49"/>
      <c r="AIR46" s="49"/>
      <c r="AIS46" s="49"/>
      <c r="AIT46" s="49"/>
      <c r="AIU46" s="49"/>
      <c r="AIV46" s="49"/>
      <c r="AIW46" s="49"/>
      <c r="AIX46" s="49"/>
      <c r="AIY46" s="49"/>
      <c r="AIZ46" s="49"/>
      <c r="AJA46" s="49"/>
      <c r="AJB46" s="49"/>
      <c r="AJC46" s="49"/>
      <c r="AJD46" s="49"/>
      <c r="AJE46" s="49"/>
      <c r="AJF46" s="49"/>
      <c r="AJG46" s="49"/>
      <c r="AJH46" s="49"/>
      <c r="AJI46" s="49"/>
      <c r="AJJ46" s="49"/>
      <c r="AJK46" s="49"/>
      <c r="AJL46" s="49"/>
      <c r="AJM46" s="49"/>
      <c r="AJN46" s="49"/>
      <c r="AJO46" s="49"/>
      <c r="AJP46" s="49"/>
      <c r="AJQ46" s="49"/>
      <c r="AJR46" s="49"/>
      <c r="AJS46" s="49"/>
      <c r="AJT46" s="49"/>
      <c r="AJU46" s="49"/>
      <c r="AJV46" s="49"/>
      <c r="AJW46" s="49"/>
      <c r="AJX46" s="49"/>
      <c r="AJY46" s="49"/>
      <c r="AJZ46" s="49"/>
      <c r="AKA46" s="49"/>
      <c r="AKB46" s="49"/>
      <c r="AKC46" s="49"/>
      <c r="AKD46" s="49"/>
      <c r="AKE46" s="49"/>
      <c r="AKF46" s="49"/>
      <c r="AKG46" s="49"/>
      <c r="AKH46" s="49"/>
      <c r="AKI46" s="49"/>
      <c r="AKJ46" s="49"/>
      <c r="AKK46" s="49"/>
      <c r="AKL46" s="49"/>
      <c r="AKM46" s="49"/>
      <c r="AKN46" s="49"/>
      <c r="AKO46" s="49"/>
      <c r="AKP46" s="49"/>
      <c r="AKQ46" s="49"/>
      <c r="AKR46" s="49"/>
      <c r="AKS46" s="49"/>
      <c r="AKT46" s="49"/>
      <c r="AKU46" s="49"/>
      <c r="AKV46" s="49"/>
      <c r="AKW46" s="49"/>
      <c r="AKX46" s="49"/>
      <c r="AKY46" s="49"/>
      <c r="AKZ46" s="49"/>
      <c r="ALA46" s="49"/>
      <c r="ALB46" s="49"/>
      <c r="ALC46" s="49"/>
      <c r="ALD46" s="49"/>
      <c r="ALE46" s="49"/>
      <c r="ALF46" s="49"/>
      <c r="ALG46" s="49"/>
      <c r="ALH46" s="49"/>
      <c r="ALI46" s="49"/>
      <c r="ALJ46" s="49"/>
      <c r="ALK46" s="49"/>
      <c r="ALL46" s="49"/>
      <c r="ALM46" s="49"/>
      <c r="ALN46" s="49"/>
      <c r="ALO46" s="49"/>
      <c r="ALP46" s="49"/>
      <c r="ALQ46" s="49"/>
      <c r="ALR46" s="49"/>
      <c r="ALS46" s="49"/>
      <c r="ALT46" s="49"/>
      <c r="ALU46" s="49"/>
      <c r="ALV46" s="49"/>
      <c r="ALW46" s="49"/>
      <c r="ALX46" s="49"/>
      <c r="ALY46" s="49"/>
      <c r="ALZ46" s="49"/>
      <c r="AMA46" s="49"/>
      <c r="AMB46" s="49"/>
      <c r="AMC46" s="49"/>
      <c r="AMD46" s="49"/>
      <c r="AME46" s="49"/>
      <c r="AMF46" s="49"/>
      <c r="AMG46" s="49"/>
      <c r="AMH46" s="49"/>
      <c r="AMI46" s="49"/>
      <c r="AMJ46" s="49"/>
      <c r="AMK46" s="49"/>
      <c r="AML46" s="49"/>
      <c r="AMM46" s="49"/>
      <c r="AMN46" s="49"/>
      <c r="AMO46" s="49"/>
      <c r="AMP46" s="49"/>
      <c r="AMQ46" s="49"/>
      <c r="AMR46" s="49"/>
      <c r="AMS46" s="49"/>
      <c r="AMT46" s="49"/>
      <c r="AMU46" s="49"/>
      <c r="AMV46" s="49"/>
      <c r="AMW46" s="49"/>
      <c r="AMX46" s="49"/>
      <c r="AMY46" s="49"/>
      <c r="AMZ46" s="49"/>
      <c r="ANA46" s="49"/>
      <c r="ANB46" s="49"/>
      <c r="ANC46" s="49"/>
      <c r="AND46" s="49"/>
      <c r="ANE46" s="49"/>
      <c r="ANF46" s="49"/>
      <c r="ANG46" s="49"/>
      <c r="ANH46" s="49"/>
      <c r="ANI46" s="49"/>
      <c r="ANJ46" s="49"/>
      <c r="ANK46" s="49"/>
      <c r="ANL46" s="49"/>
      <c r="ANM46" s="49"/>
      <c r="ANN46" s="49"/>
      <c r="ANO46" s="49"/>
      <c r="ANP46" s="49"/>
      <c r="ANQ46" s="49"/>
      <c r="ANR46" s="49"/>
      <c r="ANS46" s="49"/>
      <c r="ANT46" s="49"/>
      <c r="ANU46" s="49"/>
      <c r="ANV46" s="49"/>
      <c r="ANW46" s="49"/>
      <c r="ANX46" s="49"/>
      <c r="ANY46" s="49"/>
      <c r="ANZ46" s="49"/>
      <c r="AOA46" s="49"/>
      <c r="AOB46" s="49"/>
      <c r="AOC46" s="49"/>
      <c r="AOD46" s="49"/>
      <c r="AOE46" s="49"/>
      <c r="AOF46" s="49"/>
      <c r="AOG46" s="49"/>
      <c r="AOH46" s="49"/>
      <c r="AOI46" s="49"/>
      <c r="AOJ46" s="49"/>
      <c r="AOK46" s="49"/>
      <c r="AOL46" s="49"/>
      <c r="AOM46" s="49"/>
      <c r="AON46" s="49"/>
      <c r="AOO46" s="49"/>
      <c r="AOP46" s="49"/>
      <c r="AOQ46" s="49"/>
      <c r="AOR46" s="49"/>
      <c r="AOS46" s="49"/>
      <c r="AOT46" s="49"/>
      <c r="AOU46" s="49"/>
      <c r="AOV46" s="49"/>
      <c r="AOW46" s="49"/>
      <c r="AOX46" s="49"/>
      <c r="AOY46" s="49"/>
      <c r="AOZ46" s="49"/>
      <c r="APA46" s="49"/>
      <c r="APB46" s="49"/>
      <c r="APC46" s="49"/>
      <c r="APD46" s="49"/>
      <c r="APE46" s="49"/>
      <c r="APF46" s="49"/>
      <c r="APG46" s="49"/>
      <c r="APH46" s="49"/>
      <c r="API46" s="49"/>
      <c r="APJ46" s="49"/>
      <c r="APK46" s="49"/>
      <c r="APL46" s="49"/>
      <c r="APM46" s="49"/>
      <c r="APN46" s="49"/>
      <c r="APO46" s="49"/>
      <c r="APP46" s="49"/>
      <c r="APQ46" s="49"/>
      <c r="APR46" s="49"/>
      <c r="APS46" s="49"/>
      <c r="APT46" s="49"/>
      <c r="APU46" s="49"/>
      <c r="APV46" s="49"/>
      <c r="APW46" s="49"/>
      <c r="APX46" s="49"/>
      <c r="APY46" s="49"/>
      <c r="APZ46" s="49"/>
      <c r="AQA46" s="49"/>
      <c r="AQB46" s="49"/>
      <c r="AQC46" s="49"/>
      <c r="AQD46" s="49"/>
      <c r="AQE46" s="49"/>
      <c r="AQF46" s="49"/>
      <c r="AQG46" s="49"/>
      <c r="AQH46" s="49"/>
      <c r="AQI46" s="49"/>
      <c r="AQJ46" s="49"/>
      <c r="AQK46" s="49"/>
      <c r="AQL46" s="49"/>
      <c r="AQM46" s="49"/>
      <c r="AQN46" s="49"/>
      <c r="AQO46" s="49"/>
      <c r="AQP46" s="49"/>
      <c r="AQQ46" s="49"/>
      <c r="AQR46" s="49"/>
      <c r="AQS46" s="49"/>
      <c r="AQT46" s="49"/>
      <c r="AQU46" s="49"/>
      <c r="AQV46" s="49"/>
      <c r="AQW46" s="49"/>
      <c r="AQX46" s="49"/>
      <c r="AQY46" s="49"/>
      <c r="AQZ46" s="49"/>
      <c r="ARA46" s="49"/>
      <c r="ARB46" s="49"/>
      <c r="ARC46" s="49"/>
      <c r="ARD46" s="49"/>
      <c r="ARE46" s="49"/>
      <c r="ARF46" s="49"/>
      <c r="ARG46" s="49"/>
      <c r="ARH46" s="49"/>
      <c r="ARI46" s="49"/>
      <c r="ARJ46" s="49"/>
      <c r="ARK46" s="49"/>
      <c r="ARL46" s="49"/>
      <c r="ARM46" s="49"/>
      <c r="ARN46" s="49"/>
      <c r="ARO46" s="49"/>
      <c r="ARP46" s="49"/>
      <c r="ARQ46" s="49"/>
      <c r="ARR46" s="49"/>
      <c r="ARS46" s="49"/>
      <c r="ART46" s="49"/>
      <c r="ARU46" s="49"/>
      <c r="ARV46" s="49"/>
      <c r="ARW46" s="49"/>
      <c r="ARX46" s="49"/>
      <c r="ARY46" s="49"/>
      <c r="ARZ46" s="49"/>
      <c r="ASA46" s="49"/>
      <c r="ASB46" s="49"/>
      <c r="ASC46" s="49"/>
      <c r="ASD46" s="49"/>
      <c r="ASE46" s="49"/>
      <c r="ASF46" s="49"/>
      <c r="ASG46" s="49"/>
      <c r="ASH46" s="49"/>
      <c r="ASI46" s="49"/>
      <c r="ASJ46" s="49"/>
      <c r="ASK46" s="49"/>
      <c r="ASL46" s="49"/>
      <c r="ASM46" s="49"/>
      <c r="ASN46" s="49"/>
      <c r="ASO46" s="49"/>
      <c r="ASP46" s="49"/>
      <c r="ASQ46" s="49"/>
      <c r="ASR46" s="49"/>
      <c r="ASS46" s="49"/>
      <c r="AST46" s="49"/>
      <c r="ASU46" s="49"/>
      <c r="ASV46" s="49"/>
      <c r="ASW46" s="49"/>
      <c r="ASX46" s="49"/>
      <c r="ASY46" s="49"/>
      <c r="ASZ46" s="49"/>
      <c r="ATA46" s="49"/>
      <c r="ATB46" s="49"/>
      <c r="ATC46" s="49"/>
      <c r="ATD46" s="49"/>
      <c r="ATE46" s="49"/>
      <c r="ATF46" s="49"/>
      <c r="ATG46" s="49"/>
      <c r="ATH46" s="49"/>
      <c r="ATI46" s="49"/>
      <c r="ATJ46" s="49"/>
      <c r="ATK46" s="49"/>
      <c r="ATL46" s="49"/>
      <c r="ATM46" s="49"/>
      <c r="ATN46" s="49"/>
      <c r="ATO46" s="49"/>
      <c r="ATP46" s="49"/>
      <c r="ATQ46" s="49"/>
      <c r="ATR46" s="49"/>
      <c r="ATS46" s="49"/>
      <c r="ATT46" s="49"/>
      <c r="ATU46" s="49"/>
      <c r="ATV46" s="49"/>
      <c r="ATW46" s="49"/>
      <c r="ATX46" s="49"/>
      <c r="ATY46" s="49"/>
      <c r="ATZ46" s="49"/>
      <c r="AUA46" s="49"/>
      <c r="AUB46" s="49"/>
      <c r="AUC46" s="49"/>
      <c r="AUD46" s="49"/>
      <c r="AUE46" s="49"/>
      <c r="AUF46" s="49"/>
      <c r="AUG46" s="49"/>
      <c r="AUH46" s="49"/>
      <c r="AUI46" s="49"/>
      <c r="AUJ46" s="49"/>
      <c r="AUK46" s="49"/>
      <c r="AUL46" s="49"/>
      <c r="AUM46" s="49"/>
      <c r="AUN46" s="49"/>
      <c r="AUO46" s="49"/>
      <c r="AUP46" s="49"/>
      <c r="AUQ46" s="49"/>
      <c r="AUR46" s="49"/>
      <c r="AUS46" s="49"/>
      <c r="AUT46" s="49"/>
      <c r="AUU46" s="49"/>
      <c r="AUV46" s="49"/>
      <c r="AUW46" s="49"/>
      <c r="AUX46" s="49"/>
      <c r="AUY46" s="49"/>
      <c r="AUZ46" s="49"/>
      <c r="AVA46" s="49"/>
      <c r="AVB46" s="49"/>
      <c r="AVC46" s="49"/>
      <c r="AVD46" s="49"/>
      <c r="AVE46" s="49"/>
      <c r="AVF46" s="49"/>
      <c r="AVG46" s="49"/>
      <c r="AVH46" s="49"/>
      <c r="AVI46" s="49"/>
      <c r="AVJ46" s="49"/>
      <c r="AVK46" s="49"/>
      <c r="AVL46" s="49"/>
      <c r="AVM46" s="49"/>
      <c r="AVN46" s="49"/>
      <c r="AVO46" s="49"/>
      <c r="AVP46" s="49"/>
      <c r="AVQ46" s="49"/>
      <c r="AVR46" s="49"/>
      <c r="AVS46" s="49"/>
      <c r="AVT46" s="49"/>
      <c r="AVU46" s="49"/>
      <c r="AVV46" s="49"/>
      <c r="AVW46" s="49"/>
      <c r="AVX46" s="49"/>
      <c r="AVY46" s="49"/>
      <c r="AVZ46" s="49"/>
      <c r="AWA46" s="49"/>
      <c r="AWB46" s="49"/>
      <c r="AWC46" s="49"/>
      <c r="AWD46" s="49"/>
      <c r="AWE46" s="49"/>
      <c r="AWF46" s="49"/>
      <c r="AWG46" s="49"/>
      <c r="AWH46" s="49"/>
      <c r="AWI46" s="49"/>
      <c r="AWJ46" s="49"/>
      <c r="AWK46" s="49"/>
      <c r="AWL46" s="49"/>
      <c r="AWM46" s="49"/>
      <c r="AWN46" s="49"/>
      <c r="AWO46" s="49"/>
      <c r="AWP46" s="49"/>
      <c r="AWQ46" s="49"/>
      <c r="AWR46" s="49"/>
      <c r="AWS46" s="49"/>
      <c r="AWT46" s="49"/>
      <c r="AWU46" s="49"/>
      <c r="AWV46" s="49"/>
      <c r="AWW46" s="49"/>
      <c r="AWX46" s="49"/>
      <c r="AWY46" s="49"/>
      <c r="AWZ46" s="49"/>
      <c r="AXA46" s="49"/>
      <c r="AXB46" s="49"/>
      <c r="AXC46" s="49"/>
      <c r="AXD46" s="49"/>
      <c r="AXE46" s="49"/>
      <c r="AXF46" s="49"/>
      <c r="AXG46" s="49"/>
      <c r="AXH46" s="49"/>
      <c r="AXI46" s="49"/>
      <c r="AXJ46" s="49"/>
      <c r="AXK46" s="49"/>
      <c r="AXL46" s="49"/>
      <c r="AXM46" s="49"/>
      <c r="AXN46" s="49"/>
      <c r="AXO46" s="49"/>
      <c r="AXP46" s="49"/>
      <c r="AXQ46" s="49"/>
      <c r="AXR46" s="49"/>
      <c r="AXS46" s="49"/>
      <c r="AXT46" s="49"/>
      <c r="AXU46" s="49"/>
      <c r="AXV46" s="49"/>
      <c r="AXW46" s="49"/>
      <c r="AXX46" s="49"/>
      <c r="AXY46" s="49"/>
      <c r="AXZ46" s="49"/>
      <c r="AYA46" s="49"/>
      <c r="AYB46" s="49"/>
      <c r="AYC46" s="49"/>
      <c r="AYD46" s="49"/>
      <c r="AYE46" s="49"/>
      <c r="AYF46" s="49"/>
      <c r="AYG46" s="49"/>
      <c r="AYH46" s="49"/>
      <c r="AYI46" s="49"/>
      <c r="AYJ46" s="49"/>
      <c r="AYK46" s="49"/>
      <c r="AYL46" s="49"/>
      <c r="AYM46" s="49"/>
      <c r="AYN46" s="49"/>
      <c r="AYO46" s="49"/>
      <c r="AYP46" s="49"/>
      <c r="AYQ46" s="49"/>
      <c r="AYR46" s="49"/>
      <c r="AYS46" s="49"/>
      <c r="AYT46" s="49"/>
      <c r="AYU46" s="49"/>
      <c r="AYV46" s="49"/>
      <c r="AYW46" s="49"/>
      <c r="AYX46" s="49"/>
      <c r="AYY46" s="49"/>
      <c r="AYZ46" s="49"/>
      <c r="AZA46" s="49"/>
      <c r="AZB46" s="49"/>
      <c r="AZC46" s="49"/>
      <c r="AZD46" s="49"/>
      <c r="AZE46" s="49"/>
      <c r="AZF46" s="49"/>
      <c r="AZG46" s="49"/>
      <c r="AZH46" s="49"/>
      <c r="AZI46" s="49"/>
      <c r="AZJ46" s="49"/>
      <c r="AZK46" s="49"/>
      <c r="AZL46" s="49"/>
      <c r="AZM46" s="49"/>
      <c r="AZN46" s="49"/>
      <c r="AZO46" s="49"/>
      <c r="AZP46" s="49"/>
      <c r="AZQ46" s="49"/>
      <c r="AZR46" s="49"/>
      <c r="AZS46" s="49"/>
      <c r="AZT46" s="49"/>
      <c r="AZU46" s="49"/>
      <c r="AZV46" s="49"/>
      <c r="AZW46" s="49"/>
      <c r="AZX46" s="49"/>
      <c r="AZY46" s="49"/>
      <c r="AZZ46" s="49"/>
      <c r="BAA46" s="49"/>
      <c r="BAB46" s="49"/>
      <c r="BAC46" s="49"/>
      <c r="BAD46" s="49"/>
      <c r="BAE46" s="49"/>
      <c r="BAF46" s="49"/>
      <c r="BAG46" s="49"/>
      <c r="BAH46" s="49"/>
      <c r="BAI46" s="49"/>
      <c r="BAJ46" s="49"/>
      <c r="BAK46" s="49"/>
      <c r="BAL46" s="49"/>
      <c r="BAM46" s="49"/>
      <c r="BAN46" s="49"/>
      <c r="BAO46" s="49"/>
      <c r="BAP46" s="49"/>
      <c r="BAQ46" s="49"/>
      <c r="BAR46" s="49"/>
      <c r="BAS46" s="49"/>
      <c r="BAT46" s="49"/>
      <c r="BAU46" s="49"/>
      <c r="BAV46" s="49"/>
      <c r="BAW46" s="49"/>
      <c r="BAX46" s="49"/>
      <c r="BAY46" s="49"/>
      <c r="BAZ46" s="49"/>
      <c r="BBA46" s="49"/>
      <c r="BBB46" s="49"/>
      <c r="BBC46" s="49"/>
      <c r="BBD46" s="49"/>
      <c r="BBE46" s="49"/>
      <c r="BBF46" s="49"/>
      <c r="BBG46" s="49"/>
      <c r="BBH46" s="49"/>
      <c r="BBI46" s="49"/>
      <c r="BBJ46" s="49"/>
      <c r="BBK46" s="49"/>
      <c r="BBL46" s="49"/>
      <c r="BBM46" s="49"/>
      <c r="BBN46" s="49"/>
      <c r="BBO46" s="49"/>
      <c r="BBP46" s="49"/>
      <c r="BBQ46" s="49"/>
      <c r="BBR46" s="49"/>
      <c r="BBS46" s="49"/>
      <c r="BBT46" s="49"/>
      <c r="BBU46" s="49"/>
      <c r="BBV46" s="49"/>
      <c r="BBW46" s="49"/>
      <c r="BBX46" s="49"/>
      <c r="BBY46" s="49"/>
      <c r="BBZ46" s="49"/>
      <c r="BCA46" s="49"/>
      <c r="BCB46" s="49"/>
      <c r="BCC46" s="49"/>
      <c r="BCD46" s="49"/>
      <c r="BCE46" s="49"/>
      <c r="BCF46" s="49"/>
      <c r="BCG46" s="49"/>
      <c r="BCH46" s="49"/>
      <c r="BCI46" s="49"/>
      <c r="BCJ46" s="49"/>
      <c r="BCK46" s="49"/>
      <c r="BCL46" s="49"/>
      <c r="BCM46" s="49"/>
      <c r="BCN46" s="49"/>
      <c r="BCO46" s="49"/>
      <c r="BCP46" s="49"/>
      <c r="BCQ46" s="49"/>
      <c r="BCR46" s="49"/>
      <c r="BCS46" s="49"/>
      <c r="BCT46" s="49"/>
      <c r="BCU46" s="49"/>
      <c r="BCV46" s="49"/>
      <c r="BCW46" s="49"/>
      <c r="BCX46" s="49"/>
      <c r="BCY46" s="49"/>
      <c r="BCZ46" s="49"/>
      <c r="BDA46" s="49"/>
      <c r="BDB46" s="49"/>
      <c r="BDC46" s="49"/>
      <c r="BDD46" s="49"/>
      <c r="BDE46" s="49"/>
      <c r="BDF46" s="49"/>
      <c r="BDG46" s="49"/>
      <c r="BDH46" s="49"/>
      <c r="BDI46" s="49"/>
      <c r="BDJ46" s="49"/>
      <c r="BDK46" s="49"/>
      <c r="BDL46" s="49"/>
      <c r="BDM46" s="49"/>
      <c r="BDN46" s="49"/>
      <c r="BDO46" s="49"/>
      <c r="BDP46" s="49"/>
      <c r="BDQ46" s="49"/>
      <c r="BDR46" s="49"/>
      <c r="BDS46" s="49"/>
      <c r="BDT46" s="49"/>
      <c r="BDU46" s="49"/>
      <c r="BDV46" s="49"/>
      <c r="BDW46" s="49"/>
      <c r="BDX46" s="49"/>
      <c r="BDY46" s="49"/>
      <c r="BDZ46" s="49"/>
      <c r="BEA46" s="49"/>
      <c r="BEB46" s="49"/>
      <c r="BEC46" s="49"/>
      <c r="BED46" s="49"/>
      <c r="BEE46" s="49"/>
      <c r="BEF46" s="49"/>
      <c r="BEG46" s="49"/>
      <c r="BEH46" s="49"/>
      <c r="BEI46" s="49"/>
      <c r="BEJ46" s="49"/>
      <c r="BEK46" s="49"/>
      <c r="BEL46" s="49"/>
      <c r="BEM46" s="49"/>
      <c r="BEN46" s="49"/>
      <c r="BEO46" s="49"/>
      <c r="BEP46" s="49"/>
      <c r="BEQ46" s="49"/>
      <c r="BER46" s="49"/>
      <c r="BES46" s="49"/>
      <c r="BET46" s="49"/>
      <c r="BEU46" s="49"/>
      <c r="BEV46" s="49"/>
      <c r="BEW46" s="49"/>
      <c r="BEX46" s="49"/>
      <c r="BEY46" s="49"/>
      <c r="BEZ46" s="49"/>
      <c r="BFA46" s="49"/>
      <c r="BFB46" s="49"/>
      <c r="BFC46" s="49"/>
      <c r="BFD46" s="49"/>
      <c r="BFE46" s="49"/>
      <c r="BFF46" s="49"/>
      <c r="BFG46" s="49"/>
      <c r="BFH46" s="49"/>
      <c r="BFI46" s="49"/>
      <c r="BFJ46" s="49"/>
      <c r="BFK46" s="49"/>
      <c r="BFL46" s="49"/>
      <c r="BFM46" s="49"/>
      <c r="BFN46" s="49"/>
      <c r="BFO46" s="49"/>
      <c r="BFP46" s="49"/>
      <c r="BFQ46" s="49"/>
      <c r="BFR46" s="49"/>
      <c r="BFS46" s="49"/>
      <c r="BFT46" s="49"/>
      <c r="BFU46" s="49"/>
      <c r="BFV46" s="49"/>
      <c r="BFW46" s="49"/>
      <c r="BFX46" s="49"/>
      <c r="BFY46" s="49"/>
      <c r="BFZ46" s="49"/>
      <c r="BGA46" s="49"/>
      <c r="BGB46" s="49"/>
      <c r="BGC46" s="49"/>
      <c r="BGD46" s="49"/>
      <c r="BGE46" s="49"/>
      <c r="BGF46" s="49"/>
      <c r="BGG46" s="49"/>
      <c r="BGH46" s="49"/>
      <c r="BGI46" s="49"/>
      <c r="BGJ46" s="49"/>
      <c r="BGK46" s="49"/>
      <c r="BGL46" s="49"/>
      <c r="BGM46" s="49"/>
      <c r="BGN46" s="49"/>
      <c r="BGO46" s="49"/>
      <c r="BGP46" s="49"/>
      <c r="BGQ46" s="49"/>
      <c r="BGR46" s="49"/>
      <c r="BGS46" s="49"/>
      <c r="BGT46" s="49"/>
      <c r="BGU46" s="49"/>
      <c r="BGV46" s="49"/>
      <c r="BGW46" s="49"/>
      <c r="BGX46" s="49"/>
      <c r="BGY46" s="49"/>
      <c r="BGZ46" s="49"/>
      <c r="BHA46" s="49"/>
      <c r="BHB46" s="49"/>
      <c r="BHC46" s="49"/>
      <c r="BHD46" s="49"/>
      <c r="BHE46" s="49"/>
      <c r="BHF46" s="49"/>
      <c r="BHG46" s="49"/>
      <c r="BHH46" s="49"/>
      <c r="BHI46" s="49"/>
      <c r="BHJ46" s="49"/>
      <c r="BHK46" s="49"/>
      <c r="BHL46" s="49"/>
      <c r="BHM46" s="49"/>
      <c r="BHN46" s="49"/>
      <c r="BHO46" s="49"/>
      <c r="BHP46" s="49"/>
      <c r="BHQ46" s="49"/>
      <c r="BHR46" s="49"/>
      <c r="BHS46" s="49"/>
      <c r="BHT46" s="49"/>
      <c r="BHU46" s="49"/>
      <c r="BHV46" s="49"/>
      <c r="BHW46" s="49"/>
      <c r="BHX46" s="49"/>
      <c r="BHY46" s="49"/>
      <c r="BHZ46" s="49"/>
      <c r="BIA46" s="49"/>
      <c r="BIB46" s="49"/>
      <c r="BIC46" s="49"/>
      <c r="BID46" s="49"/>
      <c r="BIE46" s="49"/>
      <c r="BIF46" s="49"/>
      <c r="BIG46" s="49"/>
      <c r="BIH46" s="49"/>
      <c r="BII46" s="49"/>
      <c r="BIJ46" s="49"/>
      <c r="BIK46" s="49"/>
      <c r="BIL46" s="49"/>
      <c r="BIM46" s="49"/>
      <c r="BIN46" s="49"/>
      <c r="BIO46" s="49"/>
      <c r="BIP46" s="49"/>
      <c r="BIQ46" s="49"/>
      <c r="BIR46" s="49"/>
      <c r="BIS46" s="49"/>
      <c r="BIT46" s="49"/>
      <c r="BIU46" s="49"/>
      <c r="BIV46" s="49"/>
      <c r="BIW46" s="49"/>
      <c r="BIX46" s="49"/>
      <c r="BIY46" s="49"/>
      <c r="BIZ46" s="49"/>
      <c r="BJA46" s="49"/>
      <c r="BJB46" s="49"/>
      <c r="BJC46" s="49"/>
      <c r="BJD46" s="49"/>
      <c r="BJE46" s="49"/>
      <c r="BJF46" s="49"/>
      <c r="BJG46" s="49"/>
      <c r="BJH46" s="49"/>
      <c r="BJI46" s="49"/>
      <c r="BJJ46" s="49"/>
      <c r="BJK46" s="49"/>
      <c r="BJL46" s="49"/>
      <c r="BJM46" s="49"/>
      <c r="BJN46" s="49"/>
      <c r="BJO46" s="49"/>
      <c r="BJP46" s="49"/>
      <c r="BJQ46" s="49"/>
      <c r="BJR46" s="49"/>
      <c r="BJS46" s="49"/>
      <c r="BJT46" s="49"/>
      <c r="BJU46" s="49"/>
      <c r="BJV46" s="49"/>
      <c r="BJW46" s="49"/>
      <c r="BJX46" s="49"/>
      <c r="BJY46" s="49"/>
      <c r="BJZ46" s="49"/>
      <c r="BKA46" s="49"/>
      <c r="BKB46" s="49"/>
      <c r="BKC46" s="49"/>
      <c r="BKD46" s="49"/>
      <c r="BKE46" s="49"/>
      <c r="BKF46" s="49"/>
      <c r="BKG46" s="49"/>
      <c r="BKH46" s="49"/>
      <c r="BKI46" s="49"/>
      <c r="BKJ46" s="49"/>
      <c r="BKK46" s="49"/>
      <c r="BKL46" s="49"/>
      <c r="BKM46" s="49"/>
      <c r="BKN46" s="49"/>
      <c r="BKO46" s="49"/>
      <c r="BKP46" s="49"/>
      <c r="BKQ46" s="49"/>
      <c r="BKR46" s="49"/>
      <c r="BKS46" s="49"/>
      <c r="BKT46" s="49"/>
      <c r="BKU46" s="49"/>
      <c r="BKV46" s="49"/>
      <c r="BKW46" s="49"/>
      <c r="BKX46" s="49"/>
      <c r="BKY46" s="49"/>
      <c r="BKZ46" s="49"/>
      <c r="BLA46" s="49"/>
      <c r="BLB46" s="49"/>
      <c r="BLC46" s="49"/>
      <c r="BLD46" s="49"/>
      <c r="BLE46" s="49"/>
      <c r="BLF46" s="49"/>
      <c r="BLG46" s="49"/>
      <c r="BLH46" s="49"/>
      <c r="BLI46" s="49"/>
      <c r="BLJ46" s="49"/>
      <c r="BLK46" s="49"/>
      <c r="BLL46" s="49"/>
      <c r="BLM46" s="49"/>
      <c r="BLN46" s="49"/>
      <c r="BLO46" s="49"/>
      <c r="BLP46" s="49"/>
      <c r="BLQ46" s="49"/>
      <c r="BLR46" s="49"/>
      <c r="BLS46" s="49"/>
      <c r="BLT46" s="49"/>
      <c r="BLU46" s="49"/>
      <c r="BLV46" s="49"/>
      <c r="BLW46" s="49"/>
      <c r="BLX46" s="49"/>
      <c r="BLY46" s="49"/>
      <c r="BLZ46" s="49"/>
      <c r="BMA46" s="49"/>
      <c r="BMB46" s="49"/>
      <c r="BMC46" s="49"/>
      <c r="BMD46" s="49"/>
      <c r="BME46" s="49"/>
      <c r="BMF46" s="49"/>
      <c r="BMG46" s="49"/>
      <c r="BMH46" s="49"/>
      <c r="BMI46" s="49"/>
      <c r="BMJ46" s="49"/>
      <c r="BMK46" s="49"/>
      <c r="BML46" s="49"/>
      <c r="BMM46" s="49"/>
      <c r="BMN46" s="49"/>
      <c r="BMO46" s="49"/>
      <c r="BMP46" s="49"/>
      <c r="BMQ46" s="49"/>
      <c r="BMR46" s="49"/>
      <c r="BMS46" s="49"/>
      <c r="BMT46" s="49"/>
      <c r="BMU46" s="49"/>
      <c r="BMV46" s="49"/>
      <c r="BMW46" s="49"/>
      <c r="BMX46" s="49"/>
      <c r="BMY46" s="49"/>
      <c r="BMZ46" s="49"/>
      <c r="BNA46" s="49"/>
      <c r="BNB46" s="49"/>
      <c r="BNC46" s="49"/>
      <c r="BND46" s="49"/>
      <c r="BNE46" s="49"/>
      <c r="BNF46" s="49"/>
      <c r="BNG46" s="49"/>
      <c r="BNH46" s="49"/>
      <c r="BNI46" s="49"/>
      <c r="BNJ46" s="49"/>
      <c r="BNK46" s="49"/>
      <c r="BNL46" s="49"/>
      <c r="BNM46" s="49"/>
      <c r="BNN46" s="49"/>
      <c r="BNO46" s="49"/>
      <c r="BNP46" s="49"/>
      <c r="BNQ46" s="49"/>
      <c r="BNR46" s="49"/>
      <c r="BNS46" s="49"/>
      <c r="BNT46" s="49"/>
      <c r="BNU46" s="49"/>
      <c r="BNV46" s="49"/>
      <c r="BNW46" s="49"/>
      <c r="BNX46" s="49"/>
      <c r="BNY46" s="49"/>
      <c r="BNZ46" s="49"/>
      <c r="BOA46" s="49"/>
      <c r="BOB46" s="49"/>
      <c r="BOC46" s="49"/>
      <c r="BOD46" s="49"/>
      <c r="BOE46" s="49"/>
      <c r="BOF46" s="49"/>
      <c r="BOG46" s="49"/>
      <c r="BOH46" s="49"/>
      <c r="BOI46" s="49"/>
      <c r="BOJ46" s="49"/>
      <c r="BOK46" s="49"/>
      <c r="BOL46" s="49"/>
      <c r="BOM46" s="49"/>
      <c r="BON46" s="49"/>
      <c r="BOO46" s="49"/>
      <c r="BOP46" s="49"/>
      <c r="BOQ46" s="49"/>
      <c r="BOR46" s="49"/>
      <c r="BOS46" s="49"/>
      <c r="BOT46" s="49"/>
      <c r="BOU46" s="49"/>
      <c r="BOV46" s="49"/>
      <c r="BOW46" s="49"/>
      <c r="BOX46" s="49"/>
      <c r="BOY46" s="49"/>
      <c r="BOZ46" s="49"/>
      <c r="BPA46" s="49"/>
      <c r="BPB46" s="49"/>
      <c r="BPC46" s="49"/>
      <c r="BPD46" s="49"/>
      <c r="BPE46" s="49"/>
      <c r="BPF46" s="49"/>
      <c r="BPG46" s="49"/>
      <c r="BPH46" s="49"/>
      <c r="BPI46" s="49"/>
      <c r="BPJ46" s="49"/>
      <c r="BPK46" s="49"/>
      <c r="BPL46" s="49"/>
      <c r="BPM46" s="49"/>
      <c r="BPN46" s="49"/>
      <c r="BPO46" s="49"/>
      <c r="BPP46" s="49"/>
      <c r="BPQ46" s="49"/>
      <c r="BPR46" s="49"/>
      <c r="BPS46" s="49"/>
      <c r="BPT46" s="49"/>
      <c r="BPU46" s="49"/>
      <c r="BPV46" s="49"/>
      <c r="BPW46" s="49"/>
      <c r="BPX46" s="49"/>
      <c r="BPY46" s="49"/>
      <c r="BPZ46" s="49"/>
      <c r="BQA46" s="49"/>
      <c r="BQB46" s="49"/>
      <c r="BQC46" s="49"/>
      <c r="BQD46" s="49"/>
      <c r="BQE46" s="49"/>
      <c r="BQF46" s="49"/>
      <c r="BQG46" s="49"/>
      <c r="BQH46" s="49"/>
      <c r="BQI46" s="49"/>
      <c r="BQJ46" s="49"/>
      <c r="BQK46" s="49"/>
      <c r="BQL46" s="49"/>
      <c r="BQM46" s="49"/>
      <c r="BQN46" s="49"/>
      <c r="BQO46" s="49"/>
      <c r="BQP46" s="49"/>
      <c r="BQQ46" s="49"/>
      <c r="BQR46" s="49"/>
      <c r="BQS46" s="49"/>
      <c r="BQT46" s="49"/>
      <c r="BQU46" s="49"/>
      <c r="BQV46" s="49"/>
      <c r="BQW46" s="49"/>
      <c r="BQX46" s="49"/>
      <c r="BQY46" s="49"/>
      <c r="BQZ46" s="49"/>
      <c r="BRA46" s="49"/>
      <c r="BRB46" s="49"/>
      <c r="BRC46" s="49"/>
      <c r="BRD46" s="49"/>
      <c r="BRE46" s="49"/>
      <c r="BRF46" s="49"/>
      <c r="BRG46" s="49"/>
      <c r="BRH46" s="49"/>
      <c r="BRI46" s="49"/>
      <c r="BRJ46" s="49"/>
      <c r="BRK46" s="49"/>
      <c r="BRL46" s="49"/>
      <c r="BRM46" s="49"/>
      <c r="BRN46" s="49"/>
      <c r="BRO46" s="49"/>
      <c r="BRP46" s="49"/>
      <c r="BRQ46" s="49"/>
      <c r="BRR46" s="49"/>
      <c r="BRS46" s="49"/>
      <c r="BRT46" s="49"/>
      <c r="BRU46" s="49"/>
      <c r="BRV46" s="49"/>
      <c r="BRW46" s="49"/>
      <c r="BRX46" s="49"/>
      <c r="BRY46" s="49"/>
      <c r="BRZ46" s="49"/>
      <c r="BSA46" s="49"/>
      <c r="BSB46" s="49"/>
      <c r="BSC46" s="49"/>
      <c r="BSD46" s="49"/>
      <c r="BSE46" s="49"/>
      <c r="BSF46" s="49"/>
      <c r="BSG46" s="49"/>
      <c r="BSH46" s="49"/>
      <c r="BSI46" s="49"/>
      <c r="BSJ46" s="49"/>
      <c r="BSK46" s="49"/>
      <c r="BSL46" s="49"/>
      <c r="BSM46" s="49"/>
      <c r="BSN46" s="49"/>
      <c r="BSO46" s="49"/>
      <c r="BSP46" s="49"/>
      <c r="BSQ46" s="49"/>
      <c r="BSR46" s="49"/>
      <c r="BSS46" s="49"/>
      <c r="BST46" s="49"/>
      <c r="BSU46" s="49"/>
      <c r="BSV46" s="49"/>
      <c r="BSW46" s="49"/>
      <c r="BSX46" s="49"/>
      <c r="BSY46" s="49"/>
      <c r="BSZ46" s="49"/>
      <c r="BTA46" s="49"/>
      <c r="BTB46" s="49"/>
      <c r="BTC46" s="49"/>
      <c r="BTD46" s="49"/>
      <c r="BTE46" s="49"/>
      <c r="BTF46" s="49"/>
      <c r="BTG46" s="49"/>
      <c r="BTH46" s="49"/>
      <c r="BTI46" s="49"/>
      <c r="BTJ46" s="49"/>
      <c r="BTK46" s="49"/>
      <c r="BTL46" s="49"/>
      <c r="BTM46" s="49"/>
      <c r="BTN46" s="49"/>
      <c r="BTO46" s="49"/>
      <c r="BTP46" s="49"/>
      <c r="BTQ46" s="49"/>
      <c r="BTR46" s="49"/>
      <c r="BTS46" s="49"/>
      <c r="BTT46" s="49"/>
      <c r="BTU46" s="49"/>
      <c r="BTV46" s="49"/>
      <c r="BTW46" s="49"/>
      <c r="BTX46" s="49"/>
      <c r="BTY46" s="49"/>
      <c r="BTZ46" s="49"/>
      <c r="BUA46" s="49"/>
      <c r="BUB46" s="49"/>
      <c r="BUC46" s="49"/>
      <c r="BUD46" s="49"/>
      <c r="BUE46" s="49"/>
      <c r="BUF46" s="49"/>
      <c r="BUG46" s="49"/>
      <c r="BUH46" s="49"/>
      <c r="BUI46" s="49"/>
      <c r="BUJ46" s="49"/>
      <c r="BUK46" s="49"/>
      <c r="BUL46" s="49"/>
      <c r="BUM46" s="49"/>
      <c r="BUN46" s="49"/>
      <c r="BUO46" s="49"/>
      <c r="BUP46" s="49"/>
      <c r="BUQ46" s="49"/>
      <c r="BUR46" s="49"/>
      <c r="BUS46" s="49"/>
      <c r="BUT46" s="49"/>
      <c r="BUU46" s="49"/>
      <c r="BUV46" s="49"/>
      <c r="BUW46" s="49"/>
      <c r="BUX46" s="49"/>
      <c r="BUY46" s="49"/>
      <c r="BUZ46" s="49"/>
      <c r="BVA46" s="49"/>
      <c r="BVB46" s="49"/>
      <c r="BVC46" s="49"/>
      <c r="BVD46" s="49"/>
      <c r="BVE46" s="49"/>
      <c r="BVF46" s="49"/>
      <c r="BVG46" s="49"/>
      <c r="BVH46" s="49"/>
      <c r="BVI46" s="49"/>
      <c r="BVJ46" s="49"/>
      <c r="BVK46" s="49"/>
      <c r="BVL46" s="49"/>
      <c r="BVM46" s="49"/>
      <c r="BVN46" s="49"/>
      <c r="BVO46" s="49"/>
      <c r="BVP46" s="49"/>
      <c r="BVQ46" s="49"/>
      <c r="BVR46" s="49"/>
      <c r="BVS46" s="49"/>
      <c r="BVT46" s="49"/>
      <c r="BVU46" s="49"/>
      <c r="BVV46" s="49"/>
      <c r="BVW46" s="49"/>
      <c r="BVX46" s="49"/>
      <c r="BVY46" s="49"/>
      <c r="BVZ46" s="49"/>
      <c r="BWA46" s="49"/>
      <c r="BWB46" s="49"/>
      <c r="BWC46" s="49"/>
      <c r="BWD46" s="49"/>
      <c r="BWE46" s="49"/>
      <c r="BWF46" s="49"/>
      <c r="BWG46" s="49"/>
      <c r="BWH46" s="49"/>
      <c r="BWI46" s="49"/>
      <c r="BWJ46" s="49"/>
      <c r="BWK46" s="49"/>
      <c r="BWL46" s="49"/>
      <c r="BWM46" s="49"/>
      <c r="BWN46" s="49"/>
      <c r="BWO46" s="49"/>
      <c r="BWP46" s="49"/>
      <c r="BWQ46" s="49"/>
      <c r="BWR46" s="49"/>
      <c r="BWS46" s="49"/>
      <c r="BWT46" s="49"/>
      <c r="BWU46" s="49"/>
      <c r="BWV46" s="49"/>
      <c r="BWW46" s="49"/>
      <c r="BWX46" s="49"/>
      <c r="BWY46" s="49"/>
      <c r="BWZ46" s="49"/>
      <c r="BXA46" s="49"/>
      <c r="BXB46" s="49"/>
      <c r="BXC46" s="49"/>
      <c r="BXD46" s="49"/>
      <c r="BXE46" s="49"/>
      <c r="BXF46" s="49"/>
      <c r="BXG46" s="49"/>
      <c r="BXH46" s="49"/>
      <c r="BXI46" s="49"/>
      <c r="BXJ46" s="49"/>
      <c r="BXK46" s="49"/>
      <c r="BXL46" s="49"/>
      <c r="BXM46" s="49"/>
      <c r="BXN46" s="49"/>
      <c r="BXO46" s="49"/>
      <c r="BXP46" s="49"/>
      <c r="BXQ46" s="49"/>
      <c r="BXR46" s="49"/>
      <c r="BXS46" s="49"/>
      <c r="BXT46" s="49"/>
      <c r="BXU46" s="49"/>
      <c r="BXV46" s="49"/>
      <c r="BXW46" s="49"/>
      <c r="BXX46" s="49"/>
      <c r="BXY46" s="49"/>
      <c r="BXZ46" s="49"/>
      <c r="BYA46" s="49"/>
      <c r="BYB46" s="49"/>
      <c r="BYC46" s="49"/>
      <c r="BYD46" s="49"/>
      <c r="BYE46" s="49"/>
      <c r="BYF46" s="49"/>
      <c r="BYG46" s="49"/>
      <c r="BYH46" s="49"/>
      <c r="BYI46" s="49"/>
      <c r="BYJ46" s="49"/>
      <c r="BYK46" s="49"/>
      <c r="BYL46" s="49"/>
      <c r="BYM46" s="49"/>
      <c r="BYN46" s="49"/>
      <c r="BYO46" s="49"/>
      <c r="BYP46" s="49"/>
      <c r="BYQ46" s="49"/>
      <c r="BYR46" s="49"/>
      <c r="BYS46" s="49"/>
      <c r="BYT46" s="49"/>
      <c r="BYU46" s="49"/>
      <c r="BYV46" s="49"/>
      <c r="BYW46" s="49"/>
      <c r="BYX46" s="49"/>
      <c r="BYY46" s="49"/>
      <c r="BYZ46" s="49"/>
      <c r="BZA46" s="49"/>
      <c r="BZB46" s="49"/>
      <c r="BZC46" s="49"/>
      <c r="BZD46" s="49"/>
      <c r="BZE46" s="49"/>
      <c r="BZF46" s="49"/>
      <c r="BZG46" s="49"/>
      <c r="BZH46" s="49"/>
      <c r="BZI46" s="49"/>
      <c r="BZJ46" s="49"/>
      <c r="BZK46" s="49"/>
      <c r="BZL46" s="49"/>
      <c r="BZM46" s="49"/>
      <c r="BZN46" s="49"/>
      <c r="BZO46" s="49"/>
      <c r="BZP46" s="49"/>
      <c r="BZQ46" s="49"/>
      <c r="BZR46" s="49"/>
      <c r="BZS46" s="49"/>
      <c r="BZT46" s="49"/>
      <c r="BZU46" s="49"/>
      <c r="BZV46" s="49"/>
      <c r="BZW46" s="49"/>
      <c r="BZX46" s="49"/>
      <c r="BZY46" s="49"/>
      <c r="BZZ46" s="49"/>
      <c r="CAA46" s="49"/>
      <c r="CAB46" s="49"/>
      <c r="CAC46" s="49"/>
      <c r="CAD46" s="49"/>
      <c r="CAE46" s="49"/>
      <c r="CAF46" s="49"/>
      <c r="CAG46" s="49"/>
      <c r="CAH46" s="49"/>
      <c r="CAI46" s="49"/>
      <c r="CAJ46" s="49"/>
      <c r="CAK46" s="49"/>
      <c r="CAL46" s="49"/>
      <c r="CAM46" s="49"/>
      <c r="CAN46" s="49"/>
      <c r="CAO46" s="49"/>
      <c r="CAP46" s="49"/>
      <c r="CAQ46" s="49"/>
      <c r="CAR46" s="49"/>
      <c r="CAS46" s="49"/>
      <c r="CAT46" s="49"/>
      <c r="CAU46" s="49"/>
      <c r="CAV46" s="49"/>
      <c r="CAW46" s="49"/>
      <c r="CAX46" s="49"/>
      <c r="CAY46" s="49"/>
      <c r="CAZ46" s="49"/>
      <c r="CBA46" s="49"/>
      <c r="CBB46" s="49"/>
      <c r="CBC46" s="49"/>
      <c r="CBD46" s="49"/>
      <c r="CBE46" s="49"/>
      <c r="CBF46" s="49"/>
      <c r="CBG46" s="49"/>
      <c r="CBH46" s="49"/>
      <c r="CBI46" s="49"/>
      <c r="CBJ46" s="49"/>
      <c r="CBK46" s="49"/>
      <c r="CBL46" s="49"/>
      <c r="CBM46" s="49"/>
      <c r="CBN46" s="49"/>
      <c r="CBO46" s="49"/>
      <c r="CBP46" s="49"/>
      <c r="CBQ46" s="49"/>
      <c r="CBR46" s="49"/>
      <c r="CBS46" s="49"/>
      <c r="CBT46" s="49"/>
      <c r="CBU46" s="49"/>
      <c r="CBV46" s="49"/>
      <c r="CBW46" s="49"/>
      <c r="CBX46" s="49"/>
      <c r="CBY46" s="49"/>
      <c r="CBZ46" s="49"/>
      <c r="CCA46" s="49"/>
      <c r="CCB46" s="49"/>
      <c r="CCC46" s="49"/>
      <c r="CCD46" s="49"/>
      <c r="CCE46" s="49"/>
      <c r="CCF46" s="49"/>
      <c r="CCG46" s="49"/>
      <c r="CCH46" s="49"/>
      <c r="CCI46" s="49"/>
      <c r="CCJ46" s="49"/>
      <c r="CCK46" s="49"/>
      <c r="CCL46" s="49"/>
      <c r="CCM46" s="49"/>
      <c r="CCN46" s="49"/>
      <c r="CCO46" s="49"/>
      <c r="CCP46" s="49"/>
      <c r="CCQ46" s="49"/>
      <c r="CCR46" s="49"/>
      <c r="CCS46" s="49"/>
      <c r="CCT46" s="49"/>
      <c r="CCU46" s="49"/>
      <c r="CCV46" s="49"/>
      <c r="CCW46" s="49"/>
      <c r="CCX46" s="49"/>
      <c r="CCY46" s="49"/>
      <c r="CCZ46" s="49"/>
      <c r="CDA46" s="49"/>
      <c r="CDB46" s="49"/>
      <c r="CDC46" s="49"/>
      <c r="CDD46" s="49"/>
      <c r="CDE46" s="49"/>
      <c r="CDF46" s="49"/>
      <c r="CDG46" s="49"/>
      <c r="CDH46" s="49"/>
      <c r="CDI46" s="49"/>
      <c r="CDJ46" s="49"/>
      <c r="CDK46" s="49"/>
      <c r="CDL46" s="49"/>
      <c r="CDM46" s="49"/>
      <c r="CDN46" s="49"/>
      <c r="CDO46" s="49"/>
      <c r="CDP46" s="49"/>
      <c r="CDQ46" s="49"/>
      <c r="CDR46" s="49"/>
      <c r="CDS46" s="49"/>
      <c r="CDT46" s="49"/>
      <c r="CDU46" s="49"/>
      <c r="CDV46" s="49"/>
      <c r="CDW46" s="49"/>
      <c r="CDX46" s="49"/>
      <c r="CDY46" s="49"/>
      <c r="CDZ46" s="49"/>
      <c r="CEA46" s="49"/>
      <c r="CEB46" s="49"/>
      <c r="CEC46" s="49"/>
      <c r="CED46" s="49"/>
      <c r="CEE46" s="49"/>
      <c r="CEF46" s="49"/>
      <c r="CEG46" s="49"/>
      <c r="CEH46" s="49"/>
      <c r="CEI46" s="49"/>
      <c r="CEJ46" s="49"/>
      <c r="CEK46" s="49"/>
      <c r="CEL46" s="49"/>
      <c r="CEM46" s="49"/>
      <c r="CEN46" s="49"/>
      <c r="CEO46" s="49"/>
      <c r="CEP46" s="49"/>
      <c r="CEQ46" s="49"/>
      <c r="CER46" s="49"/>
      <c r="CES46" s="49"/>
      <c r="CET46" s="49"/>
      <c r="CEU46" s="49"/>
      <c r="CEV46" s="49"/>
      <c r="CEW46" s="49"/>
      <c r="CEX46" s="49"/>
      <c r="CEY46" s="49"/>
      <c r="CEZ46" s="49"/>
      <c r="CFA46" s="49"/>
      <c r="CFB46" s="49"/>
      <c r="CFC46" s="49"/>
      <c r="CFD46" s="49"/>
      <c r="CFE46" s="49"/>
      <c r="CFF46" s="49"/>
      <c r="CFG46" s="49"/>
      <c r="CFH46" s="49"/>
      <c r="CFI46" s="49"/>
      <c r="CFJ46" s="49"/>
      <c r="CFK46" s="49"/>
      <c r="CFL46" s="49"/>
      <c r="CFM46" s="49"/>
      <c r="CFN46" s="49"/>
      <c r="CFO46" s="49"/>
      <c r="CFP46" s="49"/>
      <c r="CFQ46" s="49"/>
      <c r="CFR46" s="49"/>
      <c r="CFS46" s="49"/>
      <c r="CFT46" s="49"/>
      <c r="CFU46" s="49"/>
      <c r="CFV46" s="49"/>
      <c r="CFW46" s="49"/>
      <c r="CFX46" s="49"/>
      <c r="CFY46" s="49"/>
      <c r="CFZ46" s="49"/>
      <c r="CGA46" s="49"/>
      <c r="CGB46" s="49"/>
      <c r="CGC46" s="49"/>
      <c r="CGD46" s="49"/>
      <c r="CGE46" s="49"/>
      <c r="CGF46" s="49"/>
      <c r="CGG46" s="49"/>
      <c r="CGH46" s="49"/>
      <c r="CGI46" s="49"/>
      <c r="CGJ46" s="49"/>
      <c r="CGK46" s="49"/>
      <c r="CGL46" s="49"/>
      <c r="CGM46" s="49"/>
      <c r="CGN46" s="49"/>
      <c r="CGO46" s="49"/>
      <c r="CGP46" s="49"/>
      <c r="CGQ46" s="49"/>
      <c r="CGR46" s="49"/>
      <c r="CGS46" s="49"/>
      <c r="CGT46" s="49"/>
      <c r="CGU46" s="49"/>
      <c r="CGV46" s="49"/>
      <c r="CGW46" s="49"/>
      <c r="CGX46" s="49"/>
      <c r="CGY46" s="49"/>
      <c r="CGZ46" s="49"/>
      <c r="CHA46" s="49"/>
      <c r="CHB46" s="49"/>
      <c r="CHC46" s="49"/>
      <c r="CHD46" s="49"/>
      <c r="CHE46" s="49"/>
      <c r="CHF46" s="49"/>
      <c r="CHG46" s="49"/>
      <c r="CHH46" s="49"/>
      <c r="CHI46" s="49"/>
      <c r="CHJ46" s="49"/>
      <c r="CHK46" s="49"/>
      <c r="CHL46" s="49"/>
      <c r="CHM46" s="49"/>
      <c r="CHN46" s="49"/>
      <c r="CHO46" s="49"/>
      <c r="CHP46" s="49"/>
      <c r="CHQ46" s="49"/>
      <c r="CHR46" s="49"/>
      <c r="CHS46" s="49"/>
      <c r="CHT46" s="49"/>
      <c r="CHU46" s="49"/>
      <c r="CHV46" s="49"/>
      <c r="CHW46" s="49"/>
      <c r="CHX46" s="49"/>
      <c r="CHY46" s="49"/>
      <c r="CHZ46" s="49"/>
      <c r="CIA46" s="49"/>
      <c r="CIB46" s="49"/>
      <c r="CIC46" s="49"/>
      <c r="CID46" s="49"/>
      <c r="CIE46" s="49"/>
      <c r="CIF46" s="49"/>
      <c r="CIG46" s="49"/>
      <c r="CIH46" s="49"/>
      <c r="CII46" s="49"/>
      <c r="CIJ46" s="49"/>
      <c r="CIK46" s="49"/>
      <c r="CIL46" s="49"/>
      <c r="CIM46" s="49"/>
      <c r="CIN46" s="49"/>
      <c r="CIO46" s="49"/>
      <c r="CIP46" s="49"/>
      <c r="CIQ46" s="49"/>
      <c r="CIR46" s="49"/>
      <c r="CIS46" s="49"/>
      <c r="CIT46" s="49"/>
      <c r="CIU46" s="49"/>
      <c r="CIV46" s="49"/>
      <c r="CIW46" s="49"/>
      <c r="CIX46" s="49"/>
      <c r="CIY46" s="49"/>
      <c r="CIZ46" s="49"/>
      <c r="CJA46" s="49"/>
      <c r="CJB46" s="49"/>
      <c r="CJC46" s="49"/>
      <c r="CJD46" s="49"/>
      <c r="CJE46" s="49"/>
      <c r="CJF46" s="49"/>
      <c r="CJG46" s="49"/>
      <c r="CJH46" s="49"/>
      <c r="CJI46" s="49"/>
      <c r="CJJ46" s="49"/>
      <c r="CJK46" s="49"/>
      <c r="CJL46" s="49"/>
      <c r="CJM46" s="49"/>
      <c r="CJN46" s="49"/>
      <c r="CJO46" s="49"/>
      <c r="CJP46" s="49"/>
      <c r="CJQ46" s="49"/>
      <c r="CJR46" s="49"/>
      <c r="CJS46" s="49"/>
      <c r="CJT46" s="49"/>
      <c r="CJU46" s="49"/>
      <c r="CJV46" s="49"/>
      <c r="CJW46" s="49"/>
      <c r="CJX46" s="49"/>
      <c r="CJY46" s="49"/>
      <c r="CJZ46" s="49"/>
      <c r="CKA46" s="49"/>
      <c r="CKB46" s="49"/>
      <c r="CKC46" s="49"/>
      <c r="CKD46" s="49"/>
      <c r="CKE46" s="49"/>
      <c r="CKF46" s="49"/>
      <c r="CKG46" s="49"/>
      <c r="CKH46" s="49"/>
      <c r="CKI46" s="49"/>
      <c r="CKJ46" s="49"/>
      <c r="CKK46" s="49"/>
      <c r="CKL46" s="49"/>
      <c r="CKM46" s="49"/>
      <c r="CKN46" s="49"/>
      <c r="CKO46" s="49"/>
      <c r="CKP46" s="49"/>
      <c r="CKQ46" s="49"/>
      <c r="CKR46" s="49"/>
      <c r="CKS46" s="49"/>
      <c r="CKT46" s="49"/>
      <c r="CKU46" s="49"/>
      <c r="CKV46" s="49"/>
      <c r="CKW46" s="49"/>
      <c r="CKX46" s="49"/>
      <c r="CKY46" s="49"/>
      <c r="CKZ46" s="49"/>
      <c r="CLA46" s="49"/>
      <c r="CLB46" s="49"/>
      <c r="CLC46" s="49"/>
      <c r="CLD46" s="49"/>
      <c r="CLE46" s="49"/>
      <c r="CLF46" s="49"/>
      <c r="CLG46" s="49"/>
      <c r="CLH46" s="49"/>
      <c r="CLI46" s="49"/>
      <c r="CLJ46" s="49"/>
      <c r="CLK46" s="49"/>
      <c r="CLL46" s="49"/>
      <c r="CLM46" s="49"/>
      <c r="CLN46" s="49"/>
      <c r="CLO46" s="49"/>
      <c r="CLP46" s="49"/>
      <c r="CLQ46" s="49"/>
      <c r="CLR46" s="49"/>
      <c r="CLS46" s="49"/>
      <c r="CLT46" s="49"/>
      <c r="CLU46" s="49"/>
      <c r="CLV46" s="49"/>
      <c r="CLW46" s="49"/>
      <c r="CLX46" s="49"/>
      <c r="CLY46" s="49"/>
      <c r="CLZ46" s="49"/>
      <c r="CMA46" s="49"/>
      <c r="CMB46" s="49"/>
      <c r="CMC46" s="49"/>
      <c r="CMD46" s="49"/>
      <c r="CME46" s="49"/>
      <c r="CMF46" s="49"/>
      <c r="CMG46" s="49"/>
      <c r="CMH46" s="49"/>
      <c r="CMI46" s="49"/>
      <c r="CMJ46" s="49"/>
      <c r="CMK46" s="49"/>
      <c r="CML46" s="49"/>
      <c r="CMM46" s="49"/>
      <c r="CMN46" s="49"/>
      <c r="CMO46" s="49"/>
      <c r="CMP46" s="49"/>
      <c r="CMQ46" s="49"/>
      <c r="CMR46" s="49"/>
      <c r="CMS46" s="49"/>
      <c r="CMT46" s="49"/>
      <c r="CMU46" s="49"/>
      <c r="CMV46" s="49"/>
      <c r="CMW46" s="49"/>
      <c r="CMX46" s="49"/>
      <c r="CMY46" s="49"/>
      <c r="CMZ46" s="49"/>
      <c r="CNA46" s="49"/>
      <c r="CNB46" s="49"/>
      <c r="CNC46" s="49"/>
      <c r="CND46" s="49"/>
      <c r="CNE46" s="49"/>
      <c r="CNF46" s="49"/>
      <c r="CNG46" s="49"/>
      <c r="CNH46" s="49"/>
      <c r="CNI46" s="49"/>
      <c r="CNJ46" s="49"/>
      <c r="CNK46" s="49"/>
      <c r="CNL46" s="49"/>
      <c r="CNM46" s="49"/>
      <c r="CNN46" s="49"/>
      <c r="CNO46" s="49"/>
      <c r="CNP46" s="49"/>
      <c r="CNQ46" s="49"/>
      <c r="CNR46" s="49"/>
      <c r="CNS46" s="49"/>
      <c r="CNT46" s="49"/>
      <c r="CNU46" s="49"/>
      <c r="CNV46" s="49"/>
      <c r="CNW46" s="49"/>
      <c r="CNX46" s="49"/>
      <c r="CNY46" s="49"/>
      <c r="CNZ46" s="49"/>
      <c r="COA46" s="49"/>
      <c r="COB46" s="49"/>
      <c r="COC46" s="49"/>
      <c r="COD46" s="49"/>
      <c r="COE46" s="49"/>
      <c r="COF46" s="49"/>
      <c r="COG46" s="49"/>
      <c r="COH46" s="49"/>
      <c r="COI46" s="49"/>
      <c r="COJ46" s="49"/>
      <c r="COK46" s="49"/>
      <c r="COL46" s="49"/>
      <c r="COM46" s="49"/>
      <c r="CON46" s="49"/>
      <c r="COO46" s="49"/>
      <c r="COP46" s="49"/>
      <c r="COQ46" s="49"/>
      <c r="COR46" s="49"/>
      <c r="COS46" s="49"/>
      <c r="COT46" s="49"/>
      <c r="COU46" s="49"/>
      <c r="COV46" s="49"/>
      <c r="COW46" s="49"/>
      <c r="COX46" s="49"/>
      <c r="COY46" s="49"/>
      <c r="COZ46" s="49"/>
      <c r="CPA46" s="49"/>
      <c r="CPB46" s="49"/>
      <c r="CPC46" s="49"/>
      <c r="CPD46" s="49"/>
      <c r="CPE46" s="49"/>
      <c r="CPF46" s="49"/>
      <c r="CPG46" s="49"/>
      <c r="CPH46" s="49"/>
      <c r="CPI46" s="49"/>
      <c r="CPJ46" s="49"/>
      <c r="CPK46" s="49"/>
      <c r="CPL46" s="49"/>
      <c r="CPM46" s="49"/>
      <c r="CPN46" s="49"/>
      <c r="CPO46" s="49"/>
      <c r="CPP46" s="49"/>
      <c r="CPQ46" s="49"/>
      <c r="CPR46" s="49"/>
      <c r="CPS46" s="49"/>
      <c r="CPT46" s="49"/>
      <c r="CPU46" s="49"/>
      <c r="CPV46" s="49"/>
      <c r="CPW46" s="49"/>
      <c r="CPX46" s="49"/>
      <c r="CPY46" s="49"/>
      <c r="CPZ46" s="49"/>
      <c r="CQA46" s="49"/>
      <c r="CQB46" s="49"/>
      <c r="CQC46" s="49"/>
      <c r="CQD46" s="49"/>
      <c r="CQE46" s="49"/>
      <c r="CQF46" s="49"/>
      <c r="CQG46" s="49"/>
      <c r="CQH46" s="49"/>
      <c r="CQI46" s="49"/>
      <c r="CQJ46" s="49"/>
      <c r="CQK46" s="49"/>
      <c r="CQL46" s="49"/>
      <c r="CQM46" s="49"/>
      <c r="CQN46" s="49"/>
      <c r="CQO46" s="49"/>
      <c r="CQP46" s="49"/>
      <c r="CQQ46" s="49"/>
      <c r="CQR46" s="49"/>
      <c r="CQS46" s="49"/>
      <c r="CQT46" s="49"/>
      <c r="CQU46" s="49"/>
      <c r="CQV46" s="49"/>
      <c r="CQW46" s="49"/>
      <c r="CQX46" s="49"/>
      <c r="CQY46" s="49"/>
      <c r="CQZ46" s="49"/>
      <c r="CRA46" s="49"/>
      <c r="CRB46" s="49"/>
      <c r="CRC46" s="49"/>
      <c r="CRD46" s="49"/>
      <c r="CRE46" s="49"/>
      <c r="CRF46" s="49"/>
      <c r="CRG46" s="49"/>
      <c r="CRH46" s="49"/>
      <c r="CRI46" s="49"/>
      <c r="CRJ46" s="49"/>
      <c r="CRK46" s="49"/>
      <c r="CRL46" s="49"/>
      <c r="CRM46" s="49"/>
      <c r="CRN46" s="49"/>
      <c r="CRO46" s="49"/>
      <c r="CRP46" s="49"/>
      <c r="CRQ46" s="49"/>
      <c r="CRR46" s="49"/>
      <c r="CRS46" s="49"/>
      <c r="CRT46" s="49"/>
      <c r="CRU46" s="49"/>
      <c r="CRV46" s="49"/>
      <c r="CRW46" s="49"/>
      <c r="CRX46" s="49"/>
      <c r="CRY46" s="49"/>
      <c r="CRZ46" s="49"/>
      <c r="CSA46" s="49"/>
      <c r="CSB46" s="49"/>
      <c r="CSC46" s="49"/>
      <c r="CSD46" s="49"/>
      <c r="CSE46" s="49"/>
      <c r="CSF46" s="49"/>
      <c r="CSG46" s="49"/>
      <c r="CSH46" s="49"/>
      <c r="CSI46" s="49"/>
      <c r="CSJ46" s="49"/>
      <c r="CSK46" s="49"/>
      <c r="CSL46" s="49"/>
      <c r="CSM46" s="49"/>
      <c r="CSN46" s="49"/>
      <c r="CSO46" s="49"/>
      <c r="CSP46" s="49"/>
      <c r="CSQ46" s="49"/>
      <c r="CSR46" s="49"/>
      <c r="CSS46" s="49"/>
      <c r="CST46" s="49"/>
      <c r="CSU46" s="49"/>
      <c r="CSV46" s="49"/>
      <c r="CSW46" s="49"/>
      <c r="CSX46" s="49"/>
      <c r="CSY46" s="49"/>
      <c r="CSZ46" s="49"/>
      <c r="CTA46" s="49"/>
      <c r="CTB46" s="49"/>
      <c r="CTC46" s="49"/>
      <c r="CTD46" s="49"/>
      <c r="CTE46" s="49"/>
      <c r="CTF46" s="49"/>
      <c r="CTG46" s="49"/>
      <c r="CTH46" s="49"/>
      <c r="CTI46" s="49"/>
      <c r="CTJ46" s="49"/>
      <c r="CTK46" s="49"/>
      <c r="CTL46" s="49"/>
      <c r="CTM46" s="49"/>
      <c r="CTN46" s="49"/>
      <c r="CTO46" s="49"/>
      <c r="CTP46" s="49"/>
      <c r="CTQ46" s="49"/>
      <c r="CTR46" s="49"/>
      <c r="CTS46" s="49"/>
      <c r="CTT46" s="49"/>
      <c r="CTU46" s="49"/>
      <c r="CTV46" s="49"/>
      <c r="CTW46" s="49"/>
      <c r="CTX46" s="49"/>
      <c r="CTY46" s="49"/>
      <c r="CTZ46" s="49"/>
      <c r="CUA46" s="49"/>
      <c r="CUB46" s="49"/>
      <c r="CUC46" s="49"/>
      <c r="CUD46" s="49"/>
      <c r="CUE46" s="49"/>
      <c r="CUF46" s="49"/>
      <c r="CUG46" s="49"/>
      <c r="CUH46" s="49"/>
      <c r="CUI46" s="49"/>
      <c r="CUJ46" s="49"/>
      <c r="CUK46" s="49"/>
      <c r="CUL46" s="49"/>
      <c r="CUM46" s="49"/>
      <c r="CUN46" s="49"/>
      <c r="CUO46" s="49"/>
      <c r="CUP46" s="49"/>
      <c r="CUQ46" s="49"/>
      <c r="CUR46" s="49"/>
      <c r="CUS46" s="49"/>
      <c r="CUT46" s="49"/>
      <c r="CUU46" s="49"/>
      <c r="CUV46" s="49"/>
      <c r="CUW46" s="49"/>
      <c r="CUX46" s="49"/>
      <c r="CUY46" s="49"/>
      <c r="CUZ46" s="49"/>
      <c r="CVA46" s="49"/>
      <c r="CVB46" s="49"/>
      <c r="CVC46" s="49"/>
      <c r="CVD46" s="49"/>
      <c r="CVE46" s="49"/>
      <c r="CVF46" s="49"/>
      <c r="CVG46" s="49"/>
      <c r="CVH46" s="49"/>
      <c r="CVI46" s="49"/>
      <c r="CVJ46" s="49"/>
      <c r="CVK46" s="49"/>
      <c r="CVL46" s="49"/>
      <c r="CVM46" s="49"/>
      <c r="CVN46" s="49"/>
      <c r="CVO46" s="49"/>
      <c r="CVP46" s="49"/>
      <c r="CVQ46" s="49"/>
      <c r="CVR46" s="49"/>
      <c r="CVS46" s="49"/>
      <c r="CVT46" s="49"/>
      <c r="CVU46" s="49"/>
      <c r="CVV46" s="49"/>
      <c r="CVW46" s="49"/>
      <c r="CVX46" s="49"/>
      <c r="CVY46" s="49"/>
      <c r="CVZ46" s="49"/>
      <c r="CWA46" s="49"/>
      <c r="CWB46" s="49"/>
      <c r="CWC46" s="49"/>
      <c r="CWD46" s="49"/>
      <c r="CWE46" s="49"/>
      <c r="CWF46" s="49"/>
      <c r="CWG46" s="49"/>
      <c r="CWH46" s="49"/>
      <c r="CWI46" s="49"/>
      <c r="CWJ46" s="49"/>
      <c r="CWK46" s="49"/>
      <c r="CWL46" s="49"/>
      <c r="CWM46" s="49"/>
      <c r="CWN46" s="49"/>
      <c r="CWO46" s="49"/>
      <c r="CWP46" s="49"/>
      <c r="CWQ46" s="49"/>
      <c r="CWR46" s="49"/>
      <c r="CWS46" s="49"/>
      <c r="CWT46" s="49"/>
      <c r="CWU46" s="49"/>
      <c r="CWV46" s="49"/>
      <c r="CWW46" s="49"/>
      <c r="CWX46" s="49"/>
      <c r="CWY46" s="49"/>
      <c r="CWZ46" s="49"/>
      <c r="CXA46" s="49"/>
      <c r="CXB46" s="49"/>
      <c r="CXC46" s="49"/>
      <c r="CXD46" s="49"/>
      <c r="CXE46" s="49"/>
      <c r="CXF46" s="49"/>
      <c r="CXG46" s="49"/>
      <c r="CXH46" s="49"/>
      <c r="CXI46" s="49"/>
      <c r="CXJ46" s="49"/>
      <c r="CXK46" s="49"/>
      <c r="CXL46" s="49"/>
      <c r="CXM46" s="49"/>
      <c r="CXN46" s="49"/>
      <c r="CXO46" s="49"/>
      <c r="CXP46" s="49"/>
      <c r="CXQ46" s="49"/>
      <c r="CXR46" s="49"/>
      <c r="CXS46" s="49"/>
      <c r="CXT46" s="49"/>
      <c r="CXU46" s="49"/>
      <c r="CXV46" s="49"/>
      <c r="CXW46" s="49"/>
      <c r="CXX46" s="49"/>
      <c r="CXY46" s="49"/>
      <c r="CXZ46" s="49"/>
      <c r="CYA46" s="49"/>
      <c r="CYB46" s="49"/>
      <c r="CYC46" s="49"/>
      <c r="CYD46" s="49"/>
      <c r="CYE46" s="49"/>
      <c r="CYF46" s="49"/>
      <c r="CYG46" s="49"/>
      <c r="CYH46" s="49"/>
      <c r="CYI46" s="49"/>
      <c r="CYJ46" s="49"/>
      <c r="CYK46" s="49"/>
      <c r="CYL46" s="49"/>
      <c r="CYM46" s="49"/>
      <c r="CYN46" s="49"/>
      <c r="CYO46" s="49"/>
      <c r="CYP46" s="49"/>
      <c r="CYQ46" s="49"/>
      <c r="CYR46" s="49"/>
      <c r="CYS46" s="49"/>
      <c r="CYT46" s="49"/>
      <c r="CYU46" s="49"/>
      <c r="CYV46" s="49"/>
      <c r="CYW46" s="49"/>
      <c r="CYX46" s="49"/>
      <c r="CYY46" s="49"/>
      <c r="CYZ46" s="49"/>
      <c r="CZA46" s="49"/>
      <c r="CZB46" s="49"/>
      <c r="CZC46" s="49"/>
      <c r="CZD46" s="49"/>
      <c r="CZE46" s="49"/>
      <c r="CZF46" s="49"/>
      <c r="CZG46" s="49"/>
      <c r="CZH46" s="49"/>
      <c r="CZI46" s="49"/>
      <c r="CZJ46" s="49"/>
      <c r="CZK46" s="49"/>
      <c r="CZL46" s="49"/>
      <c r="CZM46" s="49"/>
      <c r="CZN46" s="49"/>
      <c r="CZO46" s="49"/>
      <c r="CZP46" s="49"/>
      <c r="CZQ46" s="49"/>
      <c r="CZR46" s="49"/>
      <c r="CZS46" s="49"/>
      <c r="CZT46" s="49"/>
      <c r="CZU46" s="49"/>
      <c r="CZV46" s="49"/>
      <c r="CZW46" s="49"/>
      <c r="CZX46" s="49"/>
      <c r="CZY46" s="49"/>
      <c r="CZZ46" s="49"/>
      <c r="DAA46" s="49"/>
      <c r="DAB46" s="49"/>
      <c r="DAC46" s="49"/>
      <c r="DAD46" s="49"/>
      <c r="DAE46" s="49"/>
      <c r="DAF46" s="49"/>
      <c r="DAG46" s="49"/>
      <c r="DAH46" s="49"/>
      <c r="DAI46" s="49"/>
      <c r="DAJ46" s="49"/>
      <c r="DAK46" s="49"/>
      <c r="DAL46" s="49"/>
      <c r="DAM46" s="49"/>
      <c r="DAN46" s="49"/>
      <c r="DAO46" s="49"/>
      <c r="DAP46" s="49"/>
      <c r="DAQ46" s="49"/>
      <c r="DAR46" s="49"/>
      <c r="DAS46" s="49"/>
      <c r="DAT46" s="49"/>
      <c r="DAU46" s="49"/>
      <c r="DAV46" s="49"/>
      <c r="DAW46" s="49"/>
      <c r="DAX46" s="49"/>
      <c r="DAY46" s="49"/>
      <c r="DAZ46" s="49"/>
      <c r="DBA46" s="49"/>
      <c r="DBB46" s="49"/>
      <c r="DBC46" s="49"/>
      <c r="DBD46" s="49"/>
      <c r="DBE46" s="49"/>
      <c r="DBF46" s="49"/>
      <c r="DBG46" s="49"/>
      <c r="DBH46" s="49"/>
      <c r="DBI46" s="49"/>
      <c r="DBJ46" s="49"/>
      <c r="DBK46" s="49"/>
      <c r="DBL46" s="49"/>
      <c r="DBM46" s="49"/>
      <c r="DBN46" s="49"/>
      <c r="DBO46" s="49"/>
      <c r="DBP46" s="49"/>
      <c r="DBQ46" s="49"/>
      <c r="DBR46" s="49"/>
      <c r="DBS46" s="49"/>
      <c r="DBT46" s="49"/>
      <c r="DBU46" s="49"/>
      <c r="DBV46" s="49"/>
      <c r="DBW46" s="49"/>
      <c r="DBX46" s="49"/>
      <c r="DBY46" s="49"/>
      <c r="DBZ46" s="49"/>
      <c r="DCA46" s="49"/>
      <c r="DCB46" s="49"/>
      <c r="DCC46" s="49"/>
      <c r="DCD46" s="49"/>
      <c r="DCE46" s="49"/>
      <c r="DCF46" s="49"/>
      <c r="DCG46" s="49"/>
      <c r="DCH46" s="49"/>
      <c r="DCI46" s="49"/>
      <c r="DCJ46" s="49"/>
      <c r="DCK46" s="49"/>
      <c r="DCL46" s="49"/>
      <c r="DCM46" s="49"/>
      <c r="DCN46" s="49"/>
      <c r="DCO46" s="49"/>
      <c r="DCP46" s="49"/>
      <c r="DCQ46" s="49"/>
      <c r="DCR46" s="49"/>
      <c r="DCS46" s="49"/>
      <c r="DCT46" s="49"/>
      <c r="DCU46" s="49"/>
      <c r="DCV46" s="49"/>
      <c r="DCW46" s="49"/>
      <c r="DCX46" s="49"/>
      <c r="DCY46" s="49"/>
      <c r="DCZ46" s="49"/>
      <c r="DDA46" s="49"/>
      <c r="DDB46" s="49"/>
      <c r="DDC46" s="49"/>
      <c r="DDD46" s="49"/>
      <c r="DDE46" s="49"/>
      <c r="DDF46" s="49"/>
      <c r="DDG46" s="49"/>
      <c r="DDH46" s="49"/>
      <c r="DDI46" s="49"/>
      <c r="DDJ46" s="49"/>
      <c r="DDK46" s="49"/>
      <c r="DDL46" s="49"/>
      <c r="DDM46" s="49"/>
      <c r="DDN46" s="49"/>
      <c r="DDO46" s="49"/>
      <c r="DDP46" s="49"/>
      <c r="DDQ46" s="49"/>
      <c r="DDR46" s="49"/>
      <c r="DDS46" s="49"/>
      <c r="DDT46" s="49"/>
      <c r="DDU46" s="49"/>
      <c r="DDV46" s="49"/>
      <c r="DDW46" s="49"/>
      <c r="DDX46" s="49"/>
      <c r="DDY46" s="49"/>
      <c r="DDZ46" s="49"/>
      <c r="DEA46" s="49"/>
      <c r="DEB46" s="49"/>
      <c r="DEC46" s="49"/>
      <c r="DED46" s="49"/>
      <c r="DEE46" s="49"/>
      <c r="DEF46" s="49"/>
      <c r="DEG46" s="49"/>
      <c r="DEH46" s="49"/>
      <c r="DEI46" s="49"/>
      <c r="DEJ46" s="49"/>
      <c r="DEK46" s="49"/>
      <c r="DEL46" s="49"/>
      <c r="DEM46" s="49"/>
      <c r="DEN46" s="49"/>
      <c r="DEO46" s="49"/>
      <c r="DEP46" s="49"/>
      <c r="DEQ46" s="49"/>
      <c r="DER46" s="49"/>
      <c r="DES46" s="49"/>
      <c r="DET46" s="49"/>
      <c r="DEU46" s="49"/>
      <c r="DEV46" s="49"/>
      <c r="DEW46" s="49"/>
      <c r="DEX46" s="49"/>
      <c r="DEY46" s="49"/>
      <c r="DEZ46" s="49"/>
      <c r="DFA46" s="49"/>
      <c r="DFB46" s="49"/>
      <c r="DFC46" s="49"/>
      <c r="DFD46" s="49"/>
      <c r="DFE46" s="49"/>
      <c r="DFF46" s="49"/>
      <c r="DFG46" s="49"/>
      <c r="DFH46" s="49"/>
      <c r="DFI46" s="49"/>
      <c r="DFJ46" s="49"/>
      <c r="DFK46" s="49"/>
      <c r="DFL46" s="49"/>
      <c r="DFM46" s="49"/>
      <c r="DFN46" s="49"/>
      <c r="DFO46" s="49"/>
      <c r="DFP46" s="49"/>
      <c r="DFQ46" s="49"/>
      <c r="DFR46" s="49"/>
      <c r="DFS46" s="49"/>
      <c r="DFT46" s="49"/>
      <c r="DFU46" s="49"/>
      <c r="DFV46" s="49"/>
      <c r="DFW46" s="49"/>
      <c r="DFX46" s="49"/>
      <c r="DFY46" s="49"/>
      <c r="DFZ46" s="49"/>
      <c r="DGA46" s="49"/>
      <c r="DGB46" s="49"/>
      <c r="DGC46" s="49"/>
      <c r="DGD46" s="49"/>
      <c r="DGE46" s="49"/>
      <c r="DGF46" s="49"/>
      <c r="DGG46" s="49"/>
      <c r="DGH46" s="49"/>
      <c r="DGI46" s="49"/>
      <c r="DGJ46" s="49"/>
      <c r="DGK46" s="49"/>
      <c r="DGL46" s="49"/>
      <c r="DGM46" s="49"/>
      <c r="DGN46" s="49"/>
      <c r="DGO46" s="49"/>
      <c r="DGP46" s="49"/>
      <c r="DGQ46" s="49"/>
      <c r="DGR46" s="49"/>
      <c r="DGS46" s="49"/>
      <c r="DGT46" s="49"/>
      <c r="DGU46" s="49"/>
      <c r="DGV46" s="49"/>
      <c r="DGW46" s="49"/>
      <c r="DGX46" s="49"/>
      <c r="DGY46" s="49"/>
      <c r="DGZ46" s="49"/>
      <c r="DHA46" s="49"/>
      <c r="DHB46" s="49"/>
      <c r="DHC46" s="49"/>
      <c r="DHD46" s="49"/>
      <c r="DHE46" s="49"/>
      <c r="DHF46" s="49"/>
      <c r="DHG46" s="49"/>
      <c r="DHH46" s="49"/>
      <c r="DHI46" s="49"/>
      <c r="DHJ46" s="49"/>
      <c r="DHK46" s="49"/>
      <c r="DHL46" s="49"/>
      <c r="DHM46" s="49"/>
      <c r="DHN46" s="49"/>
      <c r="DHO46" s="49"/>
      <c r="DHP46" s="49"/>
      <c r="DHQ46" s="49"/>
      <c r="DHR46" s="49"/>
      <c r="DHS46" s="49"/>
      <c r="DHT46" s="49"/>
      <c r="DHU46" s="49"/>
      <c r="DHV46" s="49"/>
      <c r="DHW46" s="49"/>
      <c r="DHX46" s="49"/>
      <c r="DHY46" s="49"/>
      <c r="DHZ46" s="49"/>
      <c r="DIA46" s="49"/>
      <c r="DIB46" s="49"/>
      <c r="DIC46" s="49"/>
      <c r="DID46" s="49"/>
      <c r="DIE46" s="49"/>
      <c r="DIF46" s="49"/>
      <c r="DIG46" s="49"/>
      <c r="DIH46" s="49"/>
      <c r="DII46" s="49"/>
      <c r="DIJ46" s="49"/>
      <c r="DIK46" s="49"/>
      <c r="DIL46" s="49"/>
      <c r="DIM46" s="49"/>
      <c r="DIN46" s="49"/>
      <c r="DIO46" s="49"/>
      <c r="DIP46" s="49"/>
      <c r="DIQ46" s="49"/>
      <c r="DIR46" s="49"/>
      <c r="DIS46" s="49"/>
      <c r="DIT46" s="49"/>
      <c r="DIU46" s="49"/>
      <c r="DIV46" s="49"/>
      <c r="DIW46" s="49"/>
      <c r="DIX46" s="49"/>
      <c r="DIY46" s="49"/>
      <c r="DIZ46" s="49"/>
      <c r="DJA46" s="49"/>
      <c r="DJB46" s="49"/>
      <c r="DJC46" s="49"/>
      <c r="DJD46" s="49"/>
      <c r="DJE46" s="49"/>
      <c r="DJF46" s="49"/>
      <c r="DJG46" s="49"/>
      <c r="DJH46" s="49"/>
      <c r="DJI46" s="49"/>
      <c r="DJJ46" s="49"/>
      <c r="DJK46" s="49"/>
      <c r="DJL46" s="49"/>
      <c r="DJM46" s="49"/>
      <c r="DJN46" s="49"/>
      <c r="DJO46" s="49"/>
      <c r="DJP46" s="49"/>
      <c r="DJQ46" s="49"/>
      <c r="DJR46" s="49"/>
      <c r="DJS46" s="49"/>
      <c r="DJT46" s="49"/>
      <c r="DJU46" s="49"/>
      <c r="DJV46" s="49"/>
      <c r="DJW46" s="49"/>
      <c r="DJX46" s="49"/>
      <c r="DJY46" s="49"/>
      <c r="DJZ46" s="49"/>
      <c r="DKA46" s="49"/>
      <c r="DKB46" s="49"/>
      <c r="DKC46" s="49"/>
      <c r="DKD46" s="49"/>
      <c r="DKE46" s="49"/>
      <c r="DKF46" s="49"/>
      <c r="DKG46" s="49"/>
      <c r="DKH46" s="49"/>
      <c r="DKI46" s="49"/>
      <c r="DKJ46" s="49"/>
      <c r="DKK46" s="49"/>
      <c r="DKL46" s="49"/>
      <c r="DKM46" s="49"/>
      <c r="DKN46" s="49"/>
      <c r="DKO46" s="49"/>
      <c r="DKP46" s="49"/>
      <c r="DKQ46" s="49"/>
      <c r="DKR46" s="49"/>
      <c r="DKS46" s="49"/>
      <c r="DKT46" s="49"/>
      <c r="DKU46" s="49"/>
      <c r="DKV46" s="49"/>
      <c r="DKW46" s="49"/>
      <c r="DKX46" s="49"/>
      <c r="DKY46" s="49"/>
      <c r="DKZ46" s="49"/>
      <c r="DLA46" s="49"/>
      <c r="DLB46" s="49"/>
      <c r="DLC46" s="49"/>
      <c r="DLD46" s="49"/>
      <c r="DLE46" s="49"/>
      <c r="DLF46" s="49"/>
      <c r="DLG46" s="49"/>
      <c r="DLH46" s="49"/>
      <c r="DLI46" s="49"/>
      <c r="DLJ46" s="49"/>
      <c r="DLK46" s="49"/>
      <c r="DLL46" s="49"/>
      <c r="DLM46" s="49"/>
      <c r="DLN46" s="49"/>
      <c r="DLO46" s="49"/>
      <c r="DLP46" s="49"/>
      <c r="DLQ46" s="49"/>
      <c r="DLR46" s="49"/>
      <c r="DLS46" s="49"/>
      <c r="DLT46" s="49"/>
      <c r="DLU46" s="49"/>
      <c r="DLV46" s="49"/>
      <c r="DLW46" s="49"/>
      <c r="DLX46" s="49"/>
      <c r="DLY46" s="49"/>
      <c r="DLZ46" s="49"/>
      <c r="DMA46" s="49"/>
      <c r="DMB46" s="49"/>
      <c r="DMC46" s="49"/>
      <c r="DMD46" s="49"/>
      <c r="DME46" s="49"/>
      <c r="DMF46" s="49"/>
      <c r="DMG46" s="49"/>
      <c r="DMH46" s="49"/>
      <c r="DMI46" s="49"/>
      <c r="DMJ46" s="49"/>
      <c r="DMK46" s="49"/>
      <c r="DML46" s="49"/>
      <c r="DMM46" s="49"/>
      <c r="DMN46" s="49"/>
      <c r="DMO46" s="49"/>
      <c r="DMP46" s="49"/>
      <c r="DMQ46" s="49"/>
      <c r="DMR46" s="49"/>
      <c r="DMS46" s="49"/>
      <c r="DMT46" s="49"/>
      <c r="DMU46" s="49"/>
      <c r="DMV46" s="49"/>
      <c r="DMW46" s="49"/>
      <c r="DMX46" s="49"/>
      <c r="DMY46" s="49"/>
      <c r="DMZ46" s="49"/>
      <c r="DNA46" s="49"/>
      <c r="DNB46" s="49"/>
      <c r="DNC46" s="49"/>
      <c r="DND46" s="49"/>
      <c r="DNE46" s="49"/>
      <c r="DNF46" s="49"/>
      <c r="DNG46" s="49"/>
      <c r="DNH46" s="49"/>
      <c r="DNI46" s="49"/>
      <c r="DNJ46" s="49"/>
      <c r="DNK46" s="49"/>
      <c r="DNL46" s="49"/>
      <c r="DNM46" s="49"/>
      <c r="DNN46" s="49"/>
      <c r="DNO46" s="49"/>
      <c r="DNP46" s="49"/>
      <c r="DNQ46" s="49"/>
      <c r="DNR46" s="49"/>
      <c r="DNS46" s="49"/>
      <c r="DNT46" s="49"/>
      <c r="DNU46" s="49"/>
      <c r="DNV46" s="49"/>
      <c r="DNW46" s="49"/>
      <c r="DNX46" s="49"/>
      <c r="DNY46" s="49"/>
      <c r="DNZ46" s="49"/>
      <c r="DOA46" s="49"/>
      <c r="DOB46" s="49"/>
      <c r="DOC46" s="49"/>
      <c r="DOD46" s="49"/>
      <c r="DOE46" s="49"/>
      <c r="DOF46" s="49"/>
      <c r="DOG46" s="49"/>
      <c r="DOH46" s="49"/>
      <c r="DOI46" s="49"/>
      <c r="DOJ46" s="49"/>
      <c r="DOK46" s="49"/>
      <c r="DOL46" s="49"/>
      <c r="DOM46" s="49"/>
      <c r="DON46" s="49"/>
      <c r="DOO46" s="49"/>
      <c r="DOP46" s="49"/>
      <c r="DOQ46" s="49"/>
      <c r="DOR46" s="49"/>
      <c r="DOS46" s="49"/>
      <c r="DOT46" s="49"/>
      <c r="DOU46" s="49"/>
      <c r="DOV46" s="49"/>
      <c r="DOW46" s="49"/>
      <c r="DOX46" s="49"/>
      <c r="DOY46" s="49"/>
      <c r="DOZ46" s="49"/>
      <c r="DPA46" s="49"/>
      <c r="DPB46" s="49"/>
      <c r="DPC46" s="49"/>
      <c r="DPD46" s="49"/>
      <c r="DPE46" s="49"/>
      <c r="DPF46" s="49"/>
      <c r="DPG46" s="49"/>
      <c r="DPH46" s="49"/>
      <c r="DPI46" s="49"/>
      <c r="DPJ46" s="49"/>
      <c r="DPK46" s="49"/>
      <c r="DPL46" s="49"/>
      <c r="DPM46" s="49"/>
      <c r="DPN46" s="49"/>
      <c r="DPO46" s="49"/>
      <c r="DPP46" s="49"/>
      <c r="DPQ46" s="49"/>
      <c r="DPR46" s="49"/>
      <c r="DPS46" s="49"/>
      <c r="DPT46" s="49"/>
      <c r="DPU46" s="49"/>
      <c r="DPV46" s="49"/>
      <c r="DPW46" s="49"/>
      <c r="DPX46" s="49"/>
      <c r="DPY46" s="49"/>
      <c r="DPZ46" s="49"/>
      <c r="DQA46" s="49"/>
      <c r="DQB46" s="49"/>
      <c r="DQC46" s="49"/>
      <c r="DQD46" s="49"/>
      <c r="DQE46" s="49"/>
      <c r="DQF46" s="49"/>
      <c r="DQG46" s="49"/>
      <c r="DQH46" s="49"/>
      <c r="DQI46" s="49"/>
      <c r="DQJ46" s="49"/>
      <c r="DQK46" s="49"/>
      <c r="DQL46" s="49"/>
      <c r="DQM46" s="49"/>
      <c r="DQN46" s="49"/>
      <c r="DQO46" s="49"/>
      <c r="DQP46" s="49"/>
      <c r="DQQ46" s="49"/>
      <c r="DQR46" s="49"/>
      <c r="DQS46" s="49"/>
      <c r="DQT46" s="49"/>
      <c r="DQU46" s="49"/>
      <c r="DQV46" s="49"/>
      <c r="DQW46" s="49"/>
      <c r="DQX46" s="49"/>
      <c r="DQY46" s="49"/>
      <c r="DQZ46" s="49"/>
      <c r="DRA46" s="49"/>
      <c r="DRB46" s="49"/>
      <c r="DRC46" s="49"/>
      <c r="DRD46" s="49"/>
      <c r="DRE46" s="49"/>
      <c r="DRF46" s="49"/>
      <c r="DRG46" s="49"/>
      <c r="DRH46" s="49"/>
      <c r="DRI46" s="49"/>
      <c r="DRJ46" s="49"/>
      <c r="DRK46" s="49"/>
      <c r="DRL46" s="49"/>
      <c r="DRM46" s="49"/>
      <c r="DRN46" s="49"/>
      <c r="DRO46" s="49"/>
      <c r="DRP46" s="49"/>
      <c r="DRQ46" s="49"/>
      <c r="DRR46" s="49"/>
      <c r="DRS46" s="49"/>
      <c r="DRT46" s="49"/>
      <c r="DRU46" s="49"/>
      <c r="DRV46" s="49"/>
      <c r="DRW46" s="49"/>
      <c r="DRX46" s="49"/>
      <c r="DRY46" s="49"/>
      <c r="DRZ46" s="49"/>
      <c r="DSA46" s="49"/>
      <c r="DSB46" s="49"/>
      <c r="DSC46" s="49"/>
      <c r="DSD46" s="49"/>
      <c r="DSE46" s="49"/>
      <c r="DSF46" s="49"/>
      <c r="DSG46" s="49"/>
      <c r="DSH46" s="49"/>
      <c r="DSI46" s="49"/>
      <c r="DSJ46" s="49"/>
      <c r="DSK46" s="49"/>
      <c r="DSL46" s="49"/>
      <c r="DSM46" s="49"/>
      <c r="DSN46" s="49"/>
      <c r="DSO46" s="49"/>
      <c r="DSP46" s="49"/>
      <c r="DSQ46" s="49"/>
      <c r="DSR46" s="49"/>
      <c r="DSS46" s="49"/>
      <c r="DST46" s="49"/>
      <c r="DSU46" s="49"/>
      <c r="DSV46" s="49"/>
      <c r="DSW46" s="49"/>
      <c r="DSX46" s="49"/>
      <c r="DSY46" s="49"/>
      <c r="DSZ46" s="49"/>
      <c r="DTA46" s="49"/>
      <c r="DTB46" s="49"/>
      <c r="DTC46" s="49"/>
      <c r="DTD46" s="49"/>
      <c r="DTE46" s="49"/>
      <c r="DTF46" s="49"/>
      <c r="DTG46" s="49"/>
      <c r="DTH46" s="49"/>
      <c r="DTI46" s="49"/>
      <c r="DTJ46" s="49"/>
      <c r="DTK46" s="49"/>
      <c r="DTL46" s="49"/>
      <c r="DTM46" s="49"/>
      <c r="DTN46" s="49"/>
      <c r="DTO46" s="49"/>
      <c r="DTP46" s="49"/>
      <c r="DTQ46" s="49"/>
      <c r="DTR46" s="49"/>
      <c r="DTS46" s="49"/>
      <c r="DTT46" s="49"/>
      <c r="DTU46" s="49"/>
      <c r="DTV46" s="49"/>
      <c r="DTW46" s="49"/>
      <c r="DTX46" s="49"/>
      <c r="DTY46" s="49"/>
      <c r="DTZ46" s="49"/>
      <c r="DUA46" s="49"/>
      <c r="DUB46" s="49"/>
      <c r="DUC46" s="49"/>
      <c r="DUD46" s="49"/>
      <c r="DUE46" s="49"/>
      <c r="DUF46" s="49"/>
      <c r="DUG46" s="49"/>
      <c r="DUH46" s="49"/>
      <c r="DUI46" s="49"/>
      <c r="DUJ46" s="49"/>
      <c r="DUK46" s="49"/>
      <c r="DUL46" s="49"/>
      <c r="DUM46" s="49"/>
      <c r="DUN46" s="49"/>
      <c r="DUO46" s="49"/>
      <c r="DUP46" s="49"/>
      <c r="DUQ46" s="49"/>
      <c r="DUR46" s="49"/>
      <c r="DUS46" s="49"/>
      <c r="DUT46" s="49"/>
      <c r="DUU46" s="49"/>
      <c r="DUV46" s="49"/>
      <c r="DUW46" s="49"/>
      <c r="DUX46" s="49"/>
      <c r="DUY46" s="49"/>
      <c r="DUZ46" s="49"/>
      <c r="DVA46" s="49"/>
      <c r="DVB46" s="49"/>
      <c r="DVC46" s="49"/>
      <c r="DVD46" s="49"/>
      <c r="DVE46" s="49"/>
      <c r="DVF46" s="49"/>
      <c r="DVG46" s="49"/>
      <c r="DVH46" s="49"/>
      <c r="DVI46" s="49"/>
      <c r="DVJ46" s="49"/>
      <c r="DVK46" s="49"/>
      <c r="DVL46" s="49"/>
      <c r="DVM46" s="49"/>
      <c r="DVN46" s="49"/>
      <c r="DVO46" s="49"/>
      <c r="DVP46" s="49"/>
      <c r="DVQ46" s="49"/>
      <c r="DVR46" s="49"/>
      <c r="DVS46" s="49"/>
      <c r="DVT46" s="49"/>
      <c r="DVU46" s="49"/>
      <c r="DVV46" s="49"/>
      <c r="DVW46" s="49"/>
      <c r="DVX46" s="49"/>
      <c r="DVY46" s="49"/>
      <c r="DVZ46" s="49"/>
      <c r="DWA46" s="49"/>
      <c r="DWB46" s="49"/>
      <c r="DWC46" s="49"/>
      <c r="DWD46" s="49"/>
      <c r="DWE46" s="49"/>
      <c r="DWF46" s="49"/>
      <c r="DWG46" s="49"/>
      <c r="DWH46" s="49"/>
      <c r="DWI46" s="49"/>
      <c r="DWJ46" s="49"/>
      <c r="DWK46" s="49"/>
      <c r="DWL46" s="49"/>
      <c r="DWM46" s="49"/>
      <c r="DWN46" s="49"/>
      <c r="DWO46" s="49"/>
      <c r="DWP46" s="49"/>
      <c r="DWQ46" s="49"/>
      <c r="DWR46" s="49"/>
      <c r="DWS46" s="49"/>
      <c r="DWT46" s="49"/>
      <c r="DWU46" s="49"/>
      <c r="DWV46" s="49"/>
      <c r="DWW46" s="49"/>
      <c r="DWX46" s="49"/>
      <c r="DWY46" s="49"/>
      <c r="DWZ46" s="49"/>
      <c r="DXA46" s="49"/>
      <c r="DXB46" s="49"/>
      <c r="DXC46" s="49"/>
      <c r="DXD46" s="49"/>
      <c r="DXE46" s="49"/>
      <c r="DXF46" s="49"/>
      <c r="DXG46" s="49"/>
      <c r="DXH46" s="49"/>
      <c r="DXI46" s="49"/>
      <c r="DXJ46" s="49"/>
      <c r="DXK46" s="49"/>
      <c r="DXL46" s="49"/>
      <c r="DXM46" s="49"/>
      <c r="DXN46" s="49"/>
      <c r="DXO46" s="49"/>
      <c r="DXP46" s="49"/>
      <c r="DXQ46" s="49"/>
      <c r="DXR46" s="49"/>
      <c r="DXS46" s="49"/>
      <c r="DXT46" s="49"/>
      <c r="DXU46" s="49"/>
      <c r="DXV46" s="49"/>
      <c r="DXW46" s="49"/>
      <c r="DXX46" s="49"/>
      <c r="DXY46" s="49"/>
      <c r="DXZ46" s="49"/>
      <c r="DYA46" s="49"/>
      <c r="DYB46" s="49"/>
      <c r="DYC46" s="49"/>
      <c r="DYD46" s="49"/>
      <c r="DYE46" s="49"/>
      <c r="DYF46" s="49"/>
      <c r="DYG46" s="49"/>
      <c r="DYH46" s="49"/>
      <c r="DYI46" s="49"/>
      <c r="DYJ46" s="49"/>
      <c r="DYK46" s="49"/>
      <c r="DYL46" s="49"/>
      <c r="DYM46" s="49"/>
      <c r="DYN46" s="49"/>
      <c r="DYO46" s="49"/>
      <c r="DYP46" s="49"/>
      <c r="DYQ46" s="49"/>
      <c r="DYR46" s="49"/>
      <c r="DYS46" s="49"/>
      <c r="DYT46" s="49"/>
      <c r="DYU46" s="49"/>
      <c r="DYV46" s="49"/>
      <c r="DYW46" s="49"/>
      <c r="DYX46" s="49"/>
      <c r="DYY46" s="49"/>
      <c r="DYZ46" s="49"/>
      <c r="DZA46" s="49"/>
      <c r="DZB46" s="49"/>
      <c r="DZC46" s="49"/>
      <c r="DZD46" s="49"/>
      <c r="DZE46" s="49"/>
      <c r="DZF46" s="49"/>
      <c r="DZG46" s="49"/>
      <c r="DZH46" s="49"/>
      <c r="DZI46" s="49"/>
      <c r="DZJ46" s="49"/>
      <c r="DZK46" s="49"/>
      <c r="DZL46" s="49"/>
      <c r="DZM46" s="49"/>
      <c r="DZN46" s="49"/>
      <c r="DZO46" s="49"/>
      <c r="DZP46" s="49"/>
      <c r="DZQ46" s="49"/>
      <c r="DZR46" s="49"/>
      <c r="DZS46" s="49"/>
      <c r="DZT46" s="49"/>
      <c r="DZU46" s="49"/>
      <c r="DZV46" s="49"/>
      <c r="DZW46" s="49"/>
      <c r="DZX46" s="49"/>
      <c r="DZY46" s="49"/>
      <c r="DZZ46" s="49"/>
      <c r="EAA46" s="49"/>
      <c r="EAB46" s="49"/>
      <c r="EAC46" s="49"/>
      <c r="EAD46" s="49"/>
      <c r="EAE46" s="49"/>
      <c r="EAF46" s="49"/>
      <c r="EAG46" s="49"/>
      <c r="EAH46" s="49"/>
      <c r="EAI46" s="49"/>
      <c r="EAJ46" s="49"/>
      <c r="EAK46" s="49"/>
      <c r="EAL46" s="49"/>
      <c r="EAM46" s="49"/>
      <c r="EAN46" s="49"/>
      <c r="EAO46" s="49"/>
      <c r="EAP46" s="49"/>
      <c r="EAQ46" s="49"/>
      <c r="EAR46" s="49"/>
      <c r="EAS46" s="49"/>
      <c r="EAT46" s="49"/>
      <c r="EAU46" s="49"/>
      <c r="EAV46" s="49"/>
      <c r="EAW46" s="49"/>
      <c r="EAX46" s="49"/>
      <c r="EAY46" s="49"/>
      <c r="EAZ46" s="49"/>
      <c r="EBA46" s="49"/>
      <c r="EBB46" s="49"/>
      <c r="EBC46" s="49"/>
      <c r="EBD46" s="49"/>
      <c r="EBE46" s="49"/>
      <c r="EBF46" s="49"/>
      <c r="EBG46" s="49"/>
      <c r="EBH46" s="49"/>
      <c r="EBI46" s="49"/>
      <c r="EBJ46" s="49"/>
      <c r="EBK46" s="49"/>
      <c r="EBL46" s="49"/>
      <c r="EBM46" s="49"/>
      <c r="EBN46" s="49"/>
      <c r="EBO46" s="49"/>
      <c r="EBP46" s="49"/>
      <c r="EBQ46" s="49"/>
      <c r="EBR46" s="49"/>
      <c r="EBS46" s="49"/>
      <c r="EBT46" s="49"/>
      <c r="EBU46" s="49"/>
      <c r="EBV46" s="49"/>
      <c r="EBW46" s="49"/>
      <c r="EBX46" s="49"/>
      <c r="EBY46" s="49"/>
      <c r="EBZ46" s="49"/>
      <c r="ECA46" s="49"/>
      <c r="ECB46" s="49"/>
      <c r="ECC46" s="49"/>
      <c r="ECD46" s="49"/>
      <c r="ECE46" s="49"/>
      <c r="ECF46" s="49"/>
      <c r="ECG46" s="49"/>
      <c r="ECH46" s="49"/>
      <c r="ECI46" s="49"/>
      <c r="ECJ46" s="49"/>
      <c r="ECK46" s="49"/>
      <c r="ECL46" s="49"/>
      <c r="ECM46" s="49"/>
      <c r="ECN46" s="49"/>
      <c r="ECO46" s="49"/>
      <c r="ECP46" s="49"/>
      <c r="ECQ46" s="49"/>
      <c r="ECR46" s="49"/>
      <c r="ECS46" s="49"/>
      <c r="ECT46" s="49"/>
      <c r="ECU46" s="49"/>
      <c r="ECV46" s="49"/>
      <c r="ECW46" s="49"/>
      <c r="ECX46" s="49"/>
      <c r="ECY46" s="49"/>
      <c r="ECZ46" s="49"/>
      <c r="EDA46" s="49"/>
      <c r="EDB46" s="49"/>
      <c r="EDC46" s="49"/>
      <c r="EDD46" s="49"/>
      <c r="EDE46" s="49"/>
      <c r="EDF46" s="49"/>
      <c r="EDG46" s="49"/>
      <c r="EDH46" s="49"/>
      <c r="EDI46" s="49"/>
      <c r="EDJ46" s="49"/>
      <c r="EDK46" s="49"/>
      <c r="EDL46" s="49"/>
      <c r="EDM46" s="49"/>
      <c r="EDN46" s="49"/>
      <c r="EDO46" s="49"/>
      <c r="EDP46" s="49"/>
      <c r="EDQ46" s="49"/>
      <c r="EDR46" s="49"/>
      <c r="EDS46" s="49"/>
      <c r="EDT46" s="49"/>
      <c r="EDU46" s="49"/>
      <c r="EDV46" s="49"/>
      <c r="EDW46" s="49"/>
      <c r="EDX46" s="49"/>
      <c r="EDY46" s="49"/>
      <c r="EDZ46" s="49"/>
      <c r="EEA46" s="49"/>
      <c r="EEB46" s="49"/>
      <c r="EEC46" s="49"/>
      <c r="EED46" s="49"/>
      <c r="EEE46" s="49"/>
      <c r="EEF46" s="49"/>
      <c r="EEG46" s="49"/>
      <c r="EEH46" s="49"/>
      <c r="EEI46" s="49"/>
      <c r="EEJ46" s="49"/>
      <c r="EEK46" s="49"/>
      <c r="EEL46" s="49"/>
      <c r="EEM46" s="49"/>
      <c r="EEN46" s="49"/>
      <c r="EEO46" s="49"/>
      <c r="EEP46" s="49"/>
      <c r="EEQ46" s="49"/>
      <c r="EER46" s="49"/>
      <c r="EES46" s="49"/>
      <c r="EET46" s="49"/>
      <c r="EEU46" s="49"/>
      <c r="EEV46" s="49"/>
      <c r="EEW46" s="49"/>
      <c r="EEX46" s="49"/>
      <c r="EEY46" s="49"/>
      <c r="EEZ46" s="49"/>
      <c r="EFA46" s="49"/>
      <c r="EFB46" s="49"/>
      <c r="EFC46" s="49"/>
      <c r="EFD46" s="49"/>
      <c r="EFE46" s="49"/>
      <c r="EFF46" s="49"/>
      <c r="EFG46" s="49"/>
      <c r="EFH46" s="49"/>
      <c r="EFI46" s="49"/>
      <c r="EFJ46" s="49"/>
      <c r="EFK46" s="49"/>
      <c r="EFL46" s="49"/>
      <c r="EFM46" s="49"/>
      <c r="EFN46" s="49"/>
      <c r="EFO46" s="49"/>
      <c r="EFP46" s="49"/>
      <c r="EFQ46" s="49"/>
      <c r="EFR46" s="49"/>
      <c r="EFS46" s="49"/>
      <c r="EFT46" s="49"/>
      <c r="EFU46" s="49"/>
      <c r="EFV46" s="49"/>
      <c r="EFW46" s="49"/>
      <c r="EFX46" s="49"/>
      <c r="EFY46" s="49"/>
      <c r="EFZ46" s="49"/>
      <c r="EGA46" s="49"/>
      <c r="EGB46" s="49"/>
      <c r="EGC46" s="49"/>
      <c r="EGD46" s="49"/>
      <c r="EGE46" s="49"/>
      <c r="EGF46" s="49"/>
      <c r="EGG46" s="49"/>
      <c r="EGH46" s="49"/>
      <c r="EGI46" s="49"/>
      <c r="EGJ46" s="49"/>
      <c r="EGK46" s="49"/>
      <c r="EGL46" s="49"/>
      <c r="EGM46" s="49"/>
      <c r="EGN46" s="49"/>
      <c r="EGO46" s="49"/>
      <c r="EGP46" s="49"/>
      <c r="EGQ46" s="49"/>
      <c r="EGR46" s="49"/>
      <c r="EGS46" s="49"/>
      <c r="EGT46" s="49"/>
      <c r="EGU46" s="49"/>
      <c r="EGV46" s="49"/>
      <c r="EGW46" s="49"/>
      <c r="EGX46" s="49"/>
      <c r="EGY46" s="49"/>
      <c r="EGZ46" s="49"/>
      <c r="EHA46" s="49"/>
      <c r="EHB46" s="49"/>
      <c r="EHC46" s="49"/>
      <c r="EHD46" s="49"/>
      <c r="EHE46" s="49"/>
      <c r="EHF46" s="49"/>
      <c r="EHG46" s="49"/>
      <c r="EHH46" s="49"/>
      <c r="EHI46" s="49"/>
      <c r="EHJ46" s="49"/>
      <c r="EHK46" s="49"/>
      <c r="EHL46" s="49"/>
      <c r="EHM46" s="49"/>
      <c r="EHN46" s="49"/>
      <c r="EHO46" s="49"/>
      <c r="EHP46" s="49"/>
      <c r="EHQ46" s="49"/>
      <c r="EHR46" s="49"/>
      <c r="EHS46" s="49"/>
      <c r="EHT46" s="49"/>
      <c r="EHU46" s="49"/>
      <c r="EHV46" s="49"/>
      <c r="EHW46" s="49"/>
      <c r="EHX46" s="49"/>
      <c r="EHY46" s="49"/>
      <c r="EHZ46" s="49"/>
      <c r="EIA46" s="49"/>
      <c r="EIB46" s="49"/>
      <c r="EIC46" s="49"/>
      <c r="EID46" s="49"/>
      <c r="EIE46" s="49"/>
      <c r="EIF46" s="49"/>
      <c r="EIG46" s="49"/>
      <c r="EIH46" s="49"/>
      <c r="EII46" s="49"/>
      <c r="EIJ46" s="49"/>
      <c r="EIK46" s="49"/>
      <c r="EIL46" s="49"/>
      <c r="EIM46" s="49"/>
      <c r="EIN46" s="49"/>
      <c r="EIO46" s="49"/>
      <c r="EIP46" s="49"/>
      <c r="EIQ46" s="49"/>
      <c r="EIR46" s="49"/>
      <c r="EIS46" s="49"/>
      <c r="EIT46" s="49"/>
      <c r="EIU46" s="49"/>
      <c r="EIV46" s="49"/>
      <c r="EIW46" s="49"/>
      <c r="EIX46" s="49"/>
      <c r="EIY46" s="49"/>
      <c r="EIZ46" s="49"/>
      <c r="EJA46" s="49"/>
      <c r="EJB46" s="49"/>
      <c r="EJC46" s="49"/>
      <c r="EJD46" s="49"/>
      <c r="EJE46" s="49"/>
      <c r="EJF46" s="49"/>
      <c r="EJG46" s="49"/>
      <c r="EJH46" s="49"/>
      <c r="EJI46" s="49"/>
      <c r="EJJ46" s="49"/>
      <c r="EJK46" s="49"/>
      <c r="EJL46" s="49"/>
      <c r="EJM46" s="49"/>
      <c r="EJN46" s="49"/>
      <c r="EJO46" s="49"/>
      <c r="EJP46" s="49"/>
      <c r="EJQ46" s="49"/>
      <c r="EJR46" s="49"/>
      <c r="EJS46" s="49"/>
      <c r="EJT46" s="49"/>
      <c r="EJU46" s="49"/>
      <c r="EJV46" s="49"/>
      <c r="EJW46" s="49"/>
      <c r="EJX46" s="49"/>
      <c r="EJY46" s="49"/>
      <c r="EJZ46" s="49"/>
      <c r="EKA46" s="49"/>
      <c r="EKB46" s="49"/>
      <c r="EKC46" s="49"/>
      <c r="EKD46" s="49"/>
      <c r="EKE46" s="49"/>
      <c r="EKF46" s="49"/>
      <c r="EKG46" s="49"/>
      <c r="EKH46" s="49"/>
      <c r="EKI46" s="49"/>
      <c r="EKJ46" s="49"/>
      <c r="EKK46" s="49"/>
      <c r="EKL46" s="49"/>
      <c r="EKM46" s="49"/>
      <c r="EKN46" s="49"/>
      <c r="EKO46" s="49"/>
      <c r="EKP46" s="49"/>
      <c r="EKQ46" s="49"/>
      <c r="EKR46" s="49"/>
      <c r="EKS46" s="49"/>
      <c r="EKT46" s="49"/>
      <c r="EKU46" s="49"/>
      <c r="EKV46" s="49"/>
      <c r="EKW46" s="49"/>
      <c r="EKX46" s="49"/>
      <c r="EKY46" s="49"/>
      <c r="EKZ46" s="49"/>
      <c r="ELA46" s="49"/>
      <c r="ELB46" s="49"/>
      <c r="ELC46" s="49"/>
      <c r="ELD46" s="49"/>
      <c r="ELE46" s="49"/>
      <c r="ELF46" s="49"/>
      <c r="ELG46" s="49"/>
      <c r="ELH46" s="49"/>
      <c r="ELI46" s="49"/>
      <c r="ELJ46" s="49"/>
      <c r="ELK46" s="49"/>
      <c r="ELL46" s="49"/>
      <c r="ELM46" s="49"/>
      <c r="ELN46" s="49"/>
      <c r="ELO46" s="49"/>
      <c r="ELP46" s="49"/>
      <c r="ELQ46" s="49"/>
      <c r="ELR46" s="49"/>
      <c r="ELS46" s="49"/>
      <c r="ELT46" s="49"/>
      <c r="ELU46" s="49"/>
      <c r="ELV46" s="49"/>
      <c r="ELW46" s="49"/>
      <c r="ELX46" s="49"/>
      <c r="ELY46" s="49"/>
      <c r="ELZ46" s="49"/>
      <c r="EMA46" s="49"/>
      <c r="EMB46" s="49"/>
      <c r="EMC46" s="49"/>
      <c r="EMD46" s="49"/>
      <c r="EME46" s="49"/>
      <c r="EMF46" s="49"/>
      <c r="EMG46" s="49"/>
      <c r="EMH46" s="49"/>
      <c r="EMI46" s="49"/>
      <c r="EMJ46" s="49"/>
      <c r="EMK46" s="49"/>
      <c r="EML46" s="49"/>
      <c r="EMM46" s="49"/>
      <c r="EMN46" s="49"/>
      <c r="EMO46" s="49"/>
      <c r="EMP46" s="49"/>
      <c r="EMQ46" s="49"/>
      <c r="EMR46" s="49"/>
      <c r="EMS46" s="49"/>
      <c r="EMT46" s="49"/>
      <c r="EMU46" s="49"/>
      <c r="EMV46" s="49"/>
      <c r="EMW46" s="49"/>
      <c r="EMX46" s="49"/>
      <c r="EMY46" s="49"/>
      <c r="EMZ46" s="49"/>
      <c r="ENA46" s="49"/>
      <c r="ENB46" s="49"/>
      <c r="ENC46" s="49"/>
      <c r="END46" s="49"/>
      <c r="ENE46" s="49"/>
      <c r="ENF46" s="49"/>
      <c r="ENG46" s="49"/>
      <c r="ENH46" s="49"/>
      <c r="ENI46" s="49"/>
      <c r="ENJ46" s="49"/>
      <c r="ENK46" s="49"/>
      <c r="ENL46" s="49"/>
      <c r="ENM46" s="49"/>
      <c r="ENN46" s="49"/>
      <c r="ENO46" s="49"/>
      <c r="ENP46" s="49"/>
      <c r="ENQ46" s="49"/>
      <c r="ENR46" s="49"/>
      <c r="ENS46" s="49"/>
      <c r="ENT46" s="49"/>
      <c r="ENU46" s="49"/>
      <c r="ENV46" s="49"/>
      <c r="ENW46" s="49"/>
      <c r="ENX46" s="49"/>
      <c r="ENY46" s="49"/>
      <c r="ENZ46" s="49"/>
      <c r="EOA46" s="49"/>
      <c r="EOB46" s="49"/>
      <c r="EOC46" s="49"/>
      <c r="EOD46" s="49"/>
      <c r="EOE46" s="49"/>
      <c r="EOF46" s="49"/>
      <c r="EOG46" s="49"/>
      <c r="EOH46" s="49"/>
      <c r="EOI46" s="49"/>
      <c r="EOJ46" s="49"/>
      <c r="EOK46" s="49"/>
      <c r="EOL46" s="49"/>
      <c r="EOM46" s="49"/>
      <c r="EON46" s="49"/>
      <c r="EOO46" s="49"/>
      <c r="EOP46" s="49"/>
      <c r="EOQ46" s="49"/>
      <c r="EOR46" s="49"/>
      <c r="EOS46" s="49"/>
      <c r="EOT46" s="49"/>
      <c r="EOU46" s="49"/>
      <c r="EOV46" s="49"/>
      <c r="EOW46" s="49"/>
      <c r="EOX46" s="49"/>
      <c r="EOY46" s="49"/>
      <c r="EOZ46" s="49"/>
      <c r="EPA46" s="49"/>
      <c r="EPB46" s="49"/>
      <c r="EPC46" s="49"/>
      <c r="EPD46" s="49"/>
      <c r="EPE46" s="49"/>
      <c r="EPF46" s="49"/>
      <c r="EPG46" s="49"/>
      <c r="EPH46" s="49"/>
      <c r="EPI46" s="49"/>
      <c r="EPJ46" s="49"/>
      <c r="EPK46" s="49"/>
      <c r="EPL46" s="49"/>
      <c r="EPM46" s="49"/>
      <c r="EPN46" s="49"/>
      <c r="EPO46" s="49"/>
      <c r="EPP46" s="49"/>
      <c r="EPQ46" s="49"/>
      <c r="EPR46" s="49"/>
      <c r="EPS46" s="49"/>
      <c r="EPT46" s="49"/>
      <c r="EPU46" s="49"/>
      <c r="EPV46" s="49"/>
      <c r="EPW46" s="49"/>
      <c r="EPX46" s="49"/>
      <c r="EPY46" s="49"/>
      <c r="EPZ46" s="49"/>
      <c r="EQA46" s="49"/>
      <c r="EQB46" s="49"/>
      <c r="EQC46" s="49"/>
      <c r="EQD46" s="49"/>
      <c r="EQE46" s="49"/>
      <c r="EQF46" s="49"/>
      <c r="EQG46" s="49"/>
      <c r="EQH46" s="49"/>
      <c r="EQI46" s="49"/>
      <c r="EQJ46" s="49"/>
      <c r="EQK46" s="49"/>
      <c r="EQL46" s="49"/>
      <c r="EQM46" s="49"/>
      <c r="EQN46" s="49"/>
      <c r="EQO46" s="49"/>
      <c r="EQP46" s="49"/>
      <c r="EQQ46" s="49"/>
      <c r="EQR46" s="49"/>
      <c r="EQS46" s="49"/>
      <c r="EQT46" s="49"/>
      <c r="EQU46" s="49"/>
      <c r="EQV46" s="49"/>
      <c r="EQW46" s="49"/>
      <c r="EQX46" s="49"/>
      <c r="EQY46" s="49"/>
      <c r="EQZ46" s="49"/>
      <c r="ERA46" s="49"/>
      <c r="ERB46" s="49"/>
      <c r="ERC46" s="49"/>
      <c r="ERD46" s="49"/>
      <c r="ERE46" s="49"/>
      <c r="ERF46" s="49"/>
      <c r="ERG46" s="49"/>
      <c r="ERH46" s="49"/>
      <c r="ERI46" s="49"/>
      <c r="ERJ46" s="49"/>
      <c r="ERK46" s="49"/>
      <c r="ERL46" s="49"/>
      <c r="ERM46" s="49"/>
      <c r="ERN46" s="49"/>
      <c r="ERO46" s="49"/>
      <c r="ERP46" s="49"/>
      <c r="ERQ46" s="49"/>
      <c r="ERR46" s="49"/>
      <c r="ERS46" s="49"/>
      <c r="ERT46" s="49"/>
      <c r="ERU46" s="49"/>
      <c r="ERV46" s="49"/>
      <c r="ERW46" s="49"/>
      <c r="ERX46" s="49"/>
      <c r="ERY46" s="49"/>
      <c r="ERZ46" s="49"/>
      <c r="ESA46" s="49"/>
      <c r="ESB46" s="49"/>
      <c r="ESC46" s="49"/>
      <c r="ESD46" s="49"/>
      <c r="ESE46" s="49"/>
      <c r="ESF46" s="49"/>
      <c r="ESG46" s="49"/>
      <c r="ESH46" s="49"/>
      <c r="ESI46" s="49"/>
      <c r="ESJ46" s="49"/>
      <c r="ESK46" s="49"/>
      <c r="ESL46" s="49"/>
      <c r="ESM46" s="49"/>
      <c r="ESN46" s="49"/>
      <c r="ESO46" s="49"/>
      <c r="ESP46" s="49"/>
      <c r="ESQ46" s="49"/>
      <c r="ESR46" s="49"/>
      <c r="ESS46" s="49"/>
      <c r="EST46" s="49"/>
      <c r="ESU46" s="49"/>
      <c r="ESV46" s="49"/>
      <c r="ESW46" s="49"/>
      <c r="ESX46" s="49"/>
      <c r="ESY46" s="49"/>
      <c r="ESZ46" s="49"/>
      <c r="ETA46" s="49"/>
      <c r="ETB46" s="49"/>
      <c r="ETC46" s="49"/>
      <c r="ETD46" s="49"/>
      <c r="ETE46" s="49"/>
      <c r="ETF46" s="49"/>
      <c r="ETG46" s="49"/>
      <c r="ETH46" s="49"/>
      <c r="ETI46" s="49"/>
      <c r="ETJ46" s="49"/>
      <c r="ETK46" s="49"/>
      <c r="ETL46" s="49"/>
      <c r="ETM46" s="49"/>
      <c r="ETN46" s="49"/>
      <c r="ETO46" s="49"/>
      <c r="ETP46" s="49"/>
      <c r="ETQ46" s="49"/>
      <c r="ETR46" s="49"/>
      <c r="ETS46" s="49"/>
      <c r="ETT46" s="49"/>
      <c r="ETU46" s="49"/>
      <c r="ETV46" s="49"/>
      <c r="ETW46" s="49"/>
      <c r="ETX46" s="49"/>
      <c r="ETY46" s="49"/>
      <c r="ETZ46" s="49"/>
      <c r="EUA46" s="49"/>
      <c r="EUB46" s="49"/>
      <c r="EUC46" s="49"/>
      <c r="EUD46" s="49"/>
      <c r="EUE46" s="49"/>
      <c r="EUF46" s="49"/>
      <c r="EUG46" s="49"/>
      <c r="EUH46" s="49"/>
      <c r="EUI46" s="49"/>
      <c r="EUJ46" s="49"/>
      <c r="EUK46" s="49"/>
      <c r="EUL46" s="49"/>
      <c r="EUM46" s="49"/>
      <c r="EUN46" s="49"/>
      <c r="EUO46" s="49"/>
      <c r="EUP46" s="49"/>
      <c r="EUQ46" s="49"/>
      <c r="EUR46" s="49"/>
      <c r="EUS46" s="49"/>
      <c r="EUT46" s="49"/>
      <c r="EUU46" s="49"/>
      <c r="EUV46" s="49"/>
      <c r="EUW46" s="49"/>
      <c r="EUX46" s="49"/>
      <c r="EUY46" s="49"/>
      <c r="EUZ46" s="49"/>
      <c r="EVA46" s="49"/>
      <c r="EVB46" s="49"/>
      <c r="EVC46" s="49"/>
      <c r="EVD46" s="49"/>
      <c r="EVE46" s="49"/>
      <c r="EVF46" s="49"/>
      <c r="EVG46" s="49"/>
      <c r="EVH46" s="49"/>
      <c r="EVI46" s="49"/>
      <c r="EVJ46" s="49"/>
      <c r="EVK46" s="49"/>
      <c r="EVL46" s="49"/>
      <c r="EVM46" s="49"/>
      <c r="EVN46" s="49"/>
      <c r="EVO46" s="49"/>
      <c r="EVP46" s="49"/>
      <c r="EVQ46" s="49"/>
      <c r="EVR46" s="49"/>
      <c r="EVS46" s="49"/>
      <c r="EVT46" s="49"/>
      <c r="EVU46" s="49"/>
      <c r="EVV46" s="49"/>
      <c r="EVW46" s="49"/>
      <c r="EVX46" s="49"/>
      <c r="EVY46" s="49"/>
      <c r="EVZ46" s="49"/>
      <c r="EWA46" s="49"/>
      <c r="EWB46" s="49"/>
      <c r="EWC46" s="49"/>
      <c r="EWD46" s="49"/>
      <c r="EWE46" s="49"/>
      <c r="EWF46" s="49"/>
      <c r="EWG46" s="49"/>
      <c r="EWH46" s="49"/>
      <c r="EWI46" s="49"/>
      <c r="EWJ46" s="49"/>
      <c r="EWK46" s="49"/>
      <c r="EWL46" s="49"/>
      <c r="EWM46" s="49"/>
      <c r="EWN46" s="49"/>
      <c r="EWO46" s="49"/>
      <c r="EWP46" s="49"/>
      <c r="EWQ46" s="49"/>
      <c r="EWR46" s="49"/>
      <c r="EWS46" s="49"/>
      <c r="EWT46" s="49"/>
      <c r="EWU46" s="49"/>
      <c r="EWV46" s="49"/>
      <c r="EWW46" s="49"/>
      <c r="EWX46" s="49"/>
      <c r="EWY46" s="49"/>
      <c r="EWZ46" s="49"/>
      <c r="EXA46" s="49"/>
      <c r="EXB46" s="49"/>
      <c r="EXC46" s="49"/>
      <c r="EXD46" s="49"/>
      <c r="EXE46" s="49"/>
      <c r="EXF46" s="49"/>
      <c r="EXG46" s="49"/>
      <c r="EXH46" s="49"/>
      <c r="EXI46" s="49"/>
      <c r="EXJ46" s="49"/>
      <c r="EXK46" s="49"/>
      <c r="EXL46" s="49"/>
      <c r="EXM46" s="49"/>
      <c r="EXN46" s="49"/>
      <c r="EXO46" s="49"/>
      <c r="EXP46" s="49"/>
      <c r="EXQ46" s="49"/>
      <c r="EXR46" s="49"/>
      <c r="EXS46" s="49"/>
      <c r="EXT46" s="49"/>
      <c r="EXU46" s="49"/>
      <c r="EXV46" s="49"/>
      <c r="EXW46" s="49"/>
      <c r="EXX46" s="49"/>
      <c r="EXY46" s="49"/>
      <c r="EXZ46" s="49"/>
      <c r="EYA46" s="49"/>
      <c r="EYB46" s="49"/>
      <c r="EYC46" s="49"/>
      <c r="EYD46" s="49"/>
      <c r="EYE46" s="49"/>
      <c r="EYF46" s="49"/>
      <c r="EYG46" s="49"/>
      <c r="EYH46" s="49"/>
      <c r="EYI46" s="49"/>
      <c r="EYJ46" s="49"/>
      <c r="EYK46" s="49"/>
      <c r="EYL46" s="49"/>
      <c r="EYM46" s="49"/>
      <c r="EYN46" s="49"/>
      <c r="EYO46" s="49"/>
      <c r="EYP46" s="49"/>
      <c r="EYQ46" s="49"/>
      <c r="EYR46" s="49"/>
      <c r="EYS46" s="49"/>
      <c r="EYT46" s="49"/>
      <c r="EYU46" s="49"/>
      <c r="EYV46" s="49"/>
      <c r="EYW46" s="49"/>
      <c r="EYX46" s="49"/>
      <c r="EYY46" s="49"/>
      <c r="EYZ46" s="49"/>
      <c r="EZA46" s="49"/>
      <c r="EZB46" s="49"/>
      <c r="EZC46" s="49"/>
      <c r="EZD46" s="49"/>
      <c r="EZE46" s="49"/>
      <c r="EZF46" s="49"/>
      <c r="EZG46" s="49"/>
      <c r="EZH46" s="49"/>
      <c r="EZI46" s="49"/>
      <c r="EZJ46" s="49"/>
      <c r="EZK46" s="49"/>
      <c r="EZL46" s="49"/>
      <c r="EZM46" s="49"/>
      <c r="EZN46" s="49"/>
      <c r="EZO46" s="49"/>
      <c r="EZP46" s="49"/>
      <c r="EZQ46" s="49"/>
      <c r="EZR46" s="49"/>
      <c r="EZS46" s="49"/>
      <c r="EZT46" s="49"/>
      <c r="EZU46" s="49"/>
      <c r="EZV46" s="49"/>
      <c r="EZW46" s="49"/>
      <c r="EZX46" s="49"/>
      <c r="EZY46" s="49"/>
      <c r="EZZ46" s="49"/>
      <c r="FAA46" s="49"/>
      <c r="FAB46" s="49"/>
      <c r="FAC46" s="49"/>
      <c r="FAD46" s="49"/>
      <c r="FAE46" s="49"/>
      <c r="FAF46" s="49"/>
      <c r="FAG46" s="49"/>
      <c r="FAH46" s="49"/>
      <c r="FAI46" s="49"/>
      <c r="FAJ46" s="49"/>
      <c r="FAK46" s="49"/>
      <c r="FAL46" s="49"/>
      <c r="FAM46" s="49"/>
      <c r="FAN46" s="49"/>
      <c r="FAO46" s="49"/>
      <c r="FAP46" s="49"/>
      <c r="FAQ46" s="49"/>
      <c r="FAR46" s="49"/>
      <c r="FAS46" s="49"/>
      <c r="FAT46" s="49"/>
      <c r="FAU46" s="49"/>
      <c r="FAV46" s="49"/>
      <c r="FAW46" s="49"/>
      <c r="FAX46" s="49"/>
      <c r="FAY46" s="49"/>
      <c r="FAZ46" s="49"/>
      <c r="FBA46" s="49"/>
      <c r="FBB46" s="49"/>
      <c r="FBC46" s="49"/>
      <c r="FBD46" s="49"/>
      <c r="FBE46" s="49"/>
      <c r="FBF46" s="49"/>
      <c r="FBG46" s="49"/>
      <c r="FBH46" s="49"/>
      <c r="FBI46" s="49"/>
      <c r="FBJ46" s="49"/>
      <c r="FBK46" s="49"/>
      <c r="FBL46" s="49"/>
      <c r="FBM46" s="49"/>
      <c r="FBN46" s="49"/>
      <c r="FBO46" s="49"/>
      <c r="FBP46" s="49"/>
      <c r="FBQ46" s="49"/>
      <c r="FBR46" s="49"/>
      <c r="FBS46" s="49"/>
      <c r="FBT46" s="49"/>
      <c r="FBU46" s="49"/>
      <c r="FBV46" s="49"/>
      <c r="FBW46" s="49"/>
      <c r="FBX46" s="49"/>
      <c r="FBY46" s="49"/>
      <c r="FBZ46" s="49"/>
      <c r="FCA46" s="49"/>
      <c r="FCB46" s="49"/>
      <c r="FCC46" s="49"/>
      <c r="FCD46" s="49"/>
      <c r="FCE46" s="49"/>
      <c r="FCF46" s="49"/>
      <c r="FCG46" s="49"/>
      <c r="FCH46" s="49"/>
      <c r="FCI46" s="49"/>
      <c r="FCJ46" s="49"/>
      <c r="FCK46" s="49"/>
      <c r="FCL46" s="49"/>
      <c r="FCM46" s="49"/>
      <c r="FCN46" s="49"/>
      <c r="FCO46" s="49"/>
      <c r="FCP46" s="49"/>
      <c r="FCQ46" s="49"/>
      <c r="FCR46" s="49"/>
      <c r="FCS46" s="49"/>
      <c r="FCT46" s="49"/>
      <c r="FCU46" s="49"/>
      <c r="FCV46" s="49"/>
      <c r="FCW46" s="49"/>
      <c r="FCX46" s="49"/>
      <c r="FCY46" s="49"/>
      <c r="FCZ46" s="49"/>
      <c r="FDA46" s="49"/>
      <c r="FDB46" s="49"/>
      <c r="FDC46" s="49"/>
      <c r="FDD46" s="49"/>
      <c r="FDE46" s="49"/>
      <c r="FDF46" s="49"/>
      <c r="FDG46" s="49"/>
      <c r="FDH46" s="49"/>
      <c r="FDI46" s="49"/>
      <c r="FDJ46" s="49"/>
      <c r="FDK46" s="49"/>
      <c r="FDL46" s="49"/>
      <c r="FDM46" s="49"/>
      <c r="FDN46" s="49"/>
      <c r="FDO46" s="49"/>
      <c r="FDP46" s="49"/>
      <c r="FDQ46" s="49"/>
      <c r="FDR46" s="49"/>
      <c r="FDS46" s="49"/>
      <c r="FDT46" s="49"/>
      <c r="FDU46" s="49"/>
      <c r="FDV46" s="49"/>
      <c r="FDW46" s="49"/>
      <c r="FDX46" s="49"/>
      <c r="FDY46" s="49"/>
      <c r="FDZ46" s="49"/>
      <c r="FEA46" s="49"/>
      <c r="FEB46" s="49"/>
      <c r="FEC46" s="49"/>
      <c r="FED46" s="49"/>
      <c r="FEE46" s="49"/>
      <c r="FEF46" s="49"/>
      <c r="FEG46" s="49"/>
      <c r="FEH46" s="49"/>
      <c r="FEI46" s="49"/>
      <c r="FEJ46" s="49"/>
      <c r="FEK46" s="49"/>
      <c r="FEL46" s="49"/>
      <c r="FEM46" s="49"/>
      <c r="FEN46" s="49"/>
      <c r="FEO46" s="49"/>
      <c r="FEP46" s="49"/>
      <c r="FEQ46" s="49"/>
      <c r="FER46" s="49"/>
      <c r="FES46" s="49"/>
      <c r="FET46" s="49"/>
      <c r="FEU46" s="49"/>
      <c r="FEV46" s="49"/>
      <c r="FEW46" s="49"/>
      <c r="FEX46" s="49"/>
      <c r="FEY46" s="49"/>
      <c r="FEZ46" s="49"/>
      <c r="FFA46" s="49"/>
      <c r="FFB46" s="49"/>
      <c r="FFC46" s="49"/>
      <c r="FFD46" s="49"/>
      <c r="FFE46" s="49"/>
      <c r="FFF46" s="49"/>
      <c r="FFG46" s="49"/>
      <c r="FFH46" s="49"/>
      <c r="FFI46" s="49"/>
      <c r="FFJ46" s="49"/>
      <c r="FFK46" s="49"/>
      <c r="FFL46" s="49"/>
      <c r="FFM46" s="49"/>
      <c r="FFN46" s="49"/>
      <c r="FFO46" s="49"/>
      <c r="FFP46" s="49"/>
      <c r="FFQ46" s="49"/>
      <c r="FFR46" s="49"/>
      <c r="FFS46" s="49"/>
      <c r="FFT46" s="49"/>
      <c r="FFU46" s="49"/>
      <c r="FFV46" s="49"/>
      <c r="FFW46" s="49"/>
      <c r="FFX46" s="49"/>
      <c r="FFY46" s="49"/>
      <c r="FFZ46" s="49"/>
      <c r="FGA46" s="49"/>
      <c r="FGB46" s="49"/>
      <c r="FGC46" s="49"/>
      <c r="FGD46" s="49"/>
      <c r="FGE46" s="49"/>
      <c r="FGF46" s="49"/>
      <c r="FGG46" s="49"/>
      <c r="FGH46" s="49"/>
      <c r="FGI46" s="49"/>
      <c r="FGJ46" s="49"/>
      <c r="FGK46" s="49"/>
      <c r="FGL46" s="49"/>
      <c r="FGM46" s="49"/>
      <c r="FGN46" s="49"/>
      <c r="FGO46" s="49"/>
      <c r="FGP46" s="49"/>
      <c r="FGQ46" s="49"/>
      <c r="FGR46" s="49"/>
      <c r="FGS46" s="49"/>
      <c r="FGT46" s="49"/>
      <c r="FGU46" s="49"/>
      <c r="FGV46" s="49"/>
      <c r="FGW46" s="49"/>
      <c r="FGX46" s="49"/>
      <c r="FGY46" s="49"/>
      <c r="FGZ46" s="49"/>
      <c r="FHA46" s="49"/>
      <c r="FHB46" s="49"/>
      <c r="FHC46" s="49"/>
      <c r="FHD46" s="49"/>
      <c r="FHE46" s="49"/>
      <c r="FHF46" s="49"/>
      <c r="FHG46" s="49"/>
      <c r="FHH46" s="49"/>
      <c r="FHI46" s="49"/>
      <c r="FHJ46" s="49"/>
      <c r="FHK46" s="49"/>
      <c r="FHL46" s="49"/>
      <c r="FHM46" s="49"/>
      <c r="FHN46" s="49"/>
      <c r="FHO46" s="49"/>
      <c r="FHP46" s="49"/>
      <c r="FHQ46" s="49"/>
      <c r="FHR46" s="49"/>
      <c r="FHS46" s="49"/>
      <c r="FHT46" s="49"/>
      <c r="FHU46" s="49"/>
      <c r="FHV46" s="49"/>
      <c r="FHW46" s="49"/>
      <c r="FHX46" s="49"/>
      <c r="FHY46" s="49"/>
      <c r="FHZ46" s="49"/>
      <c r="FIA46" s="49"/>
      <c r="FIB46" s="49"/>
      <c r="FIC46" s="49"/>
      <c r="FID46" s="49"/>
      <c r="FIE46" s="49"/>
      <c r="FIF46" s="49"/>
      <c r="FIG46" s="49"/>
      <c r="FIH46" s="49"/>
      <c r="FII46" s="49"/>
      <c r="FIJ46" s="49"/>
      <c r="FIK46" s="49"/>
      <c r="FIL46" s="49"/>
      <c r="FIM46" s="49"/>
      <c r="FIN46" s="49"/>
      <c r="FIO46" s="49"/>
      <c r="FIP46" s="49"/>
      <c r="FIQ46" s="49"/>
      <c r="FIR46" s="49"/>
      <c r="FIS46" s="49"/>
      <c r="FIT46" s="49"/>
      <c r="FIU46" s="49"/>
      <c r="FIV46" s="49"/>
      <c r="FIW46" s="49"/>
      <c r="FIX46" s="49"/>
      <c r="FIY46" s="49"/>
      <c r="FIZ46" s="49"/>
      <c r="FJA46" s="49"/>
      <c r="FJB46" s="49"/>
      <c r="FJC46" s="49"/>
      <c r="FJD46" s="49"/>
      <c r="FJE46" s="49"/>
      <c r="FJF46" s="49"/>
      <c r="FJG46" s="49"/>
      <c r="FJH46" s="49"/>
      <c r="FJI46" s="49"/>
      <c r="FJJ46" s="49"/>
      <c r="FJK46" s="49"/>
      <c r="FJL46" s="49"/>
      <c r="FJM46" s="49"/>
      <c r="FJN46" s="49"/>
      <c r="FJO46" s="49"/>
      <c r="FJP46" s="49"/>
      <c r="FJQ46" s="49"/>
      <c r="FJR46" s="49"/>
      <c r="FJS46" s="49"/>
      <c r="FJT46" s="49"/>
      <c r="FJU46" s="49"/>
      <c r="FJV46" s="49"/>
      <c r="FJW46" s="49"/>
      <c r="FJX46" s="49"/>
      <c r="FJY46" s="49"/>
      <c r="FJZ46" s="49"/>
      <c r="FKA46" s="49"/>
      <c r="FKB46" s="49"/>
      <c r="FKC46" s="49"/>
      <c r="FKD46" s="49"/>
      <c r="FKE46" s="49"/>
      <c r="FKF46" s="49"/>
      <c r="FKG46" s="49"/>
      <c r="FKH46" s="49"/>
      <c r="FKI46" s="49"/>
      <c r="FKJ46" s="49"/>
      <c r="FKK46" s="49"/>
      <c r="FKL46" s="49"/>
      <c r="FKM46" s="49"/>
      <c r="FKN46" s="49"/>
      <c r="FKO46" s="49"/>
      <c r="FKP46" s="49"/>
      <c r="FKQ46" s="49"/>
      <c r="FKR46" s="49"/>
      <c r="FKS46" s="49"/>
      <c r="FKT46" s="49"/>
      <c r="FKU46" s="49"/>
      <c r="FKV46" s="49"/>
      <c r="FKW46" s="49"/>
      <c r="FKX46" s="49"/>
      <c r="FKY46" s="49"/>
      <c r="FKZ46" s="49"/>
      <c r="FLA46" s="49"/>
      <c r="FLB46" s="49"/>
      <c r="FLC46" s="49"/>
      <c r="FLD46" s="49"/>
      <c r="FLE46" s="49"/>
      <c r="FLF46" s="49"/>
      <c r="FLG46" s="49"/>
      <c r="FLH46" s="49"/>
      <c r="FLI46" s="49"/>
      <c r="FLJ46" s="49"/>
      <c r="FLK46" s="49"/>
      <c r="FLL46" s="49"/>
      <c r="FLM46" s="49"/>
      <c r="FLN46" s="49"/>
      <c r="FLO46" s="49"/>
      <c r="FLP46" s="49"/>
      <c r="FLQ46" s="49"/>
      <c r="FLR46" s="49"/>
      <c r="FLS46" s="49"/>
      <c r="FLT46" s="49"/>
      <c r="FLU46" s="49"/>
      <c r="FLV46" s="49"/>
      <c r="FLW46" s="49"/>
      <c r="FLX46" s="49"/>
      <c r="FLY46" s="49"/>
      <c r="FLZ46" s="49"/>
      <c r="FMA46" s="49"/>
      <c r="FMB46" s="49"/>
      <c r="FMC46" s="49"/>
      <c r="FMD46" s="49"/>
      <c r="FME46" s="49"/>
      <c r="FMF46" s="49"/>
      <c r="FMG46" s="49"/>
      <c r="FMH46" s="49"/>
      <c r="FMI46" s="49"/>
      <c r="FMJ46" s="49"/>
      <c r="FMK46" s="49"/>
      <c r="FML46" s="49"/>
      <c r="FMM46" s="49"/>
      <c r="FMN46" s="49"/>
      <c r="FMO46" s="49"/>
      <c r="FMP46" s="49"/>
      <c r="FMQ46" s="49"/>
      <c r="FMR46" s="49"/>
      <c r="FMS46" s="49"/>
      <c r="FMT46" s="49"/>
      <c r="FMU46" s="49"/>
      <c r="FMV46" s="49"/>
      <c r="FMW46" s="49"/>
      <c r="FMX46" s="49"/>
      <c r="FMY46" s="49"/>
      <c r="FMZ46" s="49"/>
      <c r="FNA46" s="49"/>
      <c r="FNB46" s="49"/>
      <c r="FNC46" s="49"/>
      <c r="FND46" s="49"/>
      <c r="FNE46" s="49"/>
      <c r="FNF46" s="49"/>
      <c r="FNG46" s="49"/>
      <c r="FNH46" s="49"/>
      <c r="FNI46" s="49"/>
      <c r="FNJ46" s="49"/>
      <c r="FNK46" s="49"/>
      <c r="FNL46" s="49"/>
      <c r="FNM46" s="49"/>
      <c r="FNN46" s="49"/>
      <c r="FNO46" s="49"/>
      <c r="FNP46" s="49"/>
      <c r="FNQ46" s="49"/>
      <c r="FNR46" s="49"/>
      <c r="FNS46" s="49"/>
      <c r="FNT46" s="49"/>
      <c r="FNU46" s="49"/>
      <c r="FNV46" s="49"/>
      <c r="FNW46" s="49"/>
      <c r="FNX46" s="49"/>
      <c r="FNY46" s="49"/>
      <c r="FNZ46" s="49"/>
      <c r="FOA46" s="49"/>
      <c r="FOB46" s="49"/>
      <c r="FOC46" s="49"/>
      <c r="FOD46" s="49"/>
      <c r="FOE46" s="49"/>
      <c r="FOF46" s="49"/>
      <c r="FOG46" s="49"/>
      <c r="FOH46" s="49"/>
      <c r="FOI46" s="49"/>
      <c r="FOJ46" s="49"/>
      <c r="FOK46" s="49"/>
      <c r="FOL46" s="49"/>
      <c r="FOM46" s="49"/>
      <c r="FON46" s="49"/>
      <c r="FOO46" s="49"/>
      <c r="FOP46" s="49"/>
      <c r="FOQ46" s="49"/>
      <c r="FOR46" s="49"/>
      <c r="FOS46" s="49"/>
      <c r="FOT46" s="49"/>
      <c r="FOU46" s="49"/>
      <c r="FOV46" s="49"/>
      <c r="FOW46" s="49"/>
      <c r="FOX46" s="49"/>
      <c r="FOY46" s="49"/>
      <c r="FOZ46" s="49"/>
      <c r="FPA46" s="49"/>
      <c r="FPB46" s="49"/>
      <c r="FPC46" s="49"/>
      <c r="FPD46" s="49"/>
      <c r="FPE46" s="49"/>
      <c r="FPF46" s="49"/>
      <c r="FPG46" s="49"/>
      <c r="FPH46" s="49"/>
      <c r="FPI46" s="49"/>
      <c r="FPJ46" s="49"/>
      <c r="FPK46" s="49"/>
      <c r="FPL46" s="49"/>
      <c r="FPM46" s="49"/>
      <c r="FPN46" s="49"/>
      <c r="FPO46" s="49"/>
      <c r="FPP46" s="49"/>
      <c r="FPQ46" s="49"/>
      <c r="FPR46" s="49"/>
      <c r="FPS46" s="49"/>
      <c r="FPT46" s="49"/>
      <c r="FPU46" s="49"/>
      <c r="FPV46" s="49"/>
      <c r="FPW46" s="49"/>
      <c r="FPX46" s="49"/>
      <c r="FPY46" s="49"/>
      <c r="FPZ46" s="49"/>
      <c r="FQA46" s="49"/>
      <c r="FQB46" s="49"/>
      <c r="FQC46" s="49"/>
      <c r="FQD46" s="49"/>
      <c r="FQE46" s="49"/>
      <c r="FQF46" s="49"/>
      <c r="FQG46" s="49"/>
      <c r="FQH46" s="49"/>
      <c r="FQI46" s="49"/>
      <c r="FQJ46" s="49"/>
      <c r="FQK46" s="49"/>
      <c r="FQL46" s="49"/>
      <c r="FQM46" s="49"/>
      <c r="FQN46" s="49"/>
      <c r="FQO46" s="49"/>
      <c r="FQP46" s="49"/>
      <c r="FQQ46" s="49"/>
      <c r="FQR46" s="49"/>
      <c r="FQS46" s="49"/>
      <c r="FQT46" s="49"/>
      <c r="FQU46" s="49"/>
      <c r="FQV46" s="49"/>
      <c r="FQW46" s="49"/>
      <c r="FQX46" s="49"/>
      <c r="FQY46" s="49"/>
      <c r="FQZ46" s="49"/>
      <c r="FRA46" s="49"/>
      <c r="FRB46" s="49"/>
      <c r="FRC46" s="49"/>
      <c r="FRD46" s="49"/>
      <c r="FRE46" s="49"/>
      <c r="FRF46" s="49"/>
      <c r="FRG46" s="49"/>
      <c r="FRH46" s="49"/>
      <c r="FRI46" s="49"/>
      <c r="FRJ46" s="49"/>
      <c r="FRK46" s="49"/>
      <c r="FRL46" s="49"/>
      <c r="FRM46" s="49"/>
      <c r="FRN46" s="49"/>
      <c r="FRO46" s="49"/>
      <c r="FRP46" s="49"/>
      <c r="FRQ46" s="49"/>
      <c r="FRR46" s="49"/>
      <c r="FRS46" s="49"/>
      <c r="FRT46" s="49"/>
      <c r="FRU46" s="49"/>
      <c r="FRV46" s="49"/>
      <c r="FRW46" s="49"/>
      <c r="FRX46" s="49"/>
      <c r="FRY46" s="49"/>
      <c r="FRZ46" s="49"/>
      <c r="FSA46" s="49"/>
      <c r="FSB46" s="49"/>
      <c r="FSC46" s="49"/>
      <c r="FSD46" s="49"/>
      <c r="FSE46" s="49"/>
      <c r="FSF46" s="49"/>
      <c r="FSG46" s="49"/>
      <c r="FSH46" s="49"/>
      <c r="FSI46" s="49"/>
      <c r="FSJ46" s="49"/>
      <c r="FSK46" s="49"/>
      <c r="FSL46" s="49"/>
      <c r="FSM46" s="49"/>
      <c r="FSN46" s="49"/>
      <c r="FSO46" s="49"/>
      <c r="FSP46" s="49"/>
      <c r="FSQ46" s="49"/>
      <c r="FSR46" s="49"/>
      <c r="FSS46" s="49"/>
      <c r="FST46" s="49"/>
      <c r="FSU46" s="49"/>
      <c r="FSV46" s="49"/>
      <c r="FSW46" s="49"/>
      <c r="FSX46" s="49"/>
      <c r="FSY46" s="49"/>
      <c r="FSZ46" s="49"/>
      <c r="FTA46" s="49"/>
      <c r="FTB46" s="49"/>
      <c r="FTC46" s="49"/>
      <c r="FTD46" s="49"/>
      <c r="FTE46" s="49"/>
      <c r="FTF46" s="49"/>
      <c r="FTG46" s="49"/>
      <c r="FTH46" s="49"/>
      <c r="FTI46" s="49"/>
      <c r="FTJ46" s="49"/>
      <c r="FTK46" s="49"/>
      <c r="FTL46" s="49"/>
      <c r="FTM46" s="49"/>
      <c r="FTN46" s="49"/>
      <c r="FTO46" s="49"/>
      <c r="FTP46" s="49"/>
      <c r="FTQ46" s="49"/>
      <c r="FTR46" s="49"/>
      <c r="FTS46" s="49"/>
      <c r="FTT46" s="49"/>
      <c r="FTU46" s="49"/>
      <c r="FTV46" s="49"/>
      <c r="FTW46" s="49"/>
      <c r="FTX46" s="49"/>
      <c r="FTY46" s="49"/>
      <c r="FTZ46" s="49"/>
      <c r="FUA46" s="49"/>
      <c r="FUB46" s="49"/>
      <c r="FUC46" s="49"/>
      <c r="FUD46" s="49"/>
      <c r="FUE46" s="49"/>
      <c r="FUF46" s="49"/>
      <c r="FUG46" s="49"/>
      <c r="FUH46" s="49"/>
      <c r="FUI46" s="49"/>
      <c r="FUJ46" s="49"/>
      <c r="FUK46" s="49"/>
      <c r="FUL46" s="49"/>
      <c r="FUM46" s="49"/>
      <c r="FUN46" s="49"/>
      <c r="FUO46" s="49"/>
      <c r="FUP46" s="49"/>
      <c r="FUQ46" s="49"/>
      <c r="FUR46" s="49"/>
      <c r="FUS46" s="49"/>
      <c r="FUT46" s="49"/>
      <c r="FUU46" s="49"/>
      <c r="FUV46" s="49"/>
      <c r="FUW46" s="49"/>
      <c r="FUX46" s="49"/>
      <c r="FUY46" s="49"/>
      <c r="FUZ46" s="49"/>
      <c r="FVA46" s="49"/>
      <c r="FVB46" s="49"/>
      <c r="FVC46" s="49"/>
      <c r="FVD46" s="49"/>
      <c r="FVE46" s="49"/>
      <c r="FVF46" s="49"/>
      <c r="FVG46" s="49"/>
      <c r="FVH46" s="49"/>
      <c r="FVI46" s="49"/>
      <c r="FVJ46" s="49"/>
      <c r="FVK46" s="49"/>
      <c r="FVL46" s="49"/>
      <c r="FVM46" s="49"/>
      <c r="FVN46" s="49"/>
      <c r="FVO46" s="49"/>
      <c r="FVP46" s="49"/>
      <c r="FVQ46" s="49"/>
      <c r="FVR46" s="49"/>
      <c r="FVS46" s="49"/>
      <c r="FVT46" s="49"/>
      <c r="FVU46" s="49"/>
      <c r="FVV46" s="49"/>
      <c r="FVW46" s="49"/>
      <c r="FVX46" s="49"/>
      <c r="FVY46" s="49"/>
      <c r="FVZ46" s="49"/>
      <c r="FWA46" s="49"/>
      <c r="FWB46" s="49"/>
      <c r="FWC46" s="49"/>
      <c r="FWD46" s="49"/>
      <c r="FWE46" s="49"/>
      <c r="FWF46" s="49"/>
      <c r="FWG46" s="49"/>
      <c r="FWH46" s="49"/>
      <c r="FWI46" s="49"/>
      <c r="FWJ46" s="49"/>
      <c r="FWK46" s="49"/>
      <c r="FWL46" s="49"/>
      <c r="FWM46" s="49"/>
      <c r="FWN46" s="49"/>
      <c r="FWO46" s="49"/>
      <c r="FWP46" s="49"/>
      <c r="FWQ46" s="49"/>
      <c r="FWR46" s="49"/>
      <c r="FWS46" s="49"/>
      <c r="FWT46" s="49"/>
      <c r="FWU46" s="49"/>
      <c r="FWV46" s="49"/>
      <c r="FWW46" s="49"/>
      <c r="FWX46" s="49"/>
      <c r="FWY46" s="49"/>
      <c r="FWZ46" s="49"/>
      <c r="FXA46" s="49"/>
      <c r="FXB46" s="49"/>
      <c r="FXC46" s="49"/>
      <c r="FXD46" s="49"/>
      <c r="FXE46" s="49"/>
      <c r="FXF46" s="49"/>
      <c r="FXG46" s="49"/>
      <c r="FXH46" s="49"/>
      <c r="FXI46" s="49"/>
      <c r="FXJ46" s="49"/>
      <c r="FXK46" s="49"/>
      <c r="FXL46" s="49"/>
      <c r="FXM46" s="49"/>
      <c r="FXN46" s="49"/>
      <c r="FXO46" s="49"/>
      <c r="FXP46" s="49"/>
      <c r="FXQ46" s="49"/>
      <c r="FXR46" s="49"/>
      <c r="FXS46" s="49"/>
      <c r="FXT46" s="49"/>
      <c r="FXU46" s="49"/>
      <c r="FXV46" s="49"/>
      <c r="FXW46" s="49"/>
      <c r="FXX46" s="49"/>
      <c r="FXY46" s="49"/>
      <c r="FXZ46" s="49"/>
      <c r="FYA46" s="49"/>
      <c r="FYB46" s="49"/>
      <c r="FYC46" s="49"/>
      <c r="FYD46" s="49"/>
      <c r="FYE46" s="49"/>
      <c r="FYF46" s="49"/>
      <c r="FYG46" s="49"/>
      <c r="FYH46" s="49"/>
      <c r="FYI46" s="49"/>
      <c r="FYJ46" s="49"/>
      <c r="FYK46" s="49"/>
      <c r="FYL46" s="49"/>
      <c r="FYM46" s="49"/>
      <c r="FYN46" s="49"/>
      <c r="FYO46" s="49"/>
      <c r="FYP46" s="49"/>
      <c r="FYQ46" s="49"/>
      <c r="FYR46" s="49"/>
      <c r="FYS46" s="49"/>
      <c r="FYT46" s="49"/>
      <c r="FYU46" s="49"/>
      <c r="FYV46" s="49"/>
      <c r="FYW46" s="49"/>
      <c r="FYX46" s="49"/>
      <c r="FYY46" s="49"/>
      <c r="FYZ46" s="49"/>
      <c r="FZA46" s="49"/>
      <c r="FZB46" s="49"/>
      <c r="FZC46" s="49"/>
      <c r="FZD46" s="49"/>
      <c r="FZE46" s="49"/>
      <c r="FZF46" s="49"/>
      <c r="FZG46" s="49"/>
      <c r="FZH46" s="49"/>
      <c r="FZI46" s="49"/>
      <c r="FZJ46" s="49"/>
      <c r="FZK46" s="49"/>
      <c r="FZL46" s="49"/>
      <c r="FZM46" s="49"/>
      <c r="FZN46" s="49"/>
      <c r="FZO46" s="49"/>
      <c r="FZP46" s="49"/>
      <c r="FZQ46" s="49"/>
      <c r="FZR46" s="49"/>
      <c r="FZS46" s="49"/>
      <c r="FZT46" s="49"/>
      <c r="FZU46" s="49"/>
      <c r="FZV46" s="49"/>
      <c r="FZW46" s="49"/>
      <c r="FZX46" s="49"/>
      <c r="FZY46" s="49"/>
      <c r="FZZ46" s="49"/>
      <c r="GAA46" s="49"/>
      <c r="GAB46" s="49"/>
      <c r="GAC46" s="49"/>
      <c r="GAD46" s="49"/>
      <c r="GAE46" s="49"/>
      <c r="GAF46" s="49"/>
      <c r="GAG46" s="49"/>
      <c r="GAH46" s="49"/>
      <c r="GAI46" s="49"/>
      <c r="GAJ46" s="49"/>
      <c r="GAK46" s="49"/>
      <c r="GAL46" s="49"/>
      <c r="GAM46" s="49"/>
      <c r="GAN46" s="49"/>
      <c r="GAO46" s="49"/>
      <c r="GAP46" s="49"/>
      <c r="GAQ46" s="49"/>
      <c r="GAR46" s="49"/>
      <c r="GAS46" s="49"/>
      <c r="GAT46" s="49"/>
      <c r="GAU46" s="49"/>
      <c r="GAV46" s="49"/>
      <c r="GAW46" s="49"/>
      <c r="GAX46" s="49"/>
      <c r="GAY46" s="49"/>
      <c r="GAZ46" s="49"/>
      <c r="GBA46" s="49"/>
      <c r="GBB46" s="49"/>
      <c r="GBC46" s="49"/>
      <c r="GBD46" s="49"/>
      <c r="GBE46" s="49"/>
      <c r="GBF46" s="49"/>
      <c r="GBG46" s="49"/>
      <c r="GBH46" s="49"/>
      <c r="GBI46" s="49"/>
      <c r="GBJ46" s="49"/>
      <c r="GBK46" s="49"/>
      <c r="GBL46" s="49"/>
      <c r="GBM46" s="49"/>
      <c r="GBN46" s="49"/>
      <c r="GBO46" s="49"/>
      <c r="GBP46" s="49"/>
      <c r="GBQ46" s="49"/>
      <c r="GBR46" s="49"/>
      <c r="GBS46" s="49"/>
      <c r="GBT46" s="49"/>
      <c r="GBU46" s="49"/>
      <c r="GBV46" s="49"/>
      <c r="GBW46" s="49"/>
      <c r="GBX46" s="49"/>
      <c r="GBY46" s="49"/>
      <c r="GBZ46" s="49"/>
      <c r="GCA46" s="49"/>
      <c r="GCB46" s="49"/>
      <c r="GCC46" s="49"/>
      <c r="GCD46" s="49"/>
      <c r="GCE46" s="49"/>
      <c r="GCF46" s="49"/>
      <c r="GCG46" s="49"/>
      <c r="GCH46" s="49"/>
      <c r="GCI46" s="49"/>
      <c r="GCJ46" s="49"/>
      <c r="GCK46" s="49"/>
      <c r="GCL46" s="49"/>
      <c r="GCM46" s="49"/>
      <c r="GCN46" s="49"/>
      <c r="GCO46" s="49"/>
      <c r="GCP46" s="49"/>
      <c r="GCQ46" s="49"/>
      <c r="GCR46" s="49"/>
      <c r="GCS46" s="49"/>
      <c r="GCT46" s="49"/>
      <c r="GCU46" s="49"/>
      <c r="GCV46" s="49"/>
      <c r="GCW46" s="49"/>
      <c r="GCX46" s="49"/>
      <c r="GCY46" s="49"/>
      <c r="GCZ46" s="49"/>
      <c r="GDA46" s="49"/>
      <c r="GDB46" s="49"/>
      <c r="GDC46" s="49"/>
      <c r="GDD46" s="49"/>
      <c r="GDE46" s="49"/>
      <c r="GDF46" s="49"/>
      <c r="GDG46" s="49"/>
      <c r="GDH46" s="49"/>
      <c r="GDI46" s="49"/>
      <c r="GDJ46" s="49"/>
      <c r="GDK46" s="49"/>
      <c r="GDL46" s="49"/>
      <c r="GDM46" s="49"/>
      <c r="GDN46" s="49"/>
      <c r="GDO46" s="49"/>
      <c r="GDP46" s="49"/>
      <c r="GDQ46" s="49"/>
      <c r="GDR46" s="49"/>
      <c r="GDS46" s="49"/>
      <c r="GDT46" s="49"/>
      <c r="GDU46" s="49"/>
      <c r="GDV46" s="49"/>
      <c r="GDW46" s="49"/>
      <c r="GDX46" s="49"/>
      <c r="GDY46" s="49"/>
      <c r="GDZ46" s="49"/>
      <c r="GEA46" s="49"/>
      <c r="GEB46" s="49"/>
      <c r="GEC46" s="49"/>
      <c r="GED46" s="49"/>
      <c r="GEE46" s="49"/>
      <c r="GEF46" s="49"/>
      <c r="GEG46" s="49"/>
      <c r="GEH46" s="49"/>
      <c r="GEI46" s="49"/>
      <c r="GEJ46" s="49"/>
      <c r="GEK46" s="49"/>
      <c r="GEL46" s="49"/>
      <c r="GEM46" s="49"/>
      <c r="GEN46" s="49"/>
      <c r="GEO46" s="49"/>
      <c r="GEP46" s="49"/>
      <c r="GEQ46" s="49"/>
      <c r="GER46" s="49"/>
      <c r="GES46" s="49"/>
      <c r="GET46" s="49"/>
      <c r="GEU46" s="49"/>
      <c r="GEV46" s="49"/>
      <c r="GEW46" s="49"/>
      <c r="GEX46" s="49"/>
      <c r="GEY46" s="49"/>
      <c r="GEZ46" s="49"/>
      <c r="GFA46" s="49"/>
      <c r="GFB46" s="49"/>
      <c r="GFC46" s="49"/>
      <c r="GFD46" s="49"/>
      <c r="GFE46" s="49"/>
      <c r="GFF46" s="49"/>
      <c r="GFG46" s="49"/>
      <c r="GFH46" s="49"/>
      <c r="GFI46" s="49"/>
      <c r="GFJ46" s="49"/>
      <c r="GFK46" s="49"/>
      <c r="GFL46" s="49"/>
      <c r="GFM46" s="49"/>
      <c r="GFN46" s="49"/>
      <c r="GFO46" s="49"/>
      <c r="GFP46" s="49"/>
      <c r="GFQ46" s="49"/>
      <c r="GFR46" s="49"/>
      <c r="GFS46" s="49"/>
      <c r="GFT46" s="49"/>
      <c r="GFU46" s="49"/>
      <c r="GFV46" s="49"/>
      <c r="GFW46" s="49"/>
      <c r="GFX46" s="49"/>
      <c r="GFY46" s="49"/>
      <c r="GFZ46" s="49"/>
      <c r="GGA46" s="49"/>
      <c r="GGB46" s="49"/>
      <c r="GGC46" s="49"/>
      <c r="GGD46" s="49"/>
      <c r="GGE46" s="49"/>
      <c r="GGF46" s="49"/>
      <c r="GGG46" s="49"/>
      <c r="GGH46" s="49"/>
      <c r="GGI46" s="49"/>
      <c r="GGJ46" s="49"/>
      <c r="GGK46" s="49"/>
      <c r="GGL46" s="49"/>
      <c r="GGM46" s="49"/>
      <c r="GGN46" s="49"/>
      <c r="GGO46" s="49"/>
      <c r="GGP46" s="49"/>
      <c r="GGQ46" s="49"/>
      <c r="GGR46" s="49"/>
      <c r="GGS46" s="49"/>
      <c r="GGT46" s="49"/>
      <c r="GGU46" s="49"/>
      <c r="GGV46" s="49"/>
      <c r="GGW46" s="49"/>
      <c r="GGX46" s="49"/>
      <c r="GGY46" s="49"/>
      <c r="GGZ46" s="49"/>
      <c r="GHA46" s="49"/>
      <c r="GHB46" s="49"/>
      <c r="GHC46" s="49"/>
      <c r="GHD46" s="49"/>
      <c r="GHE46" s="49"/>
      <c r="GHF46" s="49"/>
      <c r="GHG46" s="49"/>
      <c r="GHH46" s="49"/>
      <c r="GHI46" s="49"/>
      <c r="GHJ46" s="49"/>
      <c r="GHK46" s="49"/>
      <c r="GHL46" s="49"/>
      <c r="GHM46" s="49"/>
      <c r="GHN46" s="49"/>
      <c r="GHO46" s="49"/>
      <c r="GHP46" s="49"/>
      <c r="GHQ46" s="49"/>
      <c r="GHR46" s="49"/>
      <c r="GHS46" s="49"/>
      <c r="GHT46" s="49"/>
      <c r="GHU46" s="49"/>
      <c r="GHV46" s="49"/>
      <c r="GHW46" s="49"/>
      <c r="GHX46" s="49"/>
      <c r="GHY46" s="49"/>
      <c r="GHZ46" s="49"/>
      <c r="GIA46" s="49"/>
      <c r="GIB46" s="49"/>
      <c r="GIC46" s="49"/>
      <c r="GID46" s="49"/>
      <c r="GIE46" s="49"/>
      <c r="GIF46" s="49"/>
      <c r="GIG46" s="49"/>
      <c r="GIH46" s="49"/>
      <c r="GII46" s="49"/>
      <c r="GIJ46" s="49"/>
      <c r="GIK46" s="49"/>
      <c r="GIL46" s="49"/>
      <c r="GIM46" s="49"/>
      <c r="GIN46" s="49"/>
      <c r="GIO46" s="49"/>
      <c r="GIP46" s="49"/>
      <c r="GIQ46" s="49"/>
      <c r="GIR46" s="49"/>
      <c r="GIS46" s="49"/>
      <c r="GIT46" s="49"/>
      <c r="GIU46" s="49"/>
      <c r="GIV46" s="49"/>
      <c r="GIW46" s="49"/>
      <c r="GIX46" s="49"/>
      <c r="GIY46" s="49"/>
      <c r="GIZ46" s="49"/>
      <c r="GJA46" s="49"/>
      <c r="GJB46" s="49"/>
      <c r="GJC46" s="49"/>
      <c r="GJD46" s="49"/>
      <c r="GJE46" s="49"/>
      <c r="GJF46" s="49"/>
      <c r="GJG46" s="49"/>
      <c r="GJH46" s="49"/>
      <c r="GJI46" s="49"/>
      <c r="GJJ46" s="49"/>
      <c r="GJK46" s="49"/>
      <c r="GJL46" s="49"/>
      <c r="GJM46" s="49"/>
      <c r="GJN46" s="49"/>
      <c r="GJO46" s="49"/>
      <c r="GJP46" s="49"/>
      <c r="GJQ46" s="49"/>
      <c r="GJR46" s="49"/>
      <c r="GJS46" s="49"/>
      <c r="GJT46" s="49"/>
      <c r="GJU46" s="49"/>
      <c r="GJV46" s="49"/>
      <c r="GJW46" s="49"/>
      <c r="GJX46" s="49"/>
      <c r="GJY46" s="49"/>
      <c r="GJZ46" s="49"/>
      <c r="GKA46" s="49"/>
      <c r="GKB46" s="49"/>
      <c r="GKC46" s="49"/>
      <c r="GKD46" s="49"/>
      <c r="GKE46" s="49"/>
      <c r="GKF46" s="49"/>
      <c r="GKG46" s="49"/>
      <c r="GKH46" s="49"/>
      <c r="GKI46" s="49"/>
      <c r="GKJ46" s="49"/>
      <c r="GKK46" s="49"/>
      <c r="GKL46" s="49"/>
      <c r="GKM46" s="49"/>
      <c r="GKN46" s="49"/>
      <c r="GKO46" s="49"/>
      <c r="GKP46" s="49"/>
      <c r="GKQ46" s="49"/>
      <c r="GKR46" s="49"/>
      <c r="GKS46" s="49"/>
      <c r="GKT46" s="49"/>
      <c r="GKU46" s="49"/>
      <c r="GKV46" s="49"/>
      <c r="GKW46" s="49"/>
      <c r="GKX46" s="49"/>
      <c r="GKY46" s="49"/>
      <c r="GKZ46" s="49"/>
      <c r="GLA46" s="49"/>
      <c r="GLB46" s="49"/>
      <c r="GLC46" s="49"/>
      <c r="GLD46" s="49"/>
      <c r="GLE46" s="49"/>
      <c r="GLF46" s="49"/>
      <c r="GLG46" s="49"/>
      <c r="GLH46" s="49"/>
      <c r="GLI46" s="49"/>
      <c r="GLJ46" s="49"/>
      <c r="GLK46" s="49"/>
      <c r="GLL46" s="49"/>
      <c r="GLM46" s="49"/>
      <c r="GLN46" s="49"/>
      <c r="GLO46" s="49"/>
      <c r="GLP46" s="49"/>
      <c r="GLQ46" s="49"/>
      <c r="GLR46" s="49"/>
      <c r="GLS46" s="49"/>
      <c r="GLT46" s="49"/>
      <c r="GLU46" s="49"/>
      <c r="GLV46" s="49"/>
      <c r="GLW46" s="49"/>
      <c r="GLX46" s="49"/>
      <c r="GLY46" s="49"/>
      <c r="GLZ46" s="49"/>
      <c r="GMA46" s="49"/>
      <c r="GMB46" s="49"/>
      <c r="GMC46" s="49"/>
      <c r="GMD46" s="49"/>
      <c r="GME46" s="49"/>
      <c r="GMF46" s="49"/>
      <c r="GMG46" s="49"/>
      <c r="GMH46" s="49"/>
      <c r="GMI46" s="49"/>
      <c r="GMJ46" s="49"/>
      <c r="GMK46" s="49"/>
      <c r="GML46" s="49"/>
      <c r="GMM46" s="49"/>
      <c r="GMN46" s="49"/>
      <c r="GMO46" s="49"/>
      <c r="GMP46" s="49"/>
      <c r="GMQ46" s="49"/>
      <c r="GMR46" s="49"/>
      <c r="GMS46" s="49"/>
      <c r="GMT46" s="49"/>
      <c r="GMU46" s="49"/>
      <c r="GMV46" s="49"/>
      <c r="GMW46" s="49"/>
      <c r="GMX46" s="49"/>
      <c r="GMY46" s="49"/>
      <c r="GMZ46" s="49"/>
      <c r="GNA46" s="49"/>
      <c r="GNB46" s="49"/>
      <c r="GNC46" s="49"/>
      <c r="GND46" s="49"/>
      <c r="GNE46" s="49"/>
      <c r="GNF46" s="49"/>
      <c r="GNG46" s="49"/>
      <c r="GNH46" s="49"/>
      <c r="GNI46" s="49"/>
      <c r="GNJ46" s="49"/>
      <c r="GNK46" s="49"/>
      <c r="GNL46" s="49"/>
      <c r="GNM46" s="49"/>
      <c r="GNN46" s="49"/>
      <c r="GNO46" s="49"/>
      <c r="GNP46" s="49"/>
      <c r="GNQ46" s="49"/>
      <c r="GNR46" s="49"/>
      <c r="GNS46" s="49"/>
      <c r="GNT46" s="49"/>
      <c r="GNU46" s="49"/>
      <c r="GNV46" s="49"/>
      <c r="GNW46" s="49"/>
      <c r="GNX46" s="49"/>
      <c r="GNY46" s="49"/>
      <c r="GNZ46" s="49"/>
      <c r="GOA46" s="49"/>
      <c r="GOB46" s="49"/>
      <c r="GOC46" s="49"/>
      <c r="GOD46" s="49"/>
      <c r="GOE46" s="49"/>
      <c r="GOF46" s="49"/>
      <c r="GOG46" s="49"/>
      <c r="GOH46" s="49"/>
      <c r="GOI46" s="49"/>
      <c r="GOJ46" s="49"/>
      <c r="GOK46" s="49"/>
      <c r="GOL46" s="49"/>
      <c r="GOM46" s="49"/>
      <c r="GON46" s="49"/>
      <c r="GOO46" s="49"/>
      <c r="GOP46" s="49"/>
      <c r="GOQ46" s="49"/>
      <c r="GOR46" s="49"/>
      <c r="GOS46" s="49"/>
      <c r="GOT46" s="49"/>
      <c r="GOU46" s="49"/>
      <c r="GOV46" s="49"/>
      <c r="GOW46" s="49"/>
      <c r="GOX46" s="49"/>
      <c r="GOY46" s="49"/>
      <c r="GOZ46" s="49"/>
      <c r="GPA46" s="49"/>
      <c r="GPB46" s="49"/>
      <c r="GPC46" s="49"/>
      <c r="GPD46" s="49"/>
      <c r="GPE46" s="49"/>
      <c r="GPF46" s="49"/>
      <c r="GPG46" s="49"/>
      <c r="GPH46" s="49"/>
      <c r="GPI46" s="49"/>
      <c r="GPJ46" s="49"/>
      <c r="GPK46" s="49"/>
      <c r="GPL46" s="49"/>
      <c r="GPM46" s="49"/>
      <c r="GPN46" s="49"/>
      <c r="GPO46" s="49"/>
      <c r="GPP46" s="49"/>
      <c r="GPQ46" s="49"/>
      <c r="GPR46" s="49"/>
      <c r="GPS46" s="49"/>
      <c r="GPT46" s="49"/>
      <c r="GPU46" s="49"/>
      <c r="GPV46" s="49"/>
      <c r="GPW46" s="49"/>
      <c r="GPX46" s="49"/>
      <c r="GPY46" s="49"/>
      <c r="GPZ46" s="49"/>
      <c r="GQA46" s="49"/>
      <c r="GQB46" s="49"/>
      <c r="GQC46" s="49"/>
      <c r="GQD46" s="49"/>
      <c r="GQE46" s="49"/>
      <c r="GQF46" s="49"/>
      <c r="GQG46" s="49"/>
      <c r="GQH46" s="49"/>
      <c r="GQI46" s="49"/>
      <c r="GQJ46" s="49"/>
      <c r="GQK46" s="49"/>
      <c r="GQL46" s="49"/>
      <c r="GQM46" s="49"/>
      <c r="GQN46" s="49"/>
      <c r="GQO46" s="49"/>
      <c r="GQP46" s="49"/>
      <c r="GQQ46" s="49"/>
      <c r="GQR46" s="49"/>
      <c r="GQS46" s="49"/>
      <c r="GQT46" s="49"/>
      <c r="GQU46" s="49"/>
      <c r="GQV46" s="49"/>
      <c r="GQW46" s="49"/>
      <c r="GQX46" s="49"/>
      <c r="GQY46" s="49"/>
      <c r="GQZ46" s="49"/>
      <c r="GRA46" s="49"/>
      <c r="GRB46" s="49"/>
      <c r="GRC46" s="49"/>
      <c r="GRD46" s="49"/>
      <c r="GRE46" s="49"/>
      <c r="GRF46" s="49"/>
      <c r="GRG46" s="49"/>
      <c r="GRH46" s="49"/>
      <c r="GRI46" s="49"/>
      <c r="GRJ46" s="49"/>
      <c r="GRK46" s="49"/>
      <c r="GRL46" s="49"/>
      <c r="GRM46" s="49"/>
      <c r="GRN46" s="49"/>
      <c r="GRO46" s="49"/>
      <c r="GRP46" s="49"/>
      <c r="GRQ46" s="49"/>
      <c r="GRR46" s="49"/>
      <c r="GRS46" s="49"/>
      <c r="GRT46" s="49"/>
      <c r="GRU46" s="49"/>
      <c r="GRV46" s="49"/>
      <c r="GRW46" s="49"/>
      <c r="GRX46" s="49"/>
      <c r="GRY46" s="49"/>
      <c r="GRZ46" s="49"/>
      <c r="GSA46" s="49"/>
      <c r="GSB46" s="49"/>
      <c r="GSC46" s="49"/>
      <c r="GSD46" s="49"/>
      <c r="GSE46" s="49"/>
      <c r="GSF46" s="49"/>
      <c r="GSG46" s="49"/>
      <c r="GSH46" s="49"/>
      <c r="GSI46" s="49"/>
      <c r="GSJ46" s="49"/>
      <c r="GSK46" s="49"/>
      <c r="GSL46" s="49"/>
      <c r="GSM46" s="49"/>
      <c r="GSN46" s="49"/>
      <c r="GSO46" s="49"/>
      <c r="GSP46" s="49"/>
      <c r="GSQ46" s="49"/>
      <c r="GSR46" s="49"/>
      <c r="GSS46" s="49"/>
      <c r="GST46" s="49"/>
      <c r="GSU46" s="49"/>
      <c r="GSV46" s="49"/>
      <c r="GSW46" s="49"/>
      <c r="GSX46" s="49"/>
      <c r="GSY46" s="49"/>
      <c r="GSZ46" s="49"/>
      <c r="GTA46" s="49"/>
      <c r="GTB46" s="49"/>
      <c r="GTC46" s="49"/>
      <c r="GTD46" s="49"/>
      <c r="GTE46" s="49"/>
      <c r="GTF46" s="49"/>
      <c r="GTG46" s="49"/>
      <c r="GTH46" s="49"/>
      <c r="GTI46" s="49"/>
      <c r="GTJ46" s="49"/>
      <c r="GTK46" s="49"/>
      <c r="GTL46" s="49"/>
      <c r="GTM46" s="49"/>
      <c r="GTN46" s="49"/>
      <c r="GTO46" s="49"/>
      <c r="GTP46" s="49"/>
      <c r="GTQ46" s="49"/>
      <c r="GTR46" s="49"/>
      <c r="GTS46" s="49"/>
      <c r="GTT46" s="49"/>
      <c r="GTU46" s="49"/>
      <c r="GTV46" s="49"/>
      <c r="GTW46" s="49"/>
      <c r="GTX46" s="49"/>
      <c r="GTY46" s="49"/>
      <c r="GTZ46" s="49"/>
      <c r="GUA46" s="49"/>
      <c r="GUB46" s="49"/>
      <c r="GUC46" s="49"/>
      <c r="GUD46" s="49"/>
      <c r="GUE46" s="49"/>
      <c r="GUF46" s="49"/>
      <c r="GUG46" s="49"/>
      <c r="GUH46" s="49"/>
      <c r="GUI46" s="49"/>
      <c r="GUJ46" s="49"/>
      <c r="GUK46" s="49"/>
      <c r="GUL46" s="49"/>
      <c r="GUM46" s="49"/>
      <c r="GUN46" s="49"/>
      <c r="GUO46" s="49"/>
      <c r="GUP46" s="49"/>
      <c r="GUQ46" s="49"/>
      <c r="GUR46" s="49"/>
      <c r="GUS46" s="49"/>
      <c r="GUT46" s="49"/>
      <c r="GUU46" s="49"/>
      <c r="GUV46" s="49"/>
      <c r="GUW46" s="49"/>
      <c r="GUX46" s="49"/>
      <c r="GUY46" s="49"/>
      <c r="GUZ46" s="49"/>
      <c r="GVA46" s="49"/>
      <c r="GVB46" s="49"/>
      <c r="GVC46" s="49"/>
      <c r="GVD46" s="49"/>
      <c r="GVE46" s="49"/>
      <c r="GVF46" s="49"/>
      <c r="GVG46" s="49"/>
      <c r="GVH46" s="49"/>
      <c r="GVI46" s="49"/>
      <c r="GVJ46" s="49"/>
      <c r="GVK46" s="49"/>
      <c r="GVL46" s="49"/>
      <c r="GVM46" s="49"/>
      <c r="GVN46" s="49"/>
      <c r="GVO46" s="49"/>
      <c r="GVP46" s="49"/>
      <c r="GVQ46" s="49"/>
      <c r="GVR46" s="49"/>
      <c r="GVS46" s="49"/>
      <c r="GVT46" s="49"/>
      <c r="GVU46" s="49"/>
      <c r="GVV46" s="49"/>
      <c r="GVW46" s="49"/>
      <c r="GVX46" s="49"/>
      <c r="GVY46" s="49"/>
      <c r="GVZ46" s="49"/>
      <c r="GWA46" s="49"/>
      <c r="GWB46" s="49"/>
      <c r="GWC46" s="49"/>
      <c r="GWD46" s="49"/>
      <c r="GWE46" s="49"/>
      <c r="GWF46" s="49"/>
      <c r="GWG46" s="49"/>
      <c r="GWH46" s="49"/>
      <c r="GWI46" s="49"/>
      <c r="GWJ46" s="49"/>
      <c r="GWK46" s="49"/>
      <c r="GWL46" s="49"/>
      <c r="GWM46" s="49"/>
      <c r="GWN46" s="49"/>
      <c r="GWO46" s="49"/>
      <c r="GWP46" s="49"/>
      <c r="GWQ46" s="49"/>
      <c r="GWR46" s="49"/>
      <c r="GWS46" s="49"/>
      <c r="GWT46" s="49"/>
      <c r="GWU46" s="49"/>
      <c r="GWV46" s="49"/>
      <c r="GWW46" s="49"/>
      <c r="GWX46" s="49"/>
      <c r="GWY46" s="49"/>
      <c r="GWZ46" s="49"/>
      <c r="GXA46" s="49"/>
      <c r="GXB46" s="49"/>
      <c r="GXC46" s="49"/>
      <c r="GXD46" s="49"/>
      <c r="GXE46" s="49"/>
      <c r="GXF46" s="49"/>
      <c r="GXG46" s="49"/>
      <c r="GXH46" s="49"/>
      <c r="GXI46" s="49"/>
      <c r="GXJ46" s="49"/>
      <c r="GXK46" s="49"/>
      <c r="GXL46" s="49"/>
      <c r="GXM46" s="49"/>
      <c r="GXN46" s="49"/>
      <c r="GXO46" s="49"/>
      <c r="GXP46" s="49"/>
      <c r="GXQ46" s="49"/>
      <c r="GXR46" s="49"/>
      <c r="GXS46" s="49"/>
      <c r="GXT46" s="49"/>
      <c r="GXU46" s="49"/>
      <c r="GXV46" s="49"/>
      <c r="GXW46" s="49"/>
      <c r="GXX46" s="49"/>
      <c r="GXY46" s="49"/>
      <c r="GXZ46" s="49"/>
      <c r="GYA46" s="49"/>
      <c r="GYB46" s="49"/>
      <c r="GYC46" s="49"/>
      <c r="GYD46" s="49"/>
      <c r="GYE46" s="49"/>
      <c r="GYF46" s="49"/>
      <c r="GYG46" s="49"/>
      <c r="GYH46" s="49"/>
      <c r="GYI46" s="49"/>
      <c r="GYJ46" s="49"/>
      <c r="GYK46" s="49"/>
      <c r="GYL46" s="49"/>
      <c r="GYM46" s="49"/>
      <c r="GYN46" s="49"/>
      <c r="GYO46" s="49"/>
      <c r="GYP46" s="49"/>
      <c r="GYQ46" s="49"/>
      <c r="GYR46" s="49"/>
      <c r="GYS46" s="49"/>
      <c r="GYT46" s="49"/>
      <c r="GYU46" s="49"/>
      <c r="GYV46" s="49"/>
      <c r="GYW46" s="49"/>
      <c r="GYX46" s="49"/>
      <c r="GYY46" s="49"/>
      <c r="GYZ46" s="49"/>
      <c r="GZA46" s="49"/>
      <c r="GZB46" s="49"/>
      <c r="GZC46" s="49"/>
      <c r="GZD46" s="49"/>
      <c r="GZE46" s="49"/>
      <c r="GZF46" s="49"/>
      <c r="GZG46" s="49"/>
      <c r="GZH46" s="49"/>
      <c r="GZI46" s="49"/>
      <c r="GZJ46" s="49"/>
      <c r="GZK46" s="49"/>
      <c r="GZL46" s="49"/>
      <c r="GZM46" s="49"/>
      <c r="GZN46" s="49"/>
      <c r="GZO46" s="49"/>
      <c r="GZP46" s="49"/>
      <c r="GZQ46" s="49"/>
      <c r="GZR46" s="49"/>
      <c r="GZS46" s="49"/>
      <c r="GZT46" s="49"/>
      <c r="GZU46" s="49"/>
      <c r="GZV46" s="49"/>
      <c r="GZW46" s="49"/>
      <c r="GZX46" s="49"/>
      <c r="GZY46" s="49"/>
      <c r="GZZ46" s="49"/>
      <c r="HAA46" s="49"/>
      <c r="HAB46" s="49"/>
      <c r="HAC46" s="49"/>
      <c r="HAD46" s="49"/>
      <c r="HAE46" s="49"/>
      <c r="HAF46" s="49"/>
      <c r="HAG46" s="49"/>
      <c r="HAH46" s="49"/>
      <c r="HAI46" s="49"/>
      <c r="HAJ46" s="49"/>
      <c r="HAK46" s="49"/>
      <c r="HAL46" s="49"/>
      <c r="HAM46" s="49"/>
      <c r="HAN46" s="49"/>
      <c r="HAO46" s="49"/>
      <c r="HAP46" s="49"/>
      <c r="HAQ46" s="49"/>
      <c r="HAR46" s="49"/>
      <c r="HAS46" s="49"/>
      <c r="HAT46" s="49"/>
      <c r="HAU46" s="49"/>
      <c r="HAV46" s="49"/>
      <c r="HAW46" s="49"/>
      <c r="HAX46" s="49"/>
      <c r="HAY46" s="49"/>
      <c r="HAZ46" s="49"/>
      <c r="HBA46" s="49"/>
      <c r="HBB46" s="49"/>
      <c r="HBC46" s="49"/>
      <c r="HBD46" s="49"/>
      <c r="HBE46" s="49"/>
      <c r="HBF46" s="49"/>
      <c r="HBG46" s="49"/>
      <c r="HBH46" s="49"/>
      <c r="HBI46" s="49"/>
      <c r="HBJ46" s="49"/>
      <c r="HBK46" s="49"/>
      <c r="HBL46" s="49"/>
      <c r="HBM46" s="49"/>
      <c r="HBN46" s="49"/>
      <c r="HBO46" s="49"/>
      <c r="HBP46" s="49"/>
      <c r="HBQ46" s="49"/>
      <c r="HBR46" s="49"/>
      <c r="HBS46" s="49"/>
      <c r="HBT46" s="49"/>
      <c r="HBU46" s="49"/>
      <c r="HBV46" s="49"/>
      <c r="HBW46" s="49"/>
      <c r="HBX46" s="49"/>
      <c r="HBY46" s="49"/>
      <c r="HBZ46" s="49"/>
      <c r="HCA46" s="49"/>
      <c r="HCB46" s="49"/>
      <c r="HCC46" s="49"/>
      <c r="HCD46" s="49"/>
      <c r="HCE46" s="49"/>
      <c r="HCF46" s="49"/>
      <c r="HCG46" s="49"/>
      <c r="HCH46" s="49"/>
      <c r="HCI46" s="49"/>
      <c r="HCJ46" s="49"/>
      <c r="HCK46" s="49"/>
      <c r="HCL46" s="49"/>
      <c r="HCM46" s="49"/>
      <c r="HCN46" s="49"/>
      <c r="HCO46" s="49"/>
      <c r="HCP46" s="49"/>
      <c r="HCQ46" s="49"/>
      <c r="HCR46" s="49"/>
      <c r="HCS46" s="49"/>
      <c r="HCT46" s="49"/>
      <c r="HCU46" s="49"/>
      <c r="HCV46" s="49"/>
      <c r="HCW46" s="49"/>
      <c r="HCX46" s="49"/>
      <c r="HCY46" s="49"/>
      <c r="HCZ46" s="49"/>
      <c r="HDA46" s="49"/>
      <c r="HDB46" s="49"/>
      <c r="HDC46" s="49"/>
      <c r="HDD46" s="49"/>
      <c r="HDE46" s="49"/>
      <c r="HDF46" s="49"/>
      <c r="HDG46" s="49"/>
      <c r="HDH46" s="49"/>
      <c r="HDI46" s="49"/>
      <c r="HDJ46" s="49"/>
      <c r="HDK46" s="49"/>
      <c r="HDL46" s="49"/>
      <c r="HDM46" s="49"/>
      <c r="HDN46" s="49"/>
      <c r="HDO46" s="49"/>
      <c r="HDP46" s="49"/>
      <c r="HDQ46" s="49"/>
      <c r="HDR46" s="49"/>
      <c r="HDS46" s="49"/>
      <c r="HDT46" s="49"/>
      <c r="HDU46" s="49"/>
      <c r="HDV46" s="49"/>
      <c r="HDW46" s="49"/>
      <c r="HDX46" s="49"/>
      <c r="HDY46" s="49"/>
      <c r="HDZ46" s="49"/>
      <c r="HEA46" s="49"/>
      <c r="HEB46" s="49"/>
      <c r="HEC46" s="49"/>
      <c r="HED46" s="49"/>
      <c r="HEE46" s="49"/>
      <c r="HEF46" s="49"/>
      <c r="HEG46" s="49"/>
      <c r="HEH46" s="49"/>
      <c r="HEI46" s="49"/>
      <c r="HEJ46" s="49"/>
      <c r="HEK46" s="49"/>
      <c r="HEL46" s="49"/>
      <c r="HEM46" s="49"/>
      <c r="HEN46" s="49"/>
      <c r="HEO46" s="49"/>
      <c r="HEP46" s="49"/>
      <c r="HEQ46" s="49"/>
      <c r="HER46" s="49"/>
      <c r="HES46" s="49"/>
      <c r="HET46" s="49"/>
      <c r="HEU46" s="49"/>
      <c r="HEV46" s="49"/>
      <c r="HEW46" s="49"/>
      <c r="HEX46" s="49"/>
      <c r="HEY46" s="49"/>
      <c r="HEZ46" s="49"/>
      <c r="HFA46" s="49"/>
      <c r="HFB46" s="49"/>
      <c r="HFC46" s="49"/>
      <c r="HFD46" s="49"/>
      <c r="HFE46" s="49"/>
      <c r="HFF46" s="49"/>
      <c r="HFG46" s="49"/>
      <c r="HFH46" s="49"/>
      <c r="HFI46" s="49"/>
      <c r="HFJ46" s="49"/>
      <c r="HFK46" s="49"/>
      <c r="HFL46" s="49"/>
      <c r="HFM46" s="49"/>
      <c r="HFN46" s="49"/>
      <c r="HFO46" s="49"/>
      <c r="HFP46" s="49"/>
      <c r="HFQ46" s="49"/>
      <c r="HFR46" s="49"/>
      <c r="HFS46" s="49"/>
      <c r="HFT46" s="49"/>
      <c r="HFU46" s="49"/>
      <c r="HFV46" s="49"/>
      <c r="HFW46" s="49"/>
      <c r="HFX46" s="49"/>
      <c r="HFY46" s="49"/>
      <c r="HFZ46" s="49"/>
      <c r="HGA46" s="49"/>
      <c r="HGB46" s="49"/>
      <c r="HGC46" s="49"/>
      <c r="HGD46" s="49"/>
      <c r="HGE46" s="49"/>
      <c r="HGF46" s="49"/>
      <c r="HGG46" s="49"/>
      <c r="HGH46" s="49"/>
      <c r="HGI46" s="49"/>
      <c r="HGJ46" s="49"/>
      <c r="HGK46" s="49"/>
      <c r="HGL46" s="49"/>
      <c r="HGM46" s="49"/>
      <c r="HGN46" s="49"/>
      <c r="HGO46" s="49"/>
      <c r="HGP46" s="49"/>
      <c r="HGQ46" s="49"/>
      <c r="HGR46" s="49"/>
      <c r="HGS46" s="49"/>
      <c r="HGT46" s="49"/>
      <c r="HGU46" s="49"/>
      <c r="HGV46" s="49"/>
      <c r="HGW46" s="49"/>
      <c r="HGX46" s="49"/>
      <c r="HGY46" s="49"/>
      <c r="HGZ46" s="49"/>
      <c r="HHA46" s="49"/>
      <c r="HHB46" s="49"/>
      <c r="HHC46" s="49"/>
      <c r="HHD46" s="49"/>
      <c r="HHE46" s="49"/>
      <c r="HHF46" s="49"/>
      <c r="HHG46" s="49"/>
      <c r="HHH46" s="49"/>
      <c r="HHI46" s="49"/>
      <c r="HHJ46" s="49"/>
      <c r="HHK46" s="49"/>
      <c r="HHL46" s="49"/>
      <c r="HHM46" s="49"/>
      <c r="HHN46" s="49"/>
      <c r="HHO46" s="49"/>
      <c r="HHP46" s="49"/>
      <c r="HHQ46" s="49"/>
      <c r="HHR46" s="49"/>
      <c r="HHS46" s="49"/>
      <c r="HHT46" s="49"/>
      <c r="HHU46" s="49"/>
      <c r="HHV46" s="49"/>
      <c r="HHW46" s="49"/>
      <c r="HHX46" s="49"/>
      <c r="HHY46" s="49"/>
      <c r="HHZ46" s="49"/>
      <c r="HIA46" s="49"/>
      <c r="HIB46" s="49"/>
      <c r="HIC46" s="49"/>
      <c r="HID46" s="49"/>
      <c r="HIE46" s="49"/>
      <c r="HIF46" s="49"/>
      <c r="HIG46" s="49"/>
      <c r="HIH46" s="49"/>
      <c r="HII46" s="49"/>
      <c r="HIJ46" s="49"/>
      <c r="HIK46" s="49"/>
      <c r="HIL46" s="49"/>
      <c r="HIM46" s="49"/>
      <c r="HIN46" s="49"/>
      <c r="HIO46" s="49"/>
      <c r="HIP46" s="49"/>
      <c r="HIQ46" s="49"/>
      <c r="HIR46" s="49"/>
      <c r="HIS46" s="49"/>
      <c r="HIT46" s="49"/>
      <c r="HIU46" s="49"/>
      <c r="HIV46" s="49"/>
      <c r="HIW46" s="49"/>
      <c r="HIX46" s="49"/>
      <c r="HIY46" s="49"/>
      <c r="HIZ46" s="49"/>
      <c r="HJA46" s="49"/>
      <c r="HJB46" s="49"/>
      <c r="HJC46" s="49"/>
      <c r="HJD46" s="49"/>
      <c r="HJE46" s="49"/>
      <c r="HJF46" s="49"/>
      <c r="HJG46" s="49"/>
      <c r="HJH46" s="49"/>
      <c r="HJI46" s="49"/>
      <c r="HJJ46" s="49"/>
      <c r="HJK46" s="49"/>
      <c r="HJL46" s="49"/>
      <c r="HJM46" s="49"/>
      <c r="HJN46" s="49"/>
      <c r="HJO46" s="49"/>
      <c r="HJP46" s="49"/>
      <c r="HJQ46" s="49"/>
      <c r="HJR46" s="49"/>
      <c r="HJS46" s="49"/>
      <c r="HJT46" s="49"/>
      <c r="HJU46" s="49"/>
      <c r="HJV46" s="49"/>
      <c r="HJW46" s="49"/>
      <c r="HJX46" s="49"/>
      <c r="HJY46" s="49"/>
      <c r="HJZ46" s="49"/>
      <c r="HKA46" s="49"/>
      <c r="HKB46" s="49"/>
      <c r="HKC46" s="49"/>
      <c r="HKD46" s="49"/>
      <c r="HKE46" s="49"/>
      <c r="HKF46" s="49"/>
      <c r="HKG46" s="49"/>
      <c r="HKH46" s="49"/>
      <c r="HKI46" s="49"/>
      <c r="HKJ46" s="49"/>
      <c r="HKK46" s="49"/>
      <c r="HKL46" s="49"/>
      <c r="HKM46" s="49"/>
      <c r="HKN46" s="49"/>
      <c r="HKO46" s="49"/>
      <c r="HKP46" s="49"/>
      <c r="HKQ46" s="49"/>
      <c r="HKR46" s="49"/>
      <c r="HKS46" s="49"/>
      <c r="HKT46" s="49"/>
      <c r="HKU46" s="49"/>
      <c r="HKV46" s="49"/>
      <c r="HKW46" s="49"/>
      <c r="HKX46" s="49"/>
      <c r="HKY46" s="49"/>
      <c r="HKZ46" s="49"/>
      <c r="HLA46" s="49"/>
      <c r="HLB46" s="49"/>
      <c r="HLC46" s="49"/>
      <c r="HLD46" s="49"/>
      <c r="HLE46" s="49"/>
      <c r="HLF46" s="49"/>
      <c r="HLG46" s="49"/>
      <c r="HLH46" s="49"/>
      <c r="HLI46" s="49"/>
      <c r="HLJ46" s="49"/>
      <c r="HLK46" s="49"/>
      <c r="HLL46" s="49"/>
      <c r="HLM46" s="49"/>
      <c r="HLN46" s="49"/>
      <c r="HLO46" s="49"/>
      <c r="HLP46" s="49"/>
      <c r="HLQ46" s="49"/>
      <c r="HLR46" s="49"/>
      <c r="HLS46" s="49"/>
      <c r="HLT46" s="49"/>
      <c r="HLU46" s="49"/>
      <c r="HLV46" s="49"/>
      <c r="HLW46" s="49"/>
      <c r="HLX46" s="49"/>
      <c r="HLY46" s="49"/>
      <c r="HLZ46" s="49"/>
      <c r="HMA46" s="49"/>
      <c r="HMB46" s="49"/>
      <c r="HMC46" s="49"/>
      <c r="HMD46" s="49"/>
      <c r="HME46" s="49"/>
      <c r="HMF46" s="49"/>
      <c r="HMG46" s="49"/>
      <c r="HMH46" s="49"/>
      <c r="HMI46" s="49"/>
      <c r="HMJ46" s="49"/>
      <c r="HMK46" s="49"/>
      <c r="HML46" s="49"/>
      <c r="HMM46" s="49"/>
      <c r="HMN46" s="49"/>
      <c r="HMO46" s="49"/>
      <c r="HMP46" s="49"/>
      <c r="HMQ46" s="49"/>
      <c r="HMR46" s="49"/>
      <c r="HMS46" s="49"/>
      <c r="HMT46" s="49"/>
      <c r="HMU46" s="49"/>
      <c r="HMV46" s="49"/>
      <c r="HMW46" s="49"/>
      <c r="HMX46" s="49"/>
      <c r="HMY46" s="49"/>
      <c r="HMZ46" s="49"/>
      <c r="HNA46" s="49"/>
      <c r="HNB46" s="49"/>
      <c r="HNC46" s="49"/>
      <c r="HND46" s="49"/>
      <c r="HNE46" s="49"/>
      <c r="HNF46" s="49"/>
      <c r="HNG46" s="49"/>
      <c r="HNH46" s="49"/>
      <c r="HNI46" s="49"/>
      <c r="HNJ46" s="49"/>
      <c r="HNK46" s="49"/>
      <c r="HNL46" s="49"/>
      <c r="HNM46" s="49"/>
      <c r="HNN46" s="49"/>
      <c r="HNO46" s="49"/>
      <c r="HNP46" s="49"/>
      <c r="HNQ46" s="49"/>
      <c r="HNR46" s="49"/>
      <c r="HNS46" s="49"/>
      <c r="HNT46" s="49"/>
      <c r="HNU46" s="49"/>
      <c r="HNV46" s="49"/>
      <c r="HNW46" s="49"/>
      <c r="HNX46" s="49"/>
      <c r="HNY46" s="49"/>
      <c r="HNZ46" s="49"/>
      <c r="HOA46" s="49"/>
      <c r="HOB46" s="49"/>
      <c r="HOC46" s="49"/>
      <c r="HOD46" s="49"/>
      <c r="HOE46" s="49"/>
      <c r="HOF46" s="49"/>
      <c r="HOG46" s="49"/>
      <c r="HOH46" s="49"/>
      <c r="HOI46" s="49"/>
      <c r="HOJ46" s="49"/>
      <c r="HOK46" s="49"/>
      <c r="HOL46" s="49"/>
      <c r="HOM46" s="49"/>
      <c r="HON46" s="49"/>
      <c r="HOO46" s="49"/>
      <c r="HOP46" s="49"/>
      <c r="HOQ46" s="49"/>
      <c r="HOR46" s="49"/>
      <c r="HOS46" s="49"/>
      <c r="HOT46" s="49"/>
      <c r="HOU46" s="49"/>
      <c r="HOV46" s="49"/>
      <c r="HOW46" s="49"/>
      <c r="HOX46" s="49"/>
      <c r="HOY46" s="49"/>
      <c r="HOZ46" s="49"/>
      <c r="HPA46" s="49"/>
      <c r="HPB46" s="49"/>
      <c r="HPC46" s="49"/>
      <c r="HPD46" s="49"/>
      <c r="HPE46" s="49"/>
      <c r="HPF46" s="49"/>
      <c r="HPG46" s="49"/>
      <c r="HPH46" s="49"/>
      <c r="HPI46" s="49"/>
      <c r="HPJ46" s="49"/>
      <c r="HPK46" s="49"/>
      <c r="HPL46" s="49"/>
      <c r="HPM46" s="49"/>
      <c r="HPN46" s="49"/>
      <c r="HPO46" s="49"/>
      <c r="HPP46" s="49"/>
      <c r="HPQ46" s="49"/>
      <c r="HPR46" s="49"/>
      <c r="HPS46" s="49"/>
      <c r="HPT46" s="49"/>
      <c r="HPU46" s="49"/>
      <c r="HPV46" s="49"/>
      <c r="HPW46" s="49"/>
      <c r="HPX46" s="49"/>
      <c r="HPY46" s="49"/>
      <c r="HPZ46" s="49"/>
      <c r="HQA46" s="49"/>
      <c r="HQB46" s="49"/>
      <c r="HQC46" s="49"/>
      <c r="HQD46" s="49"/>
      <c r="HQE46" s="49"/>
      <c r="HQF46" s="49"/>
      <c r="HQG46" s="49"/>
      <c r="HQH46" s="49"/>
      <c r="HQI46" s="49"/>
      <c r="HQJ46" s="49"/>
      <c r="HQK46" s="49"/>
      <c r="HQL46" s="49"/>
      <c r="HQM46" s="49"/>
      <c r="HQN46" s="49"/>
      <c r="HQO46" s="49"/>
      <c r="HQP46" s="49"/>
      <c r="HQQ46" s="49"/>
      <c r="HQR46" s="49"/>
      <c r="HQS46" s="49"/>
      <c r="HQT46" s="49"/>
      <c r="HQU46" s="49"/>
      <c r="HQV46" s="49"/>
      <c r="HQW46" s="49"/>
      <c r="HQX46" s="49"/>
      <c r="HQY46" s="49"/>
      <c r="HQZ46" s="49"/>
      <c r="HRA46" s="49"/>
      <c r="HRB46" s="49"/>
      <c r="HRC46" s="49"/>
      <c r="HRD46" s="49"/>
      <c r="HRE46" s="49"/>
      <c r="HRF46" s="49"/>
      <c r="HRG46" s="49"/>
      <c r="HRH46" s="49"/>
      <c r="HRI46" s="49"/>
      <c r="HRJ46" s="49"/>
      <c r="HRK46" s="49"/>
      <c r="HRL46" s="49"/>
      <c r="HRM46" s="49"/>
      <c r="HRN46" s="49"/>
      <c r="HRO46" s="49"/>
      <c r="HRP46" s="49"/>
      <c r="HRQ46" s="49"/>
      <c r="HRR46" s="49"/>
      <c r="HRS46" s="49"/>
      <c r="HRT46" s="49"/>
      <c r="HRU46" s="49"/>
      <c r="HRV46" s="49"/>
      <c r="HRW46" s="49"/>
      <c r="HRX46" s="49"/>
      <c r="HRY46" s="49"/>
      <c r="HRZ46" s="49"/>
      <c r="HSA46" s="49"/>
      <c r="HSB46" s="49"/>
      <c r="HSC46" s="49"/>
      <c r="HSD46" s="49"/>
      <c r="HSE46" s="49"/>
      <c r="HSF46" s="49"/>
      <c r="HSG46" s="49"/>
      <c r="HSH46" s="49"/>
      <c r="HSI46" s="49"/>
      <c r="HSJ46" s="49"/>
      <c r="HSK46" s="49"/>
      <c r="HSL46" s="49"/>
      <c r="HSM46" s="49"/>
      <c r="HSN46" s="49"/>
      <c r="HSO46" s="49"/>
      <c r="HSP46" s="49"/>
      <c r="HSQ46" s="49"/>
      <c r="HSR46" s="49"/>
      <c r="HSS46" s="49"/>
      <c r="HST46" s="49"/>
      <c r="HSU46" s="49"/>
      <c r="HSV46" s="49"/>
      <c r="HSW46" s="49"/>
      <c r="HSX46" s="49"/>
      <c r="HSY46" s="49"/>
      <c r="HSZ46" s="49"/>
      <c r="HTA46" s="49"/>
      <c r="HTB46" s="49"/>
      <c r="HTC46" s="49"/>
      <c r="HTD46" s="49"/>
      <c r="HTE46" s="49"/>
      <c r="HTF46" s="49"/>
      <c r="HTG46" s="49"/>
      <c r="HTH46" s="49"/>
      <c r="HTI46" s="49"/>
      <c r="HTJ46" s="49"/>
      <c r="HTK46" s="49"/>
      <c r="HTL46" s="49"/>
      <c r="HTM46" s="49"/>
      <c r="HTN46" s="49"/>
      <c r="HTO46" s="49"/>
      <c r="HTP46" s="49"/>
      <c r="HTQ46" s="49"/>
      <c r="HTR46" s="49"/>
      <c r="HTS46" s="49"/>
      <c r="HTT46" s="49"/>
      <c r="HTU46" s="49"/>
      <c r="HTV46" s="49"/>
      <c r="HTW46" s="49"/>
      <c r="HTX46" s="49"/>
      <c r="HTY46" s="49"/>
      <c r="HTZ46" s="49"/>
      <c r="HUA46" s="49"/>
      <c r="HUB46" s="49"/>
      <c r="HUC46" s="49"/>
      <c r="HUD46" s="49"/>
      <c r="HUE46" s="49"/>
      <c r="HUF46" s="49"/>
      <c r="HUG46" s="49"/>
      <c r="HUH46" s="49"/>
      <c r="HUI46" s="49"/>
      <c r="HUJ46" s="49"/>
      <c r="HUK46" s="49"/>
      <c r="HUL46" s="49"/>
      <c r="HUM46" s="49"/>
      <c r="HUN46" s="49"/>
      <c r="HUO46" s="49"/>
      <c r="HUP46" s="49"/>
      <c r="HUQ46" s="49"/>
      <c r="HUR46" s="49"/>
      <c r="HUS46" s="49"/>
      <c r="HUT46" s="49"/>
      <c r="HUU46" s="49"/>
      <c r="HUV46" s="49"/>
      <c r="HUW46" s="49"/>
      <c r="HUX46" s="49"/>
      <c r="HUY46" s="49"/>
      <c r="HUZ46" s="49"/>
      <c r="HVA46" s="49"/>
      <c r="HVB46" s="49"/>
      <c r="HVC46" s="49"/>
      <c r="HVD46" s="49"/>
      <c r="HVE46" s="49"/>
      <c r="HVF46" s="49"/>
      <c r="HVG46" s="49"/>
      <c r="HVH46" s="49"/>
      <c r="HVI46" s="49"/>
      <c r="HVJ46" s="49"/>
      <c r="HVK46" s="49"/>
      <c r="HVL46" s="49"/>
      <c r="HVM46" s="49"/>
      <c r="HVN46" s="49"/>
      <c r="HVO46" s="49"/>
      <c r="HVP46" s="49"/>
      <c r="HVQ46" s="49"/>
      <c r="HVR46" s="49"/>
      <c r="HVS46" s="49"/>
      <c r="HVT46" s="49"/>
      <c r="HVU46" s="49"/>
      <c r="HVV46" s="49"/>
      <c r="HVW46" s="49"/>
      <c r="HVX46" s="49"/>
      <c r="HVY46" s="49"/>
      <c r="HVZ46" s="49"/>
      <c r="HWA46" s="49"/>
      <c r="HWB46" s="49"/>
      <c r="HWC46" s="49"/>
      <c r="HWD46" s="49"/>
      <c r="HWE46" s="49"/>
      <c r="HWF46" s="49"/>
      <c r="HWG46" s="49"/>
      <c r="HWH46" s="49"/>
      <c r="HWI46" s="49"/>
      <c r="HWJ46" s="49"/>
      <c r="HWK46" s="49"/>
      <c r="HWL46" s="49"/>
      <c r="HWM46" s="49"/>
      <c r="HWN46" s="49"/>
      <c r="HWO46" s="49"/>
      <c r="HWP46" s="49"/>
      <c r="HWQ46" s="49"/>
      <c r="HWR46" s="49"/>
      <c r="HWS46" s="49"/>
      <c r="HWT46" s="49"/>
      <c r="HWU46" s="49"/>
      <c r="HWV46" s="49"/>
      <c r="HWW46" s="49"/>
      <c r="HWX46" s="49"/>
      <c r="HWY46" s="49"/>
      <c r="HWZ46" s="49"/>
      <c r="HXA46" s="49"/>
      <c r="HXB46" s="49"/>
      <c r="HXC46" s="49"/>
      <c r="HXD46" s="49"/>
      <c r="HXE46" s="49"/>
      <c r="HXF46" s="49"/>
      <c r="HXG46" s="49"/>
      <c r="HXH46" s="49"/>
      <c r="HXI46" s="49"/>
      <c r="HXJ46" s="49"/>
      <c r="HXK46" s="49"/>
      <c r="HXL46" s="49"/>
      <c r="HXM46" s="49"/>
      <c r="HXN46" s="49"/>
      <c r="HXO46" s="49"/>
      <c r="HXP46" s="49"/>
      <c r="HXQ46" s="49"/>
      <c r="HXR46" s="49"/>
      <c r="HXS46" s="49"/>
      <c r="HXT46" s="49"/>
      <c r="HXU46" s="49"/>
      <c r="HXV46" s="49"/>
      <c r="HXW46" s="49"/>
      <c r="HXX46" s="49"/>
      <c r="HXY46" s="49"/>
      <c r="HXZ46" s="49"/>
      <c r="HYA46" s="49"/>
      <c r="HYB46" s="49"/>
      <c r="HYC46" s="49"/>
      <c r="HYD46" s="49"/>
      <c r="HYE46" s="49"/>
      <c r="HYF46" s="49"/>
      <c r="HYG46" s="49"/>
      <c r="HYH46" s="49"/>
      <c r="HYI46" s="49"/>
      <c r="HYJ46" s="49"/>
      <c r="HYK46" s="49"/>
      <c r="HYL46" s="49"/>
      <c r="HYM46" s="49"/>
      <c r="HYN46" s="49"/>
      <c r="HYO46" s="49"/>
      <c r="HYP46" s="49"/>
      <c r="HYQ46" s="49"/>
      <c r="HYR46" s="49"/>
      <c r="HYS46" s="49"/>
      <c r="HYT46" s="49"/>
      <c r="HYU46" s="49"/>
      <c r="HYV46" s="49"/>
      <c r="HYW46" s="49"/>
      <c r="HYX46" s="49"/>
      <c r="HYY46" s="49"/>
      <c r="HYZ46" s="49"/>
      <c r="HZA46" s="49"/>
      <c r="HZB46" s="49"/>
      <c r="HZC46" s="49"/>
      <c r="HZD46" s="49"/>
      <c r="HZE46" s="49"/>
      <c r="HZF46" s="49"/>
      <c r="HZG46" s="49"/>
      <c r="HZH46" s="49"/>
      <c r="HZI46" s="49"/>
      <c r="HZJ46" s="49"/>
      <c r="HZK46" s="49"/>
      <c r="HZL46" s="49"/>
      <c r="HZM46" s="49"/>
      <c r="HZN46" s="49"/>
      <c r="HZO46" s="49"/>
      <c r="HZP46" s="49"/>
      <c r="HZQ46" s="49"/>
      <c r="HZR46" s="49"/>
      <c r="HZS46" s="49"/>
      <c r="HZT46" s="49"/>
      <c r="HZU46" s="49"/>
      <c r="HZV46" s="49"/>
      <c r="HZW46" s="49"/>
      <c r="HZX46" s="49"/>
      <c r="HZY46" s="49"/>
      <c r="HZZ46" s="49"/>
      <c r="IAA46" s="49"/>
      <c r="IAB46" s="49"/>
      <c r="IAC46" s="49"/>
      <c r="IAD46" s="49"/>
      <c r="IAE46" s="49"/>
      <c r="IAF46" s="49"/>
      <c r="IAG46" s="49"/>
      <c r="IAH46" s="49"/>
      <c r="IAI46" s="49"/>
      <c r="IAJ46" s="49"/>
      <c r="IAK46" s="49"/>
      <c r="IAL46" s="49"/>
      <c r="IAM46" s="49"/>
      <c r="IAN46" s="49"/>
      <c r="IAO46" s="49"/>
      <c r="IAP46" s="49"/>
      <c r="IAQ46" s="49"/>
      <c r="IAR46" s="49"/>
      <c r="IAS46" s="49"/>
      <c r="IAT46" s="49"/>
      <c r="IAU46" s="49"/>
      <c r="IAV46" s="49"/>
      <c r="IAW46" s="49"/>
      <c r="IAX46" s="49"/>
      <c r="IAY46" s="49"/>
      <c r="IAZ46" s="49"/>
      <c r="IBA46" s="49"/>
      <c r="IBB46" s="49"/>
      <c r="IBC46" s="49"/>
      <c r="IBD46" s="49"/>
      <c r="IBE46" s="49"/>
      <c r="IBF46" s="49"/>
      <c r="IBG46" s="49"/>
      <c r="IBH46" s="49"/>
      <c r="IBI46" s="49"/>
      <c r="IBJ46" s="49"/>
      <c r="IBK46" s="49"/>
      <c r="IBL46" s="49"/>
      <c r="IBM46" s="49"/>
      <c r="IBN46" s="49"/>
      <c r="IBO46" s="49"/>
      <c r="IBP46" s="49"/>
      <c r="IBQ46" s="49"/>
      <c r="IBR46" s="49"/>
      <c r="IBS46" s="49"/>
      <c r="IBT46" s="49"/>
      <c r="IBU46" s="49"/>
      <c r="IBV46" s="49"/>
      <c r="IBW46" s="49"/>
      <c r="IBX46" s="49"/>
      <c r="IBY46" s="49"/>
      <c r="IBZ46" s="49"/>
      <c r="ICA46" s="49"/>
      <c r="ICB46" s="49"/>
      <c r="ICC46" s="49"/>
      <c r="ICD46" s="49"/>
      <c r="ICE46" s="49"/>
      <c r="ICF46" s="49"/>
      <c r="ICG46" s="49"/>
      <c r="ICH46" s="49"/>
      <c r="ICI46" s="49"/>
      <c r="ICJ46" s="49"/>
      <c r="ICK46" s="49"/>
      <c r="ICL46" s="49"/>
      <c r="ICM46" s="49"/>
      <c r="ICN46" s="49"/>
      <c r="ICO46" s="49"/>
      <c r="ICP46" s="49"/>
      <c r="ICQ46" s="49"/>
      <c r="ICR46" s="49"/>
      <c r="ICS46" s="49"/>
      <c r="ICT46" s="49"/>
      <c r="ICU46" s="49"/>
      <c r="ICV46" s="49"/>
      <c r="ICW46" s="49"/>
      <c r="ICX46" s="49"/>
      <c r="ICY46" s="49"/>
      <c r="ICZ46" s="49"/>
      <c r="IDA46" s="49"/>
      <c r="IDB46" s="49"/>
      <c r="IDC46" s="49"/>
      <c r="IDD46" s="49"/>
      <c r="IDE46" s="49"/>
      <c r="IDF46" s="49"/>
      <c r="IDG46" s="49"/>
      <c r="IDH46" s="49"/>
      <c r="IDI46" s="49"/>
      <c r="IDJ46" s="49"/>
      <c r="IDK46" s="49"/>
      <c r="IDL46" s="49"/>
      <c r="IDM46" s="49"/>
      <c r="IDN46" s="49"/>
      <c r="IDO46" s="49"/>
      <c r="IDP46" s="49"/>
      <c r="IDQ46" s="49"/>
      <c r="IDR46" s="49"/>
      <c r="IDS46" s="49"/>
      <c r="IDT46" s="49"/>
      <c r="IDU46" s="49"/>
      <c r="IDV46" s="49"/>
      <c r="IDW46" s="49"/>
      <c r="IDX46" s="49"/>
      <c r="IDY46" s="49"/>
      <c r="IDZ46" s="49"/>
      <c r="IEA46" s="49"/>
      <c r="IEB46" s="49"/>
      <c r="IEC46" s="49"/>
      <c r="IED46" s="49"/>
      <c r="IEE46" s="49"/>
      <c r="IEF46" s="49"/>
      <c r="IEG46" s="49"/>
      <c r="IEH46" s="49"/>
      <c r="IEI46" s="49"/>
      <c r="IEJ46" s="49"/>
      <c r="IEK46" s="49"/>
      <c r="IEL46" s="49"/>
      <c r="IEM46" s="49"/>
      <c r="IEN46" s="49"/>
      <c r="IEO46" s="49"/>
      <c r="IEP46" s="49"/>
      <c r="IEQ46" s="49"/>
      <c r="IER46" s="49"/>
      <c r="IES46" s="49"/>
      <c r="IET46" s="49"/>
      <c r="IEU46" s="49"/>
      <c r="IEV46" s="49"/>
      <c r="IEW46" s="49"/>
      <c r="IEX46" s="49"/>
      <c r="IEY46" s="49"/>
      <c r="IEZ46" s="49"/>
      <c r="IFA46" s="49"/>
      <c r="IFB46" s="49"/>
      <c r="IFC46" s="49"/>
      <c r="IFD46" s="49"/>
      <c r="IFE46" s="49"/>
      <c r="IFF46" s="49"/>
      <c r="IFG46" s="49"/>
      <c r="IFH46" s="49"/>
      <c r="IFI46" s="49"/>
      <c r="IFJ46" s="49"/>
      <c r="IFK46" s="49"/>
      <c r="IFL46" s="49"/>
      <c r="IFM46" s="49"/>
      <c r="IFN46" s="49"/>
      <c r="IFO46" s="49"/>
      <c r="IFP46" s="49"/>
      <c r="IFQ46" s="49"/>
      <c r="IFR46" s="49"/>
      <c r="IFS46" s="49"/>
      <c r="IFT46" s="49"/>
      <c r="IFU46" s="49"/>
      <c r="IFV46" s="49"/>
      <c r="IFW46" s="49"/>
      <c r="IFX46" s="49"/>
      <c r="IFY46" s="49"/>
      <c r="IFZ46" s="49"/>
      <c r="IGA46" s="49"/>
      <c r="IGB46" s="49"/>
      <c r="IGC46" s="49"/>
      <c r="IGD46" s="49"/>
      <c r="IGE46" s="49"/>
      <c r="IGF46" s="49"/>
      <c r="IGG46" s="49"/>
      <c r="IGH46" s="49"/>
      <c r="IGI46" s="49"/>
      <c r="IGJ46" s="49"/>
      <c r="IGK46" s="49"/>
      <c r="IGL46" s="49"/>
      <c r="IGM46" s="49"/>
      <c r="IGN46" s="49"/>
      <c r="IGO46" s="49"/>
      <c r="IGP46" s="49"/>
      <c r="IGQ46" s="49"/>
      <c r="IGR46" s="49"/>
      <c r="IGS46" s="49"/>
      <c r="IGT46" s="49"/>
      <c r="IGU46" s="49"/>
      <c r="IGV46" s="49"/>
      <c r="IGW46" s="49"/>
      <c r="IGX46" s="49"/>
      <c r="IGY46" s="49"/>
      <c r="IGZ46" s="49"/>
      <c r="IHA46" s="49"/>
      <c r="IHB46" s="49"/>
      <c r="IHC46" s="49"/>
      <c r="IHD46" s="49"/>
      <c r="IHE46" s="49"/>
      <c r="IHF46" s="49"/>
      <c r="IHG46" s="49"/>
      <c r="IHH46" s="49"/>
      <c r="IHI46" s="49"/>
      <c r="IHJ46" s="49"/>
      <c r="IHK46" s="49"/>
      <c r="IHL46" s="49"/>
      <c r="IHM46" s="49"/>
      <c r="IHN46" s="49"/>
      <c r="IHO46" s="49"/>
      <c r="IHP46" s="49"/>
      <c r="IHQ46" s="49"/>
      <c r="IHR46" s="49"/>
      <c r="IHS46" s="49"/>
      <c r="IHT46" s="49"/>
      <c r="IHU46" s="49"/>
      <c r="IHV46" s="49"/>
      <c r="IHW46" s="49"/>
      <c r="IHX46" s="49"/>
      <c r="IHY46" s="49"/>
      <c r="IHZ46" s="49"/>
      <c r="IIA46" s="49"/>
      <c r="IIB46" s="49"/>
      <c r="IIC46" s="49"/>
      <c r="IID46" s="49"/>
      <c r="IIE46" s="49"/>
      <c r="IIF46" s="49"/>
      <c r="IIG46" s="49"/>
      <c r="IIH46" s="49"/>
      <c r="III46" s="49"/>
      <c r="IIJ46" s="49"/>
      <c r="IIK46" s="49"/>
      <c r="IIL46" s="49"/>
      <c r="IIM46" s="49"/>
      <c r="IIN46" s="49"/>
      <c r="IIO46" s="49"/>
      <c r="IIP46" s="49"/>
      <c r="IIQ46" s="49"/>
      <c r="IIR46" s="49"/>
      <c r="IIS46" s="49"/>
      <c r="IIT46" s="49"/>
      <c r="IIU46" s="49"/>
      <c r="IIV46" s="49"/>
      <c r="IIW46" s="49"/>
      <c r="IIX46" s="49"/>
      <c r="IIY46" s="49"/>
      <c r="IIZ46" s="49"/>
      <c r="IJA46" s="49"/>
      <c r="IJB46" s="49"/>
      <c r="IJC46" s="49"/>
      <c r="IJD46" s="49"/>
      <c r="IJE46" s="49"/>
      <c r="IJF46" s="49"/>
      <c r="IJG46" s="49"/>
      <c r="IJH46" s="49"/>
      <c r="IJI46" s="49"/>
      <c r="IJJ46" s="49"/>
      <c r="IJK46" s="49"/>
      <c r="IJL46" s="49"/>
      <c r="IJM46" s="49"/>
      <c r="IJN46" s="49"/>
      <c r="IJO46" s="49"/>
      <c r="IJP46" s="49"/>
      <c r="IJQ46" s="49"/>
      <c r="IJR46" s="49"/>
      <c r="IJS46" s="49"/>
      <c r="IJT46" s="49"/>
      <c r="IJU46" s="49"/>
      <c r="IJV46" s="49"/>
      <c r="IJW46" s="49"/>
      <c r="IJX46" s="49"/>
      <c r="IJY46" s="49"/>
      <c r="IJZ46" s="49"/>
      <c r="IKA46" s="49"/>
      <c r="IKB46" s="49"/>
      <c r="IKC46" s="49"/>
      <c r="IKD46" s="49"/>
      <c r="IKE46" s="49"/>
      <c r="IKF46" s="49"/>
      <c r="IKG46" s="49"/>
      <c r="IKH46" s="49"/>
      <c r="IKI46" s="49"/>
      <c r="IKJ46" s="49"/>
      <c r="IKK46" s="49"/>
      <c r="IKL46" s="49"/>
      <c r="IKM46" s="49"/>
      <c r="IKN46" s="49"/>
      <c r="IKO46" s="49"/>
      <c r="IKP46" s="49"/>
      <c r="IKQ46" s="49"/>
      <c r="IKR46" s="49"/>
      <c r="IKS46" s="49"/>
      <c r="IKT46" s="49"/>
      <c r="IKU46" s="49"/>
      <c r="IKV46" s="49"/>
      <c r="IKW46" s="49"/>
      <c r="IKX46" s="49"/>
      <c r="IKY46" s="49"/>
      <c r="IKZ46" s="49"/>
      <c r="ILA46" s="49"/>
      <c r="ILB46" s="49"/>
      <c r="ILC46" s="49"/>
      <c r="ILD46" s="49"/>
      <c r="ILE46" s="49"/>
      <c r="ILF46" s="49"/>
      <c r="ILG46" s="49"/>
      <c r="ILH46" s="49"/>
      <c r="ILI46" s="49"/>
      <c r="ILJ46" s="49"/>
      <c r="ILK46" s="49"/>
      <c r="ILL46" s="49"/>
      <c r="ILM46" s="49"/>
      <c r="ILN46" s="49"/>
      <c r="ILO46" s="49"/>
      <c r="ILP46" s="49"/>
      <c r="ILQ46" s="49"/>
      <c r="ILR46" s="49"/>
      <c r="ILS46" s="49"/>
      <c r="ILT46" s="49"/>
      <c r="ILU46" s="49"/>
      <c r="ILV46" s="49"/>
      <c r="ILW46" s="49"/>
      <c r="ILX46" s="49"/>
      <c r="ILY46" s="49"/>
      <c r="ILZ46" s="49"/>
      <c r="IMA46" s="49"/>
      <c r="IMB46" s="49"/>
      <c r="IMC46" s="49"/>
      <c r="IMD46" s="49"/>
      <c r="IME46" s="49"/>
      <c r="IMF46" s="49"/>
      <c r="IMG46" s="49"/>
      <c r="IMH46" s="49"/>
      <c r="IMI46" s="49"/>
      <c r="IMJ46" s="49"/>
      <c r="IMK46" s="49"/>
      <c r="IML46" s="49"/>
      <c r="IMM46" s="49"/>
      <c r="IMN46" s="49"/>
      <c r="IMO46" s="49"/>
      <c r="IMP46" s="49"/>
      <c r="IMQ46" s="49"/>
      <c r="IMR46" s="49"/>
      <c r="IMS46" s="49"/>
      <c r="IMT46" s="49"/>
      <c r="IMU46" s="49"/>
      <c r="IMV46" s="49"/>
      <c r="IMW46" s="49"/>
      <c r="IMX46" s="49"/>
      <c r="IMY46" s="49"/>
      <c r="IMZ46" s="49"/>
      <c r="INA46" s="49"/>
      <c r="INB46" s="49"/>
      <c r="INC46" s="49"/>
      <c r="IND46" s="49"/>
      <c r="INE46" s="49"/>
      <c r="INF46" s="49"/>
      <c r="ING46" s="49"/>
      <c r="INH46" s="49"/>
      <c r="INI46" s="49"/>
      <c r="INJ46" s="49"/>
      <c r="INK46" s="49"/>
      <c r="INL46" s="49"/>
      <c r="INM46" s="49"/>
      <c r="INN46" s="49"/>
      <c r="INO46" s="49"/>
      <c r="INP46" s="49"/>
      <c r="INQ46" s="49"/>
      <c r="INR46" s="49"/>
      <c r="INS46" s="49"/>
      <c r="INT46" s="49"/>
      <c r="INU46" s="49"/>
      <c r="INV46" s="49"/>
      <c r="INW46" s="49"/>
      <c r="INX46" s="49"/>
      <c r="INY46" s="49"/>
      <c r="INZ46" s="49"/>
      <c r="IOA46" s="49"/>
      <c r="IOB46" s="49"/>
      <c r="IOC46" s="49"/>
      <c r="IOD46" s="49"/>
      <c r="IOE46" s="49"/>
      <c r="IOF46" s="49"/>
      <c r="IOG46" s="49"/>
      <c r="IOH46" s="49"/>
      <c r="IOI46" s="49"/>
      <c r="IOJ46" s="49"/>
      <c r="IOK46" s="49"/>
      <c r="IOL46" s="49"/>
      <c r="IOM46" s="49"/>
      <c r="ION46" s="49"/>
      <c r="IOO46" s="49"/>
      <c r="IOP46" s="49"/>
      <c r="IOQ46" s="49"/>
      <c r="IOR46" s="49"/>
      <c r="IOS46" s="49"/>
      <c r="IOT46" s="49"/>
      <c r="IOU46" s="49"/>
      <c r="IOV46" s="49"/>
      <c r="IOW46" s="49"/>
      <c r="IOX46" s="49"/>
      <c r="IOY46" s="49"/>
      <c r="IOZ46" s="49"/>
      <c r="IPA46" s="49"/>
      <c r="IPB46" s="49"/>
      <c r="IPC46" s="49"/>
      <c r="IPD46" s="49"/>
      <c r="IPE46" s="49"/>
      <c r="IPF46" s="49"/>
      <c r="IPG46" s="49"/>
      <c r="IPH46" s="49"/>
      <c r="IPI46" s="49"/>
      <c r="IPJ46" s="49"/>
      <c r="IPK46" s="49"/>
      <c r="IPL46" s="49"/>
      <c r="IPM46" s="49"/>
      <c r="IPN46" s="49"/>
      <c r="IPO46" s="49"/>
      <c r="IPP46" s="49"/>
      <c r="IPQ46" s="49"/>
      <c r="IPR46" s="49"/>
      <c r="IPS46" s="49"/>
      <c r="IPT46" s="49"/>
      <c r="IPU46" s="49"/>
      <c r="IPV46" s="49"/>
      <c r="IPW46" s="49"/>
      <c r="IPX46" s="49"/>
      <c r="IPY46" s="49"/>
      <c r="IPZ46" s="49"/>
      <c r="IQA46" s="49"/>
      <c r="IQB46" s="49"/>
      <c r="IQC46" s="49"/>
      <c r="IQD46" s="49"/>
      <c r="IQE46" s="49"/>
      <c r="IQF46" s="49"/>
      <c r="IQG46" s="49"/>
      <c r="IQH46" s="49"/>
      <c r="IQI46" s="49"/>
      <c r="IQJ46" s="49"/>
      <c r="IQK46" s="49"/>
      <c r="IQL46" s="49"/>
      <c r="IQM46" s="49"/>
      <c r="IQN46" s="49"/>
      <c r="IQO46" s="49"/>
      <c r="IQP46" s="49"/>
      <c r="IQQ46" s="49"/>
      <c r="IQR46" s="49"/>
      <c r="IQS46" s="49"/>
      <c r="IQT46" s="49"/>
      <c r="IQU46" s="49"/>
      <c r="IQV46" s="49"/>
      <c r="IQW46" s="49"/>
      <c r="IQX46" s="49"/>
      <c r="IQY46" s="49"/>
      <c r="IQZ46" s="49"/>
      <c r="IRA46" s="49"/>
      <c r="IRB46" s="49"/>
      <c r="IRC46" s="49"/>
      <c r="IRD46" s="49"/>
      <c r="IRE46" s="49"/>
      <c r="IRF46" s="49"/>
      <c r="IRG46" s="49"/>
      <c r="IRH46" s="49"/>
      <c r="IRI46" s="49"/>
      <c r="IRJ46" s="49"/>
      <c r="IRK46" s="49"/>
      <c r="IRL46" s="49"/>
      <c r="IRM46" s="49"/>
      <c r="IRN46" s="49"/>
      <c r="IRO46" s="49"/>
      <c r="IRP46" s="49"/>
      <c r="IRQ46" s="49"/>
      <c r="IRR46" s="49"/>
      <c r="IRS46" s="49"/>
      <c r="IRT46" s="49"/>
      <c r="IRU46" s="49"/>
      <c r="IRV46" s="49"/>
      <c r="IRW46" s="49"/>
      <c r="IRX46" s="49"/>
      <c r="IRY46" s="49"/>
      <c r="IRZ46" s="49"/>
      <c r="ISA46" s="49"/>
      <c r="ISB46" s="49"/>
      <c r="ISC46" s="49"/>
      <c r="ISD46" s="49"/>
      <c r="ISE46" s="49"/>
      <c r="ISF46" s="49"/>
      <c r="ISG46" s="49"/>
      <c r="ISH46" s="49"/>
      <c r="ISI46" s="49"/>
      <c r="ISJ46" s="49"/>
      <c r="ISK46" s="49"/>
      <c r="ISL46" s="49"/>
      <c r="ISM46" s="49"/>
      <c r="ISN46" s="49"/>
      <c r="ISO46" s="49"/>
      <c r="ISP46" s="49"/>
      <c r="ISQ46" s="49"/>
      <c r="ISR46" s="49"/>
      <c r="ISS46" s="49"/>
      <c r="IST46" s="49"/>
      <c r="ISU46" s="49"/>
      <c r="ISV46" s="49"/>
      <c r="ISW46" s="49"/>
      <c r="ISX46" s="49"/>
      <c r="ISY46" s="49"/>
      <c r="ISZ46" s="49"/>
      <c r="ITA46" s="49"/>
      <c r="ITB46" s="49"/>
      <c r="ITC46" s="49"/>
      <c r="ITD46" s="49"/>
      <c r="ITE46" s="49"/>
      <c r="ITF46" s="49"/>
      <c r="ITG46" s="49"/>
      <c r="ITH46" s="49"/>
      <c r="ITI46" s="49"/>
      <c r="ITJ46" s="49"/>
      <c r="ITK46" s="49"/>
      <c r="ITL46" s="49"/>
      <c r="ITM46" s="49"/>
      <c r="ITN46" s="49"/>
      <c r="ITO46" s="49"/>
      <c r="ITP46" s="49"/>
      <c r="ITQ46" s="49"/>
      <c r="ITR46" s="49"/>
      <c r="ITS46" s="49"/>
      <c r="ITT46" s="49"/>
      <c r="ITU46" s="49"/>
      <c r="ITV46" s="49"/>
      <c r="ITW46" s="49"/>
      <c r="ITX46" s="49"/>
      <c r="ITY46" s="49"/>
      <c r="ITZ46" s="49"/>
      <c r="IUA46" s="49"/>
      <c r="IUB46" s="49"/>
      <c r="IUC46" s="49"/>
      <c r="IUD46" s="49"/>
      <c r="IUE46" s="49"/>
      <c r="IUF46" s="49"/>
      <c r="IUG46" s="49"/>
      <c r="IUH46" s="49"/>
      <c r="IUI46" s="49"/>
      <c r="IUJ46" s="49"/>
      <c r="IUK46" s="49"/>
      <c r="IUL46" s="49"/>
      <c r="IUM46" s="49"/>
      <c r="IUN46" s="49"/>
      <c r="IUO46" s="49"/>
      <c r="IUP46" s="49"/>
      <c r="IUQ46" s="49"/>
      <c r="IUR46" s="49"/>
      <c r="IUS46" s="49"/>
      <c r="IUT46" s="49"/>
      <c r="IUU46" s="49"/>
      <c r="IUV46" s="49"/>
      <c r="IUW46" s="49"/>
      <c r="IUX46" s="49"/>
      <c r="IUY46" s="49"/>
      <c r="IUZ46" s="49"/>
      <c r="IVA46" s="49"/>
      <c r="IVB46" s="49"/>
      <c r="IVC46" s="49"/>
      <c r="IVD46" s="49"/>
      <c r="IVE46" s="49"/>
      <c r="IVF46" s="49"/>
      <c r="IVG46" s="49"/>
      <c r="IVH46" s="49"/>
      <c r="IVI46" s="49"/>
      <c r="IVJ46" s="49"/>
      <c r="IVK46" s="49"/>
      <c r="IVL46" s="49"/>
      <c r="IVM46" s="49"/>
      <c r="IVN46" s="49"/>
      <c r="IVO46" s="49"/>
      <c r="IVP46" s="49"/>
      <c r="IVQ46" s="49"/>
      <c r="IVR46" s="49"/>
      <c r="IVS46" s="49"/>
      <c r="IVT46" s="49"/>
      <c r="IVU46" s="49"/>
      <c r="IVV46" s="49"/>
      <c r="IVW46" s="49"/>
      <c r="IVX46" s="49"/>
      <c r="IVY46" s="49"/>
      <c r="IVZ46" s="49"/>
      <c r="IWA46" s="49"/>
      <c r="IWB46" s="49"/>
      <c r="IWC46" s="49"/>
      <c r="IWD46" s="49"/>
      <c r="IWE46" s="49"/>
      <c r="IWF46" s="49"/>
      <c r="IWG46" s="49"/>
      <c r="IWH46" s="49"/>
      <c r="IWI46" s="49"/>
      <c r="IWJ46" s="49"/>
      <c r="IWK46" s="49"/>
      <c r="IWL46" s="49"/>
      <c r="IWM46" s="49"/>
      <c r="IWN46" s="49"/>
      <c r="IWO46" s="49"/>
      <c r="IWP46" s="49"/>
      <c r="IWQ46" s="49"/>
      <c r="IWR46" s="49"/>
      <c r="IWS46" s="49"/>
      <c r="IWT46" s="49"/>
      <c r="IWU46" s="49"/>
      <c r="IWV46" s="49"/>
      <c r="IWW46" s="49"/>
      <c r="IWX46" s="49"/>
      <c r="IWY46" s="49"/>
      <c r="IWZ46" s="49"/>
      <c r="IXA46" s="49"/>
      <c r="IXB46" s="49"/>
      <c r="IXC46" s="49"/>
      <c r="IXD46" s="49"/>
      <c r="IXE46" s="49"/>
      <c r="IXF46" s="49"/>
      <c r="IXG46" s="49"/>
      <c r="IXH46" s="49"/>
      <c r="IXI46" s="49"/>
      <c r="IXJ46" s="49"/>
      <c r="IXK46" s="49"/>
      <c r="IXL46" s="49"/>
      <c r="IXM46" s="49"/>
      <c r="IXN46" s="49"/>
      <c r="IXO46" s="49"/>
      <c r="IXP46" s="49"/>
      <c r="IXQ46" s="49"/>
      <c r="IXR46" s="49"/>
      <c r="IXS46" s="49"/>
      <c r="IXT46" s="49"/>
      <c r="IXU46" s="49"/>
      <c r="IXV46" s="49"/>
      <c r="IXW46" s="49"/>
      <c r="IXX46" s="49"/>
      <c r="IXY46" s="49"/>
      <c r="IXZ46" s="49"/>
      <c r="IYA46" s="49"/>
      <c r="IYB46" s="49"/>
      <c r="IYC46" s="49"/>
      <c r="IYD46" s="49"/>
      <c r="IYE46" s="49"/>
      <c r="IYF46" s="49"/>
      <c r="IYG46" s="49"/>
      <c r="IYH46" s="49"/>
      <c r="IYI46" s="49"/>
      <c r="IYJ46" s="49"/>
      <c r="IYK46" s="49"/>
      <c r="IYL46" s="49"/>
      <c r="IYM46" s="49"/>
      <c r="IYN46" s="49"/>
      <c r="IYO46" s="49"/>
      <c r="IYP46" s="49"/>
      <c r="IYQ46" s="49"/>
      <c r="IYR46" s="49"/>
      <c r="IYS46" s="49"/>
      <c r="IYT46" s="49"/>
      <c r="IYU46" s="49"/>
      <c r="IYV46" s="49"/>
      <c r="IYW46" s="49"/>
      <c r="IYX46" s="49"/>
      <c r="IYY46" s="49"/>
      <c r="IYZ46" s="49"/>
      <c r="IZA46" s="49"/>
      <c r="IZB46" s="49"/>
      <c r="IZC46" s="49"/>
      <c r="IZD46" s="49"/>
      <c r="IZE46" s="49"/>
      <c r="IZF46" s="49"/>
      <c r="IZG46" s="49"/>
      <c r="IZH46" s="49"/>
      <c r="IZI46" s="49"/>
      <c r="IZJ46" s="49"/>
      <c r="IZK46" s="49"/>
      <c r="IZL46" s="49"/>
      <c r="IZM46" s="49"/>
      <c r="IZN46" s="49"/>
      <c r="IZO46" s="49"/>
      <c r="IZP46" s="49"/>
      <c r="IZQ46" s="49"/>
      <c r="IZR46" s="49"/>
      <c r="IZS46" s="49"/>
      <c r="IZT46" s="49"/>
      <c r="IZU46" s="49"/>
      <c r="IZV46" s="49"/>
      <c r="IZW46" s="49"/>
      <c r="IZX46" s="49"/>
      <c r="IZY46" s="49"/>
      <c r="IZZ46" s="49"/>
      <c r="JAA46" s="49"/>
      <c r="JAB46" s="49"/>
      <c r="JAC46" s="49"/>
      <c r="JAD46" s="49"/>
      <c r="JAE46" s="49"/>
      <c r="JAF46" s="49"/>
      <c r="JAG46" s="49"/>
      <c r="JAH46" s="49"/>
      <c r="JAI46" s="49"/>
      <c r="JAJ46" s="49"/>
      <c r="JAK46" s="49"/>
      <c r="JAL46" s="49"/>
      <c r="JAM46" s="49"/>
      <c r="JAN46" s="49"/>
      <c r="JAO46" s="49"/>
      <c r="JAP46" s="49"/>
      <c r="JAQ46" s="49"/>
      <c r="JAR46" s="49"/>
      <c r="JAS46" s="49"/>
      <c r="JAT46" s="49"/>
      <c r="JAU46" s="49"/>
      <c r="JAV46" s="49"/>
      <c r="JAW46" s="49"/>
      <c r="JAX46" s="49"/>
      <c r="JAY46" s="49"/>
      <c r="JAZ46" s="49"/>
      <c r="JBA46" s="49"/>
      <c r="JBB46" s="49"/>
      <c r="JBC46" s="49"/>
      <c r="JBD46" s="49"/>
      <c r="JBE46" s="49"/>
      <c r="JBF46" s="49"/>
      <c r="JBG46" s="49"/>
      <c r="JBH46" s="49"/>
      <c r="JBI46" s="49"/>
      <c r="JBJ46" s="49"/>
      <c r="JBK46" s="49"/>
      <c r="JBL46" s="49"/>
      <c r="JBM46" s="49"/>
      <c r="JBN46" s="49"/>
      <c r="JBO46" s="49"/>
      <c r="JBP46" s="49"/>
      <c r="JBQ46" s="49"/>
      <c r="JBR46" s="49"/>
      <c r="JBS46" s="49"/>
      <c r="JBT46" s="49"/>
      <c r="JBU46" s="49"/>
      <c r="JBV46" s="49"/>
      <c r="JBW46" s="49"/>
      <c r="JBX46" s="49"/>
      <c r="JBY46" s="49"/>
      <c r="JBZ46" s="49"/>
      <c r="JCA46" s="49"/>
      <c r="JCB46" s="49"/>
      <c r="JCC46" s="49"/>
      <c r="JCD46" s="49"/>
      <c r="JCE46" s="49"/>
      <c r="JCF46" s="49"/>
      <c r="JCG46" s="49"/>
      <c r="JCH46" s="49"/>
      <c r="JCI46" s="49"/>
      <c r="JCJ46" s="49"/>
      <c r="JCK46" s="49"/>
      <c r="JCL46" s="49"/>
      <c r="JCM46" s="49"/>
      <c r="JCN46" s="49"/>
      <c r="JCO46" s="49"/>
      <c r="JCP46" s="49"/>
      <c r="JCQ46" s="49"/>
      <c r="JCR46" s="49"/>
      <c r="JCS46" s="49"/>
      <c r="JCT46" s="49"/>
      <c r="JCU46" s="49"/>
      <c r="JCV46" s="49"/>
      <c r="JCW46" s="49"/>
      <c r="JCX46" s="49"/>
      <c r="JCY46" s="49"/>
      <c r="JCZ46" s="49"/>
      <c r="JDA46" s="49"/>
      <c r="JDB46" s="49"/>
      <c r="JDC46" s="49"/>
      <c r="JDD46" s="49"/>
      <c r="JDE46" s="49"/>
      <c r="JDF46" s="49"/>
      <c r="JDG46" s="49"/>
      <c r="JDH46" s="49"/>
      <c r="JDI46" s="49"/>
      <c r="JDJ46" s="49"/>
      <c r="JDK46" s="49"/>
      <c r="JDL46" s="49"/>
      <c r="JDM46" s="49"/>
      <c r="JDN46" s="49"/>
      <c r="JDO46" s="49"/>
      <c r="JDP46" s="49"/>
      <c r="JDQ46" s="49"/>
      <c r="JDR46" s="49"/>
      <c r="JDS46" s="49"/>
      <c r="JDT46" s="49"/>
      <c r="JDU46" s="49"/>
      <c r="JDV46" s="49"/>
      <c r="JDW46" s="49"/>
      <c r="JDX46" s="49"/>
      <c r="JDY46" s="49"/>
      <c r="JDZ46" s="49"/>
      <c r="JEA46" s="49"/>
      <c r="JEB46" s="49"/>
      <c r="JEC46" s="49"/>
      <c r="JED46" s="49"/>
      <c r="JEE46" s="49"/>
      <c r="JEF46" s="49"/>
      <c r="JEG46" s="49"/>
      <c r="JEH46" s="49"/>
      <c r="JEI46" s="49"/>
      <c r="JEJ46" s="49"/>
      <c r="JEK46" s="49"/>
      <c r="JEL46" s="49"/>
      <c r="JEM46" s="49"/>
      <c r="JEN46" s="49"/>
      <c r="JEO46" s="49"/>
      <c r="JEP46" s="49"/>
      <c r="JEQ46" s="49"/>
      <c r="JER46" s="49"/>
      <c r="JES46" s="49"/>
      <c r="JET46" s="49"/>
      <c r="JEU46" s="49"/>
      <c r="JEV46" s="49"/>
      <c r="JEW46" s="49"/>
      <c r="JEX46" s="49"/>
      <c r="JEY46" s="49"/>
      <c r="JEZ46" s="49"/>
      <c r="JFA46" s="49"/>
      <c r="JFB46" s="49"/>
      <c r="JFC46" s="49"/>
      <c r="JFD46" s="49"/>
      <c r="JFE46" s="49"/>
      <c r="JFF46" s="49"/>
      <c r="JFG46" s="49"/>
      <c r="JFH46" s="49"/>
      <c r="JFI46" s="49"/>
      <c r="JFJ46" s="49"/>
      <c r="JFK46" s="49"/>
      <c r="JFL46" s="49"/>
      <c r="JFM46" s="49"/>
      <c r="JFN46" s="49"/>
      <c r="JFO46" s="49"/>
      <c r="JFP46" s="49"/>
      <c r="JFQ46" s="49"/>
      <c r="JFR46" s="49"/>
      <c r="JFS46" s="49"/>
      <c r="JFT46" s="49"/>
      <c r="JFU46" s="49"/>
      <c r="JFV46" s="49"/>
      <c r="JFW46" s="49"/>
      <c r="JFX46" s="49"/>
      <c r="JFY46" s="49"/>
      <c r="JFZ46" s="49"/>
      <c r="JGA46" s="49"/>
      <c r="JGB46" s="49"/>
      <c r="JGC46" s="49"/>
      <c r="JGD46" s="49"/>
      <c r="JGE46" s="49"/>
      <c r="JGF46" s="49"/>
      <c r="JGG46" s="49"/>
      <c r="JGH46" s="49"/>
      <c r="JGI46" s="49"/>
      <c r="JGJ46" s="49"/>
      <c r="JGK46" s="49"/>
      <c r="JGL46" s="49"/>
      <c r="JGM46" s="49"/>
      <c r="JGN46" s="49"/>
      <c r="JGO46" s="49"/>
      <c r="JGP46" s="49"/>
      <c r="JGQ46" s="49"/>
      <c r="JGR46" s="49"/>
      <c r="JGS46" s="49"/>
      <c r="JGT46" s="49"/>
      <c r="JGU46" s="49"/>
      <c r="JGV46" s="49"/>
      <c r="JGW46" s="49"/>
      <c r="JGX46" s="49"/>
      <c r="JGY46" s="49"/>
      <c r="JGZ46" s="49"/>
      <c r="JHA46" s="49"/>
      <c r="JHB46" s="49"/>
      <c r="JHC46" s="49"/>
      <c r="JHD46" s="49"/>
      <c r="JHE46" s="49"/>
      <c r="JHF46" s="49"/>
      <c r="JHG46" s="49"/>
      <c r="JHH46" s="49"/>
      <c r="JHI46" s="49"/>
      <c r="JHJ46" s="49"/>
      <c r="JHK46" s="49"/>
      <c r="JHL46" s="49"/>
      <c r="JHM46" s="49"/>
      <c r="JHN46" s="49"/>
      <c r="JHO46" s="49"/>
      <c r="JHP46" s="49"/>
      <c r="JHQ46" s="49"/>
      <c r="JHR46" s="49"/>
      <c r="JHS46" s="49"/>
      <c r="JHT46" s="49"/>
      <c r="JHU46" s="49"/>
      <c r="JHV46" s="49"/>
      <c r="JHW46" s="49"/>
      <c r="JHX46" s="49"/>
      <c r="JHY46" s="49"/>
      <c r="JHZ46" s="49"/>
      <c r="JIA46" s="49"/>
      <c r="JIB46" s="49"/>
      <c r="JIC46" s="49"/>
      <c r="JID46" s="49"/>
      <c r="JIE46" s="49"/>
      <c r="JIF46" s="49"/>
      <c r="JIG46" s="49"/>
      <c r="JIH46" s="49"/>
      <c r="JII46" s="49"/>
      <c r="JIJ46" s="49"/>
      <c r="JIK46" s="49"/>
      <c r="JIL46" s="49"/>
      <c r="JIM46" s="49"/>
      <c r="JIN46" s="49"/>
      <c r="JIO46" s="49"/>
      <c r="JIP46" s="49"/>
      <c r="JIQ46" s="49"/>
      <c r="JIR46" s="49"/>
      <c r="JIS46" s="49"/>
      <c r="JIT46" s="49"/>
      <c r="JIU46" s="49"/>
      <c r="JIV46" s="49"/>
      <c r="JIW46" s="49"/>
      <c r="JIX46" s="49"/>
      <c r="JIY46" s="49"/>
      <c r="JIZ46" s="49"/>
      <c r="JJA46" s="49"/>
      <c r="JJB46" s="49"/>
      <c r="JJC46" s="49"/>
      <c r="JJD46" s="49"/>
      <c r="JJE46" s="49"/>
      <c r="JJF46" s="49"/>
      <c r="JJG46" s="49"/>
      <c r="JJH46" s="49"/>
      <c r="JJI46" s="49"/>
      <c r="JJJ46" s="49"/>
      <c r="JJK46" s="49"/>
      <c r="JJL46" s="49"/>
      <c r="JJM46" s="49"/>
      <c r="JJN46" s="49"/>
      <c r="JJO46" s="49"/>
      <c r="JJP46" s="49"/>
      <c r="JJQ46" s="49"/>
      <c r="JJR46" s="49"/>
      <c r="JJS46" s="49"/>
      <c r="JJT46" s="49"/>
      <c r="JJU46" s="49"/>
      <c r="JJV46" s="49"/>
      <c r="JJW46" s="49"/>
      <c r="JJX46" s="49"/>
      <c r="JJY46" s="49"/>
      <c r="JJZ46" s="49"/>
      <c r="JKA46" s="49"/>
      <c r="JKB46" s="49"/>
      <c r="JKC46" s="49"/>
      <c r="JKD46" s="49"/>
      <c r="JKE46" s="49"/>
      <c r="JKF46" s="49"/>
      <c r="JKG46" s="49"/>
      <c r="JKH46" s="49"/>
      <c r="JKI46" s="49"/>
      <c r="JKJ46" s="49"/>
      <c r="JKK46" s="49"/>
      <c r="JKL46" s="49"/>
      <c r="JKM46" s="49"/>
      <c r="JKN46" s="49"/>
      <c r="JKO46" s="49"/>
      <c r="JKP46" s="49"/>
      <c r="JKQ46" s="49"/>
      <c r="JKR46" s="49"/>
      <c r="JKS46" s="49"/>
      <c r="JKT46" s="49"/>
      <c r="JKU46" s="49"/>
      <c r="JKV46" s="49"/>
      <c r="JKW46" s="49"/>
      <c r="JKX46" s="49"/>
      <c r="JKY46" s="49"/>
      <c r="JKZ46" s="49"/>
      <c r="JLA46" s="49"/>
      <c r="JLB46" s="49"/>
      <c r="JLC46" s="49"/>
      <c r="JLD46" s="49"/>
      <c r="JLE46" s="49"/>
      <c r="JLF46" s="49"/>
      <c r="JLG46" s="49"/>
      <c r="JLH46" s="49"/>
      <c r="JLI46" s="49"/>
      <c r="JLJ46" s="49"/>
      <c r="JLK46" s="49"/>
      <c r="JLL46" s="49"/>
      <c r="JLM46" s="49"/>
      <c r="JLN46" s="49"/>
      <c r="JLO46" s="49"/>
      <c r="JLP46" s="49"/>
      <c r="JLQ46" s="49"/>
      <c r="JLR46" s="49"/>
      <c r="JLS46" s="49"/>
      <c r="JLT46" s="49"/>
      <c r="JLU46" s="49"/>
      <c r="JLV46" s="49"/>
      <c r="JLW46" s="49"/>
      <c r="JLX46" s="49"/>
      <c r="JLY46" s="49"/>
      <c r="JLZ46" s="49"/>
      <c r="JMA46" s="49"/>
      <c r="JMB46" s="49"/>
      <c r="JMC46" s="49"/>
      <c r="JMD46" s="49"/>
      <c r="JME46" s="49"/>
      <c r="JMF46" s="49"/>
      <c r="JMG46" s="49"/>
      <c r="JMH46" s="49"/>
      <c r="JMI46" s="49"/>
      <c r="JMJ46" s="49"/>
      <c r="JMK46" s="49"/>
      <c r="JML46" s="49"/>
      <c r="JMM46" s="49"/>
      <c r="JMN46" s="49"/>
      <c r="JMO46" s="49"/>
      <c r="JMP46" s="49"/>
      <c r="JMQ46" s="49"/>
      <c r="JMR46" s="49"/>
      <c r="JMS46" s="49"/>
      <c r="JMT46" s="49"/>
      <c r="JMU46" s="49"/>
      <c r="JMV46" s="49"/>
      <c r="JMW46" s="49"/>
      <c r="JMX46" s="49"/>
      <c r="JMY46" s="49"/>
      <c r="JMZ46" s="49"/>
      <c r="JNA46" s="49"/>
      <c r="JNB46" s="49"/>
      <c r="JNC46" s="49"/>
      <c r="JND46" s="49"/>
      <c r="JNE46" s="49"/>
      <c r="JNF46" s="49"/>
      <c r="JNG46" s="49"/>
      <c r="JNH46" s="49"/>
      <c r="JNI46" s="49"/>
      <c r="JNJ46" s="49"/>
      <c r="JNK46" s="49"/>
      <c r="JNL46" s="49"/>
      <c r="JNM46" s="49"/>
      <c r="JNN46" s="49"/>
      <c r="JNO46" s="49"/>
      <c r="JNP46" s="49"/>
      <c r="JNQ46" s="49"/>
      <c r="JNR46" s="49"/>
      <c r="JNS46" s="49"/>
      <c r="JNT46" s="49"/>
      <c r="JNU46" s="49"/>
      <c r="JNV46" s="49"/>
      <c r="JNW46" s="49"/>
      <c r="JNX46" s="49"/>
      <c r="JNY46" s="49"/>
      <c r="JNZ46" s="49"/>
      <c r="JOA46" s="49"/>
      <c r="JOB46" s="49"/>
      <c r="JOC46" s="49"/>
      <c r="JOD46" s="49"/>
      <c r="JOE46" s="49"/>
      <c r="JOF46" s="49"/>
      <c r="JOG46" s="49"/>
      <c r="JOH46" s="49"/>
      <c r="JOI46" s="49"/>
      <c r="JOJ46" s="49"/>
      <c r="JOK46" s="49"/>
      <c r="JOL46" s="49"/>
      <c r="JOM46" s="49"/>
      <c r="JON46" s="49"/>
      <c r="JOO46" s="49"/>
      <c r="JOP46" s="49"/>
      <c r="JOQ46" s="49"/>
      <c r="JOR46" s="49"/>
      <c r="JOS46" s="49"/>
      <c r="JOT46" s="49"/>
      <c r="JOU46" s="49"/>
      <c r="JOV46" s="49"/>
      <c r="JOW46" s="49"/>
      <c r="JOX46" s="49"/>
      <c r="JOY46" s="49"/>
      <c r="JOZ46" s="49"/>
      <c r="JPA46" s="49"/>
      <c r="JPB46" s="49"/>
      <c r="JPC46" s="49"/>
      <c r="JPD46" s="49"/>
      <c r="JPE46" s="49"/>
      <c r="JPF46" s="49"/>
      <c r="JPG46" s="49"/>
      <c r="JPH46" s="49"/>
      <c r="JPI46" s="49"/>
      <c r="JPJ46" s="49"/>
      <c r="JPK46" s="49"/>
      <c r="JPL46" s="49"/>
      <c r="JPM46" s="49"/>
      <c r="JPN46" s="49"/>
      <c r="JPO46" s="49"/>
      <c r="JPP46" s="49"/>
      <c r="JPQ46" s="49"/>
      <c r="JPR46" s="49"/>
      <c r="JPS46" s="49"/>
      <c r="JPT46" s="49"/>
      <c r="JPU46" s="49"/>
      <c r="JPV46" s="49"/>
      <c r="JPW46" s="49"/>
      <c r="JPX46" s="49"/>
      <c r="JPY46" s="49"/>
      <c r="JPZ46" s="49"/>
      <c r="JQA46" s="49"/>
      <c r="JQB46" s="49"/>
      <c r="JQC46" s="49"/>
      <c r="JQD46" s="49"/>
      <c r="JQE46" s="49"/>
      <c r="JQF46" s="49"/>
      <c r="JQG46" s="49"/>
      <c r="JQH46" s="49"/>
      <c r="JQI46" s="49"/>
      <c r="JQJ46" s="49"/>
      <c r="JQK46" s="49"/>
      <c r="JQL46" s="49"/>
      <c r="JQM46" s="49"/>
      <c r="JQN46" s="49"/>
      <c r="JQO46" s="49"/>
      <c r="JQP46" s="49"/>
      <c r="JQQ46" s="49"/>
      <c r="JQR46" s="49"/>
      <c r="JQS46" s="49"/>
      <c r="JQT46" s="49"/>
      <c r="JQU46" s="49"/>
      <c r="JQV46" s="49"/>
      <c r="JQW46" s="49"/>
      <c r="JQX46" s="49"/>
      <c r="JQY46" s="49"/>
      <c r="JQZ46" s="49"/>
      <c r="JRA46" s="49"/>
      <c r="JRB46" s="49"/>
      <c r="JRC46" s="49"/>
      <c r="JRD46" s="49"/>
      <c r="JRE46" s="49"/>
      <c r="JRF46" s="49"/>
      <c r="JRG46" s="49"/>
      <c r="JRH46" s="49"/>
      <c r="JRI46" s="49"/>
      <c r="JRJ46" s="49"/>
      <c r="JRK46" s="49"/>
      <c r="JRL46" s="49"/>
      <c r="JRM46" s="49"/>
      <c r="JRN46" s="49"/>
      <c r="JRO46" s="49"/>
      <c r="JRP46" s="49"/>
      <c r="JRQ46" s="49"/>
      <c r="JRR46" s="49"/>
      <c r="JRS46" s="49"/>
      <c r="JRT46" s="49"/>
      <c r="JRU46" s="49"/>
      <c r="JRV46" s="49"/>
      <c r="JRW46" s="49"/>
      <c r="JRX46" s="49"/>
      <c r="JRY46" s="49"/>
      <c r="JRZ46" s="49"/>
      <c r="JSA46" s="49"/>
      <c r="JSB46" s="49"/>
      <c r="JSC46" s="49"/>
      <c r="JSD46" s="49"/>
      <c r="JSE46" s="49"/>
      <c r="JSF46" s="49"/>
      <c r="JSG46" s="49"/>
      <c r="JSH46" s="49"/>
      <c r="JSI46" s="49"/>
      <c r="JSJ46" s="49"/>
      <c r="JSK46" s="49"/>
      <c r="JSL46" s="49"/>
      <c r="JSM46" s="49"/>
      <c r="JSN46" s="49"/>
      <c r="JSO46" s="49"/>
      <c r="JSP46" s="49"/>
      <c r="JSQ46" s="49"/>
      <c r="JSR46" s="49"/>
      <c r="JSS46" s="49"/>
      <c r="JST46" s="49"/>
      <c r="JSU46" s="49"/>
      <c r="JSV46" s="49"/>
      <c r="JSW46" s="49"/>
      <c r="JSX46" s="49"/>
      <c r="JSY46" s="49"/>
      <c r="JSZ46" s="49"/>
      <c r="JTA46" s="49"/>
      <c r="JTB46" s="49"/>
      <c r="JTC46" s="49"/>
      <c r="JTD46" s="49"/>
      <c r="JTE46" s="49"/>
      <c r="JTF46" s="49"/>
      <c r="JTG46" s="49"/>
      <c r="JTH46" s="49"/>
      <c r="JTI46" s="49"/>
      <c r="JTJ46" s="49"/>
      <c r="JTK46" s="49"/>
      <c r="JTL46" s="49"/>
      <c r="JTM46" s="49"/>
      <c r="JTN46" s="49"/>
      <c r="JTO46" s="49"/>
      <c r="JTP46" s="49"/>
      <c r="JTQ46" s="49"/>
      <c r="JTR46" s="49"/>
      <c r="JTS46" s="49"/>
      <c r="JTT46" s="49"/>
      <c r="JTU46" s="49"/>
      <c r="JTV46" s="49"/>
      <c r="JTW46" s="49"/>
      <c r="JTX46" s="49"/>
      <c r="JTY46" s="49"/>
      <c r="JTZ46" s="49"/>
      <c r="JUA46" s="49"/>
      <c r="JUB46" s="49"/>
      <c r="JUC46" s="49"/>
      <c r="JUD46" s="49"/>
      <c r="JUE46" s="49"/>
      <c r="JUF46" s="49"/>
      <c r="JUG46" s="49"/>
      <c r="JUH46" s="49"/>
      <c r="JUI46" s="49"/>
      <c r="JUJ46" s="49"/>
      <c r="JUK46" s="49"/>
      <c r="JUL46" s="49"/>
      <c r="JUM46" s="49"/>
      <c r="JUN46" s="49"/>
      <c r="JUO46" s="49"/>
      <c r="JUP46" s="49"/>
      <c r="JUQ46" s="49"/>
      <c r="JUR46" s="49"/>
      <c r="JUS46" s="49"/>
      <c r="JUT46" s="49"/>
      <c r="JUU46" s="49"/>
      <c r="JUV46" s="49"/>
      <c r="JUW46" s="49"/>
      <c r="JUX46" s="49"/>
      <c r="JUY46" s="49"/>
      <c r="JUZ46" s="49"/>
      <c r="JVA46" s="49"/>
      <c r="JVB46" s="49"/>
      <c r="JVC46" s="49"/>
      <c r="JVD46" s="49"/>
      <c r="JVE46" s="49"/>
      <c r="JVF46" s="49"/>
      <c r="JVG46" s="49"/>
      <c r="JVH46" s="49"/>
      <c r="JVI46" s="49"/>
      <c r="JVJ46" s="49"/>
      <c r="JVK46" s="49"/>
      <c r="JVL46" s="49"/>
      <c r="JVM46" s="49"/>
      <c r="JVN46" s="49"/>
      <c r="JVO46" s="49"/>
      <c r="JVP46" s="49"/>
      <c r="JVQ46" s="49"/>
      <c r="JVR46" s="49"/>
      <c r="JVS46" s="49"/>
      <c r="JVT46" s="49"/>
      <c r="JVU46" s="49"/>
      <c r="JVV46" s="49"/>
      <c r="JVW46" s="49"/>
      <c r="JVX46" s="49"/>
      <c r="JVY46" s="49"/>
      <c r="JVZ46" s="49"/>
      <c r="JWA46" s="49"/>
      <c r="JWB46" s="49"/>
      <c r="JWC46" s="49"/>
      <c r="JWD46" s="49"/>
      <c r="JWE46" s="49"/>
      <c r="JWF46" s="49"/>
      <c r="JWG46" s="49"/>
      <c r="JWH46" s="49"/>
      <c r="JWI46" s="49"/>
      <c r="JWJ46" s="49"/>
      <c r="JWK46" s="49"/>
      <c r="JWL46" s="49"/>
      <c r="JWM46" s="49"/>
      <c r="JWN46" s="49"/>
      <c r="JWO46" s="49"/>
      <c r="JWP46" s="49"/>
      <c r="JWQ46" s="49"/>
      <c r="JWR46" s="49"/>
      <c r="JWS46" s="49"/>
      <c r="JWT46" s="49"/>
      <c r="JWU46" s="49"/>
      <c r="JWV46" s="49"/>
      <c r="JWW46" s="49"/>
      <c r="JWX46" s="49"/>
      <c r="JWY46" s="49"/>
      <c r="JWZ46" s="49"/>
      <c r="JXA46" s="49"/>
      <c r="JXB46" s="49"/>
      <c r="JXC46" s="49"/>
      <c r="JXD46" s="49"/>
      <c r="JXE46" s="49"/>
      <c r="JXF46" s="49"/>
      <c r="JXG46" s="49"/>
      <c r="JXH46" s="49"/>
      <c r="JXI46" s="49"/>
      <c r="JXJ46" s="49"/>
      <c r="JXK46" s="49"/>
      <c r="JXL46" s="49"/>
      <c r="JXM46" s="49"/>
      <c r="JXN46" s="49"/>
      <c r="JXO46" s="49"/>
      <c r="JXP46" s="49"/>
      <c r="JXQ46" s="49"/>
      <c r="JXR46" s="49"/>
      <c r="JXS46" s="49"/>
      <c r="JXT46" s="49"/>
      <c r="JXU46" s="49"/>
      <c r="JXV46" s="49"/>
      <c r="JXW46" s="49"/>
      <c r="JXX46" s="49"/>
      <c r="JXY46" s="49"/>
      <c r="JXZ46" s="49"/>
      <c r="JYA46" s="49"/>
      <c r="JYB46" s="49"/>
      <c r="JYC46" s="49"/>
      <c r="JYD46" s="49"/>
      <c r="JYE46" s="49"/>
      <c r="JYF46" s="49"/>
      <c r="JYG46" s="49"/>
      <c r="JYH46" s="49"/>
      <c r="JYI46" s="49"/>
      <c r="JYJ46" s="49"/>
      <c r="JYK46" s="49"/>
      <c r="JYL46" s="49"/>
      <c r="JYM46" s="49"/>
      <c r="JYN46" s="49"/>
      <c r="JYO46" s="49"/>
      <c r="JYP46" s="49"/>
      <c r="JYQ46" s="49"/>
      <c r="JYR46" s="49"/>
      <c r="JYS46" s="49"/>
      <c r="JYT46" s="49"/>
      <c r="JYU46" s="49"/>
      <c r="JYV46" s="49"/>
      <c r="JYW46" s="49"/>
      <c r="JYX46" s="49"/>
      <c r="JYY46" s="49"/>
      <c r="JYZ46" s="49"/>
      <c r="JZA46" s="49"/>
      <c r="JZB46" s="49"/>
      <c r="JZC46" s="49"/>
      <c r="JZD46" s="49"/>
      <c r="JZE46" s="49"/>
      <c r="JZF46" s="49"/>
      <c r="JZG46" s="49"/>
      <c r="JZH46" s="49"/>
      <c r="JZI46" s="49"/>
      <c r="JZJ46" s="49"/>
      <c r="JZK46" s="49"/>
      <c r="JZL46" s="49"/>
      <c r="JZM46" s="49"/>
      <c r="JZN46" s="49"/>
      <c r="JZO46" s="49"/>
      <c r="JZP46" s="49"/>
      <c r="JZQ46" s="49"/>
      <c r="JZR46" s="49"/>
      <c r="JZS46" s="49"/>
      <c r="JZT46" s="49"/>
      <c r="JZU46" s="49"/>
      <c r="JZV46" s="49"/>
      <c r="JZW46" s="49"/>
      <c r="JZX46" s="49"/>
      <c r="JZY46" s="49"/>
      <c r="JZZ46" s="49"/>
      <c r="KAA46" s="49"/>
      <c r="KAB46" s="49"/>
      <c r="KAC46" s="49"/>
      <c r="KAD46" s="49"/>
      <c r="KAE46" s="49"/>
      <c r="KAF46" s="49"/>
      <c r="KAG46" s="49"/>
      <c r="KAH46" s="49"/>
      <c r="KAI46" s="49"/>
      <c r="KAJ46" s="49"/>
      <c r="KAK46" s="49"/>
      <c r="KAL46" s="49"/>
      <c r="KAM46" s="49"/>
      <c r="KAN46" s="49"/>
      <c r="KAO46" s="49"/>
      <c r="KAP46" s="49"/>
      <c r="KAQ46" s="49"/>
      <c r="KAR46" s="49"/>
      <c r="KAS46" s="49"/>
      <c r="KAT46" s="49"/>
      <c r="KAU46" s="49"/>
      <c r="KAV46" s="49"/>
      <c r="KAW46" s="49"/>
      <c r="KAX46" s="49"/>
      <c r="KAY46" s="49"/>
      <c r="KAZ46" s="49"/>
      <c r="KBA46" s="49"/>
      <c r="KBB46" s="49"/>
      <c r="KBC46" s="49"/>
      <c r="KBD46" s="49"/>
      <c r="KBE46" s="49"/>
      <c r="KBF46" s="49"/>
      <c r="KBG46" s="49"/>
      <c r="KBH46" s="49"/>
      <c r="KBI46" s="49"/>
      <c r="KBJ46" s="49"/>
      <c r="KBK46" s="49"/>
      <c r="KBL46" s="49"/>
      <c r="KBM46" s="49"/>
      <c r="KBN46" s="49"/>
      <c r="KBO46" s="49"/>
      <c r="KBP46" s="49"/>
      <c r="KBQ46" s="49"/>
      <c r="KBR46" s="49"/>
      <c r="KBS46" s="49"/>
      <c r="KBT46" s="49"/>
      <c r="KBU46" s="49"/>
      <c r="KBV46" s="49"/>
      <c r="KBW46" s="49"/>
      <c r="KBX46" s="49"/>
      <c r="KBY46" s="49"/>
      <c r="KBZ46" s="49"/>
      <c r="KCA46" s="49"/>
      <c r="KCB46" s="49"/>
      <c r="KCC46" s="49"/>
      <c r="KCD46" s="49"/>
      <c r="KCE46" s="49"/>
      <c r="KCF46" s="49"/>
      <c r="KCG46" s="49"/>
      <c r="KCH46" s="49"/>
      <c r="KCI46" s="49"/>
      <c r="KCJ46" s="49"/>
      <c r="KCK46" s="49"/>
      <c r="KCL46" s="49"/>
      <c r="KCM46" s="49"/>
      <c r="KCN46" s="49"/>
      <c r="KCO46" s="49"/>
      <c r="KCP46" s="49"/>
      <c r="KCQ46" s="49"/>
      <c r="KCR46" s="49"/>
      <c r="KCS46" s="49"/>
      <c r="KCT46" s="49"/>
      <c r="KCU46" s="49"/>
      <c r="KCV46" s="49"/>
      <c r="KCW46" s="49"/>
      <c r="KCX46" s="49"/>
      <c r="KCY46" s="49"/>
      <c r="KCZ46" s="49"/>
      <c r="KDA46" s="49"/>
      <c r="KDB46" s="49"/>
      <c r="KDC46" s="49"/>
      <c r="KDD46" s="49"/>
      <c r="KDE46" s="49"/>
      <c r="KDF46" s="49"/>
      <c r="KDG46" s="49"/>
      <c r="KDH46" s="49"/>
      <c r="KDI46" s="49"/>
      <c r="KDJ46" s="49"/>
      <c r="KDK46" s="49"/>
      <c r="KDL46" s="49"/>
      <c r="KDM46" s="49"/>
      <c r="KDN46" s="49"/>
      <c r="KDO46" s="49"/>
      <c r="KDP46" s="49"/>
      <c r="KDQ46" s="49"/>
      <c r="KDR46" s="49"/>
      <c r="KDS46" s="49"/>
      <c r="KDT46" s="49"/>
      <c r="KDU46" s="49"/>
      <c r="KDV46" s="49"/>
      <c r="KDW46" s="49"/>
      <c r="KDX46" s="49"/>
      <c r="KDY46" s="49"/>
      <c r="KDZ46" s="49"/>
      <c r="KEA46" s="49"/>
      <c r="KEB46" s="49"/>
      <c r="KEC46" s="49"/>
      <c r="KED46" s="49"/>
      <c r="KEE46" s="49"/>
      <c r="KEF46" s="49"/>
      <c r="KEG46" s="49"/>
      <c r="KEH46" s="49"/>
      <c r="KEI46" s="49"/>
      <c r="KEJ46" s="49"/>
      <c r="KEK46" s="49"/>
      <c r="KEL46" s="49"/>
      <c r="KEM46" s="49"/>
      <c r="KEN46" s="49"/>
      <c r="KEO46" s="49"/>
      <c r="KEP46" s="49"/>
      <c r="KEQ46" s="49"/>
      <c r="KER46" s="49"/>
      <c r="KES46" s="49"/>
      <c r="KET46" s="49"/>
      <c r="KEU46" s="49"/>
      <c r="KEV46" s="49"/>
      <c r="KEW46" s="49"/>
      <c r="KEX46" s="49"/>
      <c r="KEY46" s="49"/>
      <c r="KEZ46" s="49"/>
      <c r="KFA46" s="49"/>
      <c r="KFB46" s="49"/>
      <c r="KFC46" s="49"/>
      <c r="KFD46" s="49"/>
      <c r="KFE46" s="49"/>
      <c r="KFF46" s="49"/>
      <c r="KFG46" s="49"/>
      <c r="KFH46" s="49"/>
      <c r="KFI46" s="49"/>
      <c r="KFJ46" s="49"/>
      <c r="KFK46" s="49"/>
      <c r="KFL46" s="49"/>
      <c r="KFM46" s="49"/>
      <c r="KFN46" s="49"/>
      <c r="KFO46" s="49"/>
      <c r="KFP46" s="49"/>
      <c r="KFQ46" s="49"/>
      <c r="KFR46" s="49"/>
      <c r="KFS46" s="49"/>
      <c r="KFT46" s="49"/>
      <c r="KFU46" s="49"/>
      <c r="KFV46" s="49"/>
      <c r="KFW46" s="49"/>
      <c r="KFX46" s="49"/>
      <c r="KFY46" s="49"/>
      <c r="KFZ46" s="49"/>
      <c r="KGA46" s="49"/>
      <c r="KGB46" s="49"/>
      <c r="KGC46" s="49"/>
      <c r="KGD46" s="49"/>
      <c r="KGE46" s="49"/>
      <c r="KGF46" s="49"/>
      <c r="KGG46" s="49"/>
      <c r="KGH46" s="49"/>
      <c r="KGI46" s="49"/>
      <c r="KGJ46" s="49"/>
      <c r="KGK46" s="49"/>
      <c r="KGL46" s="49"/>
      <c r="KGM46" s="49"/>
      <c r="KGN46" s="49"/>
      <c r="KGO46" s="49"/>
      <c r="KGP46" s="49"/>
      <c r="KGQ46" s="49"/>
      <c r="KGR46" s="49"/>
      <c r="KGS46" s="49"/>
      <c r="KGT46" s="49"/>
      <c r="KGU46" s="49"/>
      <c r="KGV46" s="49"/>
      <c r="KGW46" s="49"/>
      <c r="KGX46" s="49"/>
      <c r="KGY46" s="49"/>
      <c r="KGZ46" s="49"/>
      <c r="KHA46" s="49"/>
      <c r="KHB46" s="49"/>
      <c r="KHC46" s="49"/>
      <c r="KHD46" s="49"/>
      <c r="KHE46" s="49"/>
      <c r="KHF46" s="49"/>
      <c r="KHG46" s="49"/>
      <c r="KHH46" s="49"/>
      <c r="KHI46" s="49"/>
      <c r="KHJ46" s="49"/>
      <c r="KHK46" s="49"/>
      <c r="KHL46" s="49"/>
      <c r="KHM46" s="49"/>
      <c r="KHN46" s="49"/>
      <c r="KHO46" s="49"/>
      <c r="KHP46" s="49"/>
      <c r="KHQ46" s="49"/>
      <c r="KHR46" s="49"/>
      <c r="KHS46" s="49"/>
      <c r="KHT46" s="49"/>
      <c r="KHU46" s="49"/>
      <c r="KHV46" s="49"/>
      <c r="KHW46" s="49"/>
      <c r="KHX46" s="49"/>
      <c r="KHY46" s="49"/>
      <c r="KHZ46" s="49"/>
      <c r="KIA46" s="49"/>
      <c r="KIB46" s="49"/>
      <c r="KIC46" s="49"/>
      <c r="KID46" s="49"/>
      <c r="KIE46" s="49"/>
      <c r="KIF46" s="49"/>
      <c r="KIG46" s="49"/>
      <c r="KIH46" s="49"/>
      <c r="KII46" s="49"/>
      <c r="KIJ46" s="49"/>
      <c r="KIK46" s="49"/>
      <c r="KIL46" s="49"/>
      <c r="KIM46" s="49"/>
      <c r="KIN46" s="49"/>
      <c r="KIO46" s="49"/>
      <c r="KIP46" s="49"/>
      <c r="KIQ46" s="49"/>
      <c r="KIR46" s="49"/>
      <c r="KIS46" s="49"/>
      <c r="KIT46" s="49"/>
      <c r="KIU46" s="49"/>
      <c r="KIV46" s="49"/>
      <c r="KIW46" s="49"/>
      <c r="KIX46" s="49"/>
      <c r="KIY46" s="49"/>
      <c r="KIZ46" s="49"/>
      <c r="KJA46" s="49"/>
      <c r="KJB46" s="49"/>
      <c r="KJC46" s="49"/>
      <c r="KJD46" s="49"/>
      <c r="KJE46" s="49"/>
      <c r="KJF46" s="49"/>
      <c r="KJG46" s="49"/>
      <c r="KJH46" s="49"/>
      <c r="KJI46" s="49"/>
      <c r="KJJ46" s="49"/>
      <c r="KJK46" s="49"/>
      <c r="KJL46" s="49"/>
      <c r="KJM46" s="49"/>
      <c r="KJN46" s="49"/>
      <c r="KJO46" s="49"/>
      <c r="KJP46" s="49"/>
      <c r="KJQ46" s="49"/>
      <c r="KJR46" s="49"/>
      <c r="KJS46" s="49"/>
      <c r="KJT46" s="49"/>
      <c r="KJU46" s="49"/>
      <c r="KJV46" s="49"/>
      <c r="KJW46" s="49"/>
      <c r="KJX46" s="49"/>
      <c r="KJY46" s="49"/>
      <c r="KJZ46" s="49"/>
      <c r="KKA46" s="49"/>
      <c r="KKB46" s="49"/>
      <c r="KKC46" s="49"/>
      <c r="KKD46" s="49"/>
      <c r="KKE46" s="49"/>
      <c r="KKF46" s="49"/>
      <c r="KKG46" s="49"/>
      <c r="KKH46" s="49"/>
      <c r="KKI46" s="49"/>
      <c r="KKJ46" s="49"/>
      <c r="KKK46" s="49"/>
      <c r="KKL46" s="49"/>
      <c r="KKM46" s="49"/>
      <c r="KKN46" s="49"/>
      <c r="KKO46" s="49"/>
      <c r="KKP46" s="49"/>
      <c r="KKQ46" s="49"/>
      <c r="KKR46" s="49"/>
      <c r="KKS46" s="49"/>
      <c r="KKT46" s="49"/>
      <c r="KKU46" s="49"/>
      <c r="KKV46" s="49"/>
      <c r="KKW46" s="49"/>
      <c r="KKX46" s="49"/>
      <c r="KKY46" s="49"/>
      <c r="KKZ46" s="49"/>
      <c r="KLA46" s="49"/>
      <c r="KLB46" s="49"/>
      <c r="KLC46" s="49"/>
      <c r="KLD46" s="49"/>
      <c r="KLE46" s="49"/>
      <c r="KLF46" s="49"/>
      <c r="KLG46" s="49"/>
      <c r="KLH46" s="49"/>
      <c r="KLI46" s="49"/>
      <c r="KLJ46" s="49"/>
      <c r="KLK46" s="49"/>
      <c r="KLL46" s="49"/>
      <c r="KLM46" s="49"/>
      <c r="KLN46" s="49"/>
      <c r="KLO46" s="49"/>
      <c r="KLP46" s="49"/>
      <c r="KLQ46" s="49"/>
      <c r="KLR46" s="49"/>
      <c r="KLS46" s="49"/>
      <c r="KLT46" s="49"/>
      <c r="KLU46" s="49"/>
      <c r="KLV46" s="49"/>
      <c r="KLW46" s="49"/>
      <c r="KLX46" s="49"/>
      <c r="KLY46" s="49"/>
      <c r="KLZ46" s="49"/>
      <c r="KMA46" s="49"/>
      <c r="KMB46" s="49"/>
      <c r="KMC46" s="49"/>
      <c r="KMD46" s="49"/>
      <c r="KME46" s="49"/>
      <c r="KMF46" s="49"/>
      <c r="KMG46" s="49"/>
      <c r="KMH46" s="49"/>
      <c r="KMI46" s="49"/>
      <c r="KMJ46" s="49"/>
      <c r="KMK46" s="49"/>
      <c r="KML46" s="49"/>
      <c r="KMM46" s="49"/>
      <c r="KMN46" s="49"/>
      <c r="KMO46" s="49"/>
      <c r="KMP46" s="49"/>
      <c r="KMQ46" s="49"/>
      <c r="KMR46" s="49"/>
      <c r="KMS46" s="49"/>
      <c r="KMT46" s="49"/>
      <c r="KMU46" s="49"/>
      <c r="KMV46" s="49"/>
      <c r="KMW46" s="49"/>
      <c r="KMX46" s="49"/>
      <c r="KMY46" s="49"/>
      <c r="KMZ46" s="49"/>
      <c r="KNA46" s="49"/>
      <c r="KNB46" s="49"/>
      <c r="KNC46" s="49"/>
      <c r="KND46" s="49"/>
      <c r="KNE46" s="49"/>
      <c r="KNF46" s="49"/>
      <c r="KNG46" s="49"/>
      <c r="KNH46" s="49"/>
      <c r="KNI46" s="49"/>
      <c r="KNJ46" s="49"/>
      <c r="KNK46" s="49"/>
      <c r="KNL46" s="49"/>
      <c r="KNM46" s="49"/>
      <c r="KNN46" s="49"/>
      <c r="KNO46" s="49"/>
      <c r="KNP46" s="49"/>
      <c r="KNQ46" s="49"/>
      <c r="KNR46" s="49"/>
      <c r="KNS46" s="49"/>
      <c r="KNT46" s="49"/>
      <c r="KNU46" s="49"/>
      <c r="KNV46" s="49"/>
      <c r="KNW46" s="49"/>
      <c r="KNX46" s="49"/>
      <c r="KNY46" s="49"/>
      <c r="KNZ46" s="49"/>
      <c r="KOA46" s="49"/>
      <c r="KOB46" s="49"/>
      <c r="KOC46" s="49"/>
      <c r="KOD46" s="49"/>
      <c r="KOE46" s="49"/>
      <c r="KOF46" s="49"/>
      <c r="KOG46" s="49"/>
      <c r="KOH46" s="49"/>
      <c r="KOI46" s="49"/>
      <c r="KOJ46" s="49"/>
      <c r="KOK46" s="49"/>
      <c r="KOL46" s="49"/>
      <c r="KOM46" s="49"/>
      <c r="KON46" s="49"/>
      <c r="KOO46" s="49"/>
      <c r="KOP46" s="49"/>
      <c r="KOQ46" s="49"/>
      <c r="KOR46" s="49"/>
      <c r="KOS46" s="49"/>
      <c r="KOT46" s="49"/>
      <c r="KOU46" s="49"/>
      <c r="KOV46" s="49"/>
      <c r="KOW46" s="49"/>
      <c r="KOX46" s="49"/>
      <c r="KOY46" s="49"/>
      <c r="KOZ46" s="49"/>
      <c r="KPA46" s="49"/>
      <c r="KPB46" s="49"/>
      <c r="KPC46" s="49"/>
      <c r="KPD46" s="49"/>
      <c r="KPE46" s="49"/>
      <c r="KPF46" s="49"/>
      <c r="KPG46" s="49"/>
      <c r="KPH46" s="49"/>
      <c r="KPI46" s="49"/>
      <c r="KPJ46" s="49"/>
      <c r="KPK46" s="49"/>
      <c r="KPL46" s="49"/>
      <c r="KPM46" s="49"/>
      <c r="KPN46" s="49"/>
      <c r="KPO46" s="49"/>
      <c r="KPP46" s="49"/>
      <c r="KPQ46" s="49"/>
      <c r="KPR46" s="49"/>
      <c r="KPS46" s="49"/>
      <c r="KPT46" s="49"/>
      <c r="KPU46" s="49"/>
      <c r="KPV46" s="49"/>
      <c r="KPW46" s="49"/>
      <c r="KPX46" s="49"/>
      <c r="KPY46" s="49"/>
      <c r="KPZ46" s="49"/>
      <c r="KQA46" s="49"/>
      <c r="KQB46" s="49"/>
      <c r="KQC46" s="49"/>
      <c r="KQD46" s="49"/>
      <c r="KQE46" s="49"/>
      <c r="KQF46" s="49"/>
      <c r="KQG46" s="49"/>
      <c r="KQH46" s="49"/>
      <c r="KQI46" s="49"/>
      <c r="KQJ46" s="49"/>
      <c r="KQK46" s="49"/>
      <c r="KQL46" s="49"/>
      <c r="KQM46" s="49"/>
      <c r="KQN46" s="49"/>
      <c r="KQO46" s="49"/>
      <c r="KQP46" s="49"/>
      <c r="KQQ46" s="49"/>
      <c r="KQR46" s="49"/>
      <c r="KQS46" s="49"/>
      <c r="KQT46" s="49"/>
      <c r="KQU46" s="49"/>
      <c r="KQV46" s="49"/>
      <c r="KQW46" s="49"/>
      <c r="KQX46" s="49"/>
      <c r="KQY46" s="49"/>
      <c r="KQZ46" s="49"/>
      <c r="KRA46" s="49"/>
      <c r="KRB46" s="49"/>
      <c r="KRC46" s="49"/>
      <c r="KRD46" s="49"/>
      <c r="KRE46" s="49"/>
      <c r="KRF46" s="49"/>
      <c r="KRG46" s="49"/>
      <c r="KRH46" s="49"/>
      <c r="KRI46" s="49"/>
      <c r="KRJ46" s="49"/>
      <c r="KRK46" s="49"/>
      <c r="KRL46" s="49"/>
      <c r="KRM46" s="49"/>
      <c r="KRN46" s="49"/>
      <c r="KRO46" s="49"/>
      <c r="KRP46" s="49"/>
      <c r="KRQ46" s="49"/>
      <c r="KRR46" s="49"/>
      <c r="KRS46" s="49"/>
      <c r="KRT46" s="49"/>
      <c r="KRU46" s="49"/>
      <c r="KRV46" s="49"/>
      <c r="KRW46" s="49"/>
      <c r="KRX46" s="49"/>
      <c r="KRY46" s="49"/>
      <c r="KRZ46" s="49"/>
      <c r="KSA46" s="49"/>
      <c r="KSB46" s="49"/>
      <c r="KSC46" s="49"/>
      <c r="KSD46" s="49"/>
      <c r="KSE46" s="49"/>
      <c r="KSF46" s="49"/>
      <c r="KSG46" s="49"/>
      <c r="KSH46" s="49"/>
      <c r="KSI46" s="49"/>
      <c r="KSJ46" s="49"/>
      <c r="KSK46" s="49"/>
      <c r="KSL46" s="49"/>
      <c r="KSM46" s="49"/>
      <c r="KSN46" s="49"/>
      <c r="KSO46" s="49"/>
      <c r="KSP46" s="49"/>
      <c r="KSQ46" s="49"/>
      <c r="KSR46" s="49"/>
      <c r="KSS46" s="49"/>
      <c r="KST46" s="49"/>
      <c r="KSU46" s="49"/>
      <c r="KSV46" s="49"/>
      <c r="KSW46" s="49"/>
      <c r="KSX46" s="49"/>
      <c r="KSY46" s="49"/>
      <c r="KSZ46" s="49"/>
      <c r="KTA46" s="49"/>
      <c r="KTB46" s="49"/>
      <c r="KTC46" s="49"/>
      <c r="KTD46" s="49"/>
      <c r="KTE46" s="49"/>
      <c r="KTF46" s="49"/>
      <c r="KTG46" s="49"/>
      <c r="KTH46" s="49"/>
      <c r="KTI46" s="49"/>
      <c r="KTJ46" s="49"/>
      <c r="KTK46" s="49"/>
      <c r="KTL46" s="49"/>
      <c r="KTM46" s="49"/>
      <c r="KTN46" s="49"/>
      <c r="KTO46" s="49"/>
      <c r="KTP46" s="49"/>
      <c r="KTQ46" s="49"/>
      <c r="KTR46" s="49"/>
      <c r="KTS46" s="49"/>
      <c r="KTT46" s="49"/>
      <c r="KTU46" s="49"/>
      <c r="KTV46" s="49"/>
      <c r="KTW46" s="49"/>
      <c r="KTX46" s="49"/>
      <c r="KTY46" s="49"/>
      <c r="KTZ46" s="49"/>
      <c r="KUA46" s="49"/>
      <c r="KUB46" s="49"/>
      <c r="KUC46" s="49"/>
      <c r="KUD46" s="49"/>
      <c r="KUE46" s="49"/>
      <c r="KUF46" s="49"/>
      <c r="KUG46" s="49"/>
      <c r="KUH46" s="49"/>
      <c r="KUI46" s="49"/>
      <c r="KUJ46" s="49"/>
      <c r="KUK46" s="49"/>
      <c r="KUL46" s="49"/>
      <c r="KUM46" s="49"/>
      <c r="KUN46" s="49"/>
      <c r="KUO46" s="49"/>
      <c r="KUP46" s="49"/>
      <c r="KUQ46" s="49"/>
      <c r="KUR46" s="49"/>
      <c r="KUS46" s="49"/>
      <c r="KUT46" s="49"/>
      <c r="KUU46" s="49"/>
      <c r="KUV46" s="49"/>
      <c r="KUW46" s="49"/>
      <c r="KUX46" s="49"/>
      <c r="KUY46" s="49"/>
      <c r="KUZ46" s="49"/>
      <c r="KVA46" s="49"/>
      <c r="KVB46" s="49"/>
      <c r="KVC46" s="49"/>
      <c r="KVD46" s="49"/>
      <c r="KVE46" s="49"/>
      <c r="KVF46" s="49"/>
      <c r="KVG46" s="49"/>
      <c r="KVH46" s="49"/>
      <c r="KVI46" s="49"/>
      <c r="KVJ46" s="49"/>
      <c r="KVK46" s="49"/>
      <c r="KVL46" s="49"/>
      <c r="KVM46" s="49"/>
      <c r="KVN46" s="49"/>
      <c r="KVO46" s="49"/>
      <c r="KVP46" s="49"/>
      <c r="KVQ46" s="49"/>
      <c r="KVR46" s="49"/>
      <c r="KVS46" s="49"/>
      <c r="KVT46" s="49"/>
      <c r="KVU46" s="49"/>
      <c r="KVV46" s="49"/>
      <c r="KVW46" s="49"/>
      <c r="KVX46" s="49"/>
      <c r="KVY46" s="49"/>
      <c r="KVZ46" s="49"/>
      <c r="KWA46" s="49"/>
      <c r="KWB46" s="49"/>
      <c r="KWC46" s="49"/>
      <c r="KWD46" s="49"/>
      <c r="KWE46" s="49"/>
      <c r="KWF46" s="49"/>
      <c r="KWG46" s="49"/>
      <c r="KWH46" s="49"/>
      <c r="KWI46" s="49"/>
      <c r="KWJ46" s="49"/>
      <c r="KWK46" s="49"/>
      <c r="KWL46" s="49"/>
      <c r="KWM46" s="49"/>
      <c r="KWN46" s="49"/>
      <c r="KWO46" s="49"/>
      <c r="KWP46" s="49"/>
      <c r="KWQ46" s="49"/>
      <c r="KWR46" s="49"/>
      <c r="KWS46" s="49"/>
      <c r="KWT46" s="49"/>
      <c r="KWU46" s="49"/>
      <c r="KWV46" s="49"/>
      <c r="KWW46" s="49"/>
      <c r="KWX46" s="49"/>
      <c r="KWY46" s="49"/>
      <c r="KWZ46" s="49"/>
      <c r="KXA46" s="49"/>
      <c r="KXB46" s="49"/>
      <c r="KXC46" s="49"/>
      <c r="KXD46" s="49"/>
      <c r="KXE46" s="49"/>
      <c r="KXF46" s="49"/>
      <c r="KXG46" s="49"/>
      <c r="KXH46" s="49"/>
      <c r="KXI46" s="49"/>
      <c r="KXJ46" s="49"/>
      <c r="KXK46" s="49"/>
      <c r="KXL46" s="49"/>
      <c r="KXM46" s="49"/>
      <c r="KXN46" s="49"/>
      <c r="KXO46" s="49"/>
      <c r="KXP46" s="49"/>
      <c r="KXQ46" s="49"/>
      <c r="KXR46" s="49"/>
      <c r="KXS46" s="49"/>
      <c r="KXT46" s="49"/>
      <c r="KXU46" s="49"/>
      <c r="KXV46" s="49"/>
      <c r="KXW46" s="49"/>
      <c r="KXX46" s="49"/>
      <c r="KXY46" s="49"/>
      <c r="KXZ46" s="49"/>
      <c r="KYA46" s="49"/>
      <c r="KYB46" s="49"/>
      <c r="KYC46" s="49"/>
      <c r="KYD46" s="49"/>
      <c r="KYE46" s="49"/>
      <c r="KYF46" s="49"/>
      <c r="KYG46" s="49"/>
      <c r="KYH46" s="49"/>
      <c r="KYI46" s="49"/>
      <c r="KYJ46" s="49"/>
      <c r="KYK46" s="49"/>
      <c r="KYL46" s="49"/>
      <c r="KYM46" s="49"/>
      <c r="KYN46" s="49"/>
      <c r="KYO46" s="49"/>
      <c r="KYP46" s="49"/>
      <c r="KYQ46" s="49"/>
      <c r="KYR46" s="49"/>
      <c r="KYS46" s="49"/>
      <c r="KYT46" s="49"/>
      <c r="KYU46" s="49"/>
      <c r="KYV46" s="49"/>
      <c r="KYW46" s="49"/>
      <c r="KYX46" s="49"/>
      <c r="KYY46" s="49"/>
      <c r="KYZ46" s="49"/>
      <c r="KZA46" s="49"/>
      <c r="KZB46" s="49"/>
      <c r="KZC46" s="49"/>
      <c r="KZD46" s="49"/>
      <c r="KZE46" s="49"/>
      <c r="KZF46" s="49"/>
      <c r="KZG46" s="49"/>
      <c r="KZH46" s="49"/>
      <c r="KZI46" s="49"/>
      <c r="KZJ46" s="49"/>
      <c r="KZK46" s="49"/>
      <c r="KZL46" s="49"/>
      <c r="KZM46" s="49"/>
      <c r="KZN46" s="49"/>
      <c r="KZO46" s="49"/>
      <c r="KZP46" s="49"/>
      <c r="KZQ46" s="49"/>
      <c r="KZR46" s="49"/>
      <c r="KZS46" s="49"/>
      <c r="KZT46" s="49"/>
      <c r="KZU46" s="49"/>
      <c r="KZV46" s="49"/>
      <c r="KZW46" s="49"/>
      <c r="KZX46" s="49"/>
      <c r="KZY46" s="49"/>
      <c r="KZZ46" s="49"/>
      <c r="LAA46" s="49"/>
      <c r="LAB46" s="49"/>
      <c r="LAC46" s="49"/>
      <c r="LAD46" s="49"/>
      <c r="LAE46" s="49"/>
      <c r="LAF46" s="49"/>
      <c r="LAG46" s="49"/>
      <c r="LAH46" s="49"/>
      <c r="LAI46" s="49"/>
      <c r="LAJ46" s="49"/>
      <c r="LAK46" s="49"/>
      <c r="LAL46" s="49"/>
      <c r="LAM46" s="49"/>
      <c r="LAN46" s="49"/>
      <c r="LAO46" s="49"/>
      <c r="LAP46" s="49"/>
      <c r="LAQ46" s="49"/>
      <c r="LAR46" s="49"/>
      <c r="LAS46" s="49"/>
      <c r="LAT46" s="49"/>
      <c r="LAU46" s="49"/>
      <c r="LAV46" s="49"/>
      <c r="LAW46" s="49"/>
      <c r="LAX46" s="49"/>
      <c r="LAY46" s="49"/>
      <c r="LAZ46" s="49"/>
      <c r="LBA46" s="49"/>
      <c r="LBB46" s="49"/>
      <c r="LBC46" s="49"/>
      <c r="LBD46" s="49"/>
      <c r="LBE46" s="49"/>
      <c r="LBF46" s="49"/>
      <c r="LBG46" s="49"/>
      <c r="LBH46" s="49"/>
      <c r="LBI46" s="49"/>
      <c r="LBJ46" s="49"/>
      <c r="LBK46" s="49"/>
      <c r="LBL46" s="49"/>
      <c r="LBM46" s="49"/>
      <c r="LBN46" s="49"/>
      <c r="LBO46" s="49"/>
      <c r="LBP46" s="49"/>
      <c r="LBQ46" s="49"/>
      <c r="LBR46" s="49"/>
      <c r="LBS46" s="49"/>
      <c r="LBT46" s="49"/>
      <c r="LBU46" s="49"/>
      <c r="LBV46" s="49"/>
      <c r="LBW46" s="49"/>
      <c r="LBX46" s="49"/>
      <c r="LBY46" s="49"/>
      <c r="LBZ46" s="49"/>
      <c r="LCA46" s="49"/>
      <c r="LCB46" s="49"/>
      <c r="LCC46" s="49"/>
      <c r="LCD46" s="49"/>
      <c r="LCE46" s="49"/>
      <c r="LCF46" s="49"/>
      <c r="LCG46" s="49"/>
      <c r="LCH46" s="49"/>
      <c r="LCI46" s="49"/>
      <c r="LCJ46" s="49"/>
      <c r="LCK46" s="49"/>
      <c r="LCL46" s="49"/>
      <c r="LCM46" s="49"/>
      <c r="LCN46" s="49"/>
      <c r="LCO46" s="49"/>
      <c r="LCP46" s="49"/>
      <c r="LCQ46" s="49"/>
      <c r="LCR46" s="49"/>
      <c r="LCS46" s="49"/>
      <c r="LCT46" s="49"/>
      <c r="LCU46" s="49"/>
      <c r="LCV46" s="49"/>
      <c r="LCW46" s="49"/>
      <c r="LCX46" s="49"/>
      <c r="LCY46" s="49"/>
      <c r="LCZ46" s="49"/>
      <c r="LDA46" s="49"/>
      <c r="LDB46" s="49"/>
      <c r="LDC46" s="49"/>
      <c r="LDD46" s="49"/>
      <c r="LDE46" s="49"/>
      <c r="LDF46" s="49"/>
      <c r="LDG46" s="49"/>
      <c r="LDH46" s="49"/>
      <c r="LDI46" s="49"/>
      <c r="LDJ46" s="49"/>
      <c r="LDK46" s="49"/>
      <c r="LDL46" s="49"/>
      <c r="LDM46" s="49"/>
      <c r="LDN46" s="49"/>
      <c r="LDO46" s="49"/>
      <c r="LDP46" s="49"/>
      <c r="LDQ46" s="49"/>
      <c r="LDR46" s="49"/>
      <c r="LDS46" s="49"/>
      <c r="LDT46" s="49"/>
      <c r="LDU46" s="49"/>
      <c r="LDV46" s="49"/>
      <c r="LDW46" s="49"/>
      <c r="LDX46" s="49"/>
      <c r="LDY46" s="49"/>
      <c r="LDZ46" s="49"/>
      <c r="LEA46" s="49"/>
      <c r="LEB46" s="49"/>
      <c r="LEC46" s="49"/>
      <c r="LED46" s="49"/>
      <c r="LEE46" s="49"/>
      <c r="LEF46" s="49"/>
      <c r="LEG46" s="49"/>
      <c r="LEH46" s="49"/>
      <c r="LEI46" s="49"/>
      <c r="LEJ46" s="49"/>
      <c r="LEK46" s="49"/>
      <c r="LEL46" s="49"/>
      <c r="LEM46" s="49"/>
      <c r="LEN46" s="49"/>
      <c r="LEO46" s="49"/>
      <c r="LEP46" s="49"/>
      <c r="LEQ46" s="49"/>
      <c r="LER46" s="49"/>
      <c r="LES46" s="49"/>
      <c r="LET46" s="49"/>
      <c r="LEU46" s="49"/>
      <c r="LEV46" s="49"/>
      <c r="LEW46" s="49"/>
      <c r="LEX46" s="49"/>
      <c r="LEY46" s="49"/>
      <c r="LEZ46" s="49"/>
      <c r="LFA46" s="49"/>
      <c r="LFB46" s="49"/>
      <c r="LFC46" s="49"/>
      <c r="LFD46" s="49"/>
      <c r="LFE46" s="49"/>
      <c r="LFF46" s="49"/>
      <c r="LFG46" s="49"/>
      <c r="LFH46" s="49"/>
      <c r="LFI46" s="49"/>
      <c r="LFJ46" s="49"/>
      <c r="LFK46" s="49"/>
      <c r="LFL46" s="49"/>
      <c r="LFM46" s="49"/>
      <c r="LFN46" s="49"/>
      <c r="LFO46" s="49"/>
      <c r="LFP46" s="49"/>
      <c r="LFQ46" s="49"/>
      <c r="LFR46" s="49"/>
      <c r="LFS46" s="49"/>
      <c r="LFT46" s="49"/>
      <c r="LFU46" s="49"/>
      <c r="LFV46" s="49"/>
      <c r="LFW46" s="49"/>
      <c r="LFX46" s="49"/>
      <c r="LFY46" s="49"/>
      <c r="LFZ46" s="49"/>
      <c r="LGA46" s="49"/>
      <c r="LGB46" s="49"/>
      <c r="LGC46" s="49"/>
      <c r="LGD46" s="49"/>
      <c r="LGE46" s="49"/>
      <c r="LGF46" s="49"/>
      <c r="LGG46" s="49"/>
      <c r="LGH46" s="49"/>
      <c r="LGI46" s="49"/>
      <c r="LGJ46" s="49"/>
      <c r="LGK46" s="49"/>
      <c r="LGL46" s="49"/>
      <c r="LGM46" s="49"/>
      <c r="LGN46" s="49"/>
      <c r="LGO46" s="49"/>
      <c r="LGP46" s="49"/>
      <c r="LGQ46" s="49"/>
      <c r="LGR46" s="49"/>
      <c r="LGS46" s="49"/>
      <c r="LGT46" s="49"/>
      <c r="LGU46" s="49"/>
      <c r="LGV46" s="49"/>
      <c r="LGW46" s="49"/>
      <c r="LGX46" s="49"/>
      <c r="LGY46" s="49"/>
      <c r="LGZ46" s="49"/>
      <c r="LHA46" s="49"/>
      <c r="LHB46" s="49"/>
      <c r="LHC46" s="49"/>
      <c r="LHD46" s="49"/>
      <c r="LHE46" s="49"/>
      <c r="LHF46" s="49"/>
      <c r="LHG46" s="49"/>
      <c r="LHH46" s="49"/>
      <c r="LHI46" s="49"/>
      <c r="LHJ46" s="49"/>
      <c r="LHK46" s="49"/>
      <c r="LHL46" s="49"/>
      <c r="LHM46" s="49"/>
      <c r="LHN46" s="49"/>
      <c r="LHO46" s="49"/>
      <c r="LHP46" s="49"/>
      <c r="LHQ46" s="49"/>
      <c r="LHR46" s="49"/>
      <c r="LHS46" s="49"/>
      <c r="LHT46" s="49"/>
      <c r="LHU46" s="49"/>
      <c r="LHV46" s="49"/>
      <c r="LHW46" s="49"/>
      <c r="LHX46" s="49"/>
      <c r="LHY46" s="49"/>
      <c r="LHZ46" s="49"/>
      <c r="LIA46" s="49"/>
      <c r="LIB46" s="49"/>
      <c r="LIC46" s="49"/>
      <c r="LID46" s="49"/>
      <c r="LIE46" s="49"/>
      <c r="LIF46" s="49"/>
      <c r="LIG46" s="49"/>
      <c r="LIH46" s="49"/>
      <c r="LII46" s="49"/>
      <c r="LIJ46" s="49"/>
      <c r="LIK46" s="49"/>
      <c r="LIL46" s="49"/>
      <c r="LIM46" s="49"/>
      <c r="LIN46" s="49"/>
      <c r="LIO46" s="49"/>
      <c r="LIP46" s="49"/>
      <c r="LIQ46" s="49"/>
      <c r="LIR46" s="49"/>
      <c r="LIS46" s="49"/>
      <c r="LIT46" s="49"/>
      <c r="LIU46" s="49"/>
      <c r="LIV46" s="49"/>
      <c r="LIW46" s="49"/>
      <c r="LIX46" s="49"/>
      <c r="LIY46" s="49"/>
      <c r="LIZ46" s="49"/>
      <c r="LJA46" s="49"/>
      <c r="LJB46" s="49"/>
      <c r="LJC46" s="49"/>
      <c r="LJD46" s="49"/>
      <c r="LJE46" s="49"/>
      <c r="LJF46" s="49"/>
      <c r="LJG46" s="49"/>
      <c r="LJH46" s="49"/>
      <c r="LJI46" s="49"/>
      <c r="LJJ46" s="49"/>
      <c r="LJK46" s="49"/>
      <c r="LJL46" s="49"/>
      <c r="LJM46" s="49"/>
      <c r="LJN46" s="49"/>
      <c r="LJO46" s="49"/>
      <c r="LJP46" s="49"/>
      <c r="LJQ46" s="49"/>
      <c r="LJR46" s="49"/>
      <c r="LJS46" s="49"/>
      <c r="LJT46" s="49"/>
      <c r="LJU46" s="49"/>
      <c r="LJV46" s="49"/>
      <c r="LJW46" s="49"/>
      <c r="LJX46" s="49"/>
      <c r="LJY46" s="49"/>
      <c r="LJZ46" s="49"/>
      <c r="LKA46" s="49"/>
      <c r="LKB46" s="49"/>
      <c r="LKC46" s="49"/>
      <c r="LKD46" s="49"/>
      <c r="LKE46" s="49"/>
      <c r="LKF46" s="49"/>
      <c r="LKG46" s="49"/>
      <c r="LKH46" s="49"/>
      <c r="LKI46" s="49"/>
      <c r="LKJ46" s="49"/>
      <c r="LKK46" s="49"/>
      <c r="LKL46" s="49"/>
      <c r="LKM46" s="49"/>
      <c r="LKN46" s="49"/>
      <c r="LKO46" s="49"/>
      <c r="LKP46" s="49"/>
      <c r="LKQ46" s="49"/>
      <c r="LKR46" s="49"/>
      <c r="LKS46" s="49"/>
      <c r="LKT46" s="49"/>
      <c r="LKU46" s="49"/>
      <c r="LKV46" s="49"/>
      <c r="LKW46" s="49"/>
      <c r="LKX46" s="49"/>
      <c r="LKY46" s="49"/>
      <c r="LKZ46" s="49"/>
      <c r="LLA46" s="49"/>
      <c r="LLB46" s="49"/>
      <c r="LLC46" s="49"/>
      <c r="LLD46" s="49"/>
      <c r="LLE46" s="49"/>
      <c r="LLF46" s="49"/>
      <c r="LLG46" s="49"/>
      <c r="LLH46" s="49"/>
      <c r="LLI46" s="49"/>
      <c r="LLJ46" s="49"/>
      <c r="LLK46" s="49"/>
      <c r="LLL46" s="49"/>
      <c r="LLM46" s="49"/>
      <c r="LLN46" s="49"/>
      <c r="LLO46" s="49"/>
      <c r="LLP46" s="49"/>
      <c r="LLQ46" s="49"/>
      <c r="LLR46" s="49"/>
      <c r="LLS46" s="49"/>
      <c r="LLT46" s="49"/>
      <c r="LLU46" s="49"/>
      <c r="LLV46" s="49"/>
      <c r="LLW46" s="49"/>
      <c r="LLX46" s="49"/>
      <c r="LLY46" s="49"/>
      <c r="LLZ46" s="49"/>
      <c r="LMA46" s="49"/>
      <c r="LMB46" s="49"/>
      <c r="LMC46" s="49"/>
      <c r="LMD46" s="49"/>
      <c r="LME46" s="49"/>
      <c r="LMF46" s="49"/>
      <c r="LMG46" s="49"/>
      <c r="LMH46" s="49"/>
      <c r="LMI46" s="49"/>
      <c r="LMJ46" s="49"/>
      <c r="LMK46" s="49"/>
      <c r="LML46" s="49"/>
      <c r="LMM46" s="49"/>
      <c r="LMN46" s="49"/>
      <c r="LMO46" s="49"/>
      <c r="LMP46" s="49"/>
      <c r="LMQ46" s="49"/>
      <c r="LMR46" s="49"/>
      <c r="LMS46" s="49"/>
      <c r="LMT46" s="49"/>
      <c r="LMU46" s="49"/>
      <c r="LMV46" s="49"/>
      <c r="LMW46" s="49"/>
      <c r="LMX46" s="49"/>
      <c r="LMY46" s="49"/>
      <c r="LMZ46" s="49"/>
      <c r="LNA46" s="49"/>
      <c r="LNB46" s="49"/>
      <c r="LNC46" s="49"/>
      <c r="LND46" s="49"/>
      <c r="LNE46" s="49"/>
      <c r="LNF46" s="49"/>
      <c r="LNG46" s="49"/>
      <c r="LNH46" s="49"/>
      <c r="LNI46" s="49"/>
      <c r="LNJ46" s="49"/>
      <c r="LNK46" s="49"/>
      <c r="LNL46" s="49"/>
      <c r="LNM46" s="49"/>
      <c r="LNN46" s="49"/>
      <c r="LNO46" s="49"/>
      <c r="LNP46" s="49"/>
      <c r="LNQ46" s="49"/>
      <c r="LNR46" s="49"/>
      <c r="LNS46" s="49"/>
      <c r="LNT46" s="49"/>
      <c r="LNU46" s="49"/>
      <c r="LNV46" s="49"/>
      <c r="LNW46" s="49"/>
      <c r="LNX46" s="49"/>
      <c r="LNY46" s="49"/>
      <c r="LNZ46" s="49"/>
      <c r="LOA46" s="49"/>
      <c r="LOB46" s="49"/>
      <c r="LOC46" s="49"/>
      <c r="LOD46" s="49"/>
      <c r="LOE46" s="49"/>
      <c r="LOF46" s="49"/>
      <c r="LOG46" s="49"/>
      <c r="LOH46" s="49"/>
      <c r="LOI46" s="49"/>
      <c r="LOJ46" s="49"/>
      <c r="LOK46" s="49"/>
      <c r="LOL46" s="49"/>
      <c r="LOM46" s="49"/>
      <c r="LON46" s="49"/>
      <c r="LOO46" s="49"/>
      <c r="LOP46" s="49"/>
      <c r="LOQ46" s="49"/>
      <c r="LOR46" s="49"/>
      <c r="LOS46" s="49"/>
      <c r="LOT46" s="49"/>
      <c r="LOU46" s="49"/>
      <c r="LOV46" s="49"/>
      <c r="LOW46" s="49"/>
      <c r="LOX46" s="49"/>
      <c r="LOY46" s="49"/>
      <c r="LOZ46" s="49"/>
      <c r="LPA46" s="49"/>
      <c r="LPB46" s="49"/>
      <c r="LPC46" s="49"/>
      <c r="LPD46" s="49"/>
      <c r="LPE46" s="49"/>
      <c r="LPF46" s="49"/>
      <c r="LPG46" s="49"/>
      <c r="LPH46" s="49"/>
      <c r="LPI46" s="49"/>
      <c r="LPJ46" s="49"/>
      <c r="LPK46" s="49"/>
      <c r="LPL46" s="49"/>
      <c r="LPM46" s="49"/>
      <c r="LPN46" s="49"/>
      <c r="LPO46" s="49"/>
      <c r="LPP46" s="49"/>
      <c r="LPQ46" s="49"/>
      <c r="LPR46" s="49"/>
      <c r="LPS46" s="49"/>
      <c r="LPT46" s="49"/>
      <c r="LPU46" s="49"/>
      <c r="LPV46" s="49"/>
      <c r="LPW46" s="49"/>
      <c r="LPX46" s="49"/>
      <c r="LPY46" s="49"/>
      <c r="LPZ46" s="49"/>
      <c r="LQA46" s="49"/>
      <c r="LQB46" s="49"/>
      <c r="LQC46" s="49"/>
      <c r="LQD46" s="49"/>
      <c r="LQE46" s="49"/>
      <c r="LQF46" s="49"/>
      <c r="LQG46" s="49"/>
      <c r="LQH46" s="49"/>
      <c r="LQI46" s="49"/>
      <c r="LQJ46" s="49"/>
      <c r="LQK46" s="49"/>
      <c r="LQL46" s="49"/>
      <c r="LQM46" s="49"/>
      <c r="LQN46" s="49"/>
      <c r="LQO46" s="49"/>
      <c r="LQP46" s="49"/>
      <c r="LQQ46" s="49"/>
      <c r="LQR46" s="49"/>
      <c r="LQS46" s="49"/>
      <c r="LQT46" s="49"/>
      <c r="LQU46" s="49"/>
      <c r="LQV46" s="49"/>
      <c r="LQW46" s="49"/>
      <c r="LQX46" s="49"/>
      <c r="LQY46" s="49"/>
      <c r="LQZ46" s="49"/>
      <c r="LRA46" s="49"/>
      <c r="LRB46" s="49"/>
      <c r="LRC46" s="49"/>
      <c r="LRD46" s="49"/>
      <c r="LRE46" s="49"/>
      <c r="LRF46" s="49"/>
      <c r="LRG46" s="49"/>
      <c r="LRH46" s="49"/>
      <c r="LRI46" s="49"/>
      <c r="LRJ46" s="49"/>
      <c r="LRK46" s="49"/>
      <c r="LRL46" s="49"/>
      <c r="LRM46" s="49"/>
      <c r="LRN46" s="49"/>
      <c r="LRO46" s="49"/>
      <c r="LRP46" s="49"/>
      <c r="LRQ46" s="49"/>
      <c r="LRR46" s="49"/>
      <c r="LRS46" s="49"/>
      <c r="LRT46" s="49"/>
      <c r="LRU46" s="49"/>
      <c r="LRV46" s="49"/>
      <c r="LRW46" s="49"/>
      <c r="LRX46" s="49"/>
      <c r="LRY46" s="49"/>
      <c r="LRZ46" s="49"/>
      <c r="LSA46" s="49"/>
      <c r="LSB46" s="49"/>
      <c r="LSC46" s="49"/>
      <c r="LSD46" s="49"/>
      <c r="LSE46" s="49"/>
      <c r="LSF46" s="49"/>
      <c r="LSG46" s="49"/>
      <c r="LSH46" s="49"/>
      <c r="LSI46" s="49"/>
      <c r="LSJ46" s="49"/>
      <c r="LSK46" s="49"/>
      <c r="LSL46" s="49"/>
      <c r="LSM46" s="49"/>
      <c r="LSN46" s="49"/>
      <c r="LSO46" s="49"/>
      <c r="LSP46" s="49"/>
      <c r="LSQ46" s="49"/>
      <c r="LSR46" s="49"/>
      <c r="LSS46" s="49"/>
      <c r="LST46" s="49"/>
      <c r="LSU46" s="49"/>
      <c r="LSV46" s="49"/>
      <c r="LSW46" s="49"/>
      <c r="LSX46" s="49"/>
      <c r="LSY46" s="49"/>
      <c r="LSZ46" s="49"/>
      <c r="LTA46" s="49"/>
      <c r="LTB46" s="49"/>
      <c r="LTC46" s="49"/>
      <c r="LTD46" s="49"/>
      <c r="LTE46" s="49"/>
      <c r="LTF46" s="49"/>
      <c r="LTG46" s="49"/>
      <c r="LTH46" s="49"/>
      <c r="LTI46" s="49"/>
      <c r="LTJ46" s="49"/>
      <c r="LTK46" s="49"/>
      <c r="LTL46" s="49"/>
      <c r="LTM46" s="49"/>
      <c r="LTN46" s="49"/>
      <c r="LTO46" s="49"/>
      <c r="LTP46" s="49"/>
      <c r="LTQ46" s="49"/>
      <c r="LTR46" s="49"/>
      <c r="LTS46" s="49"/>
      <c r="LTT46" s="49"/>
      <c r="LTU46" s="49"/>
      <c r="LTV46" s="49"/>
      <c r="LTW46" s="49"/>
      <c r="LTX46" s="49"/>
      <c r="LTY46" s="49"/>
      <c r="LTZ46" s="49"/>
      <c r="LUA46" s="49"/>
      <c r="LUB46" s="49"/>
      <c r="LUC46" s="49"/>
      <c r="LUD46" s="49"/>
      <c r="LUE46" s="49"/>
      <c r="LUF46" s="49"/>
      <c r="LUG46" s="49"/>
      <c r="LUH46" s="49"/>
      <c r="LUI46" s="49"/>
      <c r="LUJ46" s="49"/>
      <c r="LUK46" s="49"/>
      <c r="LUL46" s="49"/>
      <c r="LUM46" s="49"/>
      <c r="LUN46" s="49"/>
      <c r="LUO46" s="49"/>
      <c r="LUP46" s="49"/>
      <c r="LUQ46" s="49"/>
      <c r="LUR46" s="49"/>
      <c r="LUS46" s="49"/>
      <c r="LUT46" s="49"/>
      <c r="LUU46" s="49"/>
      <c r="LUV46" s="49"/>
      <c r="LUW46" s="49"/>
      <c r="LUX46" s="49"/>
      <c r="LUY46" s="49"/>
      <c r="LUZ46" s="49"/>
      <c r="LVA46" s="49"/>
      <c r="LVB46" s="49"/>
      <c r="LVC46" s="49"/>
      <c r="LVD46" s="49"/>
      <c r="LVE46" s="49"/>
      <c r="LVF46" s="49"/>
      <c r="LVG46" s="49"/>
      <c r="LVH46" s="49"/>
      <c r="LVI46" s="49"/>
      <c r="LVJ46" s="49"/>
      <c r="LVK46" s="49"/>
      <c r="LVL46" s="49"/>
      <c r="LVM46" s="49"/>
      <c r="LVN46" s="49"/>
      <c r="LVO46" s="49"/>
      <c r="LVP46" s="49"/>
      <c r="LVQ46" s="49"/>
      <c r="LVR46" s="49"/>
      <c r="LVS46" s="49"/>
      <c r="LVT46" s="49"/>
      <c r="LVU46" s="49"/>
      <c r="LVV46" s="49"/>
      <c r="LVW46" s="49"/>
      <c r="LVX46" s="49"/>
      <c r="LVY46" s="49"/>
      <c r="LVZ46" s="49"/>
      <c r="LWA46" s="49"/>
      <c r="LWB46" s="49"/>
      <c r="LWC46" s="49"/>
      <c r="LWD46" s="49"/>
      <c r="LWE46" s="49"/>
      <c r="LWF46" s="49"/>
      <c r="LWG46" s="49"/>
      <c r="LWH46" s="49"/>
      <c r="LWI46" s="49"/>
      <c r="LWJ46" s="49"/>
      <c r="LWK46" s="49"/>
      <c r="LWL46" s="49"/>
      <c r="LWM46" s="49"/>
      <c r="LWN46" s="49"/>
      <c r="LWO46" s="49"/>
      <c r="LWP46" s="49"/>
      <c r="LWQ46" s="49"/>
      <c r="LWR46" s="49"/>
      <c r="LWS46" s="49"/>
      <c r="LWT46" s="49"/>
      <c r="LWU46" s="49"/>
      <c r="LWV46" s="49"/>
      <c r="LWW46" s="49"/>
      <c r="LWX46" s="49"/>
      <c r="LWY46" s="49"/>
      <c r="LWZ46" s="49"/>
      <c r="LXA46" s="49"/>
      <c r="LXB46" s="49"/>
      <c r="LXC46" s="49"/>
      <c r="LXD46" s="49"/>
      <c r="LXE46" s="49"/>
      <c r="LXF46" s="49"/>
      <c r="LXG46" s="49"/>
      <c r="LXH46" s="49"/>
      <c r="LXI46" s="49"/>
      <c r="LXJ46" s="49"/>
      <c r="LXK46" s="49"/>
      <c r="LXL46" s="49"/>
      <c r="LXM46" s="49"/>
      <c r="LXN46" s="49"/>
      <c r="LXO46" s="49"/>
      <c r="LXP46" s="49"/>
      <c r="LXQ46" s="49"/>
      <c r="LXR46" s="49"/>
      <c r="LXS46" s="49"/>
      <c r="LXT46" s="49"/>
      <c r="LXU46" s="49"/>
      <c r="LXV46" s="49"/>
      <c r="LXW46" s="49"/>
      <c r="LXX46" s="49"/>
      <c r="LXY46" s="49"/>
      <c r="LXZ46" s="49"/>
      <c r="LYA46" s="49"/>
      <c r="LYB46" s="49"/>
      <c r="LYC46" s="49"/>
      <c r="LYD46" s="49"/>
      <c r="LYE46" s="49"/>
      <c r="LYF46" s="49"/>
      <c r="LYG46" s="49"/>
      <c r="LYH46" s="49"/>
      <c r="LYI46" s="49"/>
      <c r="LYJ46" s="49"/>
      <c r="LYK46" s="49"/>
      <c r="LYL46" s="49"/>
      <c r="LYM46" s="49"/>
      <c r="LYN46" s="49"/>
      <c r="LYO46" s="49"/>
      <c r="LYP46" s="49"/>
      <c r="LYQ46" s="49"/>
      <c r="LYR46" s="49"/>
      <c r="LYS46" s="49"/>
      <c r="LYT46" s="49"/>
      <c r="LYU46" s="49"/>
      <c r="LYV46" s="49"/>
      <c r="LYW46" s="49"/>
      <c r="LYX46" s="49"/>
      <c r="LYY46" s="49"/>
      <c r="LYZ46" s="49"/>
      <c r="LZA46" s="49"/>
      <c r="LZB46" s="49"/>
      <c r="LZC46" s="49"/>
      <c r="LZD46" s="49"/>
      <c r="LZE46" s="49"/>
      <c r="LZF46" s="49"/>
      <c r="LZG46" s="49"/>
      <c r="LZH46" s="49"/>
      <c r="LZI46" s="49"/>
      <c r="LZJ46" s="49"/>
      <c r="LZK46" s="49"/>
      <c r="LZL46" s="49"/>
      <c r="LZM46" s="49"/>
      <c r="LZN46" s="49"/>
      <c r="LZO46" s="49"/>
      <c r="LZP46" s="49"/>
      <c r="LZQ46" s="49"/>
      <c r="LZR46" s="49"/>
      <c r="LZS46" s="49"/>
      <c r="LZT46" s="49"/>
      <c r="LZU46" s="49"/>
      <c r="LZV46" s="49"/>
      <c r="LZW46" s="49"/>
      <c r="LZX46" s="49"/>
      <c r="LZY46" s="49"/>
      <c r="LZZ46" s="49"/>
      <c r="MAA46" s="49"/>
      <c r="MAB46" s="49"/>
      <c r="MAC46" s="49"/>
      <c r="MAD46" s="49"/>
      <c r="MAE46" s="49"/>
      <c r="MAF46" s="49"/>
      <c r="MAG46" s="49"/>
      <c r="MAH46" s="49"/>
      <c r="MAI46" s="49"/>
      <c r="MAJ46" s="49"/>
      <c r="MAK46" s="49"/>
      <c r="MAL46" s="49"/>
      <c r="MAM46" s="49"/>
      <c r="MAN46" s="49"/>
      <c r="MAO46" s="49"/>
      <c r="MAP46" s="49"/>
      <c r="MAQ46" s="49"/>
      <c r="MAR46" s="49"/>
      <c r="MAS46" s="49"/>
      <c r="MAT46" s="49"/>
      <c r="MAU46" s="49"/>
      <c r="MAV46" s="49"/>
      <c r="MAW46" s="49"/>
      <c r="MAX46" s="49"/>
      <c r="MAY46" s="49"/>
      <c r="MAZ46" s="49"/>
      <c r="MBA46" s="49"/>
      <c r="MBB46" s="49"/>
      <c r="MBC46" s="49"/>
      <c r="MBD46" s="49"/>
      <c r="MBE46" s="49"/>
      <c r="MBF46" s="49"/>
      <c r="MBG46" s="49"/>
      <c r="MBH46" s="49"/>
      <c r="MBI46" s="49"/>
      <c r="MBJ46" s="49"/>
      <c r="MBK46" s="49"/>
      <c r="MBL46" s="49"/>
      <c r="MBM46" s="49"/>
      <c r="MBN46" s="49"/>
      <c r="MBO46" s="49"/>
      <c r="MBP46" s="49"/>
      <c r="MBQ46" s="49"/>
      <c r="MBR46" s="49"/>
      <c r="MBS46" s="49"/>
      <c r="MBT46" s="49"/>
      <c r="MBU46" s="49"/>
      <c r="MBV46" s="49"/>
      <c r="MBW46" s="49"/>
      <c r="MBX46" s="49"/>
      <c r="MBY46" s="49"/>
      <c r="MBZ46" s="49"/>
      <c r="MCA46" s="49"/>
      <c r="MCB46" s="49"/>
      <c r="MCC46" s="49"/>
      <c r="MCD46" s="49"/>
      <c r="MCE46" s="49"/>
      <c r="MCF46" s="49"/>
      <c r="MCG46" s="49"/>
      <c r="MCH46" s="49"/>
      <c r="MCI46" s="49"/>
      <c r="MCJ46" s="49"/>
      <c r="MCK46" s="49"/>
      <c r="MCL46" s="49"/>
      <c r="MCM46" s="49"/>
      <c r="MCN46" s="49"/>
      <c r="MCO46" s="49"/>
      <c r="MCP46" s="49"/>
      <c r="MCQ46" s="49"/>
      <c r="MCR46" s="49"/>
      <c r="MCS46" s="49"/>
      <c r="MCT46" s="49"/>
      <c r="MCU46" s="49"/>
      <c r="MCV46" s="49"/>
      <c r="MCW46" s="49"/>
      <c r="MCX46" s="49"/>
      <c r="MCY46" s="49"/>
      <c r="MCZ46" s="49"/>
      <c r="MDA46" s="49"/>
      <c r="MDB46" s="49"/>
      <c r="MDC46" s="49"/>
      <c r="MDD46" s="49"/>
      <c r="MDE46" s="49"/>
      <c r="MDF46" s="49"/>
      <c r="MDG46" s="49"/>
      <c r="MDH46" s="49"/>
      <c r="MDI46" s="49"/>
      <c r="MDJ46" s="49"/>
      <c r="MDK46" s="49"/>
      <c r="MDL46" s="49"/>
      <c r="MDM46" s="49"/>
      <c r="MDN46" s="49"/>
      <c r="MDO46" s="49"/>
      <c r="MDP46" s="49"/>
      <c r="MDQ46" s="49"/>
      <c r="MDR46" s="49"/>
      <c r="MDS46" s="49"/>
      <c r="MDT46" s="49"/>
      <c r="MDU46" s="49"/>
      <c r="MDV46" s="49"/>
      <c r="MDW46" s="49"/>
      <c r="MDX46" s="49"/>
      <c r="MDY46" s="49"/>
      <c r="MDZ46" s="49"/>
      <c r="MEA46" s="49"/>
      <c r="MEB46" s="49"/>
      <c r="MEC46" s="49"/>
      <c r="MED46" s="49"/>
      <c r="MEE46" s="49"/>
      <c r="MEF46" s="49"/>
      <c r="MEG46" s="49"/>
      <c r="MEH46" s="49"/>
      <c r="MEI46" s="49"/>
      <c r="MEJ46" s="49"/>
      <c r="MEK46" s="49"/>
      <c r="MEL46" s="49"/>
      <c r="MEM46" s="49"/>
      <c r="MEN46" s="49"/>
      <c r="MEO46" s="49"/>
      <c r="MEP46" s="49"/>
      <c r="MEQ46" s="49"/>
      <c r="MER46" s="49"/>
      <c r="MES46" s="49"/>
      <c r="MET46" s="49"/>
      <c r="MEU46" s="49"/>
      <c r="MEV46" s="49"/>
      <c r="MEW46" s="49"/>
      <c r="MEX46" s="49"/>
      <c r="MEY46" s="49"/>
      <c r="MEZ46" s="49"/>
      <c r="MFA46" s="49"/>
      <c r="MFB46" s="49"/>
      <c r="MFC46" s="49"/>
      <c r="MFD46" s="49"/>
      <c r="MFE46" s="49"/>
      <c r="MFF46" s="49"/>
      <c r="MFG46" s="49"/>
      <c r="MFH46" s="49"/>
      <c r="MFI46" s="49"/>
      <c r="MFJ46" s="49"/>
      <c r="MFK46" s="49"/>
      <c r="MFL46" s="49"/>
      <c r="MFM46" s="49"/>
      <c r="MFN46" s="49"/>
      <c r="MFO46" s="49"/>
      <c r="MFP46" s="49"/>
      <c r="MFQ46" s="49"/>
      <c r="MFR46" s="49"/>
      <c r="MFS46" s="49"/>
      <c r="MFT46" s="49"/>
      <c r="MFU46" s="49"/>
      <c r="MFV46" s="49"/>
      <c r="MFW46" s="49"/>
      <c r="MFX46" s="49"/>
      <c r="MFY46" s="49"/>
      <c r="MFZ46" s="49"/>
      <c r="MGA46" s="49"/>
      <c r="MGB46" s="49"/>
      <c r="MGC46" s="49"/>
      <c r="MGD46" s="49"/>
      <c r="MGE46" s="49"/>
      <c r="MGF46" s="49"/>
      <c r="MGG46" s="49"/>
      <c r="MGH46" s="49"/>
      <c r="MGI46" s="49"/>
      <c r="MGJ46" s="49"/>
      <c r="MGK46" s="49"/>
      <c r="MGL46" s="49"/>
      <c r="MGM46" s="49"/>
      <c r="MGN46" s="49"/>
      <c r="MGO46" s="49"/>
      <c r="MGP46" s="49"/>
      <c r="MGQ46" s="49"/>
      <c r="MGR46" s="49"/>
      <c r="MGS46" s="49"/>
      <c r="MGT46" s="49"/>
      <c r="MGU46" s="49"/>
      <c r="MGV46" s="49"/>
      <c r="MGW46" s="49"/>
      <c r="MGX46" s="49"/>
      <c r="MGY46" s="49"/>
      <c r="MGZ46" s="49"/>
      <c r="MHA46" s="49"/>
      <c r="MHB46" s="49"/>
      <c r="MHC46" s="49"/>
      <c r="MHD46" s="49"/>
      <c r="MHE46" s="49"/>
      <c r="MHF46" s="49"/>
      <c r="MHG46" s="49"/>
      <c r="MHH46" s="49"/>
      <c r="MHI46" s="49"/>
      <c r="MHJ46" s="49"/>
      <c r="MHK46" s="49"/>
      <c r="MHL46" s="49"/>
      <c r="MHM46" s="49"/>
      <c r="MHN46" s="49"/>
      <c r="MHO46" s="49"/>
      <c r="MHP46" s="49"/>
      <c r="MHQ46" s="49"/>
      <c r="MHR46" s="49"/>
      <c r="MHS46" s="49"/>
      <c r="MHT46" s="49"/>
      <c r="MHU46" s="49"/>
      <c r="MHV46" s="49"/>
      <c r="MHW46" s="49"/>
      <c r="MHX46" s="49"/>
      <c r="MHY46" s="49"/>
      <c r="MHZ46" s="49"/>
      <c r="MIA46" s="49"/>
      <c r="MIB46" s="49"/>
      <c r="MIC46" s="49"/>
      <c r="MID46" s="49"/>
      <c r="MIE46" s="49"/>
      <c r="MIF46" s="49"/>
      <c r="MIG46" s="49"/>
      <c r="MIH46" s="49"/>
      <c r="MII46" s="49"/>
      <c r="MIJ46" s="49"/>
      <c r="MIK46" s="49"/>
      <c r="MIL46" s="49"/>
      <c r="MIM46" s="49"/>
      <c r="MIN46" s="49"/>
      <c r="MIO46" s="49"/>
      <c r="MIP46" s="49"/>
      <c r="MIQ46" s="49"/>
      <c r="MIR46" s="49"/>
      <c r="MIS46" s="49"/>
      <c r="MIT46" s="49"/>
      <c r="MIU46" s="49"/>
      <c r="MIV46" s="49"/>
      <c r="MIW46" s="49"/>
      <c r="MIX46" s="49"/>
      <c r="MIY46" s="49"/>
      <c r="MIZ46" s="49"/>
      <c r="MJA46" s="49"/>
      <c r="MJB46" s="49"/>
      <c r="MJC46" s="49"/>
      <c r="MJD46" s="49"/>
      <c r="MJE46" s="49"/>
      <c r="MJF46" s="49"/>
      <c r="MJG46" s="49"/>
      <c r="MJH46" s="49"/>
      <c r="MJI46" s="49"/>
      <c r="MJJ46" s="49"/>
      <c r="MJK46" s="49"/>
      <c r="MJL46" s="49"/>
      <c r="MJM46" s="49"/>
      <c r="MJN46" s="49"/>
      <c r="MJO46" s="49"/>
      <c r="MJP46" s="49"/>
      <c r="MJQ46" s="49"/>
      <c r="MJR46" s="49"/>
      <c r="MJS46" s="49"/>
      <c r="MJT46" s="49"/>
      <c r="MJU46" s="49"/>
      <c r="MJV46" s="49"/>
      <c r="MJW46" s="49"/>
      <c r="MJX46" s="49"/>
      <c r="MJY46" s="49"/>
      <c r="MJZ46" s="49"/>
      <c r="MKA46" s="49"/>
      <c r="MKB46" s="49"/>
      <c r="MKC46" s="49"/>
      <c r="MKD46" s="49"/>
      <c r="MKE46" s="49"/>
      <c r="MKF46" s="49"/>
      <c r="MKG46" s="49"/>
      <c r="MKH46" s="49"/>
      <c r="MKI46" s="49"/>
      <c r="MKJ46" s="49"/>
      <c r="MKK46" s="49"/>
      <c r="MKL46" s="49"/>
      <c r="MKM46" s="49"/>
      <c r="MKN46" s="49"/>
      <c r="MKO46" s="49"/>
      <c r="MKP46" s="49"/>
      <c r="MKQ46" s="49"/>
      <c r="MKR46" s="49"/>
      <c r="MKS46" s="49"/>
      <c r="MKT46" s="49"/>
      <c r="MKU46" s="49"/>
      <c r="MKV46" s="49"/>
      <c r="MKW46" s="49"/>
      <c r="MKX46" s="49"/>
      <c r="MKY46" s="49"/>
      <c r="MKZ46" s="49"/>
      <c r="MLA46" s="49"/>
      <c r="MLB46" s="49"/>
      <c r="MLC46" s="49"/>
      <c r="MLD46" s="49"/>
      <c r="MLE46" s="49"/>
      <c r="MLF46" s="49"/>
      <c r="MLG46" s="49"/>
      <c r="MLH46" s="49"/>
      <c r="MLI46" s="49"/>
      <c r="MLJ46" s="49"/>
      <c r="MLK46" s="49"/>
      <c r="MLL46" s="49"/>
      <c r="MLM46" s="49"/>
      <c r="MLN46" s="49"/>
      <c r="MLO46" s="49"/>
      <c r="MLP46" s="49"/>
      <c r="MLQ46" s="49"/>
      <c r="MLR46" s="49"/>
      <c r="MLS46" s="49"/>
      <c r="MLT46" s="49"/>
      <c r="MLU46" s="49"/>
      <c r="MLV46" s="49"/>
      <c r="MLW46" s="49"/>
      <c r="MLX46" s="49"/>
      <c r="MLY46" s="49"/>
      <c r="MLZ46" s="49"/>
      <c r="MMA46" s="49"/>
      <c r="MMB46" s="49"/>
      <c r="MMC46" s="49"/>
      <c r="MMD46" s="49"/>
      <c r="MME46" s="49"/>
      <c r="MMF46" s="49"/>
      <c r="MMG46" s="49"/>
      <c r="MMH46" s="49"/>
      <c r="MMI46" s="49"/>
      <c r="MMJ46" s="49"/>
      <c r="MMK46" s="49"/>
      <c r="MML46" s="49"/>
      <c r="MMM46" s="49"/>
      <c r="MMN46" s="49"/>
      <c r="MMO46" s="49"/>
      <c r="MMP46" s="49"/>
      <c r="MMQ46" s="49"/>
      <c r="MMR46" s="49"/>
      <c r="MMS46" s="49"/>
      <c r="MMT46" s="49"/>
      <c r="MMU46" s="49"/>
      <c r="MMV46" s="49"/>
      <c r="MMW46" s="49"/>
      <c r="MMX46" s="49"/>
      <c r="MMY46" s="49"/>
      <c r="MMZ46" s="49"/>
      <c r="MNA46" s="49"/>
      <c r="MNB46" s="49"/>
      <c r="MNC46" s="49"/>
      <c r="MND46" s="49"/>
      <c r="MNE46" s="49"/>
      <c r="MNF46" s="49"/>
      <c r="MNG46" s="49"/>
      <c r="MNH46" s="49"/>
      <c r="MNI46" s="49"/>
      <c r="MNJ46" s="49"/>
      <c r="MNK46" s="49"/>
      <c r="MNL46" s="49"/>
      <c r="MNM46" s="49"/>
      <c r="MNN46" s="49"/>
      <c r="MNO46" s="49"/>
      <c r="MNP46" s="49"/>
      <c r="MNQ46" s="49"/>
      <c r="MNR46" s="49"/>
      <c r="MNS46" s="49"/>
      <c r="MNT46" s="49"/>
      <c r="MNU46" s="49"/>
      <c r="MNV46" s="49"/>
      <c r="MNW46" s="49"/>
      <c r="MNX46" s="49"/>
      <c r="MNY46" s="49"/>
      <c r="MNZ46" s="49"/>
      <c r="MOA46" s="49"/>
      <c r="MOB46" s="49"/>
      <c r="MOC46" s="49"/>
      <c r="MOD46" s="49"/>
      <c r="MOE46" s="49"/>
      <c r="MOF46" s="49"/>
      <c r="MOG46" s="49"/>
      <c r="MOH46" s="49"/>
      <c r="MOI46" s="49"/>
      <c r="MOJ46" s="49"/>
      <c r="MOK46" s="49"/>
      <c r="MOL46" s="49"/>
      <c r="MOM46" s="49"/>
      <c r="MON46" s="49"/>
      <c r="MOO46" s="49"/>
      <c r="MOP46" s="49"/>
      <c r="MOQ46" s="49"/>
      <c r="MOR46" s="49"/>
      <c r="MOS46" s="49"/>
      <c r="MOT46" s="49"/>
      <c r="MOU46" s="49"/>
      <c r="MOV46" s="49"/>
      <c r="MOW46" s="49"/>
      <c r="MOX46" s="49"/>
      <c r="MOY46" s="49"/>
      <c r="MOZ46" s="49"/>
      <c r="MPA46" s="49"/>
      <c r="MPB46" s="49"/>
      <c r="MPC46" s="49"/>
      <c r="MPD46" s="49"/>
      <c r="MPE46" s="49"/>
      <c r="MPF46" s="49"/>
      <c r="MPG46" s="49"/>
      <c r="MPH46" s="49"/>
      <c r="MPI46" s="49"/>
      <c r="MPJ46" s="49"/>
      <c r="MPK46" s="49"/>
      <c r="MPL46" s="49"/>
      <c r="MPM46" s="49"/>
      <c r="MPN46" s="49"/>
      <c r="MPO46" s="49"/>
      <c r="MPP46" s="49"/>
      <c r="MPQ46" s="49"/>
      <c r="MPR46" s="49"/>
      <c r="MPS46" s="49"/>
      <c r="MPT46" s="49"/>
      <c r="MPU46" s="49"/>
      <c r="MPV46" s="49"/>
      <c r="MPW46" s="49"/>
      <c r="MPX46" s="49"/>
      <c r="MPY46" s="49"/>
      <c r="MPZ46" s="49"/>
      <c r="MQA46" s="49"/>
      <c r="MQB46" s="49"/>
      <c r="MQC46" s="49"/>
      <c r="MQD46" s="49"/>
      <c r="MQE46" s="49"/>
      <c r="MQF46" s="49"/>
      <c r="MQG46" s="49"/>
      <c r="MQH46" s="49"/>
      <c r="MQI46" s="49"/>
      <c r="MQJ46" s="49"/>
      <c r="MQK46" s="49"/>
      <c r="MQL46" s="49"/>
      <c r="MQM46" s="49"/>
      <c r="MQN46" s="49"/>
      <c r="MQO46" s="49"/>
      <c r="MQP46" s="49"/>
      <c r="MQQ46" s="49"/>
      <c r="MQR46" s="49"/>
      <c r="MQS46" s="49"/>
      <c r="MQT46" s="49"/>
      <c r="MQU46" s="49"/>
      <c r="MQV46" s="49"/>
      <c r="MQW46" s="49"/>
      <c r="MQX46" s="49"/>
      <c r="MQY46" s="49"/>
      <c r="MQZ46" s="49"/>
      <c r="MRA46" s="49"/>
      <c r="MRB46" s="49"/>
      <c r="MRC46" s="49"/>
      <c r="MRD46" s="49"/>
      <c r="MRE46" s="49"/>
      <c r="MRF46" s="49"/>
      <c r="MRG46" s="49"/>
      <c r="MRH46" s="49"/>
      <c r="MRI46" s="49"/>
      <c r="MRJ46" s="49"/>
      <c r="MRK46" s="49"/>
      <c r="MRL46" s="49"/>
      <c r="MRM46" s="49"/>
      <c r="MRN46" s="49"/>
      <c r="MRO46" s="49"/>
      <c r="MRP46" s="49"/>
      <c r="MRQ46" s="49"/>
      <c r="MRR46" s="49"/>
      <c r="MRS46" s="49"/>
      <c r="MRT46" s="49"/>
      <c r="MRU46" s="49"/>
      <c r="MRV46" s="49"/>
      <c r="MRW46" s="49"/>
      <c r="MRX46" s="49"/>
      <c r="MRY46" s="49"/>
      <c r="MRZ46" s="49"/>
      <c r="MSA46" s="49"/>
      <c r="MSB46" s="49"/>
      <c r="MSC46" s="49"/>
      <c r="MSD46" s="49"/>
      <c r="MSE46" s="49"/>
      <c r="MSF46" s="49"/>
      <c r="MSG46" s="49"/>
      <c r="MSH46" s="49"/>
      <c r="MSI46" s="49"/>
      <c r="MSJ46" s="49"/>
      <c r="MSK46" s="49"/>
      <c r="MSL46" s="49"/>
      <c r="MSM46" s="49"/>
      <c r="MSN46" s="49"/>
      <c r="MSO46" s="49"/>
      <c r="MSP46" s="49"/>
      <c r="MSQ46" s="49"/>
      <c r="MSR46" s="49"/>
      <c r="MSS46" s="49"/>
      <c r="MST46" s="49"/>
      <c r="MSU46" s="49"/>
      <c r="MSV46" s="49"/>
      <c r="MSW46" s="49"/>
      <c r="MSX46" s="49"/>
      <c r="MSY46" s="49"/>
      <c r="MSZ46" s="49"/>
      <c r="MTA46" s="49"/>
      <c r="MTB46" s="49"/>
      <c r="MTC46" s="49"/>
      <c r="MTD46" s="49"/>
      <c r="MTE46" s="49"/>
      <c r="MTF46" s="49"/>
      <c r="MTG46" s="49"/>
      <c r="MTH46" s="49"/>
      <c r="MTI46" s="49"/>
      <c r="MTJ46" s="49"/>
      <c r="MTK46" s="49"/>
      <c r="MTL46" s="49"/>
      <c r="MTM46" s="49"/>
      <c r="MTN46" s="49"/>
      <c r="MTO46" s="49"/>
      <c r="MTP46" s="49"/>
      <c r="MTQ46" s="49"/>
      <c r="MTR46" s="49"/>
      <c r="MTS46" s="49"/>
      <c r="MTT46" s="49"/>
      <c r="MTU46" s="49"/>
      <c r="MTV46" s="49"/>
      <c r="MTW46" s="49"/>
      <c r="MTX46" s="49"/>
      <c r="MTY46" s="49"/>
      <c r="MTZ46" s="49"/>
      <c r="MUA46" s="49"/>
      <c r="MUB46" s="49"/>
      <c r="MUC46" s="49"/>
      <c r="MUD46" s="49"/>
      <c r="MUE46" s="49"/>
      <c r="MUF46" s="49"/>
      <c r="MUG46" s="49"/>
      <c r="MUH46" s="49"/>
      <c r="MUI46" s="49"/>
      <c r="MUJ46" s="49"/>
      <c r="MUK46" s="49"/>
      <c r="MUL46" s="49"/>
      <c r="MUM46" s="49"/>
      <c r="MUN46" s="49"/>
      <c r="MUO46" s="49"/>
      <c r="MUP46" s="49"/>
      <c r="MUQ46" s="49"/>
      <c r="MUR46" s="49"/>
      <c r="MUS46" s="49"/>
      <c r="MUT46" s="49"/>
      <c r="MUU46" s="49"/>
      <c r="MUV46" s="49"/>
      <c r="MUW46" s="49"/>
      <c r="MUX46" s="49"/>
      <c r="MUY46" s="49"/>
      <c r="MUZ46" s="49"/>
      <c r="MVA46" s="49"/>
      <c r="MVB46" s="49"/>
      <c r="MVC46" s="49"/>
      <c r="MVD46" s="49"/>
      <c r="MVE46" s="49"/>
      <c r="MVF46" s="49"/>
      <c r="MVG46" s="49"/>
      <c r="MVH46" s="49"/>
      <c r="MVI46" s="49"/>
      <c r="MVJ46" s="49"/>
      <c r="MVK46" s="49"/>
      <c r="MVL46" s="49"/>
      <c r="MVM46" s="49"/>
      <c r="MVN46" s="49"/>
      <c r="MVO46" s="49"/>
      <c r="MVP46" s="49"/>
      <c r="MVQ46" s="49"/>
      <c r="MVR46" s="49"/>
      <c r="MVS46" s="49"/>
      <c r="MVT46" s="49"/>
      <c r="MVU46" s="49"/>
      <c r="MVV46" s="49"/>
      <c r="MVW46" s="49"/>
      <c r="MVX46" s="49"/>
      <c r="MVY46" s="49"/>
      <c r="MVZ46" s="49"/>
      <c r="MWA46" s="49"/>
      <c r="MWB46" s="49"/>
      <c r="MWC46" s="49"/>
      <c r="MWD46" s="49"/>
      <c r="MWE46" s="49"/>
      <c r="MWF46" s="49"/>
      <c r="MWG46" s="49"/>
      <c r="MWH46" s="49"/>
      <c r="MWI46" s="49"/>
      <c r="MWJ46" s="49"/>
      <c r="MWK46" s="49"/>
      <c r="MWL46" s="49"/>
      <c r="MWM46" s="49"/>
      <c r="MWN46" s="49"/>
      <c r="MWO46" s="49"/>
      <c r="MWP46" s="49"/>
      <c r="MWQ46" s="49"/>
      <c r="MWR46" s="49"/>
      <c r="MWS46" s="49"/>
      <c r="MWT46" s="49"/>
      <c r="MWU46" s="49"/>
      <c r="MWV46" s="49"/>
      <c r="MWW46" s="49"/>
      <c r="MWX46" s="49"/>
      <c r="MWY46" s="49"/>
      <c r="MWZ46" s="49"/>
      <c r="MXA46" s="49"/>
      <c r="MXB46" s="49"/>
      <c r="MXC46" s="49"/>
      <c r="MXD46" s="49"/>
      <c r="MXE46" s="49"/>
      <c r="MXF46" s="49"/>
      <c r="MXG46" s="49"/>
      <c r="MXH46" s="49"/>
      <c r="MXI46" s="49"/>
      <c r="MXJ46" s="49"/>
      <c r="MXK46" s="49"/>
      <c r="MXL46" s="49"/>
      <c r="MXM46" s="49"/>
      <c r="MXN46" s="49"/>
      <c r="MXO46" s="49"/>
      <c r="MXP46" s="49"/>
      <c r="MXQ46" s="49"/>
      <c r="MXR46" s="49"/>
      <c r="MXS46" s="49"/>
      <c r="MXT46" s="49"/>
      <c r="MXU46" s="49"/>
      <c r="MXV46" s="49"/>
      <c r="MXW46" s="49"/>
      <c r="MXX46" s="49"/>
      <c r="MXY46" s="49"/>
      <c r="MXZ46" s="49"/>
      <c r="MYA46" s="49"/>
      <c r="MYB46" s="49"/>
      <c r="MYC46" s="49"/>
      <c r="MYD46" s="49"/>
      <c r="MYE46" s="49"/>
      <c r="MYF46" s="49"/>
      <c r="MYG46" s="49"/>
      <c r="MYH46" s="49"/>
      <c r="MYI46" s="49"/>
      <c r="MYJ46" s="49"/>
      <c r="MYK46" s="49"/>
      <c r="MYL46" s="49"/>
      <c r="MYM46" s="49"/>
      <c r="MYN46" s="49"/>
      <c r="MYO46" s="49"/>
      <c r="MYP46" s="49"/>
      <c r="MYQ46" s="49"/>
      <c r="MYR46" s="49"/>
      <c r="MYS46" s="49"/>
      <c r="MYT46" s="49"/>
      <c r="MYU46" s="49"/>
      <c r="MYV46" s="49"/>
      <c r="MYW46" s="49"/>
      <c r="MYX46" s="49"/>
      <c r="MYY46" s="49"/>
      <c r="MYZ46" s="49"/>
      <c r="MZA46" s="49"/>
      <c r="MZB46" s="49"/>
      <c r="MZC46" s="49"/>
      <c r="MZD46" s="49"/>
      <c r="MZE46" s="49"/>
      <c r="MZF46" s="49"/>
      <c r="MZG46" s="49"/>
      <c r="MZH46" s="49"/>
      <c r="MZI46" s="49"/>
      <c r="MZJ46" s="49"/>
      <c r="MZK46" s="49"/>
      <c r="MZL46" s="49"/>
      <c r="MZM46" s="49"/>
      <c r="MZN46" s="49"/>
      <c r="MZO46" s="49"/>
      <c r="MZP46" s="49"/>
      <c r="MZQ46" s="49"/>
      <c r="MZR46" s="49"/>
      <c r="MZS46" s="49"/>
      <c r="MZT46" s="49"/>
      <c r="MZU46" s="49"/>
      <c r="MZV46" s="49"/>
      <c r="MZW46" s="49"/>
      <c r="MZX46" s="49"/>
      <c r="MZY46" s="49"/>
      <c r="MZZ46" s="49"/>
      <c r="NAA46" s="49"/>
      <c r="NAB46" s="49"/>
      <c r="NAC46" s="49"/>
      <c r="NAD46" s="49"/>
      <c r="NAE46" s="49"/>
      <c r="NAF46" s="49"/>
      <c r="NAG46" s="49"/>
      <c r="NAH46" s="49"/>
      <c r="NAI46" s="49"/>
      <c r="NAJ46" s="49"/>
      <c r="NAK46" s="49"/>
      <c r="NAL46" s="49"/>
      <c r="NAM46" s="49"/>
      <c r="NAN46" s="49"/>
      <c r="NAO46" s="49"/>
      <c r="NAP46" s="49"/>
      <c r="NAQ46" s="49"/>
      <c r="NAR46" s="49"/>
      <c r="NAS46" s="49"/>
      <c r="NAT46" s="49"/>
      <c r="NAU46" s="49"/>
      <c r="NAV46" s="49"/>
      <c r="NAW46" s="49"/>
      <c r="NAX46" s="49"/>
      <c r="NAY46" s="49"/>
      <c r="NAZ46" s="49"/>
      <c r="NBA46" s="49"/>
      <c r="NBB46" s="49"/>
      <c r="NBC46" s="49"/>
      <c r="NBD46" s="49"/>
      <c r="NBE46" s="49"/>
      <c r="NBF46" s="49"/>
      <c r="NBG46" s="49"/>
      <c r="NBH46" s="49"/>
      <c r="NBI46" s="49"/>
      <c r="NBJ46" s="49"/>
      <c r="NBK46" s="49"/>
      <c r="NBL46" s="49"/>
      <c r="NBM46" s="49"/>
      <c r="NBN46" s="49"/>
      <c r="NBO46" s="49"/>
      <c r="NBP46" s="49"/>
      <c r="NBQ46" s="49"/>
      <c r="NBR46" s="49"/>
      <c r="NBS46" s="49"/>
      <c r="NBT46" s="49"/>
      <c r="NBU46" s="49"/>
      <c r="NBV46" s="49"/>
      <c r="NBW46" s="49"/>
      <c r="NBX46" s="49"/>
      <c r="NBY46" s="49"/>
      <c r="NBZ46" s="49"/>
      <c r="NCA46" s="49"/>
      <c r="NCB46" s="49"/>
      <c r="NCC46" s="49"/>
      <c r="NCD46" s="49"/>
      <c r="NCE46" s="49"/>
      <c r="NCF46" s="49"/>
      <c r="NCG46" s="49"/>
      <c r="NCH46" s="49"/>
      <c r="NCI46" s="49"/>
      <c r="NCJ46" s="49"/>
      <c r="NCK46" s="49"/>
      <c r="NCL46" s="49"/>
      <c r="NCM46" s="49"/>
      <c r="NCN46" s="49"/>
      <c r="NCO46" s="49"/>
      <c r="NCP46" s="49"/>
      <c r="NCQ46" s="49"/>
      <c r="NCR46" s="49"/>
      <c r="NCS46" s="49"/>
      <c r="NCT46" s="49"/>
      <c r="NCU46" s="49"/>
      <c r="NCV46" s="49"/>
      <c r="NCW46" s="49"/>
      <c r="NCX46" s="49"/>
      <c r="NCY46" s="49"/>
      <c r="NCZ46" s="49"/>
      <c r="NDA46" s="49"/>
      <c r="NDB46" s="49"/>
      <c r="NDC46" s="49"/>
      <c r="NDD46" s="49"/>
      <c r="NDE46" s="49"/>
      <c r="NDF46" s="49"/>
      <c r="NDG46" s="49"/>
      <c r="NDH46" s="49"/>
      <c r="NDI46" s="49"/>
      <c r="NDJ46" s="49"/>
      <c r="NDK46" s="49"/>
      <c r="NDL46" s="49"/>
      <c r="NDM46" s="49"/>
      <c r="NDN46" s="49"/>
      <c r="NDO46" s="49"/>
      <c r="NDP46" s="49"/>
      <c r="NDQ46" s="49"/>
      <c r="NDR46" s="49"/>
      <c r="NDS46" s="49"/>
      <c r="NDT46" s="49"/>
      <c r="NDU46" s="49"/>
      <c r="NDV46" s="49"/>
      <c r="NDW46" s="49"/>
      <c r="NDX46" s="49"/>
      <c r="NDY46" s="49"/>
      <c r="NDZ46" s="49"/>
      <c r="NEA46" s="49"/>
      <c r="NEB46" s="49"/>
      <c r="NEC46" s="49"/>
      <c r="NED46" s="49"/>
      <c r="NEE46" s="49"/>
      <c r="NEF46" s="49"/>
      <c r="NEG46" s="49"/>
      <c r="NEH46" s="49"/>
      <c r="NEI46" s="49"/>
      <c r="NEJ46" s="49"/>
      <c r="NEK46" s="49"/>
      <c r="NEL46" s="49"/>
      <c r="NEM46" s="49"/>
      <c r="NEN46" s="49"/>
      <c r="NEO46" s="49"/>
      <c r="NEP46" s="49"/>
      <c r="NEQ46" s="49"/>
      <c r="NER46" s="49"/>
      <c r="NES46" s="49"/>
      <c r="NET46" s="49"/>
      <c r="NEU46" s="49"/>
      <c r="NEV46" s="49"/>
      <c r="NEW46" s="49"/>
      <c r="NEX46" s="49"/>
      <c r="NEY46" s="49"/>
      <c r="NEZ46" s="49"/>
      <c r="NFA46" s="49"/>
      <c r="NFB46" s="49"/>
      <c r="NFC46" s="49"/>
      <c r="NFD46" s="49"/>
      <c r="NFE46" s="49"/>
      <c r="NFF46" s="49"/>
      <c r="NFG46" s="49"/>
      <c r="NFH46" s="49"/>
      <c r="NFI46" s="49"/>
      <c r="NFJ46" s="49"/>
      <c r="NFK46" s="49"/>
      <c r="NFL46" s="49"/>
      <c r="NFM46" s="49"/>
      <c r="NFN46" s="49"/>
      <c r="NFO46" s="49"/>
      <c r="NFP46" s="49"/>
      <c r="NFQ46" s="49"/>
      <c r="NFR46" s="49"/>
      <c r="NFS46" s="49"/>
      <c r="NFT46" s="49"/>
      <c r="NFU46" s="49"/>
      <c r="NFV46" s="49"/>
      <c r="NFW46" s="49"/>
      <c r="NFX46" s="49"/>
      <c r="NFY46" s="49"/>
      <c r="NFZ46" s="49"/>
      <c r="NGA46" s="49"/>
      <c r="NGB46" s="49"/>
      <c r="NGC46" s="49"/>
      <c r="NGD46" s="49"/>
      <c r="NGE46" s="49"/>
      <c r="NGF46" s="49"/>
      <c r="NGG46" s="49"/>
      <c r="NGH46" s="49"/>
      <c r="NGI46" s="49"/>
      <c r="NGJ46" s="49"/>
      <c r="NGK46" s="49"/>
      <c r="NGL46" s="49"/>
      <c r="NGM46" s="49"/>
      <c r="NGN46" s="49"/>
      <c r="NGO46" s="49"/>
      <c r="NGP46" s="49"/>
      <c r="NGQ46" s="49"/>
      <c r="NGR46" s="49"/>
      <c r="NGS46" s="49"/>
      <c r="NGT46" s="49"/>
      <c r="NGU46" s="49"/>
      <c r="NGV46" s="49"/>
      <c r="NGW46" s="49"/>
      <c r="NGX46" s="49"/>
      <c r="NGY46" s="49"/>
      <c r="NGZ46" s="49"/>
      <c r="NHA46" s="49"/>
      <c r="NHB46" s="49"/>
      <c r="NHC46" s="49"/>
      <c r="NHD46" s="49"/>
      <c r="NHE46" s="49"/>
      <c r="NHF46" s="49"/>
      <c r="NHG46" s="49"/>
      <c r="NHH46" s="49"/>
      <c r="NHI46" s="49"/>
      <c r="NHJ46" s="49"/>
      <c r="NHK46" s="49"/>
      <c r="NHL46" s="49"/>
      <c r="NHM46" s="49"/>
      <c r="NHN46" s="49"/>
      <c r="NHO46" s="49"/>
      <c r="NHP46" s="49"/>
      <c r="NHQ46" s="49"/>
      <c r="NHR46" s="49"/>
      <c r="NHS46" s="49"/>
      <c r="NHT46" s="49"/>
      <c r="NHU46" s="49"/>
      <c r="NHV46" s="49"/>
      <c r="NHW46" s="49"/>
      <c r="NHX46" s="49"/>
      <c r="NHY46" s="49"/>
      <c r="NHZ46" s="49"/>
      <c r="NIA46" s="49"/>
      <c r="NIB46" s="49"/>
      <c r="NIC46" s="49"/>
      <c r="NID46" s="49"/>
      <c r="NIE46" s="49"/>
      <c r="NIF46" s="49"/>
      <c r="NIG46" s="49"/>
      <c r="NIH46" s="49"/>
      <c r="NII46" s="49"/>
      <c r="NIJ46" s="49"/>
      <c r="NIK46" s="49"/>
      <c r="NIL46" s="49"/>
      <c r="NIM46" s="49"/>
      <c r="NIN46" s="49"/>
      <c r="NIO46" s="49"/>
      <c r="NIP46" s="49"/>
      <c r="NIQ46" s="49"/>
      <c r="NIR46" s="49"/>
      <c r="NIS46" s="49"/>
      <c r="NIT46" s="49"/>
      <c r="NIU46" s="49"/>
      <c r="NIV46" s="49"/>
      <c r="NIW46" s="49"/>
      <c r="NIX46" s="49"/>
      <c r="NIY46" s="49"/>
      <c r="NIZ46" s="49"/>
      <c r="NJA46" s="49"/>
      <c r="NJB46" s="49"/>
      <c r="NJC46" s="49"/>
      <c r="NJD46" s="49"/>
      <c r="NJE46" s="49"/>
      <c r="NJF46" s="49"/>
      <c r="NJG46" s="49"/>
      <c r="NJH46" s="49"/>
      <c r="NJI46" s="49"/>
      <c r="NJJ46" s="49"/>
      <c r="NJK46" s="49"/>
      <c r="NJL46" s="49"/>
      <c r="NJM46" s="49"/>
      <c r="NJN46" s="49"/>
      <c r="NJO46" s="49"/>
      <c r="NJP46" s="49"/>
      <c r="NJQ46" s="49"/>
      <c r="NJR46" s="49"/>
      <c r="NJS46" s="49"/>
      <c r="NJT46" s="49"/>
      <c r="NJU46" s="49"/>
      <c r="NJV46" s="49"/>
      <c r="NJW46" s="49"/>
      <c r="NJX46" s="49"/>
      <c r="NJY46" s="49"/>
      <c r="NJZ46" s="49"/>
      <c r="NKA46" s="49"/>
      <c r="NKB46" s="49"/>
      <c r="NKC46" s="49"/>
      <c r="NKD46" s="49"/>
      <c r="NKE46" s="49"/>
      <c r="NKF46" s="49"/>
      <c r="NKG46" s="49"/>
      <c r="NKH46" s="49"/>
      <c r="NKI46" s="49"/>
      <c r="NKJ46" s="49"/>
      <c r="NKK46" s="49"/>
      <c r="NKL46" s="49"/>
      <c r="NKM46" s="49"/>
      <c r="NKN46" s="49"/>
      <c r="NKO46" s="49"/>
      <c r="NKP46" s="49"/>
      <c r="NKQ46" s="49"/>
      <c r="NKR46" s="49"/>
      <c r="NKS46" s="49"/>
      <c r="NKT46" s="49"/>
      <c r="NKU46" s="49"/>
      <c r="NKV46" s="49"/>
      <c r="NKW46" s="49"/>
      <c r="NKX46" s="49"/>
      <c r="NKY46" s="49"/>
      <c r="NKZ46" s="49"/>
      <c r="NLA46" s="49"/>
      <c r="NLB46" s="49"/>
      <c r="NLC46" s="49"/>
      <c r="NLD46" s="49"/>
      <c r="NLE46" s="49"/>
      <c r="NLF46" s="49"/>
      <c r="NLG46" s="49"/>
      <c r="NLH46" s="49"/>
      <c r="NLI46" s="49"/>
      <c r="NLJ46" s="49"/>
      <c r="NLK46" s="49"/>
      <c r="NLL46" s="49"/>
      <c r="NLM46" s="49"/>
      <c r="NLN46" s="49"/>
      <c r="NLO46" s="49"/>
      <c r="NLP46" s="49"/>
      <c r="NLQ46" s="49"/>
      <c r="NLR46" s="49"/>
      <c r="NLS46" s="49"/>
      <c r="NLT46" s="49"/>
      <c r="NLU46" s="49"/>
      <c r="NLV46" s="49"/>
      <c r="NLW46" s="49"/>
      <c r="NLX46" s="49"/>
      <c r="NLY46" s="49"/>
      <c r="NLZ46" s="49"/>
      <c r="NMA46" s="49"/>
      <c r="NMB46" s="49"/>
      <c r="NMC46" s="49"/>
      <c r="NMD46" s="49"/>
      <c r="NME46" s="49"/>
      <c r="NMF46" s="49"/>
      <c r="NMG46" s="49"/>
      <c r="NMH46" s="49"/>
      <c r="NMI46" s="49"/>
      <c r="NMJ46" s="49"/>
      <c r="NMK46" s="49"/>
      <c r="NML46" s="49"/>
      <c r="NMM46" s="49"/>
      <c r="NMN46" s="49"/>
      <c r="NMO46" s="49"/>
      <c r="NMP46" s="49"/>
      <c r="NMQ46" s="49"/>
      <c r="NMR46" s="49"/>
      <c r="NMS46" s="49"/>
      <c r="NMT46" s="49"/>
      <c r="NMU46" s="49"/>
      <c r="NMV46" s="49"/>
      <c r="NMW46" s="49"/>
      <c r="NMX46" s="49"/>
      <c r="NMY46" s="49"/>
      <c r="NMZ46" s="49"/>
      <c r="NNA46" s="49"/>
      <c r="NNB46" s="49"/>
      <c r="NNC46" s="49"/>
      <c r="NND46" s="49"/>
      <c r="NNE46" s="49"/>
      <c r="NNF46" s="49"/>
      <c r="NNG46" s="49"/>
      <c r="NNH46" s="49"/>
      <c r="NNI46" s="49"/>
      <c r="NNJ46" s="49"/>
      <c r="NNK46" s="49"/>
      <c r="NNL46" s="49"/>
      <c r="NNM46" s="49"/>
      <c r="NNN46" s="49"/>
      <c r="NNO46" s="49"/>
      <c r="NNP46" s="49"/>
      <c r="NNQ46" s="49"/>
      <c r="NNR46" s="49"/>
      <c r="NNS46" s="49"/>
      <c r="NNT46" s="49"/>
      <c r="NNU46" s="49"/>
      <c r="NNV46" s="49"/>
      <c r="NNW46" s="49"/>
      <c r="NNX46" s="49"/>
      <c r="NNY46" s="49"/>
      <c r="NNZ46" s="49"/>
      <c r="NOA46" s="49"/>
      <c r="NOB46" s="49"/>
      <c r="NOC46" s="49"/>
      <c r="NOD46" s="49"/>
      <c r="NOE46" s="49"/>
      <c r="NOF46" s="49"/>
      <c r="NOG46" s="49"/>
      <c r="NOH46" s="49"/>
      <c r="NOI46" s="49"/>
      <c r="NOJ46" s="49"/>
      <c r="NOK46" s="49"/>
      <c r="NOL46" s="49"/>
      <c r="NOM46" s="49"/>
      <c r="NON46" s="49"/>
      <c r="NOO46" s="49"/>
      <c r="NOP46" s="49"/>
      <c r="NOQ46" s="49"/>
      <c r="NOR46" s="49"/>
      <c r="NOS46" s="49"/>
      <c r="NOT46" s="49"/>
      <c r="NOU46" s="49"/>
      <c r="NOV46" s="49"/>
      <c r="NOW46" s="49"/>
      <c r="NOX46" s="49"/>
      <c r="NOY46" s="49"/>
      <c r="NOZ46" s="49"/>
      <c r="NPA46" s="49"/>
      <c r="NPB46" s="49"/>
      <c r="NPC46" s="49"/>
      <c r="NPD46" s="49"/>
      <c r="NPE46" s="49"/>
      <c r="NPF46" s="49"/>
      <c r="NPG46" s="49"/>
      <c r="NPH46" s="49"/>
      <c r="NPI46" s="49"/>
      <c r="NPJ46" s="49"/>
      <c r="NPK46" s="49"/>
      <c r="NPL46" s="49"/>
      <c r="NPM46" s="49"/>
      <c r="NPN46" s="49"/>
      <c r="NPO46" s="49"/>
      <c r="NPP46" s="49"/>
      <c r="NPQ46" s="49"/>
      <c r="NPR46" s="49"/>
      <c r="NPS46" s="49"/>
      <c r="NPT46" s="49"/>
      <c r="NPU46" s="49"/>
      <c r="NPV46" s="49"/>
      <c r="NPW46" s="49"/>
      <c r="NPX46" s="49"/>
      <c r="NPY46" s="49"/>
      <c r="NPZ46" s="49"/>
      <c r="NQA46" s="49"/>
      <c r="NQB46" s="49"/>
      <c r="NQC46" s="49"/>
      <c r="NQD46" s="49"/>
      <c r="NQE46" s="49"/>
      <c r="NQF46" s="49"/>
      <c r="NQG46" s="49"/>
      <c r="NQH46" s="49"/>
      <c r="NQI46" s="49"/>
      <c r="NQJ46" s="49"/>
      <c r="NQK46" s="49"/>
      <c r="NQL46" s="49"/>
      <c r="NQM46" s="49"/>
      <c r="NQN46" s="49"/>
      <c r="NQO46" s="49"/>
      <c r="NQP46" s="49"/>
      <c r="NQQ46" s="49"/>
      <c r="NQR46" s="49"/>
      <c r="NQS46" s="49"/>
      <c r="NQT46" s="49"/>
      <c r="NQU46" s="49"/>
      <c r="NQV46" s="49"/>
      <c r="NQW46" s="49"/>
      <c r="NQX46" s="49"/>
      <c r="NQY46" s="49"/>
      <c r="NQZ46" s="49"/>
      <c r="NRA46" s="49"/>
      <c r="NRB46" s="49"/>
      <c r="NRC46" s="49"/>
      <c r="NRD46" s="49"/>
      <c r="NRE46" s="49"/>
      <c r="NRF46" s="49"/>
      <c r="NRG46" s="49"/>
      <c r="NRH46" s="49"/>
      <c r="NRI46" s="49"/>
      <c r="NRJ46" s="49"/>
      <c r="NRK46" s="49"/>
      <c r="NRL46" s="49"/>
      <c r="NRM46" s="49"/>
      <c r="NRN46" s="49"/>
      <c r="NRO46" s="49"/>
      <c r="NRP46" s="49"/>
      <c r="NRQ46" s="49"/>
      <c r="NRR46" s="49"/>
      <c r="NRS46" s="49"/>
      <c r="NRT46" s="49"/>
      <c r="NRU46" s="49"/>
      <c r="NRV46" s="49"/>
      <c r="NRW46" s="49"/>
      <c r="NRX46" s="49"/>
      <c r="NRY46" s="49"/>
      <c r="NRZ46" s="49"/>
      <c r="NSA46" s="49"/>
      <c r="NSB46" s="49"/>
      <c r="NSC46" s="49"/>
      <c r="NSD46" s="49"/>
      <c r="NSE46" s="49"/>
      <c r="NSF46" s="49"/>
      <c r="NSG46" s="49"/>
      <c r="NSH46" s="49"/>
      <c r="NSI46" s="49"/>
      <c r="NSJ46" s="49"/>
      <c r="NSK46" s="49"/>
      <c r="NSL46" s="49"/>
      <c r="NSM46" s="49"/>
      <c r="NSN46" s="49"/>
      <c r="NSO46" s="49"/>
      <c r="NSP46" s="49"/>
      <c r="NSQ46" s="49"/>
      <c r="NSR46" s="49"/>
      <c r="NSS46" s="49"/>
      <c r="NST46" s="49"/>
      <c r="NSU46" s="49"/>
      <c r="NSV46" s="49"/>
      <c r="NSW46" s="49"/>
      <c r="NSX46" s="49"/>
      <c r="NSY46" s="49"/>
      <c r="NSZ46" s="49"/>
      <c r="NTA46" s="49"/>
      <c r="NTB46" s="49"/>
      <c r="NTC46" s="49"/>
      <c r="NTD46" s="49"/>
      <c r="NTE46" s="49"/>
      <c r="NTF46" s="49"/>
      <c r="NTG46" s="49"/>
      <c r="NTH46" s="49"/>
      <c r="NTI46" s="49"/>
      <c r="NTJ46" s="49"/>
      <c r="NTK46" s="49"/>
      <c r="NTL46" s="49"/>
      <c r="NTM46" s="49"/>
      <c r="NTN46" s="49"/>
      <c r="NTO46" s="49"/>
      <c r="NTP46" s="49"/>
      <c r="NTQ46" s="49"/>
      <c r="NTR46" s="49"/>
      <c r="NTS46" s="49"/>
      <c r="NTT46" s="49"/>
      <c r="NTU46" s="49"/>
      <c r="NTV46" s="49"/>
      <c r="NTW46" s="49"/>
      <c r="NTX46" s="49"/>
      <c r="NTY46" s="49"/>
      <c r="NTZ46" s="49"/>
      <c r="NUA46" s="49"/>
      <c r="NUB46" s="49"/>
      <c r="NUC46" s="49"/>
      <c r="NUD46" s="49"/>
      <c r="NUE46" s="49"/>
      <c r="NUF46" s="49"/>
      <c r="NUG46" s="49"/>
      <c r="NUH46" s="49"/>
      <c r="NUI46" s="49"/>
      <c r="NUJ46" s="49"/>
      <c r="NUK46" s="49"/>
      <c r="NUL46" s="49"/>
      <c r="NUM46" s="49"/>
      <c r="NUN46" s="49"/>
      <c r="NUO46" s="49"/>
      <c r="NUP46" s="49"/>
      <c r="NUQ46" s="49"/>
      <c r="NUR46" s="49"/>
      <c r="NUS46" s="49"/>
      <c r="NUT46" s="49"/>
      <c r="NUU46" s="49"/>
      <c r="NUV46" s="49"/>
      <c r="NUW46" s="49"/>
      <c r="NUX46" s="49"/>
      <c r="NUY46" s="49"/>
      <c r="NUZ46" s="49"/>
      <c r="NVA46" s="49"/>
      <c r="NVB46" s="49"/>
      <c r="NVC46" s="49"/>
      <c r="NVD46" s="49"/>
      <c r="NVE46" s="49"/>
      <c r="NVF46" s="49"/>
      <c r="NVG46" s="49"/>
      <c r="NVH46" s="49"/>
      <c r="NVI46" s="49"/>
      <c r="NVJ46" s="49"/>
      <c r="NVK46" s="49"/>
      <c r="NVL46" s="49"/>
      <c r="NVM46" s="49"/>
      <c r="NVN46" s="49"/>
      <c r="NVO46" s="49"/>
      <c r="NVP46" s="49"/>
      <c r="NVQ46" s="49"/>
      <c r="NVR46" s="49"/>
      <c r="NVS46" s="49"/>
      <c r="NVT46" s="49"/>
      <c r="NVU46" s="49"/>
      <c r="NVV46" s="49"/>
      <c r="NVW46" s="49"/>
      <c r="NVX46" s="49"/>
      <c r="NVY46" s="49"/>
      <c r="NVZ46" s="49"/>
      <c r="NWA46" s="49"/>
      <c r="NWB46" s="49"/>
      <c r="NWC46" s="49"/>
      <c r="NWD46" s="49"/>
      <c r="NWE46" s="49"/>
      <c r="NWF46" s="49"/>
      <c r="NWG46" s="49"/>
      <c r="NWH46" s="49"/>
      <c r="NWI46" s="49"/>
      <c r="NWJ46" s="49"/>
      <c r="NWK46" s="49"/>
      <c r="NWL46" s="49"/>
      <c r="NWM46" s="49"/>
      <c r="NWN46" s="49"/>
      <c r="NWO46" s="49"/>
      <c r="NWP46" s="49"/>
      <c r="NWQ46" s="49"/>
      <c r="NWR46" s="49"/>
      <c r="NWS46" s="49"/>
      <c r="NWT46" s="49"/>
      <c r="NWU46" s="49"/>
      <c r="NWV46" s="49"/>
      <c r="NWW46" s="49"/>
      <c r="NWX46" s="49"/>
      <c r="NWY46" s="49"/>
      <c r="NWZ46" s="49"/>
      <c r="NXA46" s="49"/>
      <c r="NXB46" s="49"/>
      <c r="NXC46" s="49"/>
      <c r="NXD46" s="49"/>
      <c r="NXE46" s="49"/>
      <c r="NXF46" s="49"/>
      <c r="NXG46" s="49"/>
      <c r="NXH46" s="49"/>
      <c r="NXI46" s="49"/>
      <c r="NXJ46" s="49"/>
      <c r="NXK46" s="49"/>
      <c r="NXL46" s="49"/>
      <c r="NXM46" s="49"/>
      <c r="NXN46" s="49"/>
      <c r="NXO46" s="49"/>
      <c r="NXP46" s="49"/>
      <c r="NXQ46" s="49"/>
      <c r="NXR46" s="49"/>
      <c r="NXS46" s="49"/>
      <c r="NXT46" s="49"/>
      <c r="NXU46" s="49"/>
      <c r="NXV46" s="49"/>
      <c r="NXW46" s="49"/>
      <c r="NXX46" s="49"/>
      <c r="NXY46" s="49"/>
      <c r="NXZ46" s="49"/>
      <c r="NYA46" s="49"/>
      <c r="NYB46" s="49"/>
      <c r="NYC46" s="49"/>
      <c r="NYD46" s="49"/>
      <c r="NYE46" s="49"/>
      <c r="NYF46" s="49"/>
      <c r="NYG46" s="49"/>
      <c r="NYH46" s="49"/>
      <c r="NYI46" s="49"/>
      <c r="NYJ46" s="49"/>
      <c r="NYK46" s="49"/>
      <c r="NYL46" s="49"/>
      <c r="NYM46" s="49"/>
      <c r="NYN46" s="49"/>
      <c r="NYO46" s="49"/>
      <c r="NYP46" s="49"/>
      <c r="NYQ46" s="49"/>
      <c r="NYR46" s="49"/>
      <c r="NYS46" s="49"/>
      <c r="NYT46" s="49"/>
      <c r="NYU46" s="49"/>
      <c r="NYV46" s="49"/>
      <c r="NYW46" s="49"/>
      <c r="NYX46" s="49"/>
      <c r="NYY46" s="49"/>
      <c r="NYZ46" s="49"/>
      <c r="NZA46" s="49"/>
      <c r="NZB46" s="49"/>
      <c r="NZC46" s="49"/>
      <c r="NZD46" s="49"/>
      <c r="NZE46" s="49"/>
      <c r="NZF46" s="49"/>
      <c r="NZG46" s="49"/>
      <c r="NZH46" s="49"/>
      <c r="NZI46" s="49"/>
      <c r="NZJ46" s="49"/>
      <c r="NZK46" s="49"/>
      <c r="NZL46" s="49"/>
      <c r="NZM46" s="49"/>
      <c r="NZN46" s="49"/>
      <c r="NZO46" s="49"/>
      <c r="NZP46" s="49"/>
      <c r="NZQ46" s="49"/>
      <c r="NZR46" s="49"/>
      <c r="NZS46" s="49"/>
      <c r="NZT46" s="49"/>
      <c r="NZU46" s="49"/>
      <c r="NZV46" s="49"/>
      <c r="NZW46" s="49"/>
      <c r="NZX46" s="49"/>
      <c r="NZY46" s="49"/>
      <c r="NZZ46" s="49"/>
      <c r="OAA46" s="49"/>
      <c r="OAB46" s="49"/>
      <c r="OAC46" s="49"/>
      <c r="OAD46" s="49"/>
      <c r="OAE46" s="49"/>
      <c r="OAF46" s="49"/>
      <c r="OAG46" s="49"/>
      <c r="OAH46" s="49"/>
      <c r="OAI46" s="49"/>
      <c r="OAJ46" s="49"/>
      <c r="OAK46" s="49"/>
      <c r="OAL46" s="49"/>
      <c r="OAM46" s="49"/>
      <c r="OAN46" s="49"/>
      <c r="OAO46" s="49"/>
      <c r="OAP46" s="49"/>
      <c r="OAQ46" s="49"/>
      <c r="OAR46" s="49"/>
      <c r="OAS46" s="49"/>
      <c r="OAT46" s="49"/>
      <c r="OAU46" s="49"/>
      <c r="OAV46" s="49"/>
      <c r="OAW46" s="49"/>
      <c r="OAX46" s="49"/>
      <c r="OAY46" s="49"/>
      <c r="OAZ46" s="49"/>
      <c r="OBA46" s="49"/>
      <c r="OBB46" s="49"/>
      <c r="OBC46" s="49"/>
      <c r="OBD46" s="49"/>
      <c r="OBE46" s="49"/>
      <c r="OBF46" s="49"/>
      <c r="OBG46" s="49"/>
      <c r="OBH46" s="49"/>
      <c r="OBI46" s="49"/>
      <c r="OBJ46" s="49"/>
      <c r="OBK46" s="49"/>
      <c r="OBL46" s="49"/>
      <c r="OBM46" s="49"/>
      <c r="OBN46" s="49"/>
      <c r="OBO46" s="49"/>
      <c r="OBP46" s="49"/>
      <c r="OBQ46" s="49"/>
      <c r="OBR46" s="49"/>
      <c r="OBS46" s="49"/>
      <c r="OBT46" s="49"/>
      <c r="OBU46" s="49"/>
      <c r="OBV46" s="49"/>
      <c r="OBW46" s="49"/>
      <c r="OBX46" s="49"/>
      <c r="OBY46" s="49"/>
      <c r="OBZ46" s="49"/>
      <c r="OCA46" s="49"/>
      <c r="OCB46" s="49"/>
      <c r="OCC46" s="49"/>
      <c r="OCD46" s="49"/>
      <c r="OCE46" s="49"/>
      <c r="OCF46" s="49"/>
      <c r="OCG46" s="49"/>
      <c r="OCH46" s="49"/>
      <c r="OCI46" s="49"/>
      <c r="OCJ46" s="49"/>
      <c r="OCK46" s="49"/>
      <c r="OCL46" s="49"/>
      <c r="OCM46" s="49"/>
      <c r="OCN46" s="49"/>
      <c r="OCO46" s="49"/>
      <c r="OCP46" s="49"/>
      <c r="OCQ46" s="49"/>
      <c r="OCR46" s="49"/>
      <c r="OCS46" s="49"/>
      <c r="OCT46" s="49"/>
      <c r="OCU46" s="49"/>
      <c r="OCV46" s="49"/>
      <c r="OCW46" s="49"/>
      <c r="OCX46" s="49"/>
      <c r="OCY46" s="49"/>
      <c r="OCZ46" s="49"/>
      <c r="ODA46" s="49"/>
      <c r="ODB46" s="49"/>
      <c r="ODC46" s="49"/>
      <c r="ODD46" s="49"/>
      <c r="ODE46" s="49"/>
      <c r="ODF46" s="49"/>
      <c r="ODG46" s="49"/>
      <c r="ODH46" s="49"/>
      <c r="ODI46" s="49"/>
      <c r="ODJ46" s="49"/>
      <c r="ODK46" s="49"/>
      <c r="ODL46" s="49"/>
      <c r="ODM46" s="49"/>
      <c r="ODN46" s="49"/>
      <c r="ODO46" s="49"/>
      <c r="ODP46" s="49"/>
      <c r="ODQ46" s="49"/>
      <c r="ODR46" s="49"/>
      <c r="ODS46" s="49"/>
      <c r="ODT46" s="49"/>
      <c r="ODU46" s="49"/>
      <c r="ODV46" s="49"/>
      <c r="ODW46" s="49"/>
      <c r="ODX46" s="49"/>
      <c r="ODY46" s="49"/>
      <c r="ODZ46" s="49"/>
      <c r="OEA46" s="49"/>
      <c r="OEB46" s="49"/>
      <c r="OEC46" s="49"/>
      <c r="OED46" s="49"/>
      <c r="OEE46" s="49"/>
      <c r="OEF46" s="49"/>
      <c r="OEG46" s="49"/>
      <c r="OEH46" s="49"/>
      <c r="OEI46" s="49"/>
      <c r="OEJ46" s="49"/>
      <c r="OEK46" s="49"/>
      <c r="OEL46" s="49"/>
      <c r="OEM46" s="49"/>
      <c r="OEN46" s="49"/>
      <c r="OEO46" s="49"/>
      <c r="OEP46" s="49"/>
      <c r="OEQ46" s="49"/>
      <c r="OER46" s="49"/>
      <c r="OES46" s="49"/>
      <c r="OET46" s="49"/>
      <c r="OEU46" s="49"/>
      <c r="OEV46" s="49"/>
      <c r="OEW46" s="49"/>
      <c r="OEX46" s="49"/>
      <c r="OEY46" s="49"/>
      <c r="OEZ46" s="49"/>
      <c r="OFA46" s="49"/>
      <c r="OFB46" s="49"/>
      <c r="OFC46" s="49"/>
      <c r="OFD46" s="49"/>
      <c r="OFE46" s="49"/>
      <c r="OFF46" s="49"/>
      <c r="OFG46" s="49"/>
      <c r="OFH46" s="49"/>
      <c r="OFI46" s="49"/>
      <c r="OFJ46" s="49"/>
      <c r="OFK46" s="49"/>
      <c r="OFL46" s="49"/>
      <c r="OFM46" s="49"/>
      <c r="OFN46" s="49"/>
      <c r="OFO46" s="49"/>
      <c r="OFP46" s="49"/>
      <c r="OFQ46" s="49"/>
      <c r="OFR46" s="49"/>
      <c r="OFS46" s="49"/>
      <c r="OFT46" s="49"/>
      <c r="OFU46" s="49"/>
      <c r="OFV46" s="49"/>
      <c r="OFW46" s="49"/>
      <c r="OFX46" s="49"/>
      <c r="OFY46" s="49"/>
      <c r="OFZ46" s="49"/>
      <c r="OGA46" s="49"/>
      <c r="OGB46" s="49"/>
      <c r="OGC46" s="49"/>
      <c r="OGD46" s="49"/>
      <c r="OGE46" s="49"/>
      <c r="OGF46" s="49"/>
      <c r="OGG46" s="49"/>
      <c r="OGH46" s="49"/>
      <c r="OGI46" s="49"/>
      <c r="OGJ46" s="49"/>
      <c r="OGK46" s="49"/>
      <c r="OGL46" s="49"/>
      <c r="OGM46" s="49"/>
      <c r="OGN46" s="49"/>
      <c r="OGO46" s="49"/>
      <c r="OGP46" s="49"/>
      <c r="OGQ46" s="49"/>
      <c r="OGR46" s="49"/>
      <c r="OGS46" s="49"/>
      <c r="OGT46" s="49"/>
      <c r="OGU46" s="49"/>
      <c r="OGV46" s="49"/>
      <c r="OGW46" s="49"/>
      <c r="OGX46" s="49"/>
      <c r="OGY46" s="49"/>
      <c r="OGZ46" s="49"/>
      <c r="OHA46" s="49"/>
      <c r="OHB46" s="49"/>
      <c r="OHC46" s="49"/>
      <c r="OHD46" s="49"/>
      <c r="OHE46" s="49"/>
      <c r="OHF46" s="49"/>
      <c r="OHG46" s="49"/>
      <c r="OHH46" s="49"/>
      <c r="OHI46" s="49"/>
      <c r="OHJ46" s="49"/>
      <c r="OHK46" s="49"/>
      <c r="OHL46" s="49"/>
      <c r="OHM46" s="49"/>
      <c r="OHN46" s="49"/>
      <c r="OHO46" s="49"/>
      <c r="OHP46" s="49"/>
      <c r="OHQ46" s="49"/>
      <c r="OHR46" s="49"/>
      <c r="OHS46" s="49"/>
      <c r="OHT46" s="49"/>
      <c r="OHU46" s="49"/>
      <c r="OHV46" s="49"/>
      <c r="OHW46" s="49"/>
      <c r="OHX46" s="49"/>
      <c r="OHY46" s="49"/>
      <c r="OHZ46" s="49"/>
      <c r="OIA46" s="49"/>
      <c r="OIB46" s="49"/>
      <c r="OIC46" s="49"/>
      <c r="OID46" s="49"/>
      <c r="OIE46" s="49"/>
      <c r="OIF46" s="49"/>
      <c r="OIG46" s="49"/>
      <c r="OIH46" s="49"/>
      <c r="OII46" s="49"/>
      <c r="OIJ46" s="49"/>
      <c r="OIK46" s="49"/>
      <c r="OIL46" s="49"/>
      <c r="OIM46" s="49"/>
      <c r="OIN46" s="49"/>
      <c r="OIO46" s="49"/>
      <c r="OIP46" s="49"/>
      <c r="OIQ46" s="49"/>
      <c r="OIR46" s="49"/>
      <c r="OIS46" s="49"/>
      <c r="OIT46" s="49"/>
      <c r="OIU46" s="49"/>
      <c r="OIV46" s="49"/>
      <c r="OIW46" s="49"/>
      <c r="OIX46" s="49"/>
      <c r="OIY46" s="49"/>
      <c r="OIZ46" s="49"/>
      <c r="OJA46" s="49"/>
      <c r="OJB46" s="49"/>
      <c r="OJC46" s="49"/>
      <c r="OJD46" s="49"/>
      <c r="OJE46" s="49"/>
      <c r="OJF46" s="49"/>
      <c r="OJG46" s="49"/>
      <c r="OJH46" s="49"/>
      <c r="OJI46" s="49"/>
      <c r="OJJ46" s="49"/>
      <c r="OJK46" s="49"/>
      <c r="OJL46" s="49"/>
      <c r="OJM46" s="49"/>
      <c r="OJN46" s="49"/>
      <c r="OJO46" s="49"/>
      <c r="OJP46" s="49"/>
      <c r="OJQ46" s="49"/>
      <c r="OJR46" s="49"/>
      <c r="OJS46" s="49"/>
      <c r="OJT46" s="49"/>
      <c r="OJU46" s="49"/>
      <c r="OJV46" s="49"/>
      <c r="OJW46" s="49"/>
      <c r="OJX46" s="49"/>
      <c r="OJY46" s="49"/>
      <c r="OJZ46" s="49"/>
      <c r="OKA46" s="49"/>
      <c r="OKB46" s="49"/>
      <c r="OKC46" s="49"/>
      <c r="OKD46" s="49"/>
      <c r="OKE46" s="49"/>
      <c r="OKF46" s="49"/>
      <c r="OKG46" s="49"/>
      <c r="OKH46" s="49"/>
      <c r="OKI46" s="49"/>
      <c r="OKJ46" s="49"/>
      <c r="OKK46" s="49"/>
      <c r="OKL46" s="49"/>
      <c r="OKM46" s="49"/>
      <c r="OKN46" s="49"/>
      <c r="OKO46" s="49"/>
      <c r="OKP46" s="49"/>
      <c r="OKQ46" s="49"/>
      <c r="OKR46" s="49"/>
      <c r="OKS46" s="49"/>
      <c r="OKT46" s="49"/>
      <c r="OKU46" s="49"/>
      <c r="OKV46" s="49"/>
      <c r="OKW46" s="49"/>
      <c r="OKX46" s="49"/>
      <c r="OKY46" s="49"/>
      <c r="OKZ46" s="49"/>
      <c r="OLA46" s="49"/>
      <c r="OLB46" s="49"/>
      <c r="OLC46" s="49"/>
      <c r="OLD46" s="49"/>
      <c r="OLE46" s="49"/>
      <c r="OLF46" s="49"/>
      <c r="OLG46" s="49"/>
      <c r="OLH46" s="49"/>
      <c r="OLI46" s="49"/>
      <c r="OLJ46" s="49"/>
      <c r="OLK46" s="49"/>
      <c r="OLL46" s="49"/>
      <c r="OLM46" s="49"/>
      <c r="OLN46" s="49"/>
      <c r="OLO46" s="49"/>
      <c r="OLP46" s="49"/>
      <c r="OLQ46" s="49"/>
      <c r="OLR46" s="49"/>
      <c r="OLS46" s="49"/>
      <c r="OLT46" s="49"/>
      <c r="OLU46" s="49"/>
      <c r="OLV46" s="49"/>
      <c r="OLW46" s="49"/>
      <c r="OLX46" s="49"/>
      <c r="OLY46" s="49"/>
      <c r="OLZ46" s="49"/>
      <c r="OMA46" s="49"/>
      <c r="OMB46" s="49"/>
      <c r="OMC46" s="49"/>
      <c r="OMD46" s="49"/>
      <c r="OME46" s="49"/>
      <c r="OMF46" s="49"/>
      <c r="OMG46" s="49"/>
      <c r="OMH46" s="49"/>
      <c r="OMI46" s="49"/>
      <c r="OMJ46" s="49"/>
      <c r="OMK46" s="49"/>
      <c r="OML46" s="49"/>
      <c r="OMM46" s="49"/>
      <c r="OMN46" s="49"/>
      <c r="OMO46" s="49"/>
      <c r="OMP46" s="49"/>
      <c r="OMQ46" s="49"/>
      <c r="OMR46" s="49"/>
      <c r="OMS46" s="49"/>
      <c r="OMT46" s="49"/>
      <c r="OMU46" s="49"/>
      <c r="OMV46" s="49"/>
      <c r="OMW46" s="49"/>
      <c r="OMX46" s="49"/>
      <c r="OMY46" s="49"/>
      <c r="OMZ46" s="49"/>
      <c r="ONA46" s="49"/>
      <c r="ONB46" s="49"/>
      <c r="ONC46" s="49"/>
      <c r="OND46" s="49"/>
      <c r="ONE46" s="49"/>
      <c r="ONF46" s="49"/>
      <c r="ONG46" s="49"/>
      <c r="ONH46" s="49"/>
      <c r="ONI46" s="49"/>
      <c r="ONJ46" s="49"/>
      <c r="ONK46" s="49"/>
      <c r="ONL46" s="49"/>
      <c r="ONM46" s="49"/>
      <c r="ONN46" s="49"/>
      <c r="ONO46" s="49"/>
      <c r="ONP46" s="49"/>
      <c r="ONQ46" s="49"/>
      <c r="ONR46" s="49"/>
      <c r="ONS46" s="49"/>
      <c r="ONT46" s="49"/>
      <c r="ONU46" s="49"/>
      <c r="ONV46" s="49"/>
      <c r="ONW46" s="49"/>
      <c r="ONX46" s="49"/>
      <c r="ONY46" s="49"/>
      <c r="ONZ46" s="49"/>
      <c r="OOA46" s="49"/>
      <c r="OOB46" s="49"/>
      <c r="OOC46" s="49"/>
      <c r="OOD46" s="49"/>
      <c r="OOE46" s="49"/>
      <c r="OOF46" s="49"/>
      <c r="OOG46" s="49"/>
      <c r="OOH46" s="49"/>
      <c r="OOI46" s="49"/>
      <c r="OOJ46" s="49"/>
      <c r="OOK46" s="49"/>
      <c r="OOL46" s="49"/>
      <c r="OOM46" s="49"/>
      <c r="OON46" s="49"/>
      <c r="OOO46" s="49"/>
      <c r="OOP46" s="49"/>
      <c r="OOQ46" s="49"/>
      <c r="OOR46" s="49"/>
      <c r="OOS46" s="49"/>
      <c r="OOT46" s="49"/>
      <c r="OOU46" s="49"/>
      <c r="OOV46" s="49"/>
      <c r="OOW46" s="49"/>
      <c r="OOX46" s="49"/>
      <c r="OOY46" s="49"/>
      <c r="OOZ46" s="49"/>
      <c r="OPA46" s="49"/>
      <c r="OPB46" s="49"/>
      <c r="OPC46" s="49"/>
      <c r="OPD46" s="49"/>
      <c r="OPE46" s="49"/>
      <c r="OPF46" s="49"/>
      <c r="OPG46" s="49"/>
      <c r="OPH46" s="49"/>
      <c r="OPI46" s="49"/>
      <c r="OPJ46" s="49"/>
      <c r="OPK46" s="49"/>
      <c r="OPL46" s="49"/>
      <c r="OPM46" s="49"/>
      <c r="OPN46" s="49"/>
      <c r="OPO46" s="49"/>
      <c r="OPP46" s="49"/>
      <c r="OPQ46" s="49"/>
      <c r="OPR46" s="49"/>
      <c r="OPS46" s="49"/>
      <c r="OPT46" s="49"/>
      <c r="OPU46" s="49"/>
      <c r="OPV46" s="49"/>
      <c r="OPW46" s="49"/>
      <c r="OPX46" s="49"/>
      <c r="OPY46" s="49"/>
      <c r="OPZ46" s="49"/>
      <c r="OQA46" s="49"/>
      <c r="OQB46" s="49"/>
      <c r="OQC46" s="49"/>
      <c r="OQD46" s="49"/>
      <c r="OQE46" s="49"/>
      <c r="OQF46" s="49"/>
      <c r="OQG46" s="49"/>
      <c r="OQH46" s="49"/>
      <c r="OQI46" s="49"/>
      <c r="OQJ46" s="49"/>
      <c r="OQK46" s="49"/>
      <c r="OQL46" s="49"/>
      <c r="OQM46" s="49"/>
      <c r="OQN46" s="49"/>
      <c r="OQO46" s="49"/>
      <c r="OQP46" s="49"/>
      <c r="OQQ46" s="49"/>
      <c r="OQR46" s="49"/>
      <c r="OQS46" s="49"/>
      <c r="OQT46" s="49"/>
      <c r="OQU46" s="49"/>
      <c r="OQV46" s="49"/>
      <c r="OQW46" s="49"/>
      <c r="OQX46" s="49"/>
      <c r="OQY46" s="49"/>
      <c r="OQZ46" s="49"/>
      <c r="ORA46" s="49"/>
      <c r="ORB46" s="49"/>
      <c r="ORC46" s="49"/>
      <c r="ORD46" s="49"/>
      <c r="ORE46" s="49"/>
      <c r="ORF46" s="49"/>
      <c r="ORG46" s="49"/>
      <c r="ORH46" s="49"/>
      <c r="ORI46" s="49"/>
      <c r="ORJ46" s="49"/>
      <c r="ORK46" s="49"/>
      <c r="ORL46" s="49"/>
      <c r="ORM46" s="49"/>
      <c r="ORN46" s="49"/>
      <c r="ORO46" s="49"/>
      <c r="ORP46" s="49"/>
      <c r="ORQ46" s="49"/>
      <c r="ORR46" s="49"/>
      <c r="ORS46" s="49"/>
      <c r="ORT46" s="49"/>
      <c r="ORU46" s="49"/>
      <c r="ORV46" s="49"/>
      <c r="ORW46" s="49"/>
      <c r="ORX46" s="49"/>
      <c r="ORY46" s="49"/>
      <c r="ORZ46" s="49"/>
      <c r="OSA46" s="49"/>
      <c r="OSB46" s="49"/>
      <c r="OSC46" s="49"/>
      <c r="OSD46" s="49"/>
      <c r="OSE46" s="49"/>
      <c r="OSF46" s="49"/>
      <c r="OSG46" s="49"/>
      <c r="OSH46" s="49"/>
      <c r="OSI46" s="49"/>
      <c r="OSJ46" s="49"/>
      <c r="OSK46" s="49"/>
      <c r="OSL46" s="49"/>
      <c r="OSM46" s="49"/>
      <c r="OSN46" s="49"/>
      <c r="OSO46" s="49"/>
      <c r="OSP46" s="49"/>
      <c r="OSQ46" s="49"/>
      <c r="OSR46" s="49"/>
      <c r="OSS46" s="49"/>
      <c r="OST46" s="49"/>
      <c r="OSU46" s="49"/>
      <c r="OSV46" s="49"/>
      <c r="OSW46" s="49"/>
      <c r="OSX46" s="49"/>
      <c r="OSY46" s="49"/>
      <c r="OSZ46" s="49"/>
      <c r="OTA46" s="49"/>
      <c r="OTB46" s="49"/>
      <c r="OTC46" s="49"/>
      <c r="OTD46" s="49"/>
      <c r="OTE46" s="49"/>
      <c r="OTF46" s="49"/>
      <c r="OTG46" s="49"/>
      <c r="OTH46" s="49"/>
      <c r="OTI46" s="49"/>
      <c r="OTJ46" s="49"/>
      <c r="OTK46" s="49"/>
      <c r="OTL46" s="49"/>
      <c r="OTM46" s="49"/>
      <c r="OTN46" s="49"/>
      <c r="OTO46" s="49"/>
      <c r="OTP46" s="49"/>
      <c r="OTQ46" s="49"/>
      <c r="OTR46" s="49"/>
      <c r="OTS46" s="49"/>
      <c r="OTT46" s="49"/>
      <c r="OTU46" s="49"/>
      <c r="OTV46" s="49"/>
      <c r="OTW46" s="49"/>
      <c r="OTX46" s="49"/>
      <c r="OTY46" s="49"/>
      <c r="OTZ46" s="49"/>
      <c r="OUA46" s="49"/>
      <c r="OUB46" s="49"/>
      <c r="OUC46" s="49"/>
      <c r="OUD46" s="49"/>
      <c r="OUE46" s="49"/>
      <c r="OUF46" s="49"/>
      <c r="OUG46" s="49"/>
      <c r="OUH46" s="49"/>
      <c r="OUI46" s="49"/>
      <c r="OUJ46" s="49"/>
      <c r="OUK46" s="49"/>
      <c r="OUL46" s="49"/>
      <c r="OUM46" s="49"/>
      <c r="OUN46" s="49"/>
      <c r="OUO46" s="49"/>
      <c r="OUP46" s="49"/>
      <c r="OUQ46" s="49"/>
      <c r="OUR46" s="49"/>
      <c r="OUS46" s="49"/>
      <c r="OUT46" s="49"/>
      <c r="OUU46" s="49"/>
      <c r="OUV46" s="49"/>
      <c r="OUW46" s="49"/>
      <c r="OUX46" s="49"/>
      <c r="OUY46" s="49"/>
      <c r="OUZ46" s="49"/>
      <c r="OVA46" s="49"/>
      <c r="OVB46" s="49"/>
      <c r="OVC46" s="49"/>
      <c r="OVD46" s="49"/>
      <c r="OVE46" s="49"/>
      <c r="OVF46" s="49"/>
      <c r="OVG46" s="49"/>
      <c r="OVH46" s="49"/>
      <c r="OVI46" s="49"/>
      <c r="OVJ46" s="49"/>
      <c r="OVK46" s="49"/>
      <c r="OVL46" s="49"/>
      <c r="OVM46" s="49"/>
      <c r="OVN46" s="49"/>
      <c r="OVO46" s="49"/>
      <c r="OVP46" s="49"/>
      <c r="OVQ46" s="49"/>
      <c r="OVR46" s="49"/>
      <c r="OVS46" s="49"/>
      <c r="OVT46" s="49"/>
      <c r="OVU46" s="49"/>
      <c r="OVV46" s="49"/>
      <c r="OVW46" s="49"/>
      <c r="OVX46" s="49"/>
      <c r="OVY46" s="49"/>
      <c r="OVZ46" s="49"/>
      <c r="OWA46" s="49"/>
      <c r="OWB46" s="49"/>
      <c r="OWC46" s="49"/>
      <c r="OWD46" s="49"/>
      <c r="OWE46" s="49"/>
      <c r="OWF46" s="49"/>
      <c r="OWG46" s="49"/>
      <c r="OWH46" s="49"/>
      <c r="OWI46" s="49"/>
      <c r="OWJ46" s="49"/>
      <c r="OWK46" s="49"/>
      <c r="OWL46" s="49"/>
      <c r="OWM46" s="49"/>
      <c r="OWN46" s="49"/>
      <c r="OWO46" s="49"/>
      <c r="OWP46" s="49"/>
      <c r="OWQ46" s="49"/>
      <c r="OWR46" s="49"/>
      <c r="OWS46" s="49"/>
      <c r="OWT46" s="49"/>
      <c r="OWU46" s="49"/>
      <c r="OWV46" s="49"/>
      <c r="OWW46" s="49"/>
      <c r="OWX46" s="49"/>
      <c r="OWY46" s="49"/>
      <c r="OWZ46" s="49"/>
      <c r="OXA46" s="49"/>
      <c r="OXB46" s="49"/>
      <c r="OXC46" s="49"/>
      <c r="OXD46" s="49"/>
      <c r="OXE46" s="49"/>
      <c r="OXF46" s="49"/>
      <c r="OXG46" s="49"/>
      <c r="OXH46" s="49"/>
      <c r="OXI46" s="49"/>
      <c r="OXJ46" s="49"/>
      <c r="OXK46" s="49"/>
      <c r="OXL46" s="49"/>
      <c r="OXM46" s="49"/>
      <c r="OXN46" s="49"/>
      <c r="OXO46" s="49"/>
      <c r="OXP46" s="49"/>
      <c r="OXQ46" s="49"/>
      <c r="OXR46" s="49"/>
      <c r="OXS46" s="49"/>
      <c r="OXT46" s="49"/>
      <c r="OXU46" s="49"/>
      <c r="OXV46" s="49"/>
      <c r="OXW46" s="49"/>
      <c r="OXX46" s="49"/>
      <c r="OXY46" s="49"/>
      <c r="OXZ46" s="49"/>
      <c r="OYA46" s="49"/>
      <c r="OYB46" s="49"/>
      <c r="OYC46" s="49"/>
      <c r="OYD46" s="49"/>
      <c r="OYE46" s="49"/>
      <c r="OYF46" s="49"/>
      <c r="OYG46" s="49"/>
      <c r="OYH46" s="49"/>
      <c r="OYI46" s="49"/>
      <c r="OYJ46" s="49"/>
      <c r="OYK46" s="49"/>
      <c r="OYL46" s="49"/>
      <c r="OYM46" s="49"/>
      <c r="OYN46" s="49"/>
      <c r="OYO46" s="49"/>
      <c r="OYP46" s="49"/>
      <c r="OYQ46" s="49"/>
      <c r="OYR46" s="49"/>
      <c r="OYS46" s="49"/>
      <c r="OYT46" s="49"/>
      <c r="OYU46" s="49"/>
      <c r="OYV46" s="49"/>
      <c r="OYW46" s="49"/>
      <c r="OYX46" s="49"/>
      <c r="OYY46" s="49"/>
      <c r="OYZ46" s="49"/>
      <c r="OZA46" s="49"/>
      <c r="OZB46" s="49"/>
      <c r="OZC46" s="49"/>
      <c r="OZD46" s="49"/>
      <c r="OZE46" s="49"/>
      <c r="OZF46" s="49"/>
      <c r="OZG46" s="49"/>
      <c r="OZH46" s="49"/>
      <c r="OZI46" s="49"/>
      <c r="OZJ46" s="49"/>
      <c r="OZK46" s="49"/>
      <c r="OZL46" s="49"/>
      <c r="OZM46" s="49"/>
      <c r="OZN46" s="49"/>
      <c r="OZO46" s="49"/>
      <c r="OZP46" s="49"/>
      <c r="OZQ46" s="49"/>
      <c r="OZR46" s="49"/>
      <c r="OZS46" s="49"/>
      <c r="OZT46" s="49"/>
      <c r="OZU46" s="49"/>
      <c r="OZV46" s="49"/>
      <c r="OZW46" s="49"/>
      <c r="OZX46" s="49"/>
      <c r="OZY46" s="49"/>
      <c r="OZZ46" s="49"/>
      <c r="PAA46" s="49"/>
      <c r="PAB46" s="49"/>
      <c r="PAC46" s="49"/>
      <c r="PAD46" s="49"/>
      <c r="PAE46" s="49"/>
      <c r="PAF46" s="49"/>
      <c r="PAG46" s="49"/>
      <c r="PAH46" s="49"/>
      <c r="PAI46" s="49"/>
      <c r="PAJ46" s="49"/>
      <c r="PAK46" s="49"/>
      <c r="PAL46" s="49"/>
      <c r="PAM46" s="49"/>
      <c r="PAN46" s="49"/>
      <c r="PAO46" s="49"/>
      <c r="PAP46" s="49"/>
      <c r="PAQ46" s="49"/>
      <c r="PAR46" s="49"/>
      <c r="PAS46" s="49"/>
      <c r="PAT46" s="49"/>
      <c r="PAU46" s="49"/>
      <c r="PAV46" s="49"/>
      <c r="PAW46" s="49"/>
      <c r="PAX46" s="49"/>
      <c r="PAY46" s="49"/>
      <c r="PAZ46" s="49"/>
      <c r="PBA46" s="49"/>
      <c r="PBB46" s="49"/>
      <c r="PBC46" s="49"/>
      <c r="PBD46" s="49"/>
      <c r="PBE46" s="49"/>
      <c r="PBF46" s="49"/>
      <c r="PBG46" s="49"/>
      <c r="PBH46" s="49"/>
      <c r="PBI46" s="49"/>
      <c r="PBJ46" s="49"/>
      <c r="PBK46" s="49"/>
      <c r="PBL46" s="49"/>
      <c r="PBM46" s="49"/>
      <c r="PBN46" s="49"/>
      <c r="PBO46" s="49"/>
      <c r="PBP46" s="49"/>
      <c r="PBQ46" s="49"/>
      <c r="PBR46" s="49"/>
      <c r="PBS46" s="49"/>
      <c r="PBT46" s="49"/>
      <c r="PBU46" s="49"/>
      <c r="PBV46" s="49"/>
      <c r="PBW46" s="49"/>
      <c r="PBX46" s="49"/>
      <c r="PBY46" s="49"/>
      <c r="PBZ46" s="49"/>
      <c r="PCA46" s="49"/>
      <c r="PCB46" s="49"/>
      <c r="PCC46" s="49"/>
      <c r="PCD46" s="49"/>
      <c r="PCE46" s="49"/>
      <c r="PCF46" s="49"/>
      <c r="PCG46" s="49"/>
      <c r="PCH46" s="49"/>
      <c r="PCI46" s="49"/>
      <c r="PCJ46" s="49"/>
      <c r="PCK46" s="49"/>
      <c r="PCL46" s="49"/>
      <c r="PCM46" s="49"/>
      <c r="PCN46" s="49"/>
      <c r="PCO46" s="49"/>
      <c r="PCP46" s="49"/>
      <c r="PCQ46" s="49"/>
      <c r="PCR46" s="49"/>
      <c r="PCS46" s="49"/>
      <c r="PCT46" s="49"/>
      <c r="PCU46" s="49"/>
      <c r="PCV46" s="49"/>
      <c r="PCW46" s="49"/>
      <c r="PCX46" s="49"/>
      <c r="PCY46" s="49"/>
      <c r="PCZ46" s="49"/>
      <c r="PDA46" s="49"/>
      <c r="PDB46" s="49"/>
      <c r="PDC46" s="49"/>
      <c r="PDD46" s="49"/>
      <c r="PDE46" s="49"/>
      <c r="PDF46" s="49"/>
      <c r="PDG46" s="49"/>
      <c r="PDH46" s="49"/>
      <c r="PDI46" s="49"/>
      <c r="PDJ46" s="49"/>
      <c r="PDK46" s="49"/>
      <c r="PDL46" s="49"/>
      <c r="PDM46" s="49"/>
      <c r="PDN46" s="49"/>
      <c r="PDO46" s="49"/>
      <c r="PDP46" s="49"/>
      <c r="PDQ46" s="49"/>
      <c r="PDR46" s="49"/>
      <c r="PDS46" s="49"/>
      <c r="PDT46" s="49"/>
      <c r="PDU46" s="49"/>
      <c r="PDV46" s="49"/>
      <c r="PDW46" s="49"/>
      <c r="PDX46" s="49"/>
      <c r="PDY46" s="49"/>
      <c r="PDZ46" s="49"/>
      <c r="PEA46" s="49"/>
      <c r="PEB46" s="49"/>
      <c r="PEC46" s="49"/>
      <c r="PED46" s="49"/>
      <c r="PEE46" s="49"/>
      <c r="PEF46" s="49"/>
      <c r="PEG46" s="49"/>
      <c r="PEH46" s="49"/>
      <c r="PEI46" s="49"/>
      <c r="PEJ46" s="49"/>
      <c r="PEK46" s="49"/>
      <c r="PEL46" s="49"/>
      <c r="PEM46" s="49"/>
      <c r="PEN46" s="49"/>
      <c r="PEO46" s="49"/>
      <c r="PEP46" s="49"/>
      <c r="PEQ46" s="49"/>
      <c r="PER46" s="49"/>
      <c r="PES46" s="49"/>
      <c r="PET46" s="49"/>
      <c r="PEU46" s="49"/>
      <c r="PEV46" s="49"/>
      <c r="PEW46" s="49"/>
      <c r="PEX46" s="49"/>
      <c r="PEY46" s="49"/>
      <c r="PEZ46" s="49"/>
      <c r="PFA46" s="49"/>
      <c r="PFB46" s="49"/>
      <c r="PFC46" s="49"/>
      <c r="PFD46" s="49"/>
      <c r="PFE46" s="49"/>
      <c r="PFF46" s="49"/>
      <c r="PFG46" s="49"/>
      <c r="PFH46" s="49"/>
      <c r="PFI46" s="49"/>
      <c r="PFJ46" s="49"/>
      <c r="PFK46" s="49"/>
      <c r="PFL46" s="49"/>
      <c r="PFM46" s="49"/>
      <c r="PFN46" s="49"/>
      <c r="PFO46" s="49"/>
      <c r="PFP46" s="49"/>
      <c r="PFQ46" s="49"/>
      <c r="PFR46" s="49"/>
      <c r="PFS46" s="49"/>
      <c r="PFT46" s="49"/>
      <c r="PFU46" s="49"/>
      <c r="PFV46" s="49"/>
      <c r="PFW46" s="49"/>
      <c r="PFX46" s="49"/>
      <c r="PFY46" s="49"/>
      <c r="PFZ46" s="49"/>
      <c r="PGA46" s="49"/>
      <c r="PGB46" s="49"/>
      <c r="PGC46" s="49"/>
      <c r="PGD46" s="49"/>
      <c r="PGE46" s="49"/>
      <c r="PGF46" s="49"/>
      <c r="PGG46" s="49"/>
      <c r="PGH46" s="49"/>
      <c r="PGI46" s="49"/>
      <c r="PGJ46" s="49"/>
      <c r="PGK46" s="49"/>
      <c r="PGL46" s="49"/>
      <c r="PGM46" s="49"/>
      <c r="PGN46" s="49"/>
      <c r="PGO46" s="49"/>
      <c r="PGP46" s="49"/>
      <c r="PGQ46" s="49"/>
      <c r="PGR46" s="49"/>
      <c r="PGS46" s="49"/>
      <c r="PGT46" s="49"/>
      <c r="PGU46" s="49"/>
      <c r="PGV46" s="49"/>
      <c r="PGW46" s="49"/>
      <c r="PGX46" s="49"/>
      <c r="PGY46" s="49"/>
      <c r="PGZ46" s="49"/>
      <c r="PHA46" s="49"/>
      <c r="PHB46" s="49"/>
      <c r="PHC46" s="49"/>
      <c r="PHD46" s="49"/>
      <c r="PHE46" s="49"/>
      <c r="PHF46" s="49"/>
      <c r="PHG46" s="49"/>
      <c r="PHH46" s="49"/>
      <c r="PHI46" s="49"/>
      <c r="PHJ46" s="49"/>
      <c r="PHK46" s="49"/>
      <c r="PHL46" s="49"/>
      <c r="PHM46" s="49"/>
      <c r="PHN46" s="49"/>
      <c r="PHO46" s="49"/>
      <c r="PHP46" s="49"/>
      <c r="PHQ46" s="49"/>
      <c r="PHR46" s="49"/>
      <c r="PHS46" s="49"/>
      <c r="PHT46" s="49"/>
      <c r="PHU46" s="49"/>
      <c r="PHV46" s="49"/>
      <c r="PHW46" s="49"/>
      <c r="PHX46" s="49"/>
      <c r="PHY46" s="49"/>
      <c r="PHZ46" s="49"/>
      <c r="PIA46" s="49"/>
      <c r="PIB46" s="49"/>
      <c r="PIC46" s="49"/>
      <c r="PID46" s="49"/>
      <c r="PIE46" s="49"/>
      <c r="PIF46" s="49"/>
      <c r="PIG46" s="49"/>
      <c r="PIH46" s="49"/>
      <c r="PII46" s="49"/>
      <c r="PIJ46" s="49"/>
      <c r="PIK46" s="49"/>
      <c r="PIL46" s="49"/>
      <c r="PIM46" s="49"/>
      <c r="PIN46" s="49"/>
      <c r="PIO46" s="49"/>
      <c r="PIP46" s="49"/>
      <c r="PIQ46" s="49"/>
      <c r="PIR46" s="49"/>
      <c r="PIS46" s="49"/>
      <c r="PIT46" s="49"/>
      <c r="PIU46" s="49"/>
      <c r="PIV46" s="49"/>
      <c r="PIW46" s="49"/>
      <c r="PIX46" s="49"/>
      <c r="PIY46" s="49"/>
      <c r="PIZ46" s="49"/>
      <c r="PJA46" s="49"/>
      <c r="PJB46" s="49"/>
      <c r="PJC46" s="49"/>
      <c r="PJD46" s="49"/>
      <c r="PJE46" s="49"/>
      <c r="PJF46" s="49"/>
      <c r="PJG46" s="49"/>
      <c r="PJH46" s="49"/>
      <c r="PJI46" s="49"/>
      <c r="PJJ46" s="49"/>
      <c r="PJK46" s="49"/>
      <c r="PJL46" s="49"/>
      <c r="PJM46" s="49"/>
      <c r="PJN46" s="49"/>
      <c r="PJO46" s="49"/>
      <c r="PJP46" s="49"/>
      <c r="PJQ46" s="49"/>
      <c r="PJR46" s="49"/>
      <c r="PJS46" s="49"/>
      <c r="PJT46" s="49"/>
      <c r="PJU46" s="49"/>
      <c r="PJV46" s="49"/>
      <c r="PJW46" s="49"/>
      <c r="PJX46" s="49"/>
      <c r="PJY46" s="49"/>
      <c r="PJZ46" s="49"/>
      <c r="PKA46" s="49"/>
      <c r="PKB46" s="49"/>
      <c r="PKC46" s="49"/>
      <c r="PKD46" s="49"/>
      <c r="PKE46" s="49"/>
      <c r="PKF46" s="49"/>
      <c r="PKG46" s="49"/>
      <c r="PKH46" s="49"/>
      <c r="PKI46" s="49"/>
      <c r="PKJ46" s="49"/>
      <c r="PKK46" s="49"/>
      <c r="PKL46" s="49"/>
      <c r="PKM46" s="49"/>
      <c r="PKN46" s="49"/>
      <c r="PKO46" s="49"/>
      <c r="PKP46" s="49"/>
      <c r="PKQ46" s="49"/>
      <c r="PKR46" s="49"/>
      <c r="PKS46" s="49"/>
      <c r="PKT46" s="49"/>
      <c r="PKU46" s="49"/>
      <c r="PKV46" s="49"/>
      <c r="PKW46" s="49"/>
      <c r="PKX46" s="49"/>
      <c r="PKY46" s="49"/>
      <c r="PKZ46" s="49"/>
      <c r="PLA46" s="49"/>
      <c r="PLB46" s="49"/>
      <c r="PLC46" s="49"/>
      <c r="PLD46" s="49"/>
      <c r="PLE46" s="49"/>
      <c r="PLF46" s="49"/>
      <c r="PLG46" s="49"/>
      <c r="PLH46" s="49"/>
      <c r="PLI46" s="49"/>
      <c r="PLJ46" s="49"/>
      <c r="PLK46" s="49"/>
      <c r="PLL46" s="49"/>
      <c r="PLM46" s="49"/>
      <c r="PLN46" s="49"/>
      <c r="PLO46" s="49"/>
      <c r="PLP46" s="49"/>
      <c r="PLQ46" s="49"/>
      <c r="PLR46" s="49"/>
      <c r="PLS46" s="49"/>
      <c r="PLT46" s="49"/>
      <c r="PLU46" s="49"/>
      <c r="PLV46" s="49"/>
      <c r="PLW46" s="49"/>
      <c r="PLX46" s="49"/>
      <c r="PLY46" s="49"/>
      <c r="PLZ46" s="49"/>
      <c r="PMA46" s="49"/>
      <c r="PMB46" s="49"/>
      <c r="PMC46" s="49"/>
      <c r="PMD46" s="49"/>
      <c r="PME46" s="49"/>
      <c r="PMF46" s="49"/>
      <c r="PMG46" s="49"/>
      <c r="PMH46" s="49"/>
      <c r="PMI46" s="49"/>
      <c r="PMJ46" s="49"/>
      <c r="PMK46" s="49"/>
      <c r="PML46" s="49"/>
      <c r="PMM46" s="49"/>
      <c r="PMN46" s="49"/>
      <c r="PMO46" s="49"/>
      <c r="PMP46" s="49"/>
      <c r="PMQ46" s="49"/>
      <c r="PMR46" s="49"/>
      <c r="PMS46" s="49"/>
      <c r="PMT46" s="49"/>
      <c r="PMU46" s="49"/>
      <c r="PMV46" s="49"/>
      <c r="PMW46" s="49"/>
      <c r="PMX46" s="49"/>
      <c r="PMY46" s="49"/>
      <c r="PMZ46" s="49"/>
      <c r="PNA46" s="49"/>
      <c r="PNB46" s="49"/>
      <c r="PNC46" s="49"/>
      <c r="PND46" s="49"/>
      <c r="PNE46" s="49"/>
      <c r="PNF46" s="49"/>
      <c r="PNG46" s="49"/>
      <c r="PNH46" s="49"/>
      <c r="PNI46" s="49"/>
      <c r="PNJ46" s="49"/>
      <c r="PNK46" s="49"/>
      <c r="PNL46" s="49"/>
      <c r="PNM46" s="49"/>
      <c r="PNN46" s="49"/>
      <c r="PNO46" s="49"/>
      <c r="PNP46" s="49"/>
      <c r="PNQ46" s="49"/>
      <c r="PNR46" s="49"/>
      <c r="PNS46" s="49"/>
      <c r="PNT46" s="49"/>
      <c r="PNU46" s="49"/>
      <c r="PNV46" s="49"/>
      <c r="PNW46" s="49"/>
      <c r="PNX46" s="49"/>
      <c r="PNY46" s="49"/>
      <c r="PNZ46" s="49"/>
      <c r="POA46" s="49"/>
      <c r="POB46" s="49"/>
      <c r="POC46" s="49"/>
      <c r="POD46" s="49"/>
      <c r="POE46" s="49"/>
      <c r="POF46" s="49"/>
      <c r="POG46" s="49"/>
      <c r="POH46" s="49"/>
      <c r="POI46" s="49"/>
      <c r="POJ46" s="49"/>
      <c r="POK46" s="49"/>
      <c r="POL46" s="49"/>
      <c r="POM46" s="49"/>
      <c r="PON46" s="49"/>
      <c r="POO46" s="49"/>
      <c r="POP46" s="49"/>
      <c r="POQ46" s="49"/>
      <c r="POR46" s="49"/>
      <c r="POS46" s="49"/>
      <c r="POT46" s="49"/>
      <c r="POU46" s="49"/>
      <c r="POV46" s="49"/>
      <c r="POW46" s="49"/>
      <c r="POX46" s="49"/>
      <c r="POY46" s="49"/>
      <c r="POZ46" s="49"/>
      <c r="PPA46" s="49"/>
      <c r="PPB46" s="49"/>
      <c r="PPC46" s="49"/>
      <c r="PPD46" s="49"/>
      <c r="PPE46" s="49"/>
      <c r="PPF46" s="49"/>
      <c r="PPG46" s="49"/>
      <c r="PPH46" s="49"/>
      <c r="PPI46" s="49"/>
      <c r="PPJ46" s="49"/>
      <c r="PPK46" s="49"/>
      <c r="PPL46" s="49"/>
      <c r="PPM46" s="49"/>
      <c r="PPN46" s="49"/>
      <c r="PPO46" s="49"/>
      <c r="PPP46" s="49"/>
      <c r="PPQ46" s="49"/>
      <c r="PPR46" s="49"/>
      <c r="PPS46" s="49"/>
      <c r="PPT46" s="49"/>
      <c r="PPU46" s="49"/>
      <c r="PPV46" s="49"/>
      <c r="PPW46" s="49"/>
      <c r="PPX46" s="49"/>
      <c r="PPY46" s="49"/>
      <c r="PPZ46" s="49"/>
      <c r="PQA46" s="49"/>
      <c r="PQB46" s="49"/>
      <c r="PQC46" s="49"/>
      <c r="PQD46" s="49"/>
      <c r="PQE46" s="49"/>
      <c r="PQF46" s="49"/>
      <c r="PQG46" s="49"/>
      <c r="PQH46" s="49"/>
      <c r="PQI46" s="49"/>
      <c r="PQJ46" s="49"/>
      <c r="PQK46" s="49"/>
      <c r="PQL46" s="49"/>
      <c r="PQM46" s="49"/>
      <c r="PQN46" s="49"/>
      <c r="PQO46" s="49"/>
      <c r="PQP46" s="49"/>
      <c r="PQQ46" s="49"/>
      <c r="PQR46" s="49"/>
      <c r="PQS46" s="49"/>
      <c r="PQT46" s="49"/>
      <c r="PQU46" s="49"/>
      <c r="PQV46" s="49"/>
      <c r="PQW46" s="49"/>
      <c r="PQX46" s="49"/>
      <c r="PQY46" s="49"/>
      <c r="PQZ46" s="49"/>
      <c r="PRA46" s="49"/>
      <c r="PRB46" s="49"/>
      <c r="PRC46" s="49"/>
      <c r="PRD46" s="49"/>
      <c r="PRE46" s="49"/>
      <c r="PRF46" s="49"/>
      <c r="PRG46" s="49"/>
      <c r="PRH46" s="49"/>
      <c r="PRI46" s="49"/>
      <c r="PRJ46" s="49"/>
      <c r="PRK46" s="49"/>
      <c r="PRL46" s="49"/>
      <c r="PRM46" s="49"/>
      <c r="PRN46" s="49"/>
      <c r="PRO46" s="49"/>
      <c r="PRP46" s="49"/>
      <c r="PRQ46" s="49"/>
      <c r="PRR46" s="49"/>
      <c r="PRS46" s="49"/>
      <c r="PRT46" s="49"/>
      <c r="PRU46" s="49"/>
      <c r="PRV46" s="49"/>
      <c r="PRW46" s="49"/>
      <c r="PRX46" s="49"/>
      <c r="PRY46" s="49"/>
      <c r="PRZ46" s="49"/>
      <c r="PSA46" s="49"/>
      <c r="PSB46" s="49"/>
      <c r="PSC46" s="49"/>
      <c r="PSD46" s="49"/>
      <c r="PSE46" s="49"/>
      <c r="PSF46" s="49"/>
      <c r="PSG46" s="49"/>
      <c r="PSH46" s="49"/>
      <c r="PSI46" s="49"/>
      <c r="PSJ46" s="49"/>
      <c r="PSK46" s="49"/>
      <c r="PSL46" s="49"/>
      <c r="PSM46" s="49"/>
      <c r="PSN46" s="49"/>
      <c r="PSO46" s="49"/>
      <c r="PSP46" s="49"/>
      <c r="PSQ46" s="49"/>
      <c r="PSR46" s="49"/>
      <c r="PSS46" s="49"/>
      <c r="PST46" s="49"/>
      <c r="PSU46" s="49"/>
      <c r="PSV46" s="49"/>
      <c r="PSW46" s="49"/>
      <c r="PSX46" s="49"/>
      <c r="PSY46" s="49"/>
      <c r="PSZ46" s="49"/>
      <c r="PTA46" s="49"/>
      <c r="PTB46" s="49"/>
      <c r="PTC46" s="49"/>
      <c r="PTD46" s="49"/>
      <c r="PTE46" s="49"/>
      <c r="PTF46" s="49"/>
      <c r="PTG46" s="49"/>
      <c r="PTH46" s="49"/>
      <c r="PTI46" s="49"/>
      <c r="PTJ46" s="49"/>
      <c r="PTK46" s="49"/>
      <c r="PTL46" s="49"/>
      <c r="PTM46" s="49"/>
      <c r="PTN46" s="49"/>
      <c r="PTO46" s="49"/>
      <c r="PTP46" s="49"/>
      <c r="PTQ46" s="49"/>
      <c r="PTR46" s="49"/>
      <c r="PTS46" s="49"/>
      <c r="PTT46" s="49"/>
      <c r="PTU46" s="49"/>
      <c r="PTV46" s="49"/>
      <c r="PTW46" s="49"/>
      <c r="PTX46" s="49"/>
      <c r="PTY46" s="49"/>
      <c r="PTZ46" s="49"/>
      <c r="PUA46" s="49"/>
      <c r="PUB46" s="49"/>
      <c r="PUC46" s="49"/>
      <c r="PUD46" s="49"/>
      <c r="PUE46" s="49"/>
      <c r="PUF46" s="49"/>
      <c r="PUG46" s="49"/>
      <c r="PUH46" s="49"/>
      <c r="PUI46" s="49"/>
      <c r="PUJ46" s="49"/>
      <c r="PUK46" s="49"/>
      <c r="PUL46" s="49"/>
      <c r="PUM46" s="49"/>
      <c r="PUN46" s="49"/>
      <c r="PUO46" s="49"/>
      <c r="PUP46" s="49"/>
      <c r="PUQ46" s="49"/>
      <c r="PUR46" s="49"/>
      <c r="PUS46" s="49"/>
      <c r="PUT46" s="49"/>
      <c r="PUU46" s="49"/>
      <c r="PUV46" s="49"/>
      <c r="PUW46" s="49"/>
      <c r="PUX46" s="49"/>
      <c r="PUY46" s="49"/>
      <c r="PUZ46" s="49"/>
      <c r="PVA46" s="49"/>
      <c r="PVB46" s="49"/>
      <c r="PVC46" s="49"/>
      <c r="PVD46" s="49"/>
      <c r="PVE46" s="49"/>
      <c r="PVF46" s="49"/>
      <c r="PVG46" s="49"/>
      <c r="PVH46" s="49"/>
      <c r="PVI46" s="49"/>
      <c r="PVJ46" s="49"/>
      <c r="PVK46" s="49"/>
      <c r="PVL46" s="49"/>
      <c r="PVM46" s="49"/>
      <c r="PVN46" s="49"/>
      <c r="PVO46" s="49"/>
      <c r="PVP46" s="49"/>
      <c r="PVQ46" s="49"/>
      <c r="PVR46" s="49"/>
      <c r="PVS46" s="49"/>
      <c r="PVT46" s="49"/>
      <c r="PVU46" s="49"/>
      <c r="PVV46" s="49"/>
      <c r="PVW46" s="49"/>
      <c r="PVX46" s="49"/>
      <c r="PVY46" s="49"/>
      <c r="PVZ46" s="49"/>
      <c r="PWA46" s="49"/>
      <c r="PWB46" s="49"/>
      <c r="PWC46" s="49"/>
      <c r="PWD46" s="49"/>
      <c r="PWE46" s="49"/>
      <c r="PWF46" s="49"/>
      <c r="PWG46" s="49"/>
      <c r="PWH46" s="49"/>
      <c r="PWI46" s="49"/>
      <c r="PWJ46" s="49"/>
      <c r="PWK46" s="49"/>
      <c r="PWL46" s="49"/>
      <c r="PWM46" s="49"/>
      <c r="PWN46" s="49"/>
      <c r="PWO46" s="49"/>
      <c r="PWP46" s="49"/>
      <c r="PWQ46" s="49"/>
      <c r="PWR46" s="49"/>
      <c r="PWS46" s="49"/>
      <c r="PWT46" s="49"/>
      <c r="PWU46" s="49"/>
      <c r="PWV46" s="49"/>
      <c r="PWW46" s="49"/>
      <c r="PWX46" s="49"/>
      <c r="PWY46" s="49"/>
      <c r="PWZ46" s="49"/>
      <c r="PXA46" s="49"/>
      <c r="PXB46" s="49"/>
      <c r="PXC46" s="49"/>
      <c r="PXD46" s="49"/>
      <c r="PXE46" s="49"/>
      <c r="PXF46" s="49"/>
      <c r="PXG46" s="49"/>
      <c r="PXH46" s="49"/>
      <c r="PXI46" s="49"/>
      <c r="PXJ46" s="49"/>
      <c r="PXK46" s="49"/>
      <c r="PXL46" s="49"/>
      <c r="PXM46" s="49"/>
      <c r="PXN46" s="49"/>
      <c r="PXO46" s="49"/>
      <c r="PXP46" s="49"/>
      <c r="PXQ46" s="49"/>
      <c r="PXR46" s="49"/>
      <c r="PXS46" s="49"/>
      <c r="PXT46" s="49"/>
      <c r="PXU46" s="49"/>
      <c r="PXV46" s="49"/>
      <c r="PXW46" s="49"/>
      <c r="PXX46" s="49"/>
      <c r="PXY46" s="49"/>
      <c r="PXZ46" s="49"/>
      <c r="PYA46" s="49"/>
      <c r="PYB46" s="49"/>
      <c r="PYC46" s="49"/>
      <c r="PYD46" s="49"/>
      <c r="PYE46" s="49"/>
      <c r="PYF46" s="49"/>
      <c r="PYG46" s="49"/>
      <c r="PYH46" s="49"/>
      <c r="PYI46" s="49"/>
      <c r="PYJ46" s="49"/>
      <c r="PYK46" s="49"/>
      <c r="PYL46" s="49"/>
      <c r="PYM46" s="49"/>
      <c r="PYN46" s="49"/>
      <c r="PYO46" s="49"/>
      <c r="PYP46" s="49"/>
      <c r="PYQ46" s="49"/>
      <c r="PYR46" s="49"/>
      <c r="PYS46" s="49"/>
      <c r="PYT46" s="49"/>
      <c r="PYU46" s="49"/>
      <c r="PYV46" s="49"/>
      <c r="PYW46" s="49"/>
      <c r="PYX46" s="49"/>
      <c r="PYY46" s="49"/>
      <c r="PYZ46" s="49"/>
      <c r="PZA46" s="49"/>
      <c r="PZB46" s="49"/>
      <c r="PZC46" s="49"/>
      <c r="PZD46" s="49"/>
      <c r="PZE46" s="49"/>
      <c r="PZF46" s="49"/>
      <c r="PZG46" s="49"/>
      <c r="PZH46" s="49"/>
      <c r="PZI46" s="49"/>
      <c r="PZJ46" s="49"/>
      <c r="PZK46" s="49"/>
      <c r="PZL46" s="49"/>
      <c r="PZM46" s="49"/>
      <c r="PZN46" s="49"/>
      <c r="PZO46" s="49"/>
      <c r="PZP46" s="49"/>
      <c r="PZQ46" s="49"/>
      <c r="PZR46" s="49"/>
      <c r="PZS46" s="49"/>
      <c r="PZT46" s="49"/>
      <c r="PZU46" s="49"/>
      <c r="PZV46" s="49"/>
      <c r="PZW46" s="49"/>
      <c r="PZX46" s="49"/>
      <c r="PZY46" s="49"/>
      <c r="PZZ46" s="49"/>
      <c r="QAA46" s="49"/>
      <c r="QAB46" s="49"/>
      <c r="QAC46" s="49"/>
      <c r="QAD46" s="49"/>
      <c r="QAE46" s="49"/>
      <c r="QAF46" s="49"/>
      <c r="QAG46" s="49"/>
      <c r="QAH46" s="49"/>
      <c r="QAI46" s="49"/>
      <c r="QAJ46" s="49"/>
      <c r="QAK46" s="49"/>
      <c r="QAL46" s="49"/>
      <c r="QAM46" s="49"/>
      <c r="QAN46" s="49"/>
      <c r="QAO46" s="49"/>
      <c r="QAP46" s="49"/>
      <c r="QAQ46" s="49"/>
      <c r="QAR46" s="49"/>
      <c r="QAS46" s="49"/>
      <c r="QAT46" s="49"/>
      <c r="QAU46" s="49"/>
      <c r="QAV46" s="49"/>
      <c r="QAW46" s="49"/>
      <c r="QAX46" s="49"/>
      <c r="QAY46" s="49"/>
      <c r="QAZ46" s="49"/>
      <c r="QBA46" s="49"/>
      <c r="QBB46" s="49"/>
      <c r="QBC46" s="49"/>
      <c r="QBD46" s="49"/>
      <c r="QBE46" s="49"/>
      <c r="QBF46" s="49"/>
      <c r="QBG46" s="49"/>
      <c r="QBH46" s="49"/>
      <c r="QBI46" s="49"/>
      <c r="QBJ46" s="49"/>
      <c r="QBK46" s="49"/>
      <c r="QBL46" s="49"/>
      <c r="QBM46" s="49"/>
      <c r="QBN46" s="49"/>
      <c r="QBO46" s="49"/>
      <c r="QBP46" s="49"/>
      <c r="QBQ46" s="49"/>
      <c r="QBR46" s="49"/>
      <c r="QBS46" s="49"/>
      <c r="QBT46" s="49"/>
      <c r="QBU46" s="49"/>
      <c r="QBV46" s="49"/>
      <c r="QBW46" s="49"/>
      <c r="QBX46" s="49"/>
      <c r="QBY46" s="49"/>
      <c r="QBZ46" s="49"/>
      <c r="QCA46" s="49"/>
      <c r="QCB46" s="49"/>
      <c r="QCC46" s="49"/>
      <c r="QCD46" s="49"/>
      <c r="QCE46" s="49"/>
      <c r="QCF46" s="49"/>
      <c r="QCG46" s="49"/>
      <c r="QCH46" s="49"/>
      <c r="QCI46" s="49"/>
      <c r="QCJ46" s="49"/>
      <c r="QCK46" s="49"/>
      <c r="QCL46" s="49"/>
      <c r="QCM46" s="49"/>
      <c r="QCN46" s="49"/>
      <c r="QCO46" s="49"/>
      <c r="QCP46" s="49"/>
      <c r="QCQ46" s="49"/>
      <c r="QCR46" s="49"/>
      <c r="QCS46" s="49"/>
      <c r="QCT46" s="49"/>
      <c r="QCU46" s="49"/>
      <c r="QCV46" s="49"/>
      <c r="QCW46" s="49"/>
      <c r="QCX46" s="49"/>
      <c r="QCY46" s="49"/>
      <c r="QCZ46" s="49"/>
      <c r="QDA46" s="49"/>
      <c r="QDB46" s="49"/>
      <c r="QDC46" s="49"/>
      <c r="QDD46" s="49"/>
      <c r="QDE46" s="49"/>
      <c r="QDF46" s="49"/>
      <c r="QDG46" s="49"/>
      <c r="QDH46" s="49"/>
      <c r="QDI46" s="49"/>
      <c r="QDJ46" s="49"/>
      <c r="QDK46" s="49"/>
      <c r="QDL46" s="49"/>
      <c r="QDM46" s="49"/>
      <c r="QDN46" s="49"/>
      <c r="QDO46" s="49"/>
      <c r="QDP46" s="49"/>
      <c r="QDQ46" s="49"/>
      <c r="QDR46" s="49"/>
      <c r="QDS46" s="49"/>
      <c r="QDT46" s="49"/>
      <c r="QDU46" s="49"/>
      <c r="QDV46" s="49"/>
      <c r="QDW46" s="49"/>
      <c r="QDX46" s="49"/>
      <c r="QDY46" s="49"/>
      <c r="QDZ46" s="49"/>
      <c r="QEA46" s="49"/>
      <c r="QEB46" s="49"/>
      <c r="QEC46" s="49"/>
      <c r="QED46" s="49"/>
      <c r="QEE46" s="49"/>
      <c r="QEF46" s="49"/>
      <c r="QEG46" s="49"/>
      <c r="QEH46" s="49"/>
      <c r="QEI46" s="49"/>
      <c r="QEJ46" s="49"/>
      <c r="QEK46" s="49"/>
      <c r="QEL46" s="49"/>
      <c r="QEM46" s="49"/>
      <c r="QEN46" s="49"/>
      <c r="QEO46" s="49"/>
      <c r="QEP46" s="49"/>
      <c r="QEQ46" s="49"/>
      <c r="QER46" s="49"/>
      <c r="QES46" s="49"/>
      <c r="QET46" s="49"/>
      <c r="QEU46" s="49"/>
      <c r="QEV46" s="49"/>
      <c r="QEW46" s="49"/>
      <c r="QEX46" s="49"/>
      <c r="QEY46" s="49"/>
      <c r="QEZ46" s="49"/>
      <c r="QFA46" s="49"/>
      <c r="QFB46" s="49"/>
      <c r="QFC46" s="49"/>
      <c r="QFD46" s="49"/>
      <c r="QFE46" s="49"/>
      <c r="QFF46" s="49"/>
      <c r="QFG46" s="49"/>
      <c r="QFH46" s="49"/>
      <c r="QFI46" s="49"/>
      <c r="QFJ46" s="49"/>
      <c r="QFK46" s="49"/>
      <c r="QFL46" s="49"/>
      <c r="QFM46" s="49"/>
      <c r="QFN46" s="49"/>
      <c r="QFO46" s="49"/>
      <c r="QFP46" s="49"/>
      <c r="QFQ46" s="49"/>
      <c r="QFR46" s="49"/>
      <c r="QFS46" s="49"/>
      <c r="QFT46" s="49"/>
      <c r="QFU46" s="49"/>
      <c r="QFV46" s="49"/>
      <c r="QFW46" s="49"/>
      <c r="QFX46" s="49"/>
      <c r="QFY46" s="49"/>
      <c r="QFZ46" s="49"/>
      <c r="QGA46" s="49"/>
      <c r="QGB46" s="49"/>
      <c r="QGC46" s="49"/>
      <c r="QGD46" s="49"/>
      <c r="QGE46" s="49"/>
      <c r="QGF46" s="49"/>
      <c r="QGG46" s="49"/>
      <c r="QGH46" s="49"/>
      <c r="QGI46" s="49"/>
      <c r="QGJ46" s="49"/>
      <c r="QGK46" s="49"/>
      <c r="QGL46" s="49"/>
      <c r="QGM46" s="49"/>
      <c r="QGN46" s="49"/>
      <c r="QGO46" s="49"/>
      <c r="QGP46" s="49"/>
      <c r="QGQ46" s="49"/>
      <c r="QGR46" s="49"/>
      <c r="QGS46" s="49"/>
      <c r="QGT46" s="49"/>
      <c r="QGU46" s="49"/>
      <c r="QGV46" s="49"/>
      <c r="QGW46" s="49"/>
      <c r="QGX46" s="49"/>
      <c r="QGY46" s="49"/>
      <c r="QGZ46" s="49"/>
      <c r="QHA46" s="49"/>
      <c r="QHB46" s="49"/>
      <c r="QHC46" s="49"/>
      <c r="QHD46" s="49"/>
      <c r="QHE46" s="49"/>
      <c r="QHF46" s="49"/>
      <c r="QHG46" s="49"/>
      <c r="QHH46" s="49"/>
      <c r="QHI46" s="49"/>
      <c r="QHJ46" s="49"/>
      <c r="QHK46" s="49"/>
      <c r="QHL46" s="49"/>
      <c r="QHM46" s="49"/>
      <c r="QHN46" s="49"/>
      <c r="QHO46" s="49"/>
      <c r="QHP46" s="49"/>
      <c r="QHQ46" s="49"/>
      <c r="QHR46" s="49"/>
      <c r="QHS46" s="49"/>
      <c r="QHT46" s="49"/>
      <c r="QHU46" s="49"/>
      <c r="QHV46" s="49"/>
      <c r="QHW46" s="49"/>
      <c r="QHX46" s="49"/>
      <c r="QHY46" s="49"/>
      <c r="QHZ46" s="49"/>
      <c r="QIA46" s="49"/>
      <c r="QIB46" s="49"/>
      <c r="QIC46" s="49"/>
      <c r="QID46" s="49"/>
      <c r="QIE46" s="49"/>
      <c r="QIF46" s="49"/>
      <c r="QIG46" s="49"/>
      <c r="QIH46" s="49"/>
      <c r="QII46" s="49"/>
      <c r="QIJ46" s="49"/>
      <c r="QIK46" s="49"/>
      <c r="QIL46" s="49"/>
      <c r="QIM46" s="49"/>
      <c r="QIN46" s="49"/>
      <c r="QIO46" s="49"/>
      <c r="QIP46" s="49"/>
      <c r="QIQ46" s="49"/>
      <c r="QIR46" s="49"/>
      <c r="QIS46" s="49"/>
      <c r="QIT46" s="49"/>
      <c r="QIU46" s="49"/>
      <c r="QIV46" s="49"/>
      <c r="QIW46" s="49"/>
      <c r="QIX46" s="49"/>
      <c r="QIY46" s="49"/>
      <c r="QIZ46" s="49"/>
      <c r="QJA46" s="49"/>
      <c r="QJB46" s="49"/>
      <c r="QJC46" s="49"/>
      <c r="QJD46" s="49"/>
      <c r="QJE46" s="49"/>
      <c r="QJF46" s="49"/>
      <c r="QJG46" s="49"/>
      <c r="QJH46" s="49"/>
      <c r="QJI46" s="49"/>
      <c r="QJJ46" s="49"/>
      <c r="QJK46" s="49"/>
      <c r="QJL46" s="49"/>
      <c r="QJM46" s="49"/>
      <c r="QJN46" s="49"/>
      <c r="QJO46" s="49"/>
      <c r="QJP46" s="49"/>
      <c r="QJQ46" s="49"/>
      <c r="QJR46" s="49"/>
      <c r="QJS46" s="49"/>
      <c r="QJT46" s="49"/>
      <c r="QJU46" s="49"/>
      <c r="QJV46" s="49"/>
      <c r="QJW46" s="49"/>
      <c r="QJX46" s="49"/>
      <c r="QJY46" s="49"/>
      <c r="QJZ46" s="49"/>
      <c r="QKA46" s="49"/>
      <c r="QKB46" s="49"/>
      <c r="QKC46" s="49"/>
      <c r="QKD46" s="49"/>
      <c r="QKE46" s="49"/>
      <c r="QKF46" s="49"/>
      <c r="QKG46" s="49"/>
      <c r="QKH46" s="49"/>
      <c r="QKI46" s="49"/>
      <c r="QKJ46" s="49"/>
      <c r="QKK46" s="49"/>
      <c r="QKL46" s="49"/>
      <c r="QKM46" s="49"/>
      <c r="QKN46" s="49"/>
      <c r="QKO46" s="49"/>
      <c r="QKP46" s="49"/>
      <c r="QKQ46" s="49"/>
      <c r="QKR46" s="49"/>
      <c r="QKS46" s="49"/>
      <c r="QKT46" s="49"/>
      <c r="QKU46" s="49"/>
      <c r="QKV46" s="49"/>
      <c r="QKW46" s="49"/>
      <c r="QKX46" s="49"/>
      <c r="QKY46" s="49"/>
      <c r="QKZ46" s="49"/>
      <c r="QLA46" s="49"/>
      <c r="QLB46" s="49"/>
      <c r="QLC46" s="49"/>
      <c r="QLD46" s="49"/>
      <c r="QLE46" s="49"/>
      <c r="QLF46" s="49"/>
      <c r="QLG46" s="49"/>
      <c r="QLH46" s="49"/>
      <c r="QLI46" s="49"/>
      <c r="QLJ46" s="49"/>
      <c r="QLK46" s="49"/>
      <c r="QLL46" s="49"/>
      <c r="QLM46" s="49"/>
      <c r="QLN46" s="49"/>
      <c r="QLO46" s="49"/>
      <c r="QLP46" s="49"/>
      <c r="QLQ46" s="49"/>
      <c r="QLR46" s="49"/>
      <c r="QLS46" s="49"/>
      <c r="QLT46" s="49"/>
      <c r="QLU46" s="49"/>
      <c r="QLV46" s="49"/>
      <c r="QLW46" s="49"/>
      <c r="QLX46" s="49"/>
      <c r="QLY46" s="49"/>
      <c r="QLZ46" s="49"/>
      <c r="QMA46" s="49"/>
      <c r="QMB46" s="49"/>
      <c r="QMC46" s="49"/>
      <c r="QMD46" s="49"/>
      <c r="QME46" s="49"/>
      <c r="QMF46" s="49"/>
      <c r="QMG46" s="49"/>
      <c r="QMH46" s="49"/>
      <c r="QMI46" s="49"/>
      <c r="QMJ46" s="49"/>
      <c r="QMK46" s="49"/>
      <c r="QML46" s="49"/>
      <c r="QMM46" s="49"/>
      <c r="QMN46" s="49"/>
      <c r="QMO46" s="49"/>
      <c r="QMP46" s="49"/>
      <c r="QMQ46" s="49"/>
      <c r="QMR46" s="49"/>
      <c r="QMS46" s="49"/>
      <c r="QMT46" s="49"/>
      <c r="QMU46" s="49"/>
      <c r="QMV46" s="49"/>
      <c r="QMW46" s="49"/>
      <c r="QMX46" s="49"/>
      <c r="QMY46" s="49"/>
      <c r="QMZ46" s="49"/>
      <c r="QNA46" s="49"/>
      <c r="QNB46" s="49"/>
      <c r="QNC46" s="49"/>
      <c r="QND46" s="49"/>
      <c r="QNE46" s="49"/>
      <c r="QNF46" s="49"/>
      <c r="QNG46" s="49"/>
      <c r="QNH46" s="49"/>
      <c r="QNI46" s="49"/>
      <c r="QNJ46" s="49"/>
      <c r="QNK46" s="49"/>
      <c r="QNL46" s="49"/>
      <c r="QNM46" s="49"/>
      <c r="QNN46" s="49"/>
      <c r="QNO46" s="49"/>
      <c r="QNP46" s="49"/>
      <c r="QNQ46" s="49"/>
      <c r="QNR46" s="49"/>
      <c r="QNS46" s="49"/>
      <c r="QNT46" s="49"/>
      <c r="QNU46" s="49"/>
      <c r="QNV46" s="49"/>
      <c r="QNW46" s="49"/>
      <c r="QNX46" s="49"/>
      <c r="QNY46" s="49"/>
      <c r="QNZ46" s="49"/>
      <c r="QOA46" s="49"/>
      <c r="QOB46" s="49"/>
      <c r="QOC46" s="49"/>
      <c r="QOD46" s="49"/>
      <c r="QOE46" s="49"/>
      <c r="QOF46" s="49"/>
      <c r="QOG46" s="49"/>
      <c r="QOH46" s="49"/>
      <c r="QOI46" s="49"/>
      <c r="QOJ46" s="49"/>
      <c r="QOK46" s="49"/>
      <c r="QOL46" s="49"/>
      <c r="QOM46" s="49"/>
      <c r="QON46" s="49"/>
      <c r="QOO46" s="49"/>
      <c r="QOP46" s="49"/>
      <c r="QOQ46" s="49"/>
      <c r="QOR46" s="49"/>
      <c r="QOS46" s="49"/>
      <c r="QOT46" s="49"/>
      <c r="QOU46" s="49"/>
      <c r="QOV46" s="49"/>
      <c r="QOW46" s="49"/>
      <c r="QOX46" s="49"/>
      <c r="QOY46" s="49"/>
      <c r="QOZ46" s="49"/>
      <c r="QPA46" s="49"/>
      <c r="QPB46" s="49"/>
      <c r="QPC46" s="49"/>
      <c r="QPD46" s="49"/>
      <c r="QPE46" s="49"/>
      <c r="QPF46" s="49"/>
      <c r="QPG46" s="49"/>
      <c r="QPH46" s="49"/>
      <c r="QPI46" s="49"/>
      <c r="QPJ46" s="49"/>
      <c r="QPK46" s="49"/>
      <c r="QPL46" s="49"/>
      <c r="QPM46" s="49"/>
      <c r="QPN46" s="49"/>
      <c r="QPO46" s="49"/>
      <c r="QPP46" s="49"/>
      <c r="QPQ46" s="49"/>
      <c r="QPR46" s="49"/>
      <c r="QPS46" s="49"/>
      <c r="QPT46" s="49"/>
      <c r="QPU46" s="49"/>
      <c r="QPV46" s="49"/>
      <c r="QPW46" s="49"/>
      <c r="QPX46" s="49"/>
      <c r="QPY46" s="49"/>
      <c r="QPZ46" s="49"/>
      <c r="QQA46" s="49"/>
      <c r="QQB46" s="49"/>
      <c r="QQC46" s="49"/>
      <c r="QQD46" s="49"/>
      <c r="QQE46" s="49"/>
      <c r="QQF46" s="49"/>
      <c r="QQG46" s="49"/>
      <c r="QQH46" s="49"/>
      <c r="QQI46" s="49"/>
      <c r="QQJ46" s="49"/>
      <c r="QQK46" s="49"/>
      <c r="QQL46" s="49"/>
      <c r="QQM46" s="49"/>
      <c r="QQN46" s="49"/>
      <c r="QQO46" s="49"/>
      <c r="QQP46" s="49"/>
      <c r="QQQ46" s="49"/>
      <c r="QQR46" s="49"/>
      <c r="QQS46" s="49"/>
      <c r="QQT46" s="49"/>
      <c r="QQU46" s="49"/>
      <c r="QQV46" s="49"/>
      <c r="QQW46" s="49"/>
      <c r="QQX46" s="49"/>
      <c r="QQY46" s="49"/>
      <c r="QQZ46" s="49"/>
      <c r="QRA46" s="49"/>
      <c r="QRB46" s="49"/>
      <c r="QRC46" s="49"/>
      <c r="QRD46" s="49"/>
      <c r="QRE46" s="49"/>
      <c r="QRF46" s="49"/>
      <c r="QRG46" s="49"/>
      <c r="QRH46" s="49"/>
      <c r="QRI46" s="49"/>
      <c r="QRJ46" s="49"/>
      <c r="QRK46" s="49"/>
      <c r="QRL46" s="49"/>
      <c r="QRM46" s="49"/>
      <c r="QRN46" s="49"/>
      <c r="QRO46" s="49"/>
      <c r="QRP46" s="49"/>
      <c r="QRQ46" s="49"/>
      <c r="QRR46" s="49"/>
      <c r="QRS46" s="49"/>
      <c r="QRT46" s="49"/>
      <c r="QRU46" s="49"/>
      <c r="QRV46" s="49"/>
      <c r="QRW46" s="49"/>
      <c r="QRX46" s="49"/>
      <c r="QRY46" s="49"/>
      <c r="QRZ46" s="49"/>
      <c r="QSA46" s="49"/>
      <c r="QSB46" s="49"/>
      <c r="QSC46" s="49"/>
      <c r="QSD46" s="49"/>
      <c r="QSE46" s="49"/>
      <c r="QSF46" s="49"/>
      <c r="QSG46" s="49"/>
      <c r="QSH46" s="49"/>
      <c r="QSI46" s="49"/>
      <c r="QSJ46" s="49"/>
      <c r="QSK46" s="49"/>
      <c r="QSL46" s="49"/>
      <c r="QSM46" s="49"/>
      <c r="QSN46" s="49"/>
      <c r="QSO46" s="49"/>
      <c r="QSP46" s="49"/>
      <c r="QSQ46" s="49"/>
      <c r="QSR46" s="49"/>
      <c r="QSS46" s="49"/>
      <c r="QST46" s="49"/>
      <c r="QSU46" s="49"/>
      <c r="QSV46" s="49"/>
      <c r="QSW46" s="49"/>
      <c r="QSX46" s="49"/>
      <c r="QSY46" s="49"/>
      <c r="QSZ46" s="49"/>
      <c r="QTA46" s="49"/>
      <c r="QTB46" s="49"/>
      <c r="QTC46" s="49"/>
      <c r="QTD46" s="49"/>
      <c r="QTE46" s="49"/>
      <c r="QTF46" s="49"/>
      <c r="QTG46" s="49"/>
      <c r="QTH46" s="49"/>
      <c r="QTI46" s="49"/>
      <c r="QTJ46" s="49"/>
      <c r="QTK46" s="49"/>
      <c r="QTL46" s="49"/>
      <c r="QTM46" s="49"/>
      <c r="QTN46" s="49"/>
      <c r="QTO46" s="49"/>
      <c r="QTP46" s="49"/>
      <c r="QTQ46" s="49"/>
      <c r="QTR46" s="49"/>
      <c r="QTS46" s="49"/>
      <c r="QTT46" s="49"/>
      <c r="QTU46" s="49"/>
      <c r="QTV46" s="49"/>
      <c r="QTW46" s="49"/>
      <c r="QTX46" s="49"/>
      <c r="QTY46" s="49"/>
      <c r="QTZ46" s="49"/>
      <c r="QUA46" s="49"/>
      <c r="QUB46" s="49"/>
      <c r="QUC46" s="49"/>
      <c r="QUD46" s="49"/>
      <c r="QUE46" s="49"/>
      <c r="QUF46" s="49"/>
      <c r="QUG46" s="49"/>
      <c r="QUH46" s="49"/>
      <c r="QUI46" s="49"/>
      <c r="QUJ46" s="49"/>
      <c r="QUK46" s="49"/>
      <c r="QUL46" s="49"/>
      <c r="QUM46" s="49"/>
      <c r="QUN46" s="49"/>
      <c r="QUO46" s="49"/>
      <c r="QUP46" s="49"/>
      <c r="QUQ46" s="49"/>
      <c r="QUR46" s="49"/>
      <c r="QUS46" s="49"/>
      <c r="QUT46" s="49"/>
      <c r="QUU46" s="49"/>
      <c r="QUV46" s="49"/>
      <c r="QUW46" s="49"/>
      <c r="QUX46" s="49"/>
      <c r="QUY46" s="49"/>
      <c r="QUZ46" s="49"/>
      <c r="QVA46" s="49"/>
      <c r="QVB46" s="49"/>
      <c r="QVC46" s="49"/>
      <c r="QVD46" s="49"/>
      <c r="QVE46" s="49"/>
      <c r="QVF46" s="49"/>
      <c r="QVG46" s="49"/>
      <c r="QVH46" s="49"/>
      <c r="QVI46" s="49"/>
      <c r="QVJ46" s="49"/>
      <c r="QVK46" s="49"/>
      <c r="QVL46" s="49"/>
      <c r="QVM46" s="49"/>
      <c r="QVN46" s="49"/>
      <c r="QVO46" s="49"/>
      <c r="QVP46" s="49"/>
      <c r="QVQ46" s="49"/>
      <c r="QVR46" s="49"/>
      <c r="QVS46" s="49"/>
      <c r="QVT46" s="49"/>
      <c r="QVU46" s="49"/>
      <c r="QVV46" s="49"/>
      <c r="QVW46" s="49"/>
      <c r="QVX46" s="49"/>
      <c r="QVY46" s="49"/>
      <c r="QVZ46" s="49"/>
      <c r="QWA46" s="49"/>
      <c r="QWB46" s="49"/>
      <c r="QWC46" s="49"/>
      <c r="QWD46" s="49"/>
      <c r="QWE46" s="49"/>
      <c r="QWF46" s="49"/>
      <c r="QWG46" s="49"/>
      <c r="QWH46" s="49"/>
      <c r="QWI46" s="49"/>
      <c r="QWJ46" s="49"/>
      <c r="QWK46" s="49"/>
      <c r="QWL46" s="49"/>
      <c r="QWM46" s="49"/>
      <c r="QWN46" s="49"/>
      <c r="QWO46" s="49"/>
      <c r="QWP46" s="49"/>
      <c r="QWQ46" s="49"/>
      <c r="QWR46" s="49"/>
      <c r="QWS46" s="49"/>
      <c r="QWT46" s="49"/>
      <c r="QWU46" s="49"/>
      <c r="QWV46" s="49"/>
      <c r="QWW46" s="49"/>
      <c r="QWX46" s="49"/>
      <c r="QWY46" s="49"/>
      <c r="QWZ46" s="49"/>
      <c r="QXA46" s="49"/>
      <c r="QXB46" s="49"/>
      <c r="QXC46" s="49"/>
      <c r="QXD46" s="49"/>
      <c r="QXE46" s="49"/>
      <c r="QXF46" s="49"/>
      <c r="QXG46" s="49"/>
      <c r="QXH46" s="49"/>
      <c r="QXI46" s="49"/>
      <c r="QXJ46" s="49"/>
      <c r="QXK46" s="49"/>
      <c r="QXL46" s="49"/>
      <c r="QXM46" s="49"/>
      <c r="QXN46" s="49"/>
      <c r="QXO46" s="49"/>
      <c r="QXP46" s="49"/>
      <c r="QXQ46" s="49"/>
      <c r="QXR46" s="49"/>
      <c r="QXS46" s="49"/>
      <c r="QXT46" s="49"/>
      <c r="QXU46" s="49"/>
      <c r="QXV46" s="49"/>
      <c r="QXW46" s="49"/>
      <c r="QXX46" s="49"/>
      <c r="QXY46" s="49"/>
      <c r="QXZ46" s="49"/>
      <c r="QYA46" s="49"/>
      <c r="QYB46" s="49"/>
      <c r="QYC46" s="49"/>
      <c r="QYD46" s="49"/>
      <c r="QYE46" s="49"/>
      <c r="QYF46" s="49"/>
      <c r="QYG46" s="49"/>
      <c r="QYH46" s="49"/>
      <c r="QYI46" s="49"/>
      <c r="QYJ46" s="49"/>
      <c r="QYK46" s="49"/>
      <c r="QYL46" s="49"/>
      <c r="QYM46" s="49"/>
      <c r="QYN46" s="49"/>
      <c r="QYO46" s="49"/>
      <c r="QYP46" s="49"/>
      <c r="QYQ46" s="49"/>
      <c r="QYR46" s="49"/>
      <c r="QYS46" s="49"/>
      <c r="QYT46" s="49"/>
      <c r="QYU46" s="49"/>
      <c r="QYV46" s="49"/>
      <c r="QYW46" s="49"/>
      <c r="QYX46" s="49"/>
      <c r="QYY46" s="49"/>
      <c r="QYZ46" s="49"/>
      <c r="QZA46" s="49"/>
      <c r="QZB46" s="49"/>
      <c r="QZC46" s="49"/>
      <c r="QZD46" s="49"/>
      <c r="QZE46" s="49"/>
      <c r="QZF46" s="49"/>
      <c r="QZG46" s="49"/>
      <c r="QZH46" s="49"/>
      <c r="QZI46" s="49"/>
      <c r="QZJ46" s="49"/>
      <c r="QZK46" s="49"/>
      <c r="QZL46" s="49"/>
      <c r="QZM46" s="49"/>
      <c r="QZN46" s="49"/>
      <c r="QZO46" s="49"/>
      <c r="QZP46" s="49"/>
      <c r="QZQ46" s="49"/>
      <c r="QZR46" s="49"/>
      <c r="QZS46" s="49"/>
      <c r="QZT46" s="49"/>
      <c r="QZU46" s="49"/>
      <c r="QZV46" s="49"/>
      <c r="QZW46" s="49"/>
      <c r="QZX46" s="49"/>
      <c r="QZY46" s="49"/>
      <c r="QZZ46" s="49"/>
      <c r="RAA46" s="49"/>
      <c r="RAB46" s="49"/>
      <c r="RAC46" s="49"/>
      <c r="RAD46" s="49"/>
      <c r="RAE46" s="49"/>
      <c r="RAF46" s="49"/>
      <c r="RAG46" s="49"/>
      <c r="RAH46" s="49"/>
      <c r="RAI46" s="49"/>
      <c r="RAJ46" s="49"/>
      <c r="RAK46" s="49"/>
      <c r="RAL46" s="49"/>
      <c r="RAM46" s="49"/>
      <c r="RAN46" s="49"/>
      <c r="RAO46" s="49"/>
      <c r="RAP46" s="49"/>
      <c r="RAQ46" s="49"/>
      <c r="RAR46" s="49"/>
      <c r="RAS46" s="49"/>
      <c r="RAT46" s="49"/>
      <c r="RAU46" s="49"/>
      <c r="RAV46" s="49"/>
      <c r="RAW46" s="49"/>
      <c r="RAX46" s="49"/>
      <c r="RAY46" s="49"/>
      <c r="RAZ46" s="49"/>
      <c r="RBA46" s="49"/>
      <c r="RBB46" s="49"/>
      <c r="RBC46" s="49"/>
      <c r="RBD46" s="49"/>
      <c r="RBE46" s="49"/>
      <c r="RBF46" s="49"/>
      <c r="RBG46" s="49"/>
      <c r="RBH46" s="49"/>
      <c r="RBI46" s="49"/>
      <c r="RBJ46" s="49"/>
      <c r="RBK46" s="49"/>
      <c r="RBL46" s="49"/>
      <c r="RBM46" s="49"/>
      <c r="RBN46" s="49"/>
      <c r="RBO46" s="49"/>
      <c r="RBP46" s="49"/>
      <c r="RBQ46" s="49"/>
      <c r="RBR46" s="49"/>
      <c r="RBS46" s="49"/>
      <c r="RBT46" s="49"/>
      <c r="RBU46" s="49"/>
      <c r="RBV46" s="49"/>
      <c r="RBW46" s="49"/>
      <c r="RBX46" s="49"/>
      <c r="RBY46" s="49"/>
      <c r="RBZ46" s="49"/>
      <c r="RCA46" s="49"/>
      <c r="RCB46" s="49"/>
      <c r="RCC46" s="49"/>
      <c r="RCD46" s="49"/>
      <c r="RCE46" s="49"/>
      <c r="RCF46" s="49"/>
      <c r="RCG46" s="49"/>
      <c r="RCH46" s="49"/>
      <c r="RCI46" s="49"/>
      <c r="RCJ46" s="49"/>
      <c r="RCK46" s="49"/>
      <c r="RCL46" s="49"/>
      <c r="RCM46" s="49"/>
      <c r="RCN46" s="49"/>
      <c r="RCO46" s="49"/>
      <c r="RCP46" s="49"/>
      <c r="RCQ46" s="49"/>
      <c r="RCR46" s="49"/>
      <c r="RCS46" s="49"/>
      <c r="RCT46" s="49"/>
      <c r="RCU46" s="49"/>
      <c r="RCV46" s="49"/>
      <c r="RCW46" s="49"/>
      <c r="RCX46" s="49"/>
      <c r="RCY46" s="49"/>
      <c r="RCZ46" s="49"/>
      <c r="RDA46" s="49"/>
      <c r="RDB46" s="49"/>
      <c r="RDC46" s="49"/>
      <c r="RDD46" s="49"/>
      <c r="RDE46" s="49"/>
      <c r="RDF46" s="49"/>
      <c r="RDG46" s="49"/>
      <c r="RDH46" s="49"/>
      <c r="RDI46" s="49"/>
      <c r="RDJ46" s="49"/>
      <c r="RDK46" s="49"/>
      <c r="RDL46" s="49"/>
      <c r="RDM46" s="49"/>
      <c r="RDN46" s="49"/>
      <c r="RDO46" s="49"/>
      <c r="RDP46" s="49"/>
      <c r="RDQ46" s="49"/>
      <c r="RDR46" s="49"/>
      <c r="RDS46" s="49"/>
      <c r="RDT46" s="49"/>
      <c r="RDU46" s="49"/>
      <c r="RDV46" s="49"/>
      <c r="RDW46" s="49"/>
      <c r="RDX46" s="49"/>
      <c r="RDY46" s="49"/>
      <c r="RDZ46" s="49"/>
      <c r="REA46" s="49"/>
      <c r="REB46" s="49"/>
      <c r="REC46" s="49"/>
      <c r="RED46" s="49"/>
      <c r="REE46" s="49"/>
      <c r="REF46" s="49"/>
      <c r="REG46" s="49"/>
      <c r="REH46" s="49"/>
      <c r="REI46" s="49"/>
      <c r="REJ46" s="49"/>
      <c r="REK46" s="49"/>
      <c r="REL46" s="49"/>
      <c r="REM46" s="49"/>
      <c r="REN46" s="49"/>
      <c r="REO46" s="49"/>
      <c r="REP46" s="49"/>
      <c r="REQ46" s="49"/>
      <c r="RER46" s="49"/>
      <c r="RES46" s="49"/>
      <c r="RET46" s="49"/>
      <c r="REU46" s="49"/>
      <c r="REV46" s="49"/>
      <c r="REW46" s="49"/>
      <c r="REX46" s="49"/>
      <c r="REY46" s="49"/>
      <c r="REZ46" s="49"/>
      <c r="RFA46" s="49"/>
      <c r="RFB46" s="49"/>
      <c r="RFC46" s="49"/>
      <c r="RFD46" s="49"/>
      <c r="RFE46" s="49"/>
      <c r="RFF46" s="49"/>
      <c r="RFG46" s="49"/>
      <c r="RFH46" s="49"/>
      <c r="RFI46" s="49"/>
      <c r="RFJ46" s="49"/>
      <c r="RFK46" s="49"/>
      <c r="RFL46" s="49"/>
      <c r="RFM46" s="49"/>
      <c r="RFN46" s="49"/>
      <c r="RFO46" s="49"/>
      <c r="RFP46" s="49"/>
      <c r="RFQ46" s="49"/>
      <c r="RFR46" s="49"/>
      <c r="RFS46" s="49"/>
      <c r="RFT46" s="49"/>
      <c r="RFU46" s="49"/>
      <c r="RFV46" s="49"/>
      <c r="RFW46" s="49"/>
      <c r="RFX46" s="49"/>
      <c r="RFY46" s="49"/>
      <c r="RFZ46" s="49"/>
      <c r="RGA46" s="49"/>
      <c r="RGB46" s="49"/>
      <c r="RGC46" s="49"/>
      <c r="RGD46" s="49"/>
      <c r="RGE46" s="49"/>
      <c r="RGF46" s="49"/>
      <c r="RGG46" s="49"/>
      <c r="RGH46" s="49"/>
      <c r="RGI46" s="49"/>
      <c r="RGJ46" s="49"/>
      <c r="RGK46" s="49"/>
      <c r="RGL46" s="49"/>
      <c r="RGM46" s="49"/>
      <c r="RGN46" s="49"/>
      <c r="RGO46" s="49"/>
      <c r="RGP46" s="49"/>
      <c r="RGQ46" s="49"/>
      <c r="RGR46" s="49"/>
      <c r="RGS46" s="49"/>
      <c r="RGT46" s="49"/>
      <c r="RGU46" s="49"/>
      <c r="RGV46" s="49"/>
      <c r="RGW46" s="49"/>
      <c r="RGX46" s="49"/>
      <c r="RGY46" s="49"/>
      <c r="RGZ46" s="49"/>
      <c r="RHA46" s="49"/>
      <c r="RHB46" s="49"/>
      <c r="RHC46" s="49"/>
      <c r="RHD46" s="49"/>
      <c r="RHE46" s="49"/>
      <c r="RHF46" s="49"/>
      <c r="RHG46" s="49"/>
      <c r="RHH46" s="49"/>
      <c r="RHI46" s="49"/>
      <c r="RHJ46" s="49"/>
      <c r="RHK46" s="49"/>
      <c r="RHL46" s="49"/>
      <c r="RHM46" s="49"/>
      <c r="RHN46" s="49"/>
      <c r="RHO46" s="49"/>
      <c r="RHP46" s="49"/>
      <c r="RHQ46" s="49"/>
      <c r="RHR46" s="49"/>
      <c r="RHS46" s="49"/>
      <c r="RHT46" s="49"/>
      <c r="RHU46" s="49"/>
      <c r="RHV46" s="49"/>
      <c r="RHW46" s="49"/>
      <c r="RHX46" s="49"/>
      <c r="RHY46" s="49"/>
      <c r="RHZ46" s="49"/>
      <c r="RIA46" s="49"/>
      <c r="RIB46" s="49"/>
      <c r="RIC46" s="49"/>
      <c r="RID46" s="49"/>
      <c r="RIE46" s="49"/>
      <c r="RIF46" s="49"/>
      <c r="RIG46" s="49"/>
      <c r="RIH46" s="49"/>
      <c r="RII46" s="49"/>
      <c r="RIJ46" s="49"/>
      <c r="RIK46" s="49"/>
      <c r="RIL46" s="49"/>
      <c r="RIM46" s="49"/>
      <c r="RIN46" s="49"/>
      <c r="RIO46" s="49"/>
      <c r="RIP46" s="49"/>
      <c r="RIQ46" s="49"/>
      <c r="RIR46" s="49"/>
      <c r="RIS46" s="49"/>
      <c r="RIT46" s="49"/>
      <c r="RIU46" s="49"/>
      <c r="RIV46" s="49"/>
      <c r="RIW46" s="49"/>
      <c r="RIX46" s="49"/>
      <c r="RIY46" s="49"/>
      <c r="RIZ46" s="49"/>
      <c r="RJA46" s="49"/>
      <c r="RJB46" s="49"/>
      <c r="RJC46" s="49"/>
      <c r="RJD46" s="49"/>
      <c r="RJE46" s="49"/>
      <c r="RJF46" s="49"/>
      <c r="RJG46" s="49"/>
      <c r="RJH46" s="49"/>
      <c r="RJI46" s="49"/>
      <c r="RJJ46" s="49"/>
      <c r="RJK46" s="49"/>
      <c r="RJL46" s="49"/>
      <c r="RJM46" s="49"/>
      <c r="RJN46" s="49"/>
      <c r="RJO46" s="49"/>
      <c r="RJP46" s="49"/>
      <c r="RJQ46" s="49"/>
      <c r="RJR46" s="49"/>
      <c r="RJS46" s="49"/>
      <c r="RJT46" s="49"/>
      <c r="RJU46" s="49"/>
      <c r="RJV46" s="49"/>
      <c r="RJW46" s="49"/>
      <c r="RJX46" s="49"/>
      <c r="RJY46" s="49"/>
      <c r="RJZ46" s="49"/>
      <c r="RKA46" s="49"/>
      <c r="RKB46" s="49"/>
      <c r="RKC46" s="49"/>
      <c r="RKD46" s="49"/>
      <c r="RKE46" s="49"/>
      <c r="RKF46" s="49"/>
      <c r="RKG46" s="49"/>
      <c r="RKH46" s="49"/>
      <c r="RKI46" s="49"/>
      <c r="RKJ46" s="49"/>
      <c r="RKK46" s="49"/>
      <c r="RKL46" s="49"/>
      <c r="RKM46" s="49"/>
      <c r="RKN46" s="49"/>
      <c r="RKO46" s="49"/>
      <c r="RKP46" s="49"/>
      <c r="RKQ46" s="49"/>
      <c r="RKR46" s="49"/>
      <c r="RKS46" s="49"/>
      <c r="RKT46" s="49"/>
      <c r="RKU46" s="49"/>
      <c r="RKV46" s="49"/>
      <c r="RKW46" s="49"/>
      <c r="RKX46" s="49"/>
      <c r="RKY46" s="49"/>
      <c r="RKZ46" s="49"/>
      <c r="RLA46" s="49"/>
      <c r="RLB46" s="49"/>
      <c r="RLC46" s="49"/>
      <c r="RLD46" s="49"/>
      <c r="RLE46" s="49"/>
      <c r="RLF46" s="49"/>
      <c r="RLG46" s="49"/>
      <c r="RLH46" s="49"/>
      <c r="RLI46" s="49"/>
      <c r="RLJ46" s="49"/>
      <c r="RLK46" s="49"/>
      <c r="RLL46" s="49"/>
      <c r="RLM46" s="49"/>
      <c r="RLN46" s="49"/>
      <c r="RLO46" s="49"/>
      <c r="RLP46" s="49"/>
      <c r="RLQ46" s="49"/>
      <c r="RLR46" s="49"/>
      <c r="RLS46" s="49"/>
      <c r="RLT46" s="49"/>
      <c r="RLU46" s="49"/>
      <c r="RLV46" s="49"/>
      <c r="RLW46" s="49"/>
      <c r="RLX46" s="49"/>
      <c r="RLY46" s="49"/>
      <c r="RLZ46" s="49"/>
      <c r="RMA46" s="49"/>
      <c r="RMB46" s="49"/>
      <c r="RMC46" s="49"/>
      <c r="RMD46" s="49"/>
      <c r="RME46" s="49"/>
      <c r="RMF46" s="49"/>
      <c r="RMG46" s="49"/>
      <c r="RMH46" s="49"/>
      <c r="RMI46" s="49"/>
      <c r="RMJ46" s="49"/>
      <c r="RMK46" s="49"/>
      <c r="RML46" s="49"/>
      <c r="RMM46" s="49"/>
      <c r="RMN46" s="49"/>
      <c r="RMO46" s="49"/>
      <c r="RMP46" s="49"/>
      <c r="RMQ46" s="49"/>
      <c r="RMR46" s="49"/>
      <c r="RMS46" s="49"/>
      <c r="RMT46" s="49"/>
      <c r="RMU46" s="49"/>
      <c r="RMV46" s="49"/>
      <c r="RMW46" s="49"/>
      <c r="RMX46" s="49"/>
      <c r="RMY46" s="49"/>
      <c r="RMZ46" s="49"/>
      <c r="RNA46" s="49"/>
      <c r="RNB46" s="49"/>
      <c r="RNC46" s="49"/>
      <c r="RND46" s="49"/>
      <c r="RNE46" s="49"/>
      <c r="RNF46" s="49"/>
      <c r="RNG46" s="49"/>
      <c r="RNH46" s="49"/>
      <c r="RNI46" s="49"/>
      <c r="RNJ46" s="49"/>
      <c r="RNK46" s="49"/>
      <c r="RNL46" s="49"/>
      <c r="RNM46" s="49"/>
      <c r="RNN46" s="49"/>
      <c r="RNO46" s="49"/>
      <c r="RNP46" s="49"/>
      <c r="RNQ46" s="49"/>
      <c r="RNR46" s="49"/>
      <c r="RNS46" s="49"/>
      <c r="RNT46" s="49"/>
      <c r="RNU46" s="49"/>
      <c r="RNV46" s="49"/>
      <c r="RNW46" s="49"/>
      <c r="RNX46" s="49"/>
      <c r="RNY46" s="49"/>
      <c r="RNZ46" s="49"/>
      <c r="ROA46" s="49"/>
      <c r="ROB46" s="49"/>
      <c r="ROC46" s="49"/>
      <c r="ROD46" s="49"/>
      <c r="ROE46" s="49"/>
      <c r="ROF46" s="49"/>
      <c r="ROG46" s="49"/>
      <c r="ROH46" s="49"/>
      <c r="ROI46" s="49"/>
      <c r="ROJ46" s="49"/>
      <c r="ROK46" s="49"/>
      <c r="ROL46" s="49"/>
      <c r="ROM46" s="49"/>
      <c r="RON46" s="49"/>
      <c r="ROO46" s="49"/>
      <c r="ROP46" s="49"/>
      <c r="ROQ46" s="49"/>
      <c r="ROR46" s="49"/>
      <c r="ROS46" s="49"/>
      <c r="ROT46" s="49"/>
      <c r="ROU46" s="49"/>
      <c r="ROV46" s="49"/>
      <c r="ROW46" s="49"/>
      <c r="ROX46" s="49"/>
      <c r="ROY46" s="49"/>
      <c r="ROZ46" s="49"/>
      <c r="RPA46" s="49"/>
      <c r="RPB46" s="49"/>
      <c r="RPC46" s="49"/>
      <c r="RPD46" s="49"/>
      <c r="RPE46" s="49"/>
      <c r="RPF46" s="49"/>
      <c r="RPG46" s="49"/>
      <c r="RPH46" s="49"/>
      <c r="RPI46" s="49"/>
      <c r="RPJ46" s="49"/>
      <c r="RPK46" s="49"/>
      <c r="RPL46" s="49"/>
      <c r="RPM46" s="49"/>
      <c r="RPN46" s="49"/>
      <c r="RPO46" s="49"/>
      <c r="RPP46" s="49"/>
      <c r="RPQ46" s="49"/>
      <c r="RPR46" s="49"/>
      <c r="RPS46" s="49"/>
      <c r="RPT46" s="49"/>
      <c r="RPU46" s="49"/>
      <c r="RPV46" s="49"/>
      <c r="RPW46" s="49"/>
      <c r="RPX46" s="49"/>
      <c r="RPY46" s="49"/>
      <c r="RPZ46" s="49"/>
      <c r="RQA46" s="49"/>
      <c r="RQB46" s="49"/>
      <c r="RQC46" s="49"/>
      <c r="RQD46" s="49"/>
      <c r="RQE46" s="49"/>
      <c r="RQF46" s="49"/>
      <c r="RQG46" s="49"/>
      <c r="RQH46" s="49"/>
      <c r="RQI46" s="49"/>
      <c r="RQJ46" s="49"/>
      <c r="RQK46" s="49"/>
      <c r="RQL46" s="49"/>
      <c r="RQM46" s="49"/>
      <c r="RQN46" s="49"/>
      <c r="RQO46" s="49"/>
      <c r="RQP46" s="49"/>
      <c r="RQQ46" s="49"/>
      <c r="RQR46" s="49"/>
      <c r="RQS46" s="49"/>
      <c r="RQT46" s="49"/>
      <c r="RQU46" s="49"/>
      <c r="RQV46" s="49"/>
      <c r="RQW46" s="49"/>
      <c r="RQX46" s="49"/>
      <c r="RQY46" s="49"/>
      <c r="RQZ46" s="49"/>
      <c r="RRA46" s="49"/>
      <c r="RRB46" s="49"/>
      <c r="RRC46" s="49"/>
      <c r="RRD46" s="49"/>
      <c r="RRE46" s="49"/>
      <c r="RRF46" s="49"/>
      <c r="RRG46" s="49"/>
      <c r="RRH46" s="49"/>
      <c r="RRI46" s="49"/>
      <c r="RRJ46" s="49"/>
      <c r="RRK46" s="49"/>
      <c r="RRL46" s="49"/>
      <c r="RRM46" s="49"/>
      <c r="RRN46" s="49"/>
      <c r="RRO46" s="49"/>
      <c r="RRP46" s="49"/>
      <c r="RRQ46" s="49"/>
      <c r="RRR46" s="49"/>
      <c r="RRS46" s="49"/>
      <c r="RRT46" s="49"/>
      <c r="RRU46" s="49"/>
      <c r="RRV46" s="49"/>
      <c r="RRW46" s="49"/>
      <c r="RRX46" s="49"/>
      <c r="RRY46" s="49"/>
      <c r="RRZ46" s="49"/>
      <c r="RSA46" s="49"/>
      <c r="RSB46" s="49"/>
      <c r="RSC46" s="49"/>
      <c r="RSD46" s="49"/>
      <c r="RSE46" s="49"/>
      <c r="RSF46" s="49"/>
      <c r="RSG46" s="49"/>
      <c r="RSH46" s="49"/>
      <c r="RSI46" s="49"/>
      <c r="RSJ46" s="49"/>
      <c r="RSK46" s="49"/>
      <c r="RSL46" s="49"/>
      <c r="RSM46" s="49"/>
      <c r="RSN46" s="49"/>
      <c r="RSO46" s="49"/>
      <c r="RSP46" s="49"/>
      <c r="RSQ46" s="49"/>
      <c r="RSR46" s="49"/>
      <c r="RSS46" s="49"/>
      <c r="RST46" s="49"/>
      <c r="RSU46" s="49"/>
      <c r="RSV46" s="49"/>
      <c r="RSW46" s="49"/>
      <c r="RSX46" s="49"/>
      <c r="RSY46" s="49"/>
      <c r="RSZ46" s="49"/>
      <c r="RTA46" s="49"/>
      <c r="RTB46" s="49"/>
      <c r="RTC46" s="49"/>
      <c r="RTD46" s="49"/>
      <c r="RTE46" s="49"/>
      <c r="RTF46" s="49"/>
      <c r="RTG46" s="49"/>
      <c r="RTH46" s="49"/>
      <c r="RTI46" s="49"/>
      <c r="RTJ46" s="49"/>
      <c r="RTK46" s="49"/>
      <c r="RTL46" s="49"/>
      <c r="RTM46" s="49"/>
      <c r="RTN46" s="49"/>
      <c r="RTO46" s="49"/>
      <c r="RTP46" s="49"/>
      <c r="RTQ46" s="49"/>
      <c r="RTR46" s="49"/>
      <c r="RTS46" s="49"/>
      <c r="RTT46" s="49"/>
      <c r="RTU46" s="49"/>
      <c r="RTV46" s="49"/>
      <c r="RTW46" s="49"/>
      <c r="RTX46" s="49"/>
      <c r="RTY46" s="49"/>
      <c r="RTZ46" s="49"/>
      <c r="RUA46" s="49"/>
      <c r="RUB46" s="49"/>
      <c r="RUC46" s="49"/>
      <c r="RUD46" s="49"/>
      <c r="RUE46" s="49"/>
      <c r="RUF46" s="49"/>
      <c r="RUG46" s="49"/>
      <c r="RUH46" s="49"/>
      <c r="RUI46" s="49"/>
      <c r="RUJ46" s="49"/>
      <c r="RUK46" s="49"/>
      <c r="RUL46" s="49"/>
      <c r="RUM46" s="49"/>
      <c r="RUN46" s="49"/>
      <c r="RUO46" s="49"/>
      <c r="RUP46" s="49"/>
      <c r="RUQ46" s="49"/>
      <c r="RUR46" s="49"/>
      <c r="RUS46" s="49"/>
      <c r="RUT46" s="49"/>
      <c r="RUU46" s="49"/>
      <c r="RUV46" s="49"/>
      <c r="RUW46" s="49"/>
      <c r="RUX46" s="49"/>
      <c r="RUY46" s="49"/>
      <c r="RUZ46" s="49"/>
      <c r="RVA46" s="49"/>
      <c r="RVB46" s="49"/>
      <c r="RVC46" s="49"/>
      <c r="RVD46" s="49"/>
      <c r="RVE46" s="49"/>
      <c r="RVF46" s="49"/>
      <c r="RVG46" s="49"/>
      <c r="RVH46" s="49"/>
      <c r="RVI46" s="49"/>
      <c r="RVJ46" s="49"/>
      <c r="RVK46" s="49"/>
      <c r="RVL46" s="49"/>
      <c r="RVM46" s="49"/>
      <c r="RVN46" s="49"/>
      <c r="RVO46" s="49"/>
      <c r="RVP46" s="49"/>
      <c r="RVQ46" s="49"/>
      <c r="RVR46" s="49"/>
      <c r="RVS46" s="49"/>
      <c r="RVT46" s="49"/>
      <c r="RVU46" s="49"/>
      <c r="RVV46" s="49"/>
      <c r="RVW46" s="49"/>
      <c r="RVX46" s="49"/>
      <c r="RVY46" s="49"/>
      <c r="RVZ46" s="49"/>
      <c r="RWA46" s="49"/>
      <c r="RWB46" s="49"/>
      <c r="RWC46" s="49"/>
      <c r="RWD46" s="49"/>
      <c r="RWE46" s="49"/>
      <c r="RWF46" s="49"/>
      <c r="RWG46" s="49"/>
      <c r="RWH46" s="49"/>
      <c r="RWI46" s="49"/>
      <c r="RWJ46" s="49"/>
      <c r="RWK46" s="49"/>
      <c r="RWL46" s="49"/>
      <c r="RWM46" s="49"/>
      <c r="RWN46" s="49"/>
      <c r="RWO46" s="49"/>
      <c r="RWP46" s="49"/>
      <c r="RWQ46" s="49"/>
      <c r="RWR46" s="49"/>
      <c r="RWS46" s="49"/>
      <c r="RWT46" s="49"/>
      <c r="RWU46" s="49"/>
      <c r="RWV46" s="49"/>
      <c r="RWW46" s="49"/>
      <c r="RWX46" s="49"/>
      <c r="RWY46" s="49"/>
      <c r="RWZ46" s="49"/>
      <c r="RXA46" s="49"/>
      <c r="RXB46" s="49"/>
      <c r="RXC46" s="49"/>
      <c r="RXD46" s="49"/>
      <c r="RXE46" s="49"/>
      <c r="RXF46" s="49"/>
      <c r="RXG46" s="49"/>
      <c r="RXH46" s="49"/>
      <c r="RXI46" s="49"/>
      <c r="RXJ46" s="49"/>
      <c r="RXK46" s="49"/>
      <c r="RXL46" s="49"/>
      <c r="RXM46" s="49"/>
      <c r="RXN46" s="49"/>
      <c r="RXO46" s="49"/>
      <c r="RXP46" s="49"/>
      <c r="RXQ46" s="49"/>
      <c r="RXR46" s="49"/>
      <c r="RXS46" s="49"/>
      <c r="RXT46" s="49"/>
      <c r="RXU46" s="49"/>
      <c r="RXV46" s="49"/>
      <c r="RXW46" s="49"/>
      <c r="RXX46" s="49"/>
      <c r="RXY46" s="49"/>
      <c r="RXZ46" s="49"/>
      <c r="RYA46" s="49"/>
      <c r="RYB46" s="49"/>
      <c r="RYC46" s="49"/>
      <c r="RYD46" s="49"/>
      <c r="RYE46" s="49"/>
      <c r="RYF46" s="49"/>
      <c r="RYG46" s="49"/>
      <c r="RYH46" s="49"/>
      <c r="RYI46" s="49"/>
      <c r="RYJ46" s="49"/>
      <c r="RYK46" s="49"/>
      <c r="RYL46" s="49"/>
      <c r="RYM46" s="49"/>
      <c r="RYN46" s="49"/>
      <c r="RYO46" s="49"/>
      <c r="RYP46" s="49"/>
      <c r="RYQ46" s="49"/>
      <c r="RYR46" s="49"/>
      <c r="RYS46" s="49"/>
      <c r="RYT46" s="49"/>
      <c r="RYU46" s="49"/>
      <c r="RYV46" s="49"/>
      <c r="RYW46" s="49"/>
      <c r="RYX46" s="49"/>
      <c r="RYY46" s="49"/>
      <c r="RYZ46" s="49"/>
      <c r="RZA46" s="49"/>
      <c r="RZB46" s="49"/>
      <c r="RZC46" s="49"/>
      <c r="RZD46" s="49"/>
      <c r="RZE46" s="49"/>
      <c r="RZF46" s="49"/>
      <c r="RZG46" s="49"/>
      <c r="RZH46" s="49"/>
      <c r="RZI46" s="49"/>
      <c r="RZJ46" s="49"/>
      <c r="RZK46" s="49"/>
      <c r="RZL46" s="49"/>
      <c r="RZM46" s="49"/>
      <c r="RZN46" s="49"/>
      <c r="RZO46" s="49"/>
      <c r="RZP46" s="49"/>
      <c r="RZQ46" s="49"/>
      <c r="RZR46" s="49"/>
      <c r="RZS46" s="49"/>
      <c r="RZT46" s="49"/>
      <c r="RZU46" s="49"/>
      <c r="RZV46" s="49"/>
      <c r="RZW46" s="49"/>
      <c r="RZX46" s="49"/>
      <c r="RZY46" s="49"/>
      <c r="RZZ46" s="49"/>
      <c r="SAA46" s="49"/>
      <c r="SAB46" s="49"/>
      <c r="SAC46" s="49"/>
      <c r="SAD46" s="49"/>
      <c r="SAE46" s="49"/>
      <c r="SAF46" s="49"/>
      <c r="SAG46" s="49"/>
      <c r="SAH46" s="49"/>
      <c r="SAI46" s="49"/>
      <c r="SAJ46" s="49"/>
      <c r="SAK46" s="49"/>
      <c r="SAL46" s="49"/>
      <c r="SAM46" s="49"/>
      <c r="SAN46" s="49"/>
      <c r="SAO46" s="49"/>
      <c r="SAP46" s="49"/>
      <c r="SAQ46" s="49"/>
      <c r="SAR46" s="49"/>
      <c r="SAS46" s="49"/>
      <c r="SAT46" s="49"/>
      <c r="SAU46" s="49"/>
      <c r="SAV46" s="49"/>
      <c r="SAW46" s="49"/>
      <c r="SAX46" s="49"/>
      <c r="SAY46" s="49"/>
      <c r="SAZ46" s="49"/>
      <c r="SBA46" s="49"/>
      <c r="SBB46" s="49"/>
      <c r="SBC46" s="49"/>
      <c r="SBD46" s="49"/>
      <c r="SBE46" s="49"/>
      <c r="SBF46" s="49"/>
      <c r="SBG46" s="49"/>
      <c r="SBH46" s="49"/>
      <c r="SBI46" s="49"/>
      <c r="SBJ46" s="49"/>
      <c r="SBK46" s="49"/>
      <c r="SBL46" s="49"/>
      <c r="SBM46" s="49"/>
      <c r="SBN46" s="49"/>
      <c r="SBO46" s="49"/>
      <c r="SBP46" s="49"/>
      <c r="SBQ46" s="49"/>
      <c r="SBR46" s="49"/>
      <c r="SBS46" s="49"/>
      <c r="SBT46" s="49"/>
      <c r="SBU46" s="49"/>
      <c r="SBV46" s="49"/>
      <c r="SBW46" s="49"/>
      <c r="SBX46" s="49"/>
      <c r="SBY46" s="49"/>
      <c r="SBZ46" s="49"/>
      <c r="SCA46" s="49"/>
      <c r="SCB46" s="49"/>
      <c r="SCC46" s="49"/>
      <c r="SCD46" s="49"/>
      <c r="SCE46" s="49"/>
      <c r="SCF46" s="49"/>
      <c r="SCG46" s="49"/>
      <c r="SCH46" s="49"/>
      <c r="SCI46" s="49"/>
      <c r="SCJ46" s="49"/>
      <c r="SCK46" s="49"/>
      <c r="SCL46" s="49"/>
      <c r="SCM46" s="49"/>
      <c r="SCN46" s="49"/>
      <c r="SCO46" s="49"/>
      <c r="SCP46" s="49"/>
      <c r="SCQ46" s="49"/>
      <c r="SCR46" s="49"/>
      <c r="SCS46" s="49"/>
      <c r="SCT46" s="49"/>
      <c r="SCU46" s="49"/>
      <c r="SCV46" s="49"/>
      <c r="SCW46" s="49"/>
      <c r="SCX46" s="49"/>
      <c r="SCY46" s="49"/>
      <c r="SCZ46" s="49"/>
      <c r="SDA46" s="49"/>
      <c r="SDB46" s="49"/>
      <c r="SDC46" s="49"/>
      <c r="SDD46" s="49"/>
      <c r="SDE46" s="49"/>
      <c r="SDF46" s="49"/>
      <c r="SDG46" s="49"/>
      <c r="SDH46" s="49"/>
      <c r="SDI46" s="49"/>
      <c r="SDJ46" s="49"/>
      <c r="SDK46" s="49"/>
      <c r="SDL46" s="49"/>
      <c r="SDM46" s="49"/>
      <c r="SDN46" s="49"/>
      <c r="SDO46" s="49"/>
      <c r="SDP46" s="49"/>
      <c r="SDQ46" s="49"/>
      <c r="SDR46" s="49"/>
      <c r="SDS46" s="49"/>
      <c r="SDT46" s="49"/>
      <c r="SDU46" s="49"/>
      <c r="SDV46" s="49"/>
      <c r="SDW46" s="49"/>
      <c r="SDX46" s="49"/>
      <c r="SDY46" s="49"/>
      <c r="SDZ46" s="49"/>
      <c r="SEA46" s="49"/>
      <c r="SEB46" s="49"/>
      <c r="SEC46" s="49"/>
      <c r="SED46" s="49"/>
      <c r="SEE46" s="49"/>
      <c r="SEF46" s="49"/>
      <c r="SEG46" s="49"/>
      <c r="SEH46" s="49"/>
      <c r="SEI46" s="49"/>
      <c r="SEJ46" s="49"/>
      <c r="SEK46" s="49"/>
      <c r="SEL46" s="49"/>
      <c r="SEM46" s="49"/>
      <c r="SEN46" s="49"/>
      <c r="SEO46" s="49"/>
      <c r="SEP46" s="49"/>
      <c r="SEQ46" s="49"/>
      <c r="SER46" s="49"/>
      <c r="SES46" s="49"/>
      <c r="SET46" s="49"/>
      <c r="SEU46" s="49"/>
      <c r="SEV46" s="49"/>
      <c r="SEW46" s="49"/>
      <c r="SEX46" s="49"/>
      <c r="SEY46" s="49"/>
      <c r="SEZ46" s="49"/>
      <c r="SFA46" s="49"/>
      <c r="SFB46" s="49"/>
      <c r="SFC46" s="49"/>
      <c r="SFD46" s="49"/>
      <c r="SFE46" s="49"/>
      <c r="SFF46" s="49"/>
      <c r="SFG46" s="49"/>
      <c r="SFH46" s="49"/>
      <c r="SFI46" s="49"/>
      <c r="SFJ46" s="49"/>
      <c r="SFK46" s="49"/>
      <c r="SFL46" s="49"/>
      <c r="SFM46" s="49"/>
      <c r="SFN46" s="49"/>
      <c r="SFO46" s="49"/>
      <c r="SFP46" s="49"/>
      <c r="SFQ46" s="49"/>
      <c r="SFR46" s="49"/>
      <c r="SFS46" s="49"/>
      <c r="SFT46" s="49"/>
      <c r="SFU46" s="49"/>
      <c r="SFV46" s="49"/>
      <c r="SFW46" s="49"/>
      <c r="SFX46" s="49"/>
      <c r="SFY46" s="49"/>
      <c r="SFZ46" s="49"/>
      <c r="SGA46" s="49"/>
      <c r="SGB46" s="49"/>
      <c r="SGC46" s="49"/>
      <c r="SGD46" s="49"/>
      <c r="SGE46" s="49"/>
      <c r="SGF46" s="49"/>
      <c r="SGG46" s="49"/>
      <c r="SGH46" s="49"/>
      <c r="SGI46" s="49"/>
      <c r="SGJ46" s="49"/>
      <c r="SGK46" s="49"/>
      <c r="SGL46" s="49"/>
      <c r="SGM46" s="49"/>
      <c r="SGN46" s="49"/>
      <c r="SGO46" s="49"/>
      <c r="SGP46" s="49"/>
      <c r="SGQ46" s="49"/>
      <c r="SGR46" s="49"/>
      <c r="SGS46" s="49"/>
      <c r="SGT46" s="49"/>
      <c r="SGU46" s="49"/>
      <c r="SGV46" s="49"/>
      <c r="SGW46" s="49"/>
      <c r="SGX46" s="49"/>
      <c r="SGY46" s="49"/>
      <c r="SGZ46" s="49"/>
      <c r="SHA46" s="49"/>
      <c r="SHB46" s="49"/>
      <c r="SHC46" s="49"/>
      <c r="SHD46" s="49"/>
      <c r="SHE46" s="49"/>
      <c r="SHF46" s="49"/>
      <c r="SHG46" s="49"/>
      <c r="SHH46" s="49"/>
      <c r="SHI46" s="49"/>
      <c r="SHJ46" s="49"/>
      <c r="SHK46" s="49"/>
      <c r="SHL46" s="49"/>
      <c r="SHM46" s="49"/>
      <c r="SHN46" s="49"/>
      <c r="SHO46" s="49"/>
      <c r="SHP46" s="49"/>
      <c r="SHQ46" s="49"/>
      <c r="SHR46" s="49"/>
      <c r="SHS46" s="49"/>
      <c r="SHT46" s="49"/>
      <c r="SHU46" s="49"/>
      <c r="SHV46" s="49"/>
      <c r="SHW46" s="49"/>
      <c r="SHX46" s="49"/>
      <c r="SHY46" s="49"/>
      <c r="SHZ46" s="49"/>
      <c r="SIA46" s="49"/>
      <c r="SIB46" s="49"/>
      <c r="SIC46" s="49"/>
      <c r="SID46" s="49"/>
      <c r="SIE46" s="49"/>
      <c r="SIF46" s="49"/>
      <c r="SIG46" s="49"/>
      <c r="SIH46" s="49"/>
      <c r="SII46" s="49"/>
      <c r="SIJ46" s="49"/>
      <c r="SIK46" s="49"/>
      <c r="SIL46" s="49"/>
      <c r="SIM46" s="49"/>
      <c r="SIN46" s="49"/>
      <c r="SIO46" s="49"/>
      <c r="SIP46" s="49"/>
      <c r="SIQ46" s="49"/>
      <c r="SIR46" s="49"/>
      <c r="SIS46" s="49"/>
      <c r="SIT46" s="49"/>
      <c r="SIU46" s="49"/>
      <c r="SIV46" s="49"/>
      <c r="SIW46" s="49"/>
      <c r="SIX46" s="49"/>
      <c r="SIY46" s="49"/>
      <c r="SIZ46" s="49"/>
      <c r="SJA46" s="49"/>
      <c r="SJB46" s="49"/>
      <c r="SJC46" s="49"/>
      <c r="SJD46" s="49"/>
      <c r="SJE46" s="49"/>
      <c r="SJF46" s="49"/>
      <c r="SJG46" s="49"/>
      <c r="SJH46" s="49"/>
      <c r="SJI46" s="49"/>
      <c r="SJJ46" s="49"/>
      <c r="SJK46" s="49"/>
      <c r="SJL46" s="49"/>
      <c r="SJM46" s="49"/>
      <c r="SJN46" s="49"/>
      <c r="SJO46" s="49"/>
      <c r="SJP46" s="49"/>
      <c r="SJQ46" s="49"/>
      <c r="SJR46" s="49"/>
      <c r="SJS46" s="49"/>
      <c r="SJT46" s="49"/>
      <c r="SJU46" s="49"/>
      <c r="SJV46" s="49"/>
      <c r="SJW46" s="49"/>
      <c r="SJX46" s="49"/>
      <c r="SJY46" s="49"/>
      <c r="SJZ46" s="49"/>
      <c r="SKA46" s="49"/>
      <c r="SKB46" s="49"/>
      <c r="SKC46" s="49"/>
      <c r="SKD46" s="49"/>
      <c r="SKE46" s="49"/>
      <c r="SKF46" s="49"/>
      <c r="SKG46" s="49"/>
      <c r="SKH46" s="49"/>
      <c r="SKI46" s="49"/>
      <c r="SKJ46" s="49"/>
      <c r="SKK46" s="49"/>
      <c r="SKL46" s="49"/>
      <c r="SKM46" s="49"/>
      <c r="SKN46" s="49"/>
      <c r="SKO46" s="49"/>
      <c r="SKP46" s="49"/>
      <c r="SKQ46" s="49"/>
      <c r="SKR46" s="49"/>
      <c r="SKS46" s="49"/>
      <c r="SKT46" s="49"/>
      <c r="SKU46" s="49"/>
      <c r="SKV46" s="49"/>
      <c r="SKW46" s="49"/>
      <c r="SKX46" s="49"/>
      <c r="SKY46" s="49"/>
      <c r="SKZ46" s="49"/>
      <c r="SLA46" s="49"/>
      <c r="SLB46" s="49"/>
      <c r="SLC46" s="49"/>
      <c r="SLD46" s="49"/>
      <c r="SLE46" s="49"/>
      <c r="SLF46" s="49"/>
      <c r="SLG46" s="49"/>
      <c r="SLH46" s="49"/>
      <c r="SLI46" s="49"/>
      <c r="SLJ46" s="49"/>
      <c r="SLK46" s="49"/>
      <c r="SLL46" s="49"/>
      <c r="SLM46" s="49"/>
      <c r="SLN46" s="49"/>
      <c r="SLO46" s="49"/>
      <c r="SLP46" s="49"/>
      <c r="SLQ46" s="49"/>
      <c r="SLR46" s="49"/>
      <c r="SLS46" s="49"/>
      <c r="SLT46" s="49"/>
      <c r="SLU46" s="49"/>
      <c r="SLV46" s="49"/>
      <c r="SLW46" s="49"/>
      <c r="SLX46" s="49"/>
      <c r="SLY46" s="49"/>
      <c r="SLZ46" s="49"/>
      <c r="SMA46" s="49"/>
      <c r="SMB46" s="49"/>
      <c r="SMC46" s="49"/>
      <c r="SMD46" s="49"/>
      <c r="SME46" s="49"/>
      <c r="SMF46" s="49"/>
      <c r="SMG46" s="49"/>
      <c r="SMH46" s="49"/>
      <c r="SMI46" s="49"/>
      <c r="SMJ46" s="49"/>
      <c r="SMK46" s="49"/>
      <c r="SML46" s="49"/>
      <c r="SMM46" s="49"/>
      <c r="SMN46" s="49"/>
      <c r="SMO46" s="49"/>
      <c r="SMP46" s="49"/>
      <c r="SMQ46" s="49"/>
      <c r="SMR46" s="49"/>
      <c r="SMS46" s="49"/>
      <c r="SMT46" s="49"/>
      <c r="SMU46" s="49"/>
      <c r="SMV46" s="49"/>
      <c r="SMW46" s="49"/>
      <c r="SMX46" s="49"/>
      <c r="SMY46" s="49"/>
      <c r="SMZ46" s="49"/>
      <c r="SNA46" s="49"/>
      <c r="SNB46" s="49"/>
      <c r="SNC46" s="49"/>
      <c r="SND46" s="49"/>
      <c r="SNE46" s="49"/>
      <c r="SNF46" s="49"/>
      <c r="SNG46" s="49"/>
      <c r="SNH46" s="49"/>
      <c r="SNI46" s="49"/>
      <c r="SNJ46" s="49"/>
      <c r="SNK46" s="49"/>
      <c r="SNL46" s="49"/>
      <c r="SNM46" s="49"/>
      <c r="SNN46" s="49"/>
      <c r="SNO46" s="49"/>
      <c r="SNP46" s="49"/>
      <c r="SNQ46" s="49"/>
      <c r="SNR46" s="49"/>
      <c r="SNS46" s="49"/>
      <c r="SNT46" s="49"/>
      <c r="SNU46" s="49"/>
      <c r="SNV46" s="49"/>
      <c r="SNW46" s="49"/>
      <c r="SNX46" s="49"/>
      <c r="SNY46" s="49"/>
      <c r="SNZ46" s="49"/>
      <c r="SOA46" s="49"/>
      <c r="SOB46" s="49"/>
      <c r="SOC46" s="49"/>
      <c r="SOD46" s="49"/>
      <c r="SOE46" s="49"/>
      <c r="SOF46" s="49"/>
      <c r="SOG46" s="49"/>
      <c r="SOH46" s="49"/>
      <c r="SOI46" s="49"/>
      <c r="SOJ46" s="49"/>
      <c r="SOK46" s="49"/>
      <c r="SOL46" s="49"/>
      <c r="SOM46" s="49"/>
      <c r="SON46" s="49"/>
      <c r="SOO46" s="49"/>
      <c r="SOP46" s="49"/>
      <c r="SOQ46" s="49"/>
      <c r="SOR46" s="49"/>
      <c r="SOS46" s="49"/>
      <c r="SOT46" s="49"/>
      <c r="SOU46" s="49"/>
      <c r="SOV46" s="49"/>
      <c r="SOW46" s="49"/>
      <c r="SOX46" s="49"/>
      <c r="SOY46" s="49"/>
      <c r="SOZ46" s="49"/>
      <c r="SPA46" s="49"/>
      <c r="SPB46" s="49"/>
      <c r="SPC46" s="49"/>
      <c r="SPD46" s="49"/>
      <c r="SPE46" s="49"/>
      <c r="SPF46" s="49"/>
      <c r="SPG46" s="49"/>
      <c r="SPH46" s="49"/>
      <c r="SPI46" s="49"/>
      <c r="SPJ46" s="49"/>
      <c r="SPK46" s="49"/>
      <c r="SPL46" s="49"/>
      <c r="SPM46" s="49"/>
      <c r="SPN46" s="49"/>
      <c r="SPO46" s="49"/>
      <c r="SPP46" s="49"/>
      <c r="SPQ46" s="49"/>
      <c r="SPR46" s="49"/>
      <c r="SPS46" s="49"/>
      <c r="SPT46" s="49"/>
      <c r="SPU46" s="49"/>
      <c r="SPV46" s="49"/>
      <c r="SPW46" s="49"/>
      <c r="SPX46" s="49"/>
      <c r="SPY46" s="49"/>
      <c r="SPZ46" s="49"/>
      <c r="SQA46" s="49"/>
      <c r="SQB46" s="49"/>
      <c r="SQC46" s="49"/>
      <c r="SQD46" s="49"/>
      <c r="SQE46" s="49"/>
      <c r="SQF46" s="49"/>
      <c r="SQG46" s="49"/>
      <c r="SQH46" s="49"/>
      <c r="SQI46" s="49"/>
      <c r="SQJ46" s="49"/>
      <c r="SQK46" s="49"/>
      <c r="SQL46" s="49"/>
      <c r="SQM46" s="49"/>
      <c r="SQN46" s="49"/>
      <c r="SQO46" s="49"/>
      <c r="SQP46" s="49"/>
      <c r="SQQ46" s="49"/>
      <c r="SQR46" s="49"/>
      <c r="SQS46" s="49"/>
      <c r="SQT46" s="49"/>
      <c r="SQU46" s="49"/>
      <c r="SQV46" s="49"/>
      <c r="SQW46" s="49"/>
      <c r="SQX46" s="49"/>
      <c r="SQY46" s="49"/>
      <c r="SQZ46" s="49"/>
      <c r="SRA46" s="49"/>
      <c r="SRB46" s="49"/>
      <c r="SRC46" s="49"/>
      <c r="SRD46" s="49"/>
      <c r="SRE46" s="49"/>
      <c r="SRF46" s="49"/>
      <c r="SRG46" s="49"/>
      <c r="SRH46" s="49"/>
      <c r="SRI46" s="49"/>
      <c r="SRJ46" s="49"/>
      <c r="SRK46" s="49"/>
      <c r="SRL46" s="49"/>
      <c r="SRM46" s="49"/>
      <c r="SRN46" s="49"/>
      <c r="SRO46" s="49"/>
      <c r="SRP46" s="49"/>
      <c r="SRQ46" s="49"/>
      <c r="SRR46" s="49"/>
      <c r="SRS46" s="49"/>
      <c r="SRT46" s="49"/>
      <c r="SRU46" s="49"/>
      <c r="SRV46" s="49"/>
      <c r="SRW46" s="49"/>
      <c r="SRX46" s="49"/>
      <c r="SRY46" s="49"/>
      <c r="SRZ46" s="49"/>
      <c r="SSA46" s="49"/>
      <c r="SSB46" s="49"/>
      <c r="SSC46" s="49"/>
      <c r="SSD46" s="49"/>
      <c r="SSE46" s="49"/>
      <c r="SSF46" s="49"/>
      <c r="SSG46" s="49"/>
      <c r="SSH46" s="49"/>
      <c r="SSI46" s="49"/>
      <c r="SSJ46" s="49"/>
      <c r="SSK46" s="49"/>
      <c r="SSL46" s="49"/>
      <c r="SSM46" s="49"/>
      <c r="SSN46" s="49"/>
      <c r="SSO46" s="49"/>
      <c r="SSP46" s="49"/>
      <c r="SSQ46" s="49"/>
      <c r="SSR46" s="49"/>
      <c r="SSS46" s="49"/>
      <c r="SST46" s="49"/>
      <c r="SSU46" s="49"/>
      <c r="SSV46" s="49"/>
      <c r="SSW46" s="49"/>
      <c r="SSX46" s="49"/>
      <c r="SSY46" s="49"/>
      <c r="SSZ46" s="49"/>
      <c r="STA46" s="49"/>
      <c r="STB46" s="49"/>
      <c r="STC46" s="49"/>
      <c r="STD46" s="49"/>
      <c r="STE46" s="49"/>
      <c r="STF46" s="49"/>
      <c r="STG46" s="49"/>
      <c r="STH46" s="49"/>
      <c r="STI46" s="49"/>
      <c r="STJ46" s="49"/>
      <c r="STK46" s="49"/>
      <c r="STL46" s="49"/>
      <c r="STM46" s="49"/>
      <c r="STN46" s="49"/>
      <c r="STO46" s="49"/>
      <c r="STP46" s="49"/>
      <c r="STQ46" s="49"/>
      <c r="STR46" s="49"/>
      <c r="STS46" s="49"/>
      <c r="STT46" s="49"/>
      <c r="STU46" s="49"/>
      <c r="STV46" s="49"/>
      <c r="STW46" s="49"/>
      <c r="STX46" s="49"/>
      <c r="STY46" s="49"/>
      <c r="STZ46" s="49"/>
      <c r="SUA46" s="49"/>
      <c r="SUB46" s="49"/>
      <c r="SUC46" s="49"/>
      <c r="SUD46" s="49"/>
      <c r="SUE46" s="49"/>
      <c r="SUF46" s="49"/>
      <c r="SUG46" s="49"/>
      <c r="SUH46" s="49"/>
      <c r="SUI46" s="49"/>
      <c r="SUJ46" s="49"/>
      <c r="SUK46" s="49"/>
      <c r="SUL46" s="49"/>
      <c r="SUM46" s="49"/>
      <c r="SUN46" s="49"/>
      <c r="SUO46" s="49"/>
      <c r="SUP46" s="49"/>
      <c r="SUQ46" s="49"/>
      <c r="SUR46" s="49"/>
      <c r="SUS46" s="49"/>
      <c r="SUT46" s="49"/>
      <c r="SUU46" s="49"/>
      <c r="SUV46" s="49"/>
      <c r="SUW46" s="49"/>
      <c r="SUX46" s="49"/>
      <c r="SUY46" s="49"/>
      <c r="SUZ46" s="49"/>
      <c r="SVA46" s="49"/>
      <c r="SVB46" s="49"/>
      <c r="SVC46" s="49"/>
      <c r="SVD46" s="49"/>
      <c r="SVE46" s="49"/>
      <c r="SVF46" s="49"/>
      <c r="SVG46" s="49"/>
      <c r="SVH46" s="49"/>
      <c r="SVI46" s="49"/>
      <c r="SVJ46" s="49"/>
      <c r="SVK46" s="49"/>
      <c r="SVL46" s="49"/>
      <c r="SVM46" s="49"/>
      <c r="SVN46" s="49"/>
      <c r="SVO46" s="49"/>
      <c r="SVP46" s="49"/>
      <c r="SVQ46" s="49"/>
      <c r="SVR46" s="49"/>
      <c r="SVS46" s="49"/>
      <c r="SVT46" s="49"/>
      <c r="SVU46" s="49"/>
      <c r="SVV46" s="49"/>
      <c r="SVW46" s="49"/>
      <c r="SVX46" s="49"/>
      <c r="SVY46" s="49"/>
      <c r="SVZ46" s="49"/>
      <c r="SWA46" s="49"/>
      <c r="SWB46" s="49"/>
      <c r="SWC46" s="49"/>
      <c r="SWD46" s="49"/>
      <c r="SWE46" s="49"/>
      <c r="SWF46" s="49"/>
      <c r="SWG46" s="49"/>
      <c r="SWH46" s="49"/>
      <c r="SWI46" s="49"/>
      <c r="SWJ46" s="49"/>
      <c r="SWK46" s="49"/>
      <c r="SWL46" s="49"/>
      <c r="SWM46" s="49"/>
      <c r="SWN46" s="49"/>
      <c r="SWO46" s="49"/>
      <c r="SWP46" s="49"/>
      <c r="SWQ46" s="49"/>
      <c r="SWR46" s="49"/>
      <c r="SWS46" s="49"/>
      <c r="SWT46" s="49"/>
      <c r="SWU46" s="49"/>
      <c r="SWV46" s="49"/>
      <c r="SWW46" s="49"/>
      <c r="SWX46" s="49"/>
      <c r="SWY46" s="49"/>
      <c r="SWZ46" s="49"/>
      <c r="SXA46" s="49"/>
      <c r="SXB46" s="49"/>
      <c r="SXC46" s="49"/>
      <c r="SXD46" s="49"/>
      <c r="SXE46" s="49"/>
      <c r="SXF46" s="49"/>
      <c r="SXG46" s="49"/>
      <c r="SXH46" s="49"/>
      <c r="SXI46" s="49"/>
      <c r="SXJ46" s="49"/>
      <c r="SXK46" s="49"/>
      <c r="SXL46" s="49"/>
      <c r="SXM46" s="49"/>
      <c r="SXN46" s="49"/>
      <c r="SXO46" s="49"/>
      <c r="SXP46" s="49"/>
      <c r="SXQ46" s="49"/>
      <c r="SXR46" s="49"/>
      <c r="SXS46" s="49"/>
      <c r="SXT46" s="49"/>
      <c r="SXU46" s="49"/>
      <c r="SXV46" s="49"/>
      <c r="SXW46" s="49"/>
      <c r="SXX46" s="49"/>
      <c r="SXY46" s="49"/>
      <c r="SXZ46" s="49"/>
      <c r="SYA46" s="49"/>
      <c r="SYB46" s="49"/>
      <c r="SYC46" s="49"/>
      <c r="SYD46" s="49"/>
      <c r="SYE46" s="49"/>
      <c r="SYF46" s="49"/>
      <c r="SYG46" s="49"/>
      <c r="SYH46" s="49"/>
      <c r="SYI46" s="49"/>
      <c r="SYJ46" s="49"/>
      <c r="SYK46" s="49"/>
      <c r="SYL46" s="49"/>
      <c r="SYM46" s="49"/>
      <c r="SYN46" s="49"/>
      <c r="SYO46" s="49"/>
      <c r="SYP46" s="49"/>
      <c r="SYQ46" s="49"/>
      <c r="SYR46" s="49"/>
      <c r="SYS46" s="49"/>
      <c r="SYT46" s="49"/>
      <c r="SYU46" s="49"/>
      <c r="SYV46" s="49"/>
      <c r="SYW46" s="49"/>
      <c r="SYX46" s="49"/>
      <c r="SYY46" s="49"/>
      <c r="SYZ46" s="49"/>
      <c r="SZA46" s="49"/>
      <c r="SZB46" s="49"/>
      <c r="SZC46" s="49"/>
      <c r="SZD46" s="49"/>
      <c r="SZE46" s="49"/>
      <c r="SZF46" s="49"/>
      <c r="SZG46" s="49"/>
      <c r="SZH46" s="49"/>
      <c r="SZI46" s="49"/>
      <c r="SZJ46" s="49"/>
      <c r="SZK46" s="49"/>
      <c r="SZL46" s="49"/>
      <c r="SZM46" s="49"/>
      <c r="SZN46" s="49"/>
      <c r="SZO46" s="49"/>
      <c r="SZP46" s="49"/>
      <c r="SZQ46" s="49"/>
      <c r="SZR46" s="49"/>
      <c r="SZS46" s="49"/>
      <c r="SZT46" s="49"/>
      <c r="SZU46" s="49"/>
      <c r="SZV46" s="49"/>
      <c r="SZW46" s="49"/>
      <c r="SZX46" s="49"/>
      <c r="SZY46" s="49"/>
      <c r="SZZ46" s="49"/>
      <c r="TAA46" s="49"/>
      <c r="TAB46" s="49"/>
      <c r="TAC46" s="49"/>
      <c r="TAD46" s="49"/>
      <c r="TAE46" s="49"/>
      <c r="TAF46" s="49"/>
      <c r="TAG46" s="49"/>
      <c r="TAH46" s="49"/>
      <c r="TAI46" s="49"/>
      <c r="TAJ46" s="49"/>
      <c r="TAK46" s="49"/>
      <c r="TAL46" s="49"/>
      <c r="TAM46" s="49"/>
      <c r="TAN46" s="49"/>
      <c r="TAO46" s="49"/>
      <c r="TAP46" s="49"/>
      <c r="TAQ46" s="49"/>
      <c r="TAR46" s="49"/>
      <c r="TAS46" s="49"/>
      <c r="TAT46" s="49"/>
      <c r="TAU46" s="49"/>
      <c r="TAV46" s="49"/>
      <c r="TAW46" s="49"/>
      <c r="TAX46" s="49"/>
      <c r="TAY46" s="49"/>
      <c r="TAZ46" s="49"/>
      <c r="TBA46" s="49"/>
      <c r="TBB46" s="49"/>
      <c r="TBC46" s="49"/>
      <c r="TBD46" s="49"/>
      <c r="TBE46" s="49"/>
      <c r="TBF46" s="49"/>
      <c r="TBG46" s="49"/>
      <c r="TBH46" s="49"/>
      <c r="TBI46" s="49"/>
      <c r="TBJ46" s="49"/>
      <c r="TBK46" s="49"/>
      <c r="TBL46" s="49"/>
      <c r="TBM46" s="49"/>
      <c r="TBN46" s="49"/>
      <c r="TBO46" s="49"/>
      <c r="TBP46" s="49"/>
      <c r="TBQ46" s="49"/>
      <c r="TBR46" s="49"/>
      <c r="TBS46" s="49"/>
      <c r="TBT46" s="49"/>
      <c r="TBU46" s="49"/>
      <c r="TBV46" s="49"/>
      <c r="TBW46" s="49"/>
      <c r="TBX46" s="49"/>
      <c r="TBY46" s="49"/>
      <c r="TBZ46" s="49"/>
      <c r="TCA46" s="49"/>
      <c r="TCB46" s="49"/>
      <c r="TCC46" s="49"/>
      <c r="TCD46" s="49"/>
      <c r="TCE46" s="49"/>
      <c r="TCF46" s="49"/>
      <c r="TCG46" s="49"/>
      <c r="TCH46" s="49"/>
      <c r="TCI46" s="49"/>
      <c r="TCJ46" s="49"/>
      <c r="TCK46" s="49"/>
      <c r="TCL46" s="49"/>
      <c r="TCM46" s="49"/>
      <c r="TCN46" s="49"/>
      <c r="TCO46" s="49"/>
      <c r="TCP46" s="49"/>
      <c r="TCQ46" s="49"/>
      <c r="TCR46" s="49"/>
      <c r="TCS46" s="49"/>
      <c r="TCT46" s="49"/>
      <c r="TCU46" s="49"/>
      <c r="TCV46" s="49"/>
      <c r="TCW46" s="49"/>
      <c r="TCX46" s="49"/>
      <c r="TCY46" s="49"/>
      <c r="TCZ46" s="49"/>
      <c r="TDA46" s="49"/>
      <c r="TDB46" s="49"/>
      <c r="TDC46" s="49"/>
      <c r="TDD46" s="49"/>
      <c r="TDE46" s="49"/>
      <c r="TDF46" s="49"/>
      <c r="TDG46" s="49"/>
      <c r="TDH46" s="49"/>
      <c r="TDI46" s="49"/>
      <c r="TDJ46" s="49"/>
      <c r="TDK46" s="49"/>
      <c r="TDL46" s="49"/>
      <c r="TDM46" s="49"/>
      <c r="TDN46" s="49"/>
      <c r="TDO46" s="49"/>
      <c r="TDP46" s="49"/>
      <c r="TDQ46" s="49"/>
      <c r="TDR46" s="49"/>
      <c r="TDS46" s="49"/>
      <c r="TDT46" s="49"/>
      <c r="TDU46" s="49"/>
      <c r="TDV46" s="49"/>
      <c r="TDW46" s="49"/>
      <c r="TDX46" s="49"/>
      <c r="TDY46" s="49"/>
      <c r="TDZ46" s="49"/>
      <c r="TEA46" s="49"/>
      <c r="TEB46" s="49"/>
      <c r="TEC46" s="49"/>
      <c r="TED46" s="49"/>
      <c r="TEE46" s="49"/>
      <c r="TEF46" s="49"/>
      <c r="TEG46" s="49"/>
      <c r="TEH46" s="49"/>
      <c r="TEI46" s="49"/>
      <c r="TEJ46" s="49"/>
      <c r="TEK46" s="49"/>
      <c r="TEL46" s="49"/>
      <c r="TEM46" s="49"/>
      <c r="TEN46" s="49"/>
      <c r="TEO46" s="49"/>
      <c r="TEP46" s="49"/>
      <c r="TEQ46" s="49"/>
      <c r="TER46" s="49"/>
      <c r="TES46" s="49"/>
      <c r="TET46" s="49"/>
      <c r="TEU46" s="49"/>
      <c r="TEV46" s="49"/>
      <c r="TEW46" s="49"/>
      <c r="TEX46" s="49"/>
      <c r="TEY46" s="49"/>
      <c r="TEZ46" s="49"/>
      <c r="TFA46" s="49"/>
      <c r="TFB46" s="49"/>
      <c r="TFC46" s="49"/>
      <c r="TFD46" s="49"/>
      <c r="TFE46" s="49"/>
      <c r="TFF46" s="49"/>
      <c r="TFG46" s="49"/>
      <c r="TFH46" s="49"/>
      <c r="TFI46" s="49"/>
      <c r="TFJ46" s="49"/>
      <c r="TFK46" s="49"/>
      <c r="TFL46" s="49"/>
      <c r="TFM46" s="49"/>
      <c r="TFN46" s="49"/>
      <c r="TFO46" s="49"/>
      <c r="TFP46" s="49"/>
      <c r="TFQ46" s="49"/>
      <c r="TFR46" s="49"/>
      <c r="TFS46" s="49"/>
      <c r="TFT46" s="49"/>
      <c r="TFU46" s="49"/>
      <c r="TFV46" s="49"/>
      <c r="TFW46" s="49"/>
      <c r="TFX46" s="49"/>
      <c r="TFY46" s="49"/>
      <c r="TFZ46" s="49"/>
      <c r="TGA46" s="49"/>
      <c r="TGB46" s="49"/>
      <c r="TGC46" s="49"/>
      <c r="TGD46" s="49"/>
      <c r="TGE46" s="49"/>
      <c r="TGF46" s="49"/>
      <c r="TGG46" s="49"/>
      <c r="TGH46" s="49"/>
      <c r="TGI46" s="49"/>
      <c r="TGJ46" s="49"/>
      <c r="TGK46" s="49"/>
      <c r="TGL46" s="49"/>
      <c r="TGM46" s="49"/>
      <c r="TGN46" s="49"/>
      <c r="TGO46" s="49"/>
      <c r="TGP46" s="49"/>
      <c r="TGQ46" s="49"/>
      <c r="TGR46" s="49"/>
      <c r="TGS46" s="49"/>
      <c r="TGT46" s="49"/>
      <c r="TGU46" s="49"/>
      <c r="TGV46" s="49"/>
      <c r="TGW46" s="49"/>
      <c r="TGX46" s="49"/>
      <c r="TGY46" s="49"/>
      <c r="TGZ46" s="49"/>
      <c r="THA46" s="49"/>
      <c r="THB46" s="49"/>
      <c r="THC46" s="49"/>
      <c r="THD46" s="49"/>
      <c r="THE46" s="49"/>
      <c r="THF46" s="49"/>
      <c r="THG46" s="49"/>
      <c r="THH46" s="49"/>
      <c r="THI46" s="49"/>
      <c r="THJ46" s="49"/>
      <c r="THK46" s="49"/>
      <c r="THL46" s="49"/>
      <c r="THM46" s="49"/>
      <c r="THN46" s="49"/>
      <c r="THO46" s="49"/>
      <c r="THP46" s="49"/>
      <c r="THQ46" s="49"/>
      <c r="THR46" s="49"/>
      <c r="THS46" s="49"/>
      <c r="THT46" s="49"/>
      <c r="THU46" s="49"/>
      <c r="THV46" s="49"/>
      <c r="THW46" s="49"/>
      <c r="THX46" s="49"/>
      <c r="THY46" s="49"/>
      <c r="THZ46" s="49"/>
      <c r="TIA46" s="49"/>
      <c r="TIB46" s="49"/>
      <c r="TIC46" s="49"/>
      <c r="TID46" s="49"/>
      <c r="TIE46" s="49"/>
      <c r="TIF46" s="49"/>
      <c r="TIG46" s="49"/>
      <c r="TIH46" s="49"/>
      <c r="TII46" s="49"/>
      <c r="TIJ46" s="49"/>
      <c r="TIK46" s="49"/>
      <c r="TIL46" s="49"/>
      <c r="TIM46" s="49"/>
      <c r="TIN46" s="49"/>
      <c r="TIO46" s="49"/>
      <c r="TIP46" s="49"/>
      <c r="TIQ46" s="49"/>
      <c r="TIR46" s="49"/>
      <c r="TIS46" s="49"/>
      <c r="TIT46" s="49"/>
      <c r="TIU46" s="49"/>
      <c r="TIV46" s="49"/>
      <c r="TIW46" s="49"/>
      <c r="TIX46" s="49"/>
      <c r="TIY46" s="49"/>
      <c r="TIZ46" s="49"/>
      <c r="TJA46" s="49"/>
      <c r="TJB46" s="49"/>
      <c r="TJC46" s="49"/>
      <c r="TJD46" s="49"/>
      <c r="TJE46" s="49"/>
      <c r="TJF46" s="49"/>
      <c r="TJG46" s="49"/>
      <c r="TJH46" s="49"/>
      <c r="TJI46" s="49"/>
      <c r="TJJ46" s="49"/>
      <c r="TJK46" s="49"/>
      <c r="TJL46" s="49"/>
      <c r="TJM46" s="49"/>
      <c r="TJN46" s="49"/>
      <c r="TJO46" s="49"/>
      <c r="TJP46" s="49"/>
      <c r="TJQ46" s="49"/>
      <c r="TJR46" s="49"/>
      <c r="TJS46" s="49"/>
      <c r="TJT46" s="49"/>
      <c r="TJU46" s="49"/>
      <c r="TJV46" s="49"/>
      <c r="TJW46" s="49"/>
      <c r="TJX46" s="49"/>
      <c r="TJY46" s="49"/>
      <c r="TJZ46" s="49"/>
      <c r="TKA46" s="49"/>
      <c r="TKB46" s="49"/>
      <c r="TKC46" s="49"/>
      <c r="TKD46" s="49"/>
      <c r="TKE46" s="49"/>
      <c r="TKF46" s="49"/>
      <c r="TKG46" s="49"/>
      <c r="TKH46" s="49"/>
      <c r="TKI46" s="49"/>
      <c r="TKJ46" s="49"/>
      <c r="TKK46" s="49"/>
      <c r="TKL46" s="49"/>
      <c r="TKM46" s="49"/>
      <c r="TKN46" s="49"/>
      <c r="TKO46" s="49"/>
      <c r="TKP46" s="49"/>
      <c r="TKQ46" s="49"/>
      <c r="TKR46" s="49"/>
      <c r="TKS46" s="49"/>
      <c r="TKT46" s="49"/>
      <c r="TKU46" s="49"/>
      <c r="TKV46" s="49"/>
      <c r="TKW46" s="49"/>
      <c r="TKX46" s="49"/>
      <c r="TKY46" s="49"/>
      <c r="TKZ46" s="49"/>
      <c r="TLA46" s="49"/>
      <c r="TLB46" s="49"/>
      <c r="TLC46" s="49"/>
      <c r="TLD46" s="49"/>
      <c r="TLE46" s="49"/>
      <c r="TLF46" s="49"/>
      <c r="TLG46" s="49"/>
      <c r="TLH46" s="49"/>
      <c r="TLI46" s="49"/>
      <c r="TLJ46" s="49"/>
      <c r="TLK46" s="49"/>
      <c r="TLL46" s="49"/>
      <c r="TLM46" s="49"/>
      <c r="TLN46" s="49"/>
      <c r="TLO46" s="49"/>
      <c r="TLP46" s="49"/>
      <c r="TLQ46" s="49"/>
      <c r="TLR46" s="49"/>
      <c r="TLS46" s="49"/>
      <c r="TLT46" s="49"/>
      <c r="TLU46" s="49"/>
      <c r="TLV46" s="49"/>
      <c r="TLW46" s="49"/>
      <c r="TLX46" s="49"/>
      <c r="TLY46" s="49"/>
      <c r="TLZ46" s="49"/>
      <c r="TMA46" s="49"/>
      <c r="TMB46" s="49"/>
      <c r="TMC46" s="49"/>
      <c r="TMD46" s="49"/>
      <c r="TME46" s="49"/>
      <c r="TMF46" s="49"/>
      <c r="TMG46" s="49"/>
      <c r="TMH46" s="49"/>
      <c r="TMI46" s="49"/>
      <c r="TMJ46" s="49"/>
      <c r="TMK46" s="49"/>
      <c r="TML46" s="49"/>
      <c r="TMM46" s="49"/>
      <c r="TMN46" s="49"/>
      <c r="TMO46" s="49"/>
      <c r="TMP46" s="49"/>
      <c r="TMQ46" s="49"/>
      <c r="TMR46" s="49"/>
      <c r="TMS46" s="49"/>
      <c r="TMT46" s="49"/>
      <c r="TMU46" s="49"/>
      <c r="TMV46" s="49"/>
      <c r="TMW46" s="49"/>
      <c r="TMX46" s="49"/>
      <c r="TMY46" s="49"/>
      <c r="TMZ46" s="49"/>
      <c r="TNA46" s="49"/>
      <c r="TNB46" s="49"/>
      <c r="TNC46" s="49"/>
      <c r="TND46" s="49"/>
      <c r="TNE46" s="49"/>
      <c r="TNF46" s="49"/>
      <c r="TNG46" s="49"/>
      <c r="TNH46" s="49"/>
      <c r="TNI46" s="49"/>
      <c r="TNJ46" s="49"/>
      <c r="TNK46" s="49"/>
      <c r="TNL46" s="49"/>
      <c r="TNM46" s="49"/>
      <c r="TNN46" s="49"/>
      <c r="TNO46" s="49"/>
      <c r="TNP46" s="49"/>
      <c r="TNQ46" s="49"/>
      <c r="TNR46" s="49"/>
      <c r="TNS46" s="49"/>
      <c r="TNT46" s="49"/>
      <c r="TNU46" s="49"/>
      <c r="TNV46" s="49"/>
      <c r="TNW46" s="49"/>
      <c r="TNX46" s="49"/>
      <c r="TNY46" s="49"/>
      <c r="TNZ46" s="49"/>
      <c r="TOA46" s="49"/>
      <c r="TOB46" s="49"/>
      <c r="TOC46" s="49"/>
      <c r="TOD46" s="49"/>
      <c r="TOE46" s="49"/>
      <c r="TOF46" s="49"/>
      <c r="TOG46" s="49"/>
      <c r="TOH46" s="49"/>
      <c r="TOI46" s="49"/>
      <c r="TOJ46" s="49"/>
      <c r="TOK46" s="49"/>
      <c r="TOL46" s="49"/>
      <c r="TOM46" s="49"/>
      <c r="TON46" s="49"/>
      <c r="TOO46" s="49"/>
      <c r="TOP46" s="49"/>
      <c r="TOQ46" s="49"/>
      <c r="TOR46" s="49"/>
      <c r="TOS46" s="49"/>
      <c r="TOT46" s="49"/>
      <c r="TOU46" s="49"/>
      <c r="TOV46" s="49"/>
      <c r="TOW46" s="49"/>
      <c r="TOX46" s="49"/>
      <c r="TOY46" s="49"/>
      <c r="TOZ46" s="49"/>
      <c r="TPA46" s="49"/>
      <c r="TPB46" s="49"/>
      <c r="TPC46" s="49"/>
      <c r="TPD46" s="49"/>
      <c r="TPE46" s="49"/>
      <c r="TPF46" s="49"/>
      <c r="TPG46" s="49"/>
      <c r="TPH46" s="49"/>
      <c r="TPI46" s="49"/>
      <c r="TPJ46" s="49"/>
      <c r="TPK46" s="49"/>
      <c r="TPL46" s="49"/>
      <c r="TPM46" s="49"/>
      <c r="TPN46" s="49"/>
      <c r="TPO46" s="49"/>
      <c r="TPP46" s="49"/>
      <c r="TPQ46" s="49"/>
      <c r="TPR46" s="49"/>
      <c r="TPS46" s="49"/>
      <c r="TPT46" s="49"/>
      <c r="TPU46" s="49"/>
      <c r="TPV46" s="49"/>
      <c r="TPW46" s="49"/>
      <c r="TPX46" s="49"/>
      <c r="TPY46" s="49"/>
      <c r="TPZ46" s="49"/>
      <c r="TQA46" s="49"/>
      <c r="TQB46" s="49"/>
      <c r="TQC46" s="49"/>
      <c r="TQD46" s="49"/>
      <c r="TQE46" s="49"/>
      <c r="TQF46" s="49"/>
      <c r="TQG46" s="49"/>
      <c r="TQH46" s="49"/>
      <c r="TQI46" s="49"/>
      <c r="TQJ46" s="49"/>
      <c r="TQK46" s="49"/>
      <c r="TQL46" s="49"/>
      <c r="TQM46" s="49"/>
      <c r="TQN46" s="49"/>
      <c r="TQO46" s="49"/>
      <c r="TQP46" s="49"/>
      <c r="TQQ46" s="49"/>
      <c r="TQR46" s="49"/>
      <c r="TQS46" s="49"/>
      <c r="TQT46" s="49"/>
      <c r="TQU46" s="49"/>
      <c r="TQV46" s="49"/>
      <c r="TQW46" s="49"/>
      <c r="TQX46" s="49"/>
      <c r="TQY46" s="49"/>
      <c r="TQZ46" s="49"/>
      <c r="TRA46" s="49"/>
      <c r="TRB46" s="49"/>
      <c r="TRC46" s="49"/>
      <c r="TRD46" s="49"/>
      <c r="TRE46" s="49"/>
      <c r="TRF46" s="49"/>
      <c r="TRG46" s="49"/>
      <c r="TRH46" s="49"/>
      <c r="TRI46" s="49"/>
      <c r="TRJ46" s="49"/>
      <c r="TRK46" s="49"/>
      <c r="TRL46" s="49"/>
      <c r="TRM46" s="49"/>
      <c r="TRN46" s="49"/>
      <c r="TRO46" s="49"/>
      <c r="TRP46" s="49"/>
      <c r="TRQ46" s="49"/>
      <c r="TRR46" s="49"/>
      <c r="TRS46" s="49"/>
      <c r="TRT46" s="49"/>
      <c r="TRU46" s="49"/>
      <c r="TRV46" s="49"/>
      <c r="TRW46" s="49"/>
      <c r="TRX46" s="49"/>
      <c r="TRY46" s="49"/>
      <c r="TRZ46" s="49"/>
      <c r="TSA46" s="49"/>
      <c r="TSB46" s="49"/>
      <c r="TSC46" s="49"/>
      <c r="TSD46" s="49"/>
      <c r="TSE46" s="49"/>
      <c r="TSF46" s="49"/>
      <c r="TSG46" s="49"/>
      <c r="TSH46" s="49"/>
      <c r="TSI46" s="49"/>
      <c r="TSJ46" s="49"/>
      <c r="TSK46" s="49"/>
      <c r="TSL46" s="49"/>
      <c r="TSM46" s="49"/>
      <c r="TSN46" s="49"/>
      <c r="TSO46" s="49"/>
      <c r="TSP46" s="49"/>
      <c r="TSQ46" s="49"/>
      <c r="TSR46" s="49"/>
      <c r="TSS46" s="49"/>
      <c r="TST46" s="49"/>
      <c r="TSU46" s="49"/>
      <c r="TSV46" s="49"/>
      <c r="TSW46" s="49"/>
      <c r="TSX46" s="49"/>
      <c r="TSY46" s="49"/>
      <c r="TSZ46" s="49"/>
      <c r="TTA46" s="49"/>
      <c r="TTB46" s="49"/>
      <c r="TTC46" s="49"/>
      <c r="TTD46" s="49"/>
      <c r="TTE46" s="49"/>
      <c r="TTF46" s="49"/>
      <c r="TTG46" s="49"/>
      <c r="TTH46" s="49"/>
      <c r="TTI46" s="49"/>
      <c r="TTJ46" s="49"/>
      <c r="TTK46" s="49"/>
      <c r="TTL46" s="49"/>
      <c r="TTM46" s="49"/>
      <c r="TTN46" s="49"/>
      <c r="TTO46" s="49"/>
      <c r="TTP46" s="49"/>
      <c r="TTQ46" s="49"/>
      <c r="TTR46" s="49"/>
      <c r="TTS46" s="49"/>
      <c r="TTT46" s="49"/>
      <c r="TTU46" s="49"/>
      <c r="TTV46" s="49"/>
      <c r="TTW46" s="49"/>
      <c r="TTX46" s="49"/>
      <c r="TTY46" s="49"/>
      <c r="TTZ46" s="49"/>
      <c r="TUA46" s="49"/>
      <c r="TUB46" s="49"/>
      <c r="TUC46" s="49"/>
      <c r="TUD46" s="49"/>
      <c r="TUE46" s="49"/>
      <c r="TUF46" s="49"/>
      <c r="TUG46" s="49"/>
      <c r="TUH46" s="49"/>
      <c r="TUI46" s="49"/>
      <c r="TUJ46" s="49"/>
      <c r="TUK46" s="49"/>
      <c r="TUL46" s="49"/>
      <c r="TUM46" s="49"/>
      <c r="TUN46" s="49"/>
      <c r="TUO46" s="49"/>
      <c r="TUP46" s="49"/>
      <c r="TUQ46" s="49"/>
      <c r="TUR46" s="49"/>
      <c r="TUS46" s="49"/>
      <c r="TUT46" s="49"/>
      <c r="TUU46" s="49"/>
      <c r="TUV46" s="49"/>
      <c r="TUW46" s="49"/>
      <c r="TUX46" s="49"/>
      <c r="TUY46" s="49"/>
      <c r="TUZ46" s="49"/>
      <c r="TVA46" s="49"/>
      <c r="TVB46" s="49"/>
      <c r="TVC46" s="49"/>
      <c r="TVD46" s="49"/>
      <c r="TVE46" s="49"/>
      <c r="TVF46" s="49"/>
      <c r="TVG46" s="49"/>
      <c r="TVH46" s="49"/>
      <c r="TVI46" s="49"/>
      <c r="TVJ46" s="49"/>
      <c r="TVK46" s="49"/>
      <c r="TVL46" s="49"/>
      <c r="TVM46" s="49"/>
      <c r="TVN46" s="49"/>
      <c r="TVO46" s="49"/>
      <c r="TVP46" s="49"/>
      <c r="TVQ46" s="49"/>
      <c r="TVR46" s="49"/>
      <c r="TVS46" s="49"/>
      <c r="TVT46" s="49"/>
      <c r="TVU46" s="49"/>
      <c r="TVV46" s="49"/>
      <c r="TVW46" s="49"/>
      <c r="TVX46" s="49"/>
      <c r="TVY46" s="49"/>
      <c r="TVZ46" s="49"/>
      <c r="TWA46" s="49"/>
      <c r="TWB46" s="49"/>
      <c r="TWC46" s="49"/>
      <c r="TWD46" s="49"/>
      <c r="TWE46" s="49"/>
      <c r="TWF46" s="49"/>
      <c r="TWG46" s="49"/>
      <c r="TWH46" s="49"/>
      <c r="TWI46" s="49"/>
      <c r="TWJ46" s="49"/>
      <c r="TWK46" s="49"/>
      <c r="TWL46" s="49"/>
      <c r="TWM46" s="49"/>
      <c r="TWN46" s="49"/>
      <c r="TWO46" s="49"/>
      <c r="TWP46" s="49"/>
      <c r="TWQ46" s="49"/>
      <c r="TWR46" s="49"/>
      <c r="TWS46" s="49"/>
      <c r="TWT46" s="49"/>
      <c r="TWU46" s="49"/>
      <c r="TWV46" s="49"/>
      <c r="TWW46" s="49"/>
      <c r="TWX46" s="49"/>
      <c r="TWY46" s="49"/>
      <c r="TWZ46" s="49"/>
      <c r="TXA46" s="49"/>
      <c r="TXB46" s="49"/>
      <c r="TXC46" s="49"/>
      <c r="TXD46" s="49"/>
      <c r="TXE46" s="49"/>
      <c r="TXF46" s="49"/>
      <c r="TXG46" s="49"/>
      <c r="TXH46" s="49"/>
      <c r="TXI46" s="49"/>
      <c r="TXJ46" s="49"/>
      <c r="TXK46" s="49"/>
      <c r="TXL46" s="49"/>
      <c r="TXM46" s="49"/>
      <c r="TXN46" s="49"/>
      <c r="TXO46" s="49"/>
      <c r="TXP46" s="49"/>
      <c r="TXQ46" s="49"/>
      <c r="TXR46" s="49"/>
      <c r="TXS46" s="49"/>
      <c r="TXT46" s="49"/>
      <c r="TXU46" s="49"/>
      <c r="TXV46" s="49"/>
      <c r="TXW46" s="49"/>
      <c r="TXX46" s="49"/>
      <c r="TXY46" s="49"/>
      <c r="TXZ46" s="49"/>
      <c r="TYA46" s="49"/>
      <c r="TYB46" s="49"/>
      <c r="TYC46" s="49"/>
      <c r="TYD46" s="49"/>
      <c r="TYE46" s="49"/>
      <c r="TYF46" s="49"/>
      <c r="TYG46" s="49"/>
      <c r="TYH46" s="49"/>
      <c r="TYI46" s="49"/>
      <c r="TYJ46" s="49"/>
      <c r="TYK46" s="49"/>
      <c r="TYL46" s="49"/>
      <c r="TYM46" s="49"/>
      <c r="TYN46" s="49"/>
      <c r="TYO46" s="49"/>
      <c r="TYP46" s="49"/>
      <c r="TYQ46" s="49"/>
      <c r="TYR46" s="49"/>
      <c r="TYS46" s="49"/>
      <c r="TYT46" s="49"/>
      <c r="TYU46" s="49"/>
      <c r="TYV46" s="49"/>
      <c r="TYW46" s="49"/>
      <c r="TYX46" s="49"/>
      <c r="TYY46" s="49"/>
      <c r="TYZ46" s="49"/>
      <c r="TZA46" s="49"/>
      <c r="TZB46" s="49"/>
      <c r="TZC46" s="49"/>
      <c r="TZD46" s="49"/>
      <c r="TZE46" s="49"/>
      <c r="TZF46" s="49"/>
      <c r="TZG46" s="49"/>
      <c r="TZH46" s="49"/>
      <c r="TZI46" s="49"/>
      <c r="TZJ46" s="49"/>
      <c r="TZK46" s="49"/>
      <c r="TZL46" s="49"/>
      <c r="TZM46" s="49"/>
      <c r="TZN46" s="49"/>
      <c r="TZO46" s="49"/>
      <c r="TZP46" s="49"/>
      <c r="TZQ46" s="49"/>
      <c r="TZR46" s="49"/>
      <c r="TZS46" s="49"/>
      <c r="TZT46" s="49"/>
      <c r="TZU46" s="49"/>
      <c r="TZV46" s="49"/>
      <c r="TZW46" s="49"/>
      <c r="TZX46" s="49"/>
      <c r="TZY46" s="49"/>
      <c r="TZZ46" s="49"/>
      <c r="UAA46" s="49"/>
      <c r="UAB46" s="49"/>
      <c r="UAC46" s="49"/>
      <c r="UAD46" s="49"/>
      <c r="UAE46" s="49"/>
      <c r="UAF46" s="49"/>
      <c r="UAG46" s="49"/>
      <c r="UAH46" s="49"/>
      <c r="UAI46" s="49"/>
      <c r="UAJ46" s="49"/>
      <c r="UAK46" s="49"/>
      <c r="UAL46" s="49"/>
      <c r="UAM46" s="49"/>
      <c r="UAN46" s="49"/>
      <c r="UAO46" s="49"/>
      <c r="UAP46" s="49"/>
      <c r="UAQ46" s="49"/>
      <c r="UAR46" s="49"/>
      <c r="UAS46" s="49"/>
      <c r="UAT46" s="49"/>
      <c r="UAU46" s="49"/>
      <c r="UAV46" s="49"/>
      <c r="UAW46" s="49"/>
      <c r="UAX46" s="49"/>
      <c r="UAY46" s="49"/>
      <c r="UAZ46" s="49"/>
      <c r="UBA46" s="49"/>
      <c r="UBB46" s="49"/>
      <c r="UBC46" s="49"/>
      <c r="UBD46" s="49"/>
      <c r="UBE46" s="49"/>
      <c r="UBF46" s="49"/>
      <c r="UBG46" s="49"/>
      <c r="UBH46" s="49"/>
      <c r="UBI46" s="49"/>
      <c r="UBJ46" s="49"/>
      <c r="UBK46" s="49"/>
      <c r="UBL46" s="49"/>
      <c r="UBM46" s="49"/>
      <c r="UBN46" s="49"/>
      <c r="UBO46" s="49"/>
      <c r="UBP46" s="49"/>
      <c r="UBQ46" s="49"/>
      <c r="UBR46" s="49"/>
      <c r="UBS46" s="49"/>
      <c r="UBT46" s="49"/>
      <c r="UBU46" s="49"/>
      <c r="UBV46" s="49"/>
      <c r="UBW46" s="49"/>
      <c r="UBX46" s="49"/>
      <c r="UBY46" s="49"/>
      <c r="UBZ46" s="49"/>
      <c r="UCA46" s="49"/>
      <c r="UCB46" s="49"/>
      <c r="UCC46" s="49"/>
      <c r="UCD46" s="49"/>
      <c r="UCE46" s="49"/>
      <c r="UCF46" s="49"/>
      <c r="UCG46" s="49"/>
      <c r="UCH46" s="49"/>
      <c r="UCI46" s="49"/>
      <c r="UCJ46" s="49"/>
      <c r="UCK46" s="49"/>
      <c r="UCL46" s="49"/>
      <c r="UCM46" s="49"/>
      <c r="UCN46" s="49"/>
      <c r="UCO46" s="49"/>
      <c r="UCP46" s="49"/>
      <c r="UCQ46" s="49"/>
      <c r="UCR46" s="49"/>
      <c r="UCS46" s="49"/>
      <c r="UCT46" s="49"/>
      <c r="UCU46" s="49"/>
      <c r="UCV46" s="49"/>
      <c r="UCW46" s="49"/>
      <c r="UCX46" s="49"/>
      <c r="UCY46" s="49"/>
      <c r="UCZ46" s="49"/>
      <c r="UDA46" s="49"/>
      <c r="UDB46" s="49"/>
      <c r="UDC46" s="49"/>
      <c r="UDD46" s="49"/>
      <c r="UDE46" s="49"/>
      <c r="UDF46" s="49"/>
      <c r="UDG46" s="49"/>
      <c r="UDH46" s="49"/>
      <c r="UDI46" s="49"/>
      <c r="UDJ46" s="49"/>
      <c r="UDK46" s="49"/>
      <c r="UDL46" s="49"/>
      <c r="UDM46" s="49"/>
      <c r="UDN46" s="49"/>
      <c r="UDO46" s="49"/>
      <c r="UDP46" s="49"/>
      <c r="UDQ46" s="49"/>
      <c r="UDR46" s="49"/>
      <c r="UDS46" s="49"/>
      <c r="UDT46" s="49"/>
      <c r="UDU46" s="49"/>
      <c r="UDV46" s="49"/>
      <c r="UDW46" s="49"/>
      <c r="UDX46" s="49"/>
      <c r="UDY46" s="49"/>
      <c r="UDZ46" s="49"/>
      <c r="UEA46" s="49"/>
      <c r="UEB46" s="49"/>
      <c r="UEC46" s="49"/>
      <c r="UED46" s="49"/>
      <c r="UEE46" s="49"/>
      <c r="UEF46" s="49"/>
      <c r="UEG46" s="49"/>
      <c r="UEH46" s="49"/>
      <c r="UEI46" s="49"/>
      <c r="UEJ46" s="49"/>
      <c r="UEK46" s="49"/>
      <c r="UEL46" s="49"/>
      <c r="UEM46" s="49"/>
      <c r="UEN46" s="49"/>
      <c r="UEO46" s="49"/>
      <c r="UEP46" s="49"/>
      <c r="UEQ46" s="49"/>
      <c r="UER46" s="49"/>
      <c r="UES46" s="49"/>
      <c r="UET46" s="49"/>
      <c r="UEU46" s="49"/>
      <c r="UEV46" s="49"/>
      <c r="UEW46" s="49"/>
      <c r="UEX46" s="49"/>
      <c r="UEY46" s="49"/>
      <c r="UEZ46" s="49"/>
      <c r="UFA46" s="49"/>
      <c r="UFB46" s="49"/>
      <c r="UFC46" s="49"/>
      <c r="UFD46" s="49"/>
      <c r="UFE46" s="49"/>
      <c r="UFF46" s="49"/>
      <c r="UFG46" s="49"/>
      <c r="UFH46" s="49"/>
      <c r="UFI46" s="49"/>
      <c r="UFJ46" s="49"/>
      <c r="UFK46" s="49"/>
      <c r="UFL46" s="49"/>
      <c r="UFM46" s="49"/>
      <c r="UFN46" s="49"/>
      <c r="UFO46" s="49"/>
      <c r="UFP46" s="49"/>
      <c r="UFQ46" s="49"/>
      <c r="UFR46" s="49"/>
      <c r="UFS46" s="49"/>
      <c r="UFT46" s="49"/>
      <c r="UFU46" s="49"/>
      <c r="UFV46" s="49"/>
      <c r="UFW46" s="49"/>
      <c r="UFX46" s="49"/>
      <c r="UFY46" s="49"/>
      <c r="UFZ46" s="49"/>
      <c r="UGA46" s="49"/>
      <c r="UGB46" s="49"/>
      <c r="UGC46" s="49"/>
      <c r="UGD46" s="49"/>
      <c r="UGE46" s="49"/>
      <c r="UGF46" s="49"/>
      <c r="UGG46" s="49"/>
      <c r="UGH46" s="49"/>
      <c r="UGI46" s="49"/>
      <c r="UGJ46" s="49"/>
      <c r="UGK46" s="49"/>
      <c r="UGL46" s="49"/>
      <c r="UGM46" s="49"/>
      <c r="UGN46" s="49"/>
      <c r="UGO46" s="49"/>
      <c r="UGP46" s="49"/>
      <c r="UGQ46" s="49"/>
      <c r="UGR46" s="49"/>
      <c r="UGS46" s="49"/>
      <c r="UGT46" s="49"/>
      <c r="UGU46" s="49"/>
      <c r="UGV46" s="49"/>
      <c r="UGW46" s="49"/>
      <c r="UGX46" s="49"/>
      <c r="UGY46" s="49"/>
      <c r="UGZ46" s="49"/>
      <c r="UHA46" s="49"/>
      <c r="UHB46" s="49"/>
      <c r="UHC46" s="49"/>
      <c r="UHD46" s="49"/>
      <c r="UHE46" s="49"/>
      <c r="UHF46" s="49"/>
      <c r="UHG46" s="49"/>
      <c r="UHH46" s="49"/>
      <c r="UHI46" s="49"/>
      <c r="UHJ46" s="49"/>
      <c r="UHK46" s="49"/>
      <c r="UHL46" s="49"/>
      <c r="UHM46" s="49"/>
      <c r="UHN46" s="49"/>
      <c r="UHO46" s="49"/>
      <c r="UHP46" s="49"/>
      <c r="UHQ46" s="49"/>
      <c r="UHR46" s="49"/>
      <c r="UHS46" s="49"/>
      <c r="UHT46" s="49"/>
      <c r="UHU46" s="49"/>
      <c r="UHV46" s="49"/>
      <c r="UHW46" s="49"/>
      <c r="UHX46" s="49"/>
      <c r="UHY46" s="49"/>
      <c r="UHZ46" s="49"/>
      <c r="UIA46" s="49"/>
      <c r="UIB46" s="49"/>
      <c r="UIC46" s="49"/>
      <c r="UID46" s="49"/>
      <c r="UIE46" s="49"/>
      <c r="UIF46" s="49"/>
      <c r="UIG46" s="49"/>
      <c r="UIH46" s="49"/>
      <c r="UII46" s="49"/>
      <c r="UIJ46" s="49"/>
      <c r="UIK46" s="49"/>
      <c r="UIL46" s="49"/>
      <c r="UIM46" s="49"/>
      <c r="UIN46" s="49"/>
      <c r="UIO46" s="49"/>
      <c r="UIP46" s="49"/>
      <c r="UIQ46" s="49"/>
      <c r="UIR46" s="49"/>
      <c r="UIS46" s="49"/>
      <c r="UIT46" s="49"/>
      <c r="UIU46" s="49"/>
      <c r="UIV46" s="49"/>
      <c r="UIW46" s="49"/>
      <c r="UIX46" s="49"/>
      <c r="UIY46" s="49"/>
      <c r="UIZ46" s="49"/>
      <c r="UJA46" s="49"/>
      <c r="UJB46" s="49"/>
      <c r="UJC46" s="49"/>
      <c r="UJD46" s="49"/>
      <c r="UJE46" s="49"/>
      <c r="UJF46" s="49"/>
      <c r="UJG46" s="49"/>
      <c r="UJH46" s="49"/>
      <c r="UJI46" s="49"/>
      <c r="UJJ46" s="49"/>
      <c r="UJK46" s="49"/>
      <c r="UJL46" s="49"/>
      <c r="UJM46" s="49"/>
      <c r="UJN46" s="49"/>
      <c r="UJO46" s="49"/>
      <c r="UJP46" s="49"/>
      <c r="UJQ46" s="49"/>
      <c r="UJR46" s="49"/>
      <c r="UJS46" s="49"/>
      <c r="UJT46" s="49"/>
      <c r="UJU46" s="49"/>
      <c r="UJV46" s="49"/>
      <c r="UJW46" s="49"/>
      <c r="UJX46" s="49"/>
      <c r="UJY46" s="49"/>
      <c r="UJZ46" s="49"/>
      <c r="UKA46" s="49"/>
      <c r="UKB46" s="49"/>
      <c r="UKC46" s="49"/>
      <c r="UKD46" s="49"/>
      <c r="UKE46" s="49"/>
      <c r="UKF46" s="49"/>
      <c r="UKG46" s="49"/>
      <c r="UKH46" s="49"/>
      <c r="UKI46" s="49"/>
      <c r="UKJ46" s="49"/>
      <c r="UKK46" s="49"/>
      <c r="UKL46" s="49"/>
      <c r="UKM46" s="49"/>
      <c r="UKN46" s="49"/>
      <c r="UKO46" s="49"/>
      <c r="UKP46" s="49"/>
      <c r="UKQ46" s="49"/>
      <c r="UKR46" s="49"/>
      <c r="UKS46" s="49"/>
      <c r="UKT46" s="49"/>
      <c r="UKU46" s="49"/>
      <c r="UKV46" s="49"/>
      <c r="UKW46" s="49"/>
      <c r="UKX46" s="49"/>
      <c r="UKY46" s="49"/>
      <c r="UKZ46" s="49"/>
      <c r="ULA46" s="49"/>
      <c r="ULB46" s="49"/>
      <c r="ULC46" s="49"/>
      <c r="ULD46" s="49"/>
      <c r="ULE46" s="49"/>
      <c r="ULF46" s="49"/>
      <c r="ULG46" s="49"/>
      <c r="ULH46" s="49"/>
      <c r="ULI46" s="49"/>
      <c r="ULJ46" s="49"/>
      <c r="ULK46" s="49"/>
      <c r="ULL46" s="49"/>
      <c r="ULM46" s="49"/>
      <c r="ULN46" s="49"/>
      <c r="ULO46" s="49"/>
      <c r="ULP46" s="49"/>
      <c r="ULQ46" s="49"/>
      <c r="ULR46" s="49"/>
      <c r="ULS46" s="49"/>
      <c r="ULT46" s="49"/>
      <c r="ULU46" s="49"/>
      <c r="ULV46" s="49"/>
      <c r="ULW46" s="49"/>
      <c r="ULX46" s="49"/>
      <c r="ULY46" s="49"/>
      <c r="ULZ46" s="49"/>
      <c r="UMA46" s="49"/>
      <c r="UMB46" s="49"/>
      <c r="UMC46" s="49"/>
      <c r="UMD46" s="49"/>
      <c r="UME46" s="49"/>
      <c r="UMF46" s="49"/>
      <c r="UMG46" s="49"/>
      <c r="UMH46" s="49"/>
      <c r="UMI46" s="49"/>
      <c r="UMJ46" s="49"/>
      <c r="UMK46" s="49"/>
      <c r="UML46" s="49"/>
      <c r="UMM46" s="49"/>
      <c r="UMN46" s="49"/>
      <c r="UMO46" s="49"/>
      <c r="UMP46" s="49"/>
      <c r="UMQ46" s="49"/>
      <c r="UMR46" s="49"/>
      <c r="UMS46" s="49"/>
      <c r="UMT46" s="49"/>
      <c r="UMU46" s="49"/>
      <c r="UMV46" s="49"/>
      <c r="UMW46" s="49"/>
      <c r="UMX46" s="49"/>
      <c r="UMY46" s="49"/>
      <c r="UMZ46" s="49"/>
      <c r="UNA46" s="49"/>
      <c r="UNB46" s="49"/>
      <c r="UNC46" s="49"/>
      <c r="UND46" s="49"/>
      <c r="UNE46" s="49"/>
      <c r="UNF46" s="49"/>
      <c r="UNG46" s="49"/>
      <c r="UNH46" s="49"/>
      <c r="UNI46" s="49"/>
      <c r="UNJ46" s="49"/>
      <c r="UNK46" s="49"/>
      <c r="UNL46" s="49"/>
      <c r="UNM46" s="49"/>
      <c r="UNN46" s="49"/>
      <c r="UNO46" s="49"/>
      <c r="UNP46" s="49"/>
      <c r="UNQ46" s="49"/>
      <c r="UNR46" s="49"/>
      <c r="UNS46" s="49"/>
      <c r="UNT46" s="49"/>
      <c r="UNU46" s="49"/>
      <c r="UNV46" s="49"/>
      <c r="UNW46" s="49"/>
      <c r="UNX46" s="49"/>
      <c r="UNY46" s="49"/>
      <c r="UNZ46" s="49"/>
      <c r="UOA46" s="49"/>
      <c r="UOB46" s="49"/>
      <c r="UOC46" s="49"/>
      <c r="UOD46" s="49"/>
      <c r="UOE46" s="49"/>
      <c r="UOF46" s="49"/>
      <c r="UOG46" s="49"/>
      <c r="UOH46" s="49"/>
      <c r="UOI46" s="49"/>
      <c r="UOJ46" s="49"/>
      <c r="UOK46" s="49"/>
      <c r="UOL46" s="49"/>
      <c r="UOM46" s="49"/>
      <c r="UON46" s="49"/>
      <c r="UOO46" s="49"/>
      <c r="UOP46" s="49"/>
      <c r="UOQ46" s="49"/>
      <c r="UOR46" s="49"/>
      <c r="UOS46" s="49"/>
      <c r="UOT46" s="49"/>
      <c r="UOU46" s="49"/>
      <c r="UOV46" s="49"/>
      <c r="UOW46" s="49"/>
      <c r="UOX46" s="49"/>
      <c r="UOY46" s="49"/>
      <c r="UOZ46" s="49"/>
      <c r="UPA46" s="49"/>
      <c r="UPB46" s="49"/>
      <c r="UPC46" s="49"/>
      <c r="UPD46" s="49"/>
      <c r="UPE46" s="49"/>
      <c r="UPF46" s="49"/>
      <c r="UPG46" s="49"/>
      <c r="UPH46" s="49"/>
      <c r="UPI46" s="49"/>
      <c r="UPJ46" s="49"/>
      <c r="UPK46" s="49"/>
      <c r="UPL46" s="49"/>
      <c r="UPM46" s="49"/>
      <c r="UPN46" s="49"/>
      <c r="UPO46" s="49"/>
      <c r="UPP46" s="49"/>
      <c r="UPQ46" s="49"/>
      <c r="UPR46" s="49"/>
      <c r="UPS46" s="49"/>
      <c r="UPT46" s="49"/>
      <c r="UPU46" s="49"/>
      <c r="UPV46" s="49"/>
      <c r="UPW46" s="49"/>
      <c r="UPX46" s="49"/>
      <c r="UPY46" s="49"/>
      <c r="UPZ46" s="49"/>
      <c r="UQA46" s="49"/>
      <c r="UQB46" s="49"/>
      <c r="UQC46" s="49"/>
      <c r="UQD46" s="49"/>
      <c r="UQE46" s="49"/>
      <c r="UQF46" s="49"/>
      <c r="UQG46" s="49"/>
      <c r="UQH46" s="49"/>
      <c r="UQI46" s="49"/>
      <c r="UQJ46" s="49"/>
      <c r="UQK46" s="49"/>
      <c r="UQL46" s="49"/>
      <c r="UQM46" s="49"/>
      <c r="UQN46" s="49"/>
      <c r="UQO46" s="49"/>
      <c r="UQP46" s="49"/>
      <c r="UQQ46" s="49"/>
      <c r="UQR46" s="49"/>
      <c r="UQS46" s="49"/>
      <c r="UQT46" s="49"/>
      <c r="UQU46" s="49"/>
      <c r="UQV46" s="49"/>
      <c r="UQW46" s="49"/>
      <c r="UQX46" s="49"/>
      <c r="UQY46" s="49"/>
      <c r="UQZ46" s="49"/>
      <c r="URA46" s="49"/>
      <c r="URB46" s="49"/>
      <c r="URC46" s="49"/>
      <c r="URD46" s="49"/>
      <c r="URE46" s="49"/>
      <c r="URF46" s="49"/>
      <c r="URG46" s="49"/>
      <c r="URH46" s="49"/>
      <c r="URI46" s="49"/>
      <c r="URJ46" s="49"/>
      <c r="URK46" s="49"/>
      <c r="URL46" s="49"/>
      <c r="URM46" s="49"/>
      <c r="URN46" s="49"/>
      <c r="URO46" s="49"/>
      <c r="URP46" s="49"/>
      <c r="URQ46" s="49"/>
      <c r="URR46" s="49"/>
      <c r="URS46" s="49"/>
      <c r="URT46" s="49"/>
      <c r="URU46" s="49"/>
      <c r="URV46" s="49"/>
      <c r="URW46" s="49"/>
      <c r="URX46" s="49"/>
      <c r="URY46" s="49"/>
      <c r="URZ46" s="49"/>
      <c r="USA46" s="49"/>
      <c r="USB46" s="49"/>
      <c r="USC46" s="49"/>
      <c r="USD46" s="49"/>
      <c r="USE46" s="49"/>
      <c r="USF46" s="49"/>
      <c r="USG46" s="49"/>
      <c r="USH46" s="49"/>
      <c r="USI46" s="49"/>
      <c r="USJ46" s="49"/>
      <c r="USK46" s="49"/>
      <c r="USL46" s="49"/>
      <c r="USM46" s="49"/>
      <c r="USN46" s="49"/>
      <c r="USO46" s="49"/>
      <c r="USP46" s="49"/>
      <c r="USQ46" s="49"/>
      <c r="USR46" s="49"/>
      <c r="USS46" s="49"/>
      <c r="UST46" s="49"/>
      <c r="USU46" s="49"/>
      <c r="USV46" s="49"/>
      <c r="USW46" s="49"/>
      <c r="USX46" s="49"/>
      <c r="USY46" s="49"/>
      <c r="USZ46" s="49"/>
      <c r="UTA46" s="49"/>
      <c r="UTB46" s="49"/>
      <c r="UTC46" s="49"/>
      <c r="UTD46" s="49"/>
      <c r="UTE46" s="49"/>
      <c r="UTF46" s="49"/>
      <c r="UTG46" s="49"/>
      <c r="UTH46" s="49"/>
      <c r="UTI46" s="49"/>
      <c r="UTJ46" s="49"/>
      <c r="UTK46" s="49"/>
      <c r="UTL46" s="49"/>
      <c r="UTM46" s="49"/>
      <c r="UTN46" s="49"/>
      <c r="UTO46" s="49"/>
      <c r="UTP46" s="49"/>
      <c r="UTQ46" s="49"/>
      <c r="UTR46" s="49"/>
      <c r="UTS46" s="49"/>
      <c r="UTT46" s="49"/>
      <c r="UTU46" s="49"/>
      <c r="UTV46" s="49"/>
      <c r="UTW46" s="49"/>
      <c r="UTX46" s="49"/>
      <c r="UTY46" s="49"/>
      <c r="UTZ46" s="49"/>
      <c r="UUA46" s="49"/>
      <c r="UUB46" s="49"/>
      <c r="UUC46" s="49"/>
      <c r="UUD46" s="49"/>
      <c r="UUE46" s="49"/>
      <c r="UUF46" s="49"/>
      <c r="UUG46" s="49"/>
      <c r="UUH46" s="49"/>
      <c r="UUI46" s="49"/>
      <c r="UUJ46" s="49"/>
      <c r="UUK46" s="49"/>
      <c r="UUL46" s="49"/>
      <c r="UUM46" s="49"/>
      <c r="UUN46" s="49"/>
      <c r="UUO46" s="49"/>
      <c r="UUP46" s="49"/>
      <c r="UUQ46" s="49"/>
      <c r="UUR46" s="49"/>
      <c r="UUS46" s="49"/>
      <c r="UUT46" s="49"/>
      <c r="UUU46" s="49"/>
      <c r="UUV46" s="49"/>
      <c r="UUW46" s="49"/>
      <c r="UUX46" s="49"/>
      <c r="UUY46" s="49"/>
      <c r="UUZ46" s="49"/>
      <c r="UVA46" s="49"/>
      <c r="UVB46" s="49"/>
      <c r="UVC46" s="49"/>
      <c r="UVD46" s="49"/>
      <c r="UVE46" s="49"/>
      <c r="UVF46" s="49"/>
      <c r="UVG46" s="49"/>
      <c r="UVH46" s="49"/>
      <c r="UVI46" s="49"/>
      <c r="UVJ46" s="49"/>
      <c r="UVK46" s="49"/>
      <c r="UVL46" s="49"/>
      <c r="UVM46" s="49"/>
      <c r="UVN46" s="49"/>
      <c r="UVO46" s="49"/>
      <c r="UVP46" s="49"/>
      <c r="UVQ46" s="49"/>
      <c r="UVR46" s="49"/>
      <c r="UVS46" s="49"/>
      <c r="UVT46" s="49"/>
      <c r="UVU46" s="49"/>
      <c r="UVV46" s="49"/>
      <c r="UVW46" s="49"/>
      <c r="UVX46" s="49"/>
      <c r="UVY46" s="49"/>
      <c r="UVZ46" s="49"/>
      <c r="UWA46" s="49"/>
      <c r="UWB46" s="49"/>
      <c r="UWC46" s="49"/>
      <c r="UWD46" s="49"/>
      <c r="UWE46" s="49"/>
      <c r="UWF46" s="49"/>
      <c r="UWG46" s="49"/>
      <c r="UWH46" s="49"/>
      <c r="UWI46" s="49"/>
      <c r="UWJ46" s="49"/>
      <c r="UWK46" s="49"/>
      <c r="UWL46" s="49"/>
      <c r="UWM46" s="49"/>
      <c r="UWN46" s="49"/>
      <c r="UWO46" s="49"/>
      <c r="UWP46" s="49"/>
      <c r="UWQ46" s="49"/>
      <c r="UWR46" s="49"/>
      <c r="UWS46" s="49"/>
      <c r="UWT46" s="49"/>
      <c r="UWU46" s="49"/>
      <c r="UWV46" s="49"/>
      <c r="UWW46" s="49"/>
      <c r="UWX46" s="49"/>
      <c r="UWY46" s="49"/>
      <c r="UWZ46" s="49"/>
      <c r="UXA46" s="49"/>
      <c r="UXB46" s="49"/>
      <c r="UXC46" s="49"/>
      <c r="UXD46" s="49"/>
      <c r="UXE46" s="49"/>
      <c r="UXF46" s="49"/>
      <c r="UXG46" s="49"/>
      <c r="UXH46" s="49"/>
      <c r="UXI46" s="49"/>
      <c r="UXJ46" s="49"/>
      <c r="UXK46" s="49"/>
      <c r="UXL46" s="49"/>
      <c r="UXM46" s="49"/>
      <c r="UXN46" s="49"/>
      <c r="UXO46" s="49"/>
      <c r="UXP46" s="49"/>
      <c r="UXQ46" s="49"/>
      <c r="UXR46" s="49"/>
      <c r="UXS46" s="49"/>
      <c r="UXT46" s="49"/>
      <c r="UXU46" s="49"/>
      <c r="UXV46" s="49"/>
      <c r="UXW46" s="49"/>
      <c r="UXX46" s="49"/>
      <c r="UXY46" s="49"/>
      <c r="UXZ46" s="49"/>
      <c r="UYA46" s="49"/>
      <c r="UYB46" s="49"/>
      <c r="UYC46" s="49"/>
      <c r="UYD46" s="49"/>
      <c r="UYE46" s="49"/>
      <c r="UYF46" s="49"/>
      <c r="UYG46" s="49"/>
      <c r="UYH46" s="49"/>
      <c r="UYI46" s="49"/>
      <c r="UYJ46" s="49"/>
      <c r="UYK46" s="49"/>
      <c r="UYL46" s="49"/>
      <c r="UYM46" s="49"/>
      <c r="UYN46" s="49"/>
      <c r="UYO46" s="49"/>
      <c r="UYP46" s="49"/>
      <c r="UYQ46" s="49"/>
      <c r="UYR46" s="49"/>
      <c r="UYS46" s="49"/>
      <c r="UYT46" s="49"/>
      <c r="UYU46" s="49"/>
      <c r="UYV46" s="49"/>
      <c r="UYW46" s="49"/>
      <c r="UYX46" s="49"/>
      <c r="UYY46" s="49"/>
      <c r="UYZ46" s="49"/>
      <c r="UZA46" s="49"/>
      <c r="UZB46" s="49"/>
      <c r="UZC46" s="49"/>
      <c r="UZD46" s="49"/>
      <c r="UZE46" s="49"/>
      <c r="UZF46" s="49"/>
      <c r="UZG46" s="49"/>
      <c r="UZH46" s="49"/>
      <c r="UZI46" s="49"/>
      <c r="UZJ46" s="49"/>
      <c r="UZK46" s="49"/>
      <c r="UZL46" s="49"/>
      <c r="UZM46" s="49"/>
      <c r="UZN46" s="49"/>
      <c r="UZO46" s="49"/>
      <c r="UZP46" s="49"/>
      <c r="UZQ46" s="49"/>
      <c r="UZR46" s="49"/>
      <c r="UZS46" s="49"/>
      <c r="UZT46" s="49"/>
      <c r="UZU46" s="49"/>
      <c r="UZV46" s="49"/>
      <c r="UZW46" s="49"/>
      <c r="UZX46" s="49"/>
      <c r="UZY46" s="49"/>
      <c r="UZZ46" s="49"/>
      <c r="VAA46" s="49"/>
      <c r="VAB46" s="49"/>
      <c r="VAC46" s="49"/>
      <c r="VAD46" s="49"/>
      <c r="VAE46" s="49"/>
      <c r="VAF46" s="49"/>
      <c r="VAG46" s="49"/>
      <c r="VAH46" s="49"/>
      <c r="VAI46" s="49"/>
      <c r="VAJ46" s="49"/>
      <c r="VAK46" s="49"/>
      <c r="VAL46" s="49"/>
      <c r="VAM46" s="49"/>
      <c r="VAN46" s="49"/>
      <c r="VAO46" s="49"/>
      <c r="VAP46" s="49"/>
      <c r="VAQ46" s="49"/>
      <c r="VAR46" s="49"/>
      <c r="VAS46" s="49"/>
      <c r="VAT46" s="49"/>
      <c r="VAU46" s="49"/>
      <c r="VAV46" s="49"/>
      <c r="VAW46" s="49"/>
      <c r="VAX46" s="49"/>
      <c r="VAY46" s="49"/>
      <c r="VAZ46" s="49"/>
      <c r="VBA46" s="49"/>
      <c r="VBB46" s="49"/>
      <c r="VBC46" s="49"/>
      <c r="VBD46" s="49"/>
      <c r="VBE46" s="49"/>
      <c r="VBF46" s="49"/>
      <c r="VBG46" s="49"/>
      <c r="VBH46" s="49"/>
      <c r="VBI46" s="49"/>
      <c r="VBJ46" s="49"/>
      <c r="VBK46" s="49"/>
      <c r="VBL46" s="49"/>
      <c r="VBM46" s="49"/>
      <c r="VBN46" s="49"/>
      <c r="VBO46" s="49"/>
      <c r="VBP46" s="49"/>
      <c r="VBQ46" s="49"/>
      <c r="VBR46" s="49"/>
      <c r="VBS46" s="49"/>
      <c r="VBT46" s="49"/>
      <c r="VBU46" s="49"/>
      <c r="VBV46" s="49"/>
      <c r="VBW46" s="49"/>
      <c r="VBX46" s="49"/>
      <c r="VBY46" s="49"/>
      <c r="VBZ46" s="49"/>
      <c r="VCA46" s="49"/>
      <c r="VCB46" s="49"/>
      <c r="VCC46" s="49"/>
      <c r="VCD46" s="49"/>
      <c r="VCE46" s="49"/>
      <c r="VCF46" s="49"/>
      <c r="VCG46" s="49"/>
      <c r="VCH46" s="49"/>
      <c r="VCI46" s="49"/>
      <c r="VCJ46" s="49"/>
      <c r="VCK46" s="49"/>
      <c r="VCL46" s="49"/>
      <c r="VCM46" s="49"/>
      <c r="VCN46" s="49"/>
      <c r="VCO46" s="49"/>
      <c r="VCP46" s="49"/>
      <c r="VCQ46" s="49"/>
      <c r="VCR46" s="49"/>
      <c r="VCS46" s="49"/>
      <c r="VCT46" s="49"/>
      <c r="VCU46" s="49"/>
      <c r="VCV46" s="49"/>
      <c r="VCW46" s="49"/>
      <c r="VCX46" s="49"/>
      <c r="VCY46" s="49"/>
      <c r="VCZ46" s="49"/>
      <c r="VDA46" s="49"/>
      <c r="VDB46" s="49"/>
      <c r="VDC46" s="49"/>
      <c r="VDD46" s="49"/>
      <c r="VDE46" s="49"/>
      <c r="VDF46" s="49"/>
      <c r="VDG46" s="49"/>
      <c r="VDH46" s="49"/>
      <c r="VDI46" s="49"/>
      <c r="VDJ46" s="49"/>
      <c r="VDK46" s="49"/>
      <c r="VDL46" s="49"/>
      <c r="VDM46" s="49"/>
      <c r="VDN46" s="49"/>
      <c r="VDO46" s="49"/>
      <c r="VDP46" s="49"/>
      <c r="VDQ46" s="49"/>
      <c r="VDR46" s="49"/>
      <c r="VDS46" s="49"/>
      <c r="VDT46" s="49"/>
      <c r="VDU46" s="49"/>
      <c r="VDV46" s="49"/>
      <c r="VDW46" s="49"/>
      <c r="VDX46" s="49"/>
      <c r="VDY46" s="49"/>
      <c r="VDZ46" s="49"/>
      <c r="VEA46" s="49"/>
      <c r="VEB46" s="49"/>
      <c r="VEC46" s="49"/>
      <c r="VED46" s="49"/>
      <c r="VEE46" s="49"/>
      <c r="VEF46" s="49"/>
      <c r="VEG46" s="49"/>
      <c r="VEH46" s="49"/>
      <c r="VEI46" s="49"/>
      <c r="VEJ46" s="49"/>
      <c r="VEK46" s="49"/>
      <c r="VEL46" s="49"/>
      <c r="VEM46" s="49"/>
      <c r="VEN46" s="49"/>
      <c r="VEO46" s="49"/>
      <c r="VEP46" s="49"/>
      <c r="VEQ46" s="49"/>
      <c r="VER46" s="49"/>
      <c r="VES46" s="49"/>
      <c r="VET46" s="49"/>
      <c r="VEU46" s="49"/>
      <c r="VEV46" s="49"/>
      <c r="VEW46" s="49"/>
      <c r="VEX46" s="49"/>
      <c r="VEY46" s="49"/>
      <c r="VEZ46" s="49"/>
      <c r="VFA46" s="49"/>
      <c r="VFB46" s="49"/>
      <c r="VFC46" s="49"/>
      <c r="VFD46" s="49"/>
      <c r="VFE46" s="49"/>
      <c r="VFF46" s="49"/>
      <c r="VFG46" s="49"/>
      <c r="VFH46" s="49"/>
      <c r="VFI46" s="49"/>
      <c r="VFJ46" s="49"/>
      <c r="VFK46" s="49"/>
      <c r="VFL46" s="49"/>
      <c r="VFM46" s="49"/>
      <c r="VFN46" s="49"/>
      <c r="VFO46" s="49"/>
      <c r="VFP46" s="49"/>
      <c r="VFQ46" s="49"/>
      <c r="VFR46" s="49"/>
      <c r="VFS46" s="49"/>
      <c r="VFT46" s="49"/>
      <c r="VFU46" s="49"/>
      <c r="VFV46" s="49"/>
      <c r="VFW46" s="49"/>
      <c r="VFX46" s="49"/>
      <c r="VFY46" s="49"/>
      <c r="VFZ46" s="49"/>
      <c r="VGA46" s="49"/>
      <c r="VGB46" s="49"/>
      <c r="VGC46" s="49"/>
      <c r="VGD46" s="49"/>
      <c r="VGE46" s="49"/>
      <c r="VGF46" s="49"/>
      <c r="VGG46" s="49"/>
      <c r="VGH46" s="49"/>
      <c r="VGI46" s="49"/>
      <c r="VGJ46" s="49"/>
      <c r="VGK46" s="49"/>
      <c r="VGL46" s="49"/>
      <c r="VGM46" s="49"/>
      <c r="VGN46" s="49"/>
      <c r="VGO46" s="49"/>
      <c r="VGP46" s="49"/>
      <c r="VGQ46" s="49"/>
      <c r="VGR46" s="49"/>
      <c r="VGS46" s="49"/>
      <c r="VGT46" s="49"/>
      <c r="VGU46" s="49"/>
      <c r="VGV46" s="49"/>
      <c r="VGW46" s="49"/>
      <c r="VGX46" s="49"/>
      <c r="VGY46" s="49"/>
      <c r="VGZ46" s="49"/>
      <c r="VHA46" s="49"/>
      <c r="VHB46" s="49"/>
      <c r="VHC46" s="49"/>
      <c r="VHD46" s="49"/>
      <c r="VHE46" s="49"/>
      <c r="VHF46" s="49"/>
      <c r="VHG46" s="49"/>
      <c r="VHH46" s="49"/>
      <c r="VHI46" s="49"/>
      <c r="VHJ46" s="49"/>
      <c r="VHK46" s="49"/>
      <c r="VHL46" s="49"/>
      <c r="VHM46" s="49"/>
      <c r="VHN46" s="49"/>
      <c r="VHO46" s="49"/>
      <c r="VHP46" s="49"/>
      <c r="VHQ46" s="49"/>
      <c r="VHR46" s="49"/>
      <c r="VHS46" s="49"/>
      <c r="VHT46" s="49"/>
      <c r="VHU46" s="49"/>
      <c r="VHV46" s="49"/>
      <c r="VHW46" s="49"/>
      <c r="VHX46" s="49"/>
      <c r="VHY46" s="49"/>
      <c r="VHZ46" s="49"/>
      <c r="VIA46" s="49"/>
      <c r="VIB46" s="49"/>
      <c r="VIC46" s="49"/>
      <c r="VID46" s="49"/>
      <c r="VIE46" s="49"/>
      <c r="VIF46" s="49"/>
      <c r="VIG46" s="49"/>
      <c r="VIH46" s="49"/>
      <c r="VII46" s="49"/>
      <c r="VIJ46" s="49"/>
      <c r="VIK46" s="49"/>
      <c r="VIL46" s="49"/>
      <c r="VIM46" s="49"/>
      <c r="VIN46" s="49"/>
      <c r="VIO46" s="49"/>
      <c r="VIP46" s="49"/>
      <c r="VIQ46" s="49"/>
      <c r="VIR46" s="49"/>
      <c r="VIS46" s="49"/>
      <c r="VIT46" s="49"/>
      <c r="VIU46" s="49"/>
      <c r="VIV46" s="49"/>
      <c r="VIW46" s="49"/>
      <c r="VIX46" s="49"/>
      <c r="VIY46" s="49"/>
      <c r="VIZ46" s="49"/>
      <c r="VJA46" s="49"/>
      <c r="VJB46" s="49"/>
      <c r="VJC46" s="49"/>
      <c r="VJD46" s="49"/>
      <c r="VJE46" s="49"/>
      <c r="VJF46" s="49"/>
      <c r="VJG46" s="49"/>
      <c r="VJH46" s="49"/>
      <c r="VJI46" s="49"/>
      <c r="VJJ46" s="49"/>
      <c r="VJK46" s="49"/>
      <c r="VJL46" s="49"/>
      <c r="VJM46" s="49"/>
      <c r="VJN46" s="49"/>
      <c r="VJO46" s="49"/>
      <c r="VJP46" s="49"/>
      <c r="VJQ46" s="49"/>
      <c r="VJR46" s="49"/>
      <c r="VJS46" s="49"/>
      <c r="VJT46" s="49"/>
      <c r="VJU46" s="49"/>
      <c r="VJV46" s="49"/>
      <c r="VJW46" s="49"/>
      <c r="VJX46" s="49"/>
      <c r="VJY46" s="49"/>
      <c r="VJZ46" s="49"/>
      <c r="VKA46" s="49"/>
      <c r="VKB46" s="49"/>
      <c r="VKC46" s="49"/>
      <c r="VKD46" s="49"/>
      <c r="VKE46" s="49"/>
      <c r="VKF46" s="49"/>
      <c r="VKG46" s="49"/>
      <c r="VKH46" s="49"/>
      <c r="VKI46" s="49"/>
      <c r="VKJ46" s="49"/>
      <c r="VKK46" s="49"/>
      <c r="VKL46" s="49"/>
      <c r="VKM46" s="49"/>
      <c r="VKN46" s="49"/>
      <c r="VKO46" s="49"/>
      <c r="VKP46" s="49"/>
      <c r="VKQ46" s="49"/>
      <c r="VKR46" s="49"/>
      <c r="VKS46" s="49"/>
      <c r="VKT46" s="49"/>
      <c r="VKU46" s="49"/>
      <c r="VKV46" s="49"/>
      <c r="VKW46" s="49"/>
      <c r="VKX46" s="49"/>
      <c r="VKY46" s="49"/>
      <c r="VKZ46" s="49"/>
      <c r="VLA46" s="49"/>
      <c r="VLB46" s="49"/>
      <c r="VLC46" s="49"/>
      <c r="VLD46" s="49"/>
      <c r="VLE46" s="49"/>
      <c r="VLF46" s="49"/>
      <c r="VLG46" s="49"/>
      <c r="VLH46" s="49"/>
      <c r="VLI46" s="49"/>
      <c r="VLJ46" s="49"/>
      <c r="VLK46" s="49"/>
      <c r="VLL46" s="49"/>
      <c r="VLM46" s="49"/>
      <c r="VLN46" s="49"/>
      <c r="VLO46" s="49"/>
      <c r="VLP46" s="49"/>
      <c r="VLQ46" s="49"/>
      <c r="VLR46" s="49"/>
      <c r="VLS46" s="49"/>
      <c r="VLT46" s="49"/>
      <c r="VLU46" s="49"/>
      <c r="VLV46" s="49"/>
      <c r="VLW46" s="49"/>
      <c r="VLX46" s="49"/>
      <c r="VLY46" s="49"/>
      <c r="VLZ46" s="49"/>
      <c r="VMA46" s="49"/>
      <c r="VMB46" s="49"/>
      <c r="VMC46" s="49"/>
      <c r="VMD46" s="49"/>
      <c r="VME46" s="49"/>
      <c r="VMF46" s="49"/>
      <c r="VMG46" s="49"/>
      <c r="VMH46" s="49"/>
      <c r="VMI46" s="49"/>
      <c r="VMJ46" s="49"/>
      <c r="VMK46" s="49"/>
      <c r="VML46" s="49"/>
      <c r="VMM46" s="49"/>
      <c r="VMN46" s="49"/>
      <c r="VMO46" s="49"/>
      <c r="VMP46" s="49"/>
      <c r="VMQ46" s="49"/>
      <c r="VMR46" s="49"/>
      <c r="VMS46" s="49"/>
      <c r="VMT46" s="49"/>
      <c r="VMU46" s="49"/>
      <c r="VMV46" s="49"/>
      <c r="VMW46" s="49"/>
      <c r="VMX46" s="49"/>
      <c r="VMY46" s="49"/>
      <c r="VMZ46" s="49"/>
      <c r="VNA46" s="49"/>
      <c r="VNB46" s="49"/>
      <c r="VNC46" s="49"/>
      <c r="VND46" s="49"/>
      <c r="VNE46" s="49"/>
      <c r="VNF46" s="49"/>
      <c r="VNG46" s="49"/>
      <c r="VNH46" s="49"/>
      <c r="VNI46" s="49"/>
      <c r="VNJ46" s="49"/>
      <c r="VNK46" s="49"/>
      <c r="VNL46" s="49"/>
      <c r="VNM46" s="49"/>
      <c r="VNN46" s="49"/>
      <c r="VNO46" s="49"/>
      <c r="VNP46" s="49"/>
      <c r="VNQ46" s="49"/>
      <c r="VNR46" s="49"/>
      <c r="VNS46" s="49"/>
      <c r="VNT46" s="49"/>
      <c r="VNU46" s="49"/>
      <c r="VNV46" s="49"/>
      <c r="VNW46" s="49"/>
      <c r="VNX46" s="49"/>
      <c r="VNY46" s="49"/>
      <c r="VNZ46" s="49"/>
      <c r="VOA46" s="49"/>
      <c r="VOB46" s="49"/>
      <c r="VOC46" s="49"/>
      <c r="VOD46" s="49"/>
      <c r="VOE46" s="49"/>
      <c r="VOF46" s="49"/>
      <c r="VOG46" s="49"/>
      <c r="VOH46" s="49"/>
      <c r="VOI46" s="49"/>
      <c r="VOJ46" s="49"/>
      <c r="VOK46" s="49"/>
      <c r="VOL46" s="49"/>
      <c r="VOM46" s="49"/>
      <c r="VON46" s="49"/>
      <c r="VOO46" s="49"/>
      <c r="VOP46" s="49"/>
      <c r="VOQ46" s="49"/>
      <c r="VOR46" s="49"/>
      <c r="VOS46" s="49"/>
      <c r="VOT46" s="49"/>
      <c r="VOU46" s="49"/>
      <c r="VOV46" s="49"/>
      <c r="VOW46" s="49"/>
      <c r="VOX46" s="49"/>
      <c r="VOY46" s="49"/>
      <c r="VOZ46" s="49"/>
      <c r="VPA46" s="49"/>
      <c r="VPB46" s="49"/>
      <c r="VPC46" s="49"/>
      <c r="VPD46" s="49"/>
      <c r="VPE46" s="49"/>
      <c r="VPF46" s="49"/>
      <c r="VPG46" s="49"/>
      <c r="VPH46" s="49"/>
      <c r="VPI46" s="49"/>
      <c r="VPJ46" s="49"/>
      <c r="VPK46" s="49"/>
      <c r="VPL46" s="49"/>
      <c r="VPM46" s="49"/>
      <c r="VPN46" s="49"/>
      <c r="VPO46" s="49"/>
      <c r="VPP46" s="49"/>
      <c r="VPQ46" s="49"/>
      <c r="VPR46" s="49"/>
      <c r="VPS46" s="49"/>
      <c r="VPT46" s="49"/>
      <c r="VPU46" s="49"/>
      <c r="VPV46" s="49"/>
      <c r="VPW46" s="49"/>
      <c r="VPX46" s="49"/>
      <c r="VPY46" s="49"/>
      <c r="VPZ46" s="49"/>
      <c r="VQA46" s="49"/>
      <c r="VQB46" s="49"/>
      <c r="VQC46" s="49"/>
      <c r="VQD46" s="49"/>
      <c r="VQE46" s="49"/>
      <c r="VQF46" s="49"/>
      <c r="VQG46" s="49"/>
      <c r="VQH46" s="49"/>
      <c r="VQI46" s="49"/>
      <c r="VQJ46" s="49"/>
      <c r="VQK46" s="49"/>
      <c r="VQL46" s="49"/>
      <c r="VQM46" s="49"/>
      <c r="VQN46" s="49"/>
      <c r="VQO46" s="49"/>
      <c r="VQP46" s="49"/>
      <c r="VQQ46" s="49"/>
      <c r="VQR46" s="49"/>
      <c r="VQS46" s="49"/>
      <c r="VQT46" s="49"/>
      <c r="VQU46" s="49"/>
      <c r="VQV46" s="49"/>
      <c r="VQW46" s="49"/>
      <c r="VQX46" s="49"/>
      <c r="VQY46" s="49"/>
      <c r="VQZ46" s="49"/>
      <c r="VRA46" s="49"/>
      <c r="VRB46" s="49"/>
      <c r="VRC46" s="49"/>
      <c r="VRD46" s="49"/>
      <c r="VRE46" s="49"/>
      <c r="VRF46" s="49"/>
      <c r="VRG46" s="49"/>
      <c r="VRH46" s="49"/>
      <c r="VRI46" s="49"/>
      <c r="VRJ46" s="49"/>
      <c r="VRK46" s="49"/>
      <c r="VRL46" s="49"/>
      <c r="VRM46" s="49"/>
      <c r="VRN46" s="49"/>
      <c r="VRO46" s="49"/>
      <c r="VRP46" s="49"/>
      <c r="VRQ46" s="49"/>
      <c r="VRR46" s="49"/>
      <c r="VRS46" s="49"/>
      <c r="VRT46" s="49"/>
      <c r="VRU46" s="49"/>
      <c r="VRV46" s="49"/>
      <c r="VRW46" s="49"/>
      <c r="VRX46" s="49"/>
      <c r="VRY46" s="49"/>
      <c r="VRZ46" s="49"/>
      <c r="VSA46" s="49"/>
      <c r="VSB46" s="49"/>
      <c r="VSC46" s="49"/>
      <c r="VSD46" s="49"/>
      <c r="VSE46" s="49"/>
      <c r="VSF46" s="49"/>
      <c r="VSG46" s="49"/>
      <c r="VSH46" s="49"/>
      <c r="VSI46" s="49"/>
      <c r="VSJ46" s="49"/>
      <c r="VSK46" s="49"/>
      <c r="VSL46" s="49"/>
      <c r="VSM46" s="49"/>
      <c r="VSN46" s="49"/>
      <c r="VSO46" s="49"/>
      <c r="VSP46" s="49"/>
      <c r="VSQ46" s="49"/>
      <c r="VSR46" s="49"/>
      <c r="VSS46" s="49"/>
      <c r="VST46" s="49"/>
      <c r="VSU46" s="49"/>
      <c r="VSV46" s="49"/>
      <c r="VSW46" s="49"/>
      <c r="VSX46" s="49"/>
      <c r="VSY46" s="49"/>
      <c r="VSZ46" s="49"/>
      <c r="VTA46" s="49"/>
      <c r="VTB46" s="49"/>
      <c r="VTC46" s="49"/>
      <c r="VTD46" s="49"/>
      <c r="VTE46" s="49"/>
      <c r="VTF46" s="49"/>
      <c r="VTG46" s="49"/>
      <c r="VTH46" s="49"/>
      <c r="VTI46" s="49"/>
      <c r="VTJ46" s="49"/>
      <c r="VTK46" s="49"/>
      <c r="VTL46" s="49"/>
      <c r="VTM46" s="49"/>
      <c r="VTN46" s="49"/>
      <c r="VTO46" s="49"/>
      <c r="VTP46" s="49"/>
      <c r="VTQ46" s="49"/>
      <c r="VTR46" s="49"/>
      <c r="VTS46" s="49"/>
      <c r="VTT46" s="49"/>
      <c r="VTU46" s="49"/>
      <c r="VTV46" s="49"/>
      <c r="VTW46" s="49"/>
      <c r="VTX46" s="49"/>
      <c r="VTY46" s="49"/>
      <c r="VTZ46" s="49"/>
      <c r="VUA46" s="49"/>
      <c r="VUB46" s="49"/>
      <c r="VUC46" s="49"/>
      <c r="VUD46" s="49"/>
      <c r="VUE46" s="49"/>
      <c r="VUF46" s="49"/>
      <c r="VUG46" s="49"/>
      <c r="VUH46" s="49"/>
      <c r="VUI46" s="49"/>
      <c r="VUJ46" s="49"/>
      <c r="VUK46" s="49"/>
      <c r="VUL46" s="49"/>
      <c r="VUM46" s="49"/>
      <c r="VUN46" s="49"/>
      <c r="VUO46" s="49"/>
      <c r="VUP46" s="49"/>
      <c r="VUQ46" s="49"/>
      <c r="VUR46" s="49"/>
      <c r="VUS46" s="49"/>
      <c r="VUT46" s="49"/>
      <c r="VUU46" s="49"/>
      <c r="VUV46" s="49"/>
      <c r="VUW46" s="49"/>
      <c r="VUX46" s="49"/>
      <c r="VUY46" s="49"/>
      <c r="VUZ46" s="49"/>
      <c r="VVA46" s="49"/>
      <c r="VVB46" s="49"/>
      <c r="VVC46" s="49"/>
      <c r="VVD46" s="49"/>
      <c r="VVE46" s="49"/>
      <c r="VVF46" s="49"/>
      <c r="VVG46" s="49"/>
      <c r="VVH46" s="49"/>
      <c r="VVI46" s="49"/>
      <c r="VVJ46" s="49"/>
      <c r="VVK46" s="49"/>
      <c r="VVL46" s="49"/>
      <c r="VVM46" s="49"/>
      <c r="VVN46" s="49"/>
      <c r="VVO46" s="49"/>
      <c r="VVP46" s="49"/>
      <c r="VVQ46" s="49"/>
      <c r="VVR46" s="49"/>
      <c r="VVS46" s="49"/>
      <c r="VVT46" s="49"/>
      <c r="VVU46" s="49"/>
      <c r="VVV46" s="49"/>
      <c r="VVW46" s="49"/>
      <c r="VVX46" s="49"/>
      <c r="VVY46" s="49"/>
      <c r="VVZ46" s="49"/>
      <c r="VWA46" s="49"/>
      <c r="VWB46" s="49"/>
      <c r="VWC46" s="49"/>
      <c r="VWD46" s="49"/>
      <c r="VWE46" s="49"/>
      <c r="VWF46" s="49"/>
      <c r="VWG46" s="49"/>
      <c r="VWH46" s="49"/>
      <c r="VWI46" s="49"/>
      <c r="VWJ46" s="49"/>
      <c r="VWK46" s="49"/>
      <c r="VWL46" s="49"/>
      <c r="VWM46" s="49"/>
      <c r="VWN46" s="49"/>
      <c r="VWO46" s="49"/>
      <c r="VWP46" s="49"/>
      <c r="VWQ46" s="49"/>
      <c r="VWR46" s="49"/>
      <c r="VWS46" s="49"/>
      <c r="VWT46" s="49"/>
      <c r="VWU46" s="49"/>
      <c r="VWV46" s="49"/>
      <c r="VWW46" s="49"/>
      <c r="VWX46" s="49"/>
      <c r="VWY46" s="49"/>
      <c r="VWZ46" s="49"/>
      <c r="VXA46" s="49"/>
      <c r="VXB46" s="49"/>
      <c r="VXC46" s="49"/>
      <c r="VXD46" s="49"/>
      <c r="VXE46" s="49"/>
      <c r="VXF46" s="49"/>
      <c r="VXG46" s="49"/>
      <c r="VXH46" s="49"/>
      <c r="VXI46" s="49"/>
      <c r="VXJ46" s="49"/>
      <c r="VXK46" s="49"/>
      <c r="VXL46" s="49"/>
      <c r="VXM46" s="49"/>
      <c r="VXN46" s="49"/>
      <c r="VXO46" s="49"/>
      <c r="VXP46" s="49"/>
      <c r="VXQ46" s="49"/>
      <c r="VXR46" s="49"/>
      <c r="VXS46" s="49"/>
      <c r="VXT46" s="49"/>
      <c r="VXU46" s="49"/>
      <c r="VXV46" s="49"/>
      <c r="VXW46" s="49"/>
      <c r="VXX46" s="49"/>
      <c r="VXY46" s="49"/>
      <c r="VXZ46" s="49"/>
      <c r="VYA46" s="49"/>
      <c r="VYB46" s="49"/>
      <c r="VYC46" s="49"/>
      <c r="VYD46" s="49"/>
      <c r="VYE46" s="49"/>
      <c r="VYF46" s="49"/>
      <c r="VYG46" s="49"/>
      <c r="VYH46" s="49"/>
      <c r="VYI46" s="49"/>
      <c r="VYJ46" s="49"/>
      <c r="VYK46" s="49"/>
      <c r="VYL46" s="49"/>
      <c r="VYM46" s="49"/>
      <c r="VYN46" s="49"/>
      <c r="VYO46" s="49"/>
      <c r="VYP46" s="49"/>
      <c r="VYQ46" s="49"/>
      <c r="VYR46" s="49"/>
      <c r="VYS46" s="49"/>
      <c r="VYT46" s="49"/>
      <c r="VYU46" s="49"/>
      <c r="VYV46" s="49"/>
      <c r="VYW46" s="49"/>
      <c r="VYX46" s="49"/>
      <c r="VYY46" s="49"/>
      <c r="VYZ46" s="49"/>
      <c r="VZA46" s="49"/>
      <c r="VZB46" s="49"/>
      <c r="VZC46" s="49"/>
      <c r="VZD46" s="49"/>
      <c r="VZE46" s="49"/>
      <c r="VZF46" s="49"/>
      <c r="VZG46" s="49"/>
      <c r="VZH46" s="49"/>
      <c r="VZI46" s="49"/>
      <c r="VZJ46" s="49"/>
      <c r="VZK46" s="49"/>
      <c r="VZL46" s="49"/>
      <c r="VZM46" s="49"/>
      <c r="VZN46" s="49"/>
      <c r="VZO46" s="49"/>
      <c r="VZP46" s="49"/>
      <c r="VZQ46" s="49"/>
      <c r="VZR46" s="49"/>
      <c r="VZS46" s="49"/>
      <c r="VZT46" s="49"/>
      <c r="VZU46" s="49"/>
      <c r="VZV46" s="49"/>
      <c r="VZW46" s="49"/>
      <c r="VZX46" s="49"/>
      <c r="VZY46" s="49"/>
      <c r="VZZ46" s="49"/>
      <c r="WAA46" s="49"/>
      <c r="WAB46" s="49"/>
      <c r="WAC46" s="49"/>
      <c r="WAD46" s="49"/>
      <c r="WAE46" s="49"/>
      <c r="WAF46" s="49"/>
      <c r="WAG46" s="49"/>
      <c r="WAH46" s="49"/>
      <c r="WAI46" s="49"/>
      <c r="WAJ46" s="49"/>
      <c r="WAK46" s="49"/>
      <c r="WAL46" s="49"/>
      <c r="WAM46" s="49"/>
      <c r="WAN46" s="49"/>
      <c r="WAO46" s="49"/>
      <c r="WAP46" s="49"/>
      <c r="WAQ46" s="49"/>
      <c r="WAR46" s="49"/>
      <c r="WAS46" s="49"/>
      <c r="WAT46" s="49"/>
      <c r="WAU46" s="49"/>
      <c r="WAV46" s="49"/>
      <c r="WAW46" s="49"/>
      <c r="WAX46" s="49"/>
      <c r="WAY46" s="49"/>
      <c r="WAZ46" s="49"/>
      <c r="WBA46" s="49"/>
      <c r="WBB46" s="49"/>
      <c r="WBC46" s="49"/>
      <c r="WBD46" s="49"/>
      <c r="WBE46" s="49"/>
      <c r="WBF46" s="49"/>
      <c r="WBG46" s="49"/>
      <c r="WBH46" s="49"/>
      <c r="WBI46" s="49"/>
      <c r="WBJ46" s="49"/>
      <c r="WBK46" s="49"/>
      <c r="WBL46" s="49"/>
      <c r="WBM46" s="49"/>
      <c r="WBN46" s="49"/>
      <c r="WBO46" s="49"/>
      <c r="WBP46" s="49"/>
      <c r="WBQ46" s="49"/>
      <c r="WBR46" s="49"/>
      <c r="WBS46" s="49"/>
      <c r="WBT46" s="49"/>
      <c r="WBU46" s="49"/>
      <c r="WBV46" s="49"/>
      <c r="WBW46" s="49"/>
      <c r="WBX46" s="49"/>
      <c r="WBY46" s="49"/>
      <c r="WBZ46" s="49"/>
      <c r="WCA46" s="49"/>
      <c r="WCB46" s="49"/>
      <c r="WCC46" s="49"/>
      <c r="WCD46" s="49"/>
      <c r="WCE46" s="49"/>
      <c r="WCF46" s="49"/>
      <c r="WCG46" s="49"/>
      <c r="WCH46" s="49"/>
      <c r="WCI46" s="49"/>
      <c r="WCJ46" s="49"/>
      <c r="WCK46" s="49"/>
      <c r="WCL46" s="49"/>
      <c r="WCM46" s="49"/>
      <c r="WCN46" s="49"/>
      <c r="WCO46" s="49"/>
      <c r="WCP46" s="49"/>
      <c r="WCQ46" s="49"/>
      <c r="WCR46" s="49"/>
      <c r="WCS46" s="49"/>
      <c r="WCT46" s="49"/>
      <c r="WCU46" s="49"/>
      <c r="WCV46" s="49"/>
      <c r="WCW46" s="49"/>
      <c r="WCX46" s="49"/>
      <c r="WCY46" s="49"/>
      <c r="WCZ46" s="49"/>
      <c r="WDA46" s="49"/>
      <c r="WDB46" s="49"/>
      <c r="WDC46" s="49"/>
      <c r="WDD46" s="49"/>
      <c r="WDE46" s="49"/>
      <c r="WDF46" s="49"/>
      <c r="WDG46" s="49"/>
      <c r="WDH46" s="49"/>
      <c r="WDI46" s="49"/>
      <c r="WDJ46" s="49"/>
      <c r="WDK46" s="49"/>
      <c r="WDL46" s="49"/>
      <c r="WDM46" s="49"/>
      <c r="WDN46" s="49"/>
      <c r="WDO46" s="49"/>
      <c r="WDP46" s="49"/>
      <c r="WDQ46" s="49"/>
      <c r="WDR46" s="49"/>
      <c r="WDS46" s="49"/>
      <c r="WDT46" s="49"/>
      <c r="WDU46" s="49"/>
      <c r="WDV46" s="49"/>
      <c r="WDW46" s="49"/>
      <c r="WDX46" s="49"/>
      <c r="WDY46" s="49"/>
      <c r="WDZ46" s="49"/>
      <c r="WEA46" s="49"/>
      <c r="WEB46" s="49"/>
      <c r="WEC46" s="49"/>
      <c r="WED46" s="49"/>
      <c r="WEE46" s="49"/>
      <c r="WEF46" s="49"/>
      <c r="WEG46" s="49"/>
      <c r="WEH46" s="49"/>
      <c r="WEI46" s="49"/>
      <c r="WEJ46" s="49"/>
      <c r="WEK46" s="49"/>
      <c r="WEL46" s="49"/>
      <c r="WEM46" s="49"/>
      <c r="WEN46" s="49"/>
      <c r="WEO46" s="49"/>
      <c r="WEP46" s="49"/>
      <c r="WEQ46" s="49"/>
      <c r="WER46" s="49"/>
      <c r="WES46" s="49"/>
      <c r="WET46" s="49"/>
      <c r="WEU46" s="49"/>
      <c r="WEV46" s="49"/>
      <c r="WEW46" s="49"/>
      <c r="WEX46" s="49"/>
      <c r="WEY46" s="49"/>
      <c r="WEZ46" s="49"/>
      <c r="WFA46" s="49"/>
      <c r="WFB46" s="49"/>
      <c r="WFC46" s="49"/>
      <c r="WFD46" s="49"/>
      <c r="WFE46" s="49"/>
      <c r="WFF46" s="49"/>
      <c r="WFG46" s="49"/>
      <c r="WFH46" s="49"/>
      <c r="WFI46" s="49"/>
      <c r="WFJ46" s="49"/>
      <c r="WFK46" s="49"/>
      <c r="WFL46" s="49"/>
      <c r="WFM46" s="49"/>
      <c r="WFN46" s="49"/>
      <c r="WFO46" s="49"/>
      <c r="WFP46" s="49"/>
      <c r="WFQ46" s="49"/>
      <c r="WFR46" s="49"/>
      <c r="WFS46" s="49"/>
      <c r="WFT46" s="49"/>
      <c r="WFU46" s="49"/>
      <c r="WFV46" s="49"/>
      <c r="WFW46" s="49"/>
      <c r="WFX46" s="49"/>
      <c r="WFY46" s="49"/>
      <c r="WFZ46" s="49"/>
      <c r="WGA46" s="49"/>
      <c r="WGB46" s="49"/>
      <c r="WGC46" s="49"/>
      <c r="WGD46" s="49"/>
      <c r="WGE46" s="49"/>
      <c r="WGF46" s="49"/>
      <c r="WGG46" s="49"/>
      <c r="WGH46" s="49"/>
      <c r="WGI46" s="49"/>
      <c r="WGJ46" s="49"/>
      <c r="WGK46" s="49"/>
      <c r="WGL46" s="49"/>
      <c r="WGM46" s="49"/>
      <c r="WGN46" s="49"/>
      <c r="WGO46" s="49"/>
      <c r="WGP46" s="49"/>
      <c r="WGQ46" s="49"/>
      <c r="WGR46" s="49"/>
      <c r="WGS46" s="49"/>
      <c r="WGT46" s="49"/>
      <c r="WGU46" s="49"/>
      <c r="WGV46" s="49"/>
      <c r="WGW46" s="49"/>
      <c r="WGX46" s="49"/>
      <c r="WGY46" s="49"/>
      <c r="WGZ46" s="49"/>
      <c r="WHA46" s="49"/>
      <c r="WHB46" s="49"/>
      <c r="WHC46" s="49"/>
      <c r="WHD46" s="49"/>
      <c r="WHE46" s="49"/>
      <c r="WHF46" s="49"/>
      <c r="WHG46" s="49"/>
      <c r="WHH46" s="49"/>
      <c r="WHI46" s="49"/>
      <c r="WHJ46" s="49"/>
      <c r="WHK46" s="49"/>
      <c r="WHL46" s="49"/>
      <c r="WHM46" s="49"/>
      <c r="WHN46" s="49"/>
      <c r="WHO46" s="49"/>
      <c r="WHP46" s="49"/>
      <c r="WHQ46" s="49"/>
      <c r="WHR46" s="49"/>
      <c r="WHS46" s="49"/>
      <c r="WHT46" s="49"/>
      <c r="WHU46" s="49"/>
      <c r="WHV46" s="49"/>
      <c r="WHW46" s="49"/>
      <c r="WHX46" s="49"/>
      <c r="WHY46" s="49"/>
      <c r="WHZ46" s="49"/>
      <c r="WIA46" s="49"/>
      <c r="WIB46" s="49"/>
      <c r="WIC46" s="49"/>
      <c r="WID46" s="49"/>
      <c r="WIE46" s="49"/>
      <c r="WIF46" s="49"/>
      <c r="WIG46" s="49"/>
      <c r="WIH46" s="49"/>
      <c r="WII46" s="49"/>
      <c r="WIJ46" s="49"/>
      <c r="WIK46" s="49"/>
      <c r="WIL46" s="49"/>
      <c r="WIM46" s="49"/>
      <c r="WIN46" s="49"/>
      <c r="WIO46" s="49"/>
      <c r="WIP46" s="49"/>
      <c r="WIQ46" s="49"/>
      <c r="WIR46" s="49"/>
      <c r="WIS46" s="49"/>
      <c r="WIT46" s="49"/>
      <c r="WIU46" s="49"/>
      <c r="WIV46" s="49"/>
      <c r="WIW46" s="49"/>
      <c r="WIX46" s="49"/>
      <c r="WIY46" s="49"/>
      <c r="WIZ46" s="49"/>
      <c r="WJA46" s="49"/>
      <c r="WJB46" s="49"/>
      <c r="WJC46" s="49"/>
      <c r="WJD46" s="49"/>
      <c r="WJE46" s="49"/>
      <c r="WJF46" s="49"/>
      <c r="WJG46" s="49"/>
      <c r="WJH46" s="49"/>
      <c r="WJI46" s="49"/>
      <c r="WJJ46" s="49"/>
      <c r="WJK46" s="49"/>
      <c r="WJL46" s="49"/>
      <c r="WJM46" s="49"/>
      <c r="WJN46" s="49"/>
      <c r="WJO46" s="49"/>
      <c r="WJP46" s="49"/>
      <c r="WJQ46" s="49"/>
      <c r="WJR46" s="49"/>
      <c r="WJS46" s="49"/>
      <c r="WJT46" s="49"/>
      <c r="WJU46" s="49"/>
      <c r="WJV46" s="49"/>
      <c r="WJW46" s="49"/>
      <c r="WJX46" s="49"/>
      <c r="WJY46" s="49"/>
      <c r="WJZ46" s="49"/>
      <c r="WKA46" s="49"/>
      <c r="WKB46" s="49"/>
      <c r="WKC46" s="49"/>
      <c r="WKD46" s="49"/>
      <c r="WKE46" s="49"/>
      <c r="WKF46" s="49"/>
      <c r="WKG46" s="49"/>
      <c r="WKH46" s="49"/>
      <c r="WKI46" s="49"/>
      <c r="WKJ46" s="49"/>
      <c r="WKK46" s="49"/>
      <c r="WKL46" s="49"/>
      <c r="WKM46" s="49"/>
      <c r="WKN46" s="49"/>
      <c r="WKO46" s="49"/>
      <c r="WKP46" s="49"/>
      <c r="WKQ46" s="49"/>
      <c r="WKR46" s="49"/>
      <c r="WKS46" s="49"/>
      <c r="WKT46" s="49"/>
      <c r="WKU46" s="49"/>
      <c r="WKV46" s="49"/>
      <c r="WKW46" s="49"/>
      <c r="WKX46" s="49"/>
      <c r="WKY46" s="49"/>
      <c r="WKZ46" s="49"/>
      <c r="WLA46" s="49"/>
      <c r="WLB46" s="49"/>
      <c r="WLC46" s="49"/>
      <c r="WLD46" s="49"/>
      <c r="WLE46" s="49"/>
      <c r="WLF46" s="49"/>
      <c r="WLG46" s="49"/>
      <c r="WLH46" s="49"/>
      <c r="WLI46" s="49"/>
      <c r="WLJ46" s="49"/>
      <c r="WLK46" s="49"/>
      <c r="WLL46" s="49"/>
      <c r="WLM46" s="49"/>
      <c r="WLN46" s="49"/>
      <c r="WLO46" s="49"/>
      <c r="WLP46" s="49"/>
      <c r="WLQ46" s="49"/>
      <c r="WLR46" s="49"/>
      <c r="WLS46" s="49"/>
      <c r="WLT46" s="49"/>
      <c r="WLU46" s="49"/>
      <c r="WLV46" s="49"/>
      <c r="WLW46" s="49"/>
      <c r="WLX46" s="49"/>
      <c r="WLY46" s="49"/>
      <c r="WLZ46" s="49"/>
      <c r="WMA46" s="49"/>
      <c r="WMB46" s="49"/>
      <c r="WMC46" s="49"/>
      <c r="WMD46" s="49"/>
      <c r="WME46" s="49"/>
      <c r="WMF46" s="49"/>
      <c r="WMG46" s="49"/>
      <c r="WMH46" s="49"/>
      <c r="WMI46" s="49"/>
      <c r="WMJ46" s="49"/>
      <c r="WMK46" s="49"/>
      <c r="WML46" s="49"/>
      <c r="WMM46" s="49"/>
      <c r="WMN46" s="49"/>
      <c r="WMO46" s="49"/>
      <c r="WMP46" s="49"/>
      <c r="WMQ46" s="49"/>
      <c r="WMR46" s="49"/>
      <c r="WMS46" s="49"/>
      <c r="WMT46" s="49"/>
      <c r="WMU46" s="49"/>
      <c r="WMV46" s="49"/>
      <c r="WMW46" s="49"/>
      <c r="WMX46" s="49"/>
      <c r="WMY46" s="49"/>
      <c r="WMZ46" s="49"/>
      <c r="WNA46" s="49"/>
      <c r="WNB46" s="49"/>
      <c r="WNC46" s="49"/>
      <c r="WND46" s="49"/>
      <c r="WNE46" s="49"/>
      <c r="WNF46" s="49"/>
      <c r="WNG46" s="49"/>
      <c r="WNH46" s="49"/>
      <c r="WNI46" s="49"/>
      <c r="WNJ46" s="49"/>
      <c r="WNK46" s="49"/>
      <c r="WNL46" s="49"/>
      <c r="WNM46" s="49"/>
      <c r="WNN46" s="49"/>
      <c r="WNO46" s="49"/>
      <c r="WNP46" s="49"/>
      <c r="WNQ46" s="49"/>
      <c r="WNR46" s="49"/>
      <c r="WNS46" s="49"/>
      <c r="WNT46" s="49"/>
      <c r="WNU46" s="49"/>
      <c r="WNV46" s="49"/>
      <c r="WNW46" s="49"/>
      <c r="WNX46" s="49"/>
      <c r="WNY46" s="49"/>
      <c r="WNZ46" s="49"/>
      <c r="WOA46" s="49"/>
      <c r="WOB46" s="49"/>
      <c r="WOC46" s="49"/>
      <c r="WOD46" s="49"/>
      <c r="WOE46" s="49"/>
      <c r="WOF46" s="49"/>
      <c r="WOG46" s="49"/>
      <c r="WOH46" s="49"/>
      <c r="WOI46" s="49"/>
      <c r="WOJ46" s="49"/>
      <c r="WOK46" s="49"/>
      <c r="WOL46" s="49"/>
      <c r="WOM46" s="49"/>
      <c r="WON46" s="49"/>
      <c r="WOO46" s="49"/>
      <c r="WOP46" s="49"/>
      <c r="WOQ46" s="49"/>
      <c r="WOR46" s="49"/>
      <c r="WOS46" s="49"/>
      <c r="WOT46" s="49"/>
      <c r="WOU46" s="49"/>
      <c r="WOV46" s="49"/>
      <c r="WOW46" s="49"/>
      <c r="WOX46" s="49"/>
      <c r="WOY46" s="49"/>
      <c r="WOZ46" s="49"/>
      <c r="WPA46" s="49"/>
      <c r="WPB46" s="49"/>
      <c r="WPC46" s="49"/>
      <c r="WPD46" s="49"/>
      <c r="WPE46" s="49"/>
      <c r="WPF46" s="49"/>
      <c r="WPG46" s="49"/>
      <c r="WPH46" s="49"/>
      <c r="WPI46" s="49"/>
      <c r="WPJ46" s="49"/>
      <c r="WPK46" s="49"/>
      <c r="WPL46" s="49"/>
      <c r="WPM46" s="49"/>
      <c r="WPN46" s="49"/>
      <c r="WPO46" s="49"/>
      <c r="WPP46" s="49"/>
      <c r="WPQ46" s="49"/>
      <c r="WPR46" s="49"/>
      <c r="WPS46" s="49"/>
      <c r="WPT46" s="49"/>
      <c r="WPU46" s="49"/>
      <c r="WPV46" s="49"/>
      <c r="WPW46" s="49"/>
      <c r="WPX46" s="49"/>
      <c r="WPY46" s="49"/>
      <c r="WPZ46" s="49"/>
      <c r="WQA46" s="49"/>
      <c r="WQB46" s="49"/>
      <c r="WQC46" s="49"/>
      <c r="WQD46" s="49"/>
      <c r="WQE46" s="49"/>
      <c r="WQF46" s="49"/>
      <c r="WQG46" s="49"/>
      <c r="WQH46" s="49"/>
      <c r="WQI46" s="49"/>
      <c r="WQJ46" s="49"/>
      <c r="WQK46" s="49"/>
      <c r="WQL46" s="49"/>
      <c r="WQM46" s="49"/>
      <c r="WQN46" s="49"/>
      <c r="WQO46" s="49"/>
      <c r="WQP46" s="49"/>
      <c r="WQQ46" s="49"/>
      <c r="WQR46" s="49"/>
      <c r="WQS46" s="49"/>
      <c r="WQT46" s="49"/>
      <c r="WQU46" s="49"/>
      <c r="WQV46" s="49"/>
      <c r="WQW46" s="49"/>
      <c r="WQX46" s="49"/>
      <c r="WQY46" s="49"/>
      <c r="WQZ46" s="49"/>
      <c r="WRA46" s="49"/>
      <c r="WRB46" s="49"/>
      <c r="WRC46" s="49"/>
      <c r="WRD46" s="49"/>
      <c r="WRE46" s="49"/>
      <c r="WRF46" s="49"/>
      <c r="WRG46" s="49"/>
      <c r="WRH46" s="49"/>
      <c r="WRI46" s="49"/>
      <c r="WRJ46" s="49"/>
      <c r="WRK46" s="49"/>
      <c r="WRL46" s="49"/>
      <c r="WRM46" s="49"/>
      <c r="WRN46" s="49"/>
      <c r="WRO46" s="49"/>
      <c r="WRP46" s="49"/>
      <c r="WRQ46" s="49"/>
      <c r="WRR46" s="49"/>
      <c r="WRS46" s="49"/>
      <c r="WRT46" s="49"/>
      <c r="WRU46" s="49"/>
      <c r="WRV46" s="49"/>
      <c r="WRW46" s="49"/>
      <c r="WRX46" s="49"/>
      <c r="WRY46" s="49"/>
      <c r="WRZ46" s="49"/>
      <c r="WSA46" s="49"/>
      <c r="WSB46" s="49"/>
      <c r="WSC46" s="49"/>
      <c r="WSD46" s="49"/>
      <c r="WSE46" s="49"/>
      <c r="WSF46" s="49"/>
      <c r="WSG46" s="49"/>
      <c r="WSH46" s="49"/>
      <c r="WSI46" s="49"/>
      <c r="WSJ46" s="49"/>
      <c r="WSK46" s="49"/>
      <c r="WSL46" s="49"/>
      <c r="WSM46" s="49"/>
      <c r="WSN46" s="49"/>
      <c r="WSO46" s="49"/>
      <c r="WSP46" s="49"/>
      <c r="WSQ46" s="49"/>
      <c r="WSR46" s="49"/>
      <c r="WSS46" s="49"/>
      <c r="WST46" s="49"/>
      <c r="WSU46" s="49"/>
      <c r="WSV46" s="49"/>
      <c r="WSW46" s="49"/>
      <c r="WSX46" s="49"/>
      <c r="WSY46" s="49"/>
      <c r="WSZ46" s="49"/>
      <c r="WTA46" s="49"/>
      <c r="WTB46" s="49"/>
      <c r="WTC46" s="49"/>
      <c r="WTD46" s="49"/>
      <c r="WTE46" s="49"/>
      <c r="WTF46" s="49"/>
      <c r="WTG46" s="49"/>
      <c r="WTH46" s="49"/>
      <c r="WTI46" s="49"/>
      <c r="WTJ46" s="49"/>
      <c r="WTK46" s="49"/>
      <c r="WTL46" s="49"/>
      <c r="WTM46" s="49"/>
      <c r="WTN46" s="49"/>
      <c r="WTO46" s="49"/>
      <c r="WTP46" s="49"/>
      <c r="WTQ46" s="49"/>
      <c r="WTR46" s="49"/>
      <c r="WTS46" s="49"/>
      <c r="WTT46" s="49"/>
      <c r="WTU46" s="49"/>
      <c r="WTV46" s="49"/>
      <c r="WTW46" s="49"/>
      <c r="WTX46" s="49"/>
      <c r="WTY46" s="49"/>
      <c r="WTZ46" s="49"/>
      <c r="WUA46" s="49"/>
      <c r="WUB46" s="49"/>
      <c r="WUC46" s="49"/>
      <c r="WUD46" s="49"/>
      <c r="WUE46" s="49"/>
      <c r="WUF46" s="49"/>
      <c r="WUG46" s="49"/>
      <c r="WUH46" s="49"/>
      <c r="WUI46" s="49"/>
      <c r="WUJ46" s="49"/>
      <c r="WUK46" s="49"/>
      <c r="WUL46" s="49"/>
      <c r="WUM46" s="49"/>
      <c r="WUN46" s="49"/>
      <c r="WUO46" s="49"/>
      <c r="WUP46" s="49"/>
      <c r="WUQ46" s="49"/>
      <c r="WUR46" s="49"/>
      <c r="WUS46" s="49"/>
      <c r="WUT46" s="49"/>
      <c r="WUU46" s="49"/>
      <c r="WUV46" s="49"/>
      <c r="WUW46" s="49"/>
      <c r="WUX46" s="49"/>
      <c r="WUY46" s="49"/>
      <c r="WUZ46" s="49"/>
      <c r="WVA46" s="49"/>
      <c r="WVB46" s="49"/>
      <c r="WVC46" s="49"/>
      <c r="WVD46" s="49"/>
      <c r="WVE46" s="49"/>
      <c r="WVF46" s="49"/>
      <c r="WVG46" s="49"/>
      <c r="WVH46" s="49"/>
      <c r="WVI46" s="49"/>
      <c r="WVJ46" s="49"/>
      <c r="WVK46" s="49"/>
      <c r="WVL46" s="49"/>
      <c r="WVM46" s="49"/>
      <c r="WVN46" s="49"/>
      <c r="WVO46" s="49"/>
      <c r="WVP46" s="49"/>
      <c r="WVQ46" s="49"/>
      <c r="WVR46" s="49"/>
      <c r="WVS46" s="49"/>
      <c r="WVT46" s="49"/>
      <c r="WVU46" s="49"/>
      <c r="WVV46" s="49"/>
      <c r="WVW46" s="49"/>
      <c r="WVX46" s="49"/>
      <c r="WVY46" s="49"/>
      <c r="WVZ46" s="49"/>
      <c r="WWA46" s="49"/>
      <c r="WWB46" s="49"/>
      <c r="WWC46" s="49"/>
      <c r="WWD46" s="49"/>
      <c r="WWE46" s="49"/>
      <c r="WWF46" s="49"/>
      <c r="WWG46" s="49"/>
      <c r="WWH46" s="49"/>
      <c r="WWI46" s="49"/>
      <c r="WWJ46" s="49"/>
      <c r="WWK46" s="49"/>
      <c r="WWL46" s="49"/>
      <c r="WWM46" s="49"/>
      <c r="WWN46" s="49"/>
      <c r="WWO46" s="49"/>
      <c r="WWP46" s="49"/>
      <c r="WWQ46" s="49"/>
      <c r="WWR46" s="49"/>
      <c r="WWS46" s="49"/>
      <c r="WWT46" s="49"/>
      <c r="WWU46" s="49"/>
      <c r="WWV46" s="49"/>
      <c r="WWW46" s="49"/>
      <c r="WWX46" s="49"/>
      <c r="WWY46" s="49"/>
      <c r="WWZ46" s="49"/>
      <c r="WXA46" s="49"/>
      <c r="WXB46" s="49"/>
      <c r="WXC46" s="49"/>
      <c r="WXD46" s="49"/>
      <c r="WXE46" s="49"/>
      <c r="WXF46" s="49"/>
      <c r="WXG46" s="49"/>
      <c r="WXH46" s="49"/>
      <c r="WXI46" s="49"/>
      <c r="WXJ46" s="49"/>
      <c r="WXK46" s="49"/>
      <c r="WXL46" s="49"/>
      <c r="WXM46" s="49"/>
      <c r="WXN46" s="49"/>
      <c r="WXO46" s="49"/>
      <c r="WXP46" s="49"/>
      <c r="WXQ46" s="49"/>
      <c r="WXR46" s="49"/>
      <c r="WXS46" s="49"/>
      <c r="WXT46" s="49"/>
      <c r="WXU46" s="49"/>
      <c r="WXV46" s="49"/>
      <c r="WXW46" s="49"/>
      <c r="WXX46" s="49"/>
      <c r="WXY46" s="49"/>
      <c r="WXZ46" s="49"/>
      <c r="WYA46" s="49"/>
      <c r="WYB46" s="49"/>
      <c r="WYC46" s="49"/>
      <c r="WYD46" s="49"/>
      <c r="WYE46" s="49"/>
      <c r="WYF46" s="49"/>
      <c r="WYG46" s="49"/>
      <c r="WYH46" s="49"/>
      <c r="WYI46" s="49"/>
      <c r="WYJ46" s="49"/>
      <c r="WYK46" s="49"/>
      <c r="WYL46" s="49"/>
      <c r="WYM46" s="49"/>
      <c r="WYN46" s="49"/>
      <c r="WYO46" s="49"/>
      <c r="WYP46" s="49"/>
      <c r="WYQ46" s="49"/>
      <c r="WYR46" s="49"/>
      <c r="WYS46" s="49"/>
      <c r="WYT46" s="49"/>
      <c r="WYU46" s="49"/>
      <c r="WYV46" s="49"/>
      <c r="WYW46" s="49"/>
      <c r="WYX46" s="49"/>
      <c r="WYY46" s="49"/>
      <c r="WYZ46" s="49"/>
      <c r="WZA46" s="49"/>
      <c r="WZB46" s="49"/>
      <c r="WZC46" s="49"/>
      <c r="WZD46" s="49"/>
      <c r="WZE46" s="49"/>
      <c r="WZF46" s="49"/>
      <c r="WZG46" s="49"/>
      <c r="WZH46" s="49"/>
      <c r="WZI46" s="49"/>
      <c r="WZJ46" s="49"/>
      <c r="WZK46" s="49"/>
      <c r="WZL46" s="49"/>
      <c r="WZM46" s="49"/>
      <c r="WZN46" s="49"/>
      <c r="WZO46" s="49"/>
      <c r="WZP46" s="49"/>
      <c r="WZQ46" s="49"/>
      <c r="WZR46" s="49"/>
      <c r="WZS46" s="49"/>
      <c r="WZT46" s="49"/>
      <c r="WZU46" s="49"/>
      <c r="WZV46" s="49"/>
      <c r="WZW46" s="49"/>
      <c r="WZX46" s="49"/>
      <c r="WZY46" s="49"/>
      <c r="WZZ46" s="49"/>
      <c r="XAA46" s="49"/>
      <c r="XAB46" s="49"/>
      <c r="XAC46" s="49"/>
      <c r="XAD46" s="49"/>
      <c r="XAE46" s="49"/>
      <c r="XAF46" s="49"/>
      <c r="XAG46" s="49"/>
      <c r="XAH46" s="49"/>
      <c r="XAI46" s="49"/>
      <c r="XAJ46" s="49"/>
      <c r="XAK46" s="49"/>
      <c r="XAL46" s="49"/>
      <c r="XAM46" s="49"/>
      <c r="XAN46" s="49"/>
      <c r="XAO46" s="49"/>
      <c r="XAP46" s="49"/>
      <c r="XAQ46" s="49"/>
      <c r="XAR46" s="49"/>
      <c r="XAS46" s="49"/>
      <c r="XAT46" s="49"/>
      <c r="XAU46" s="49"/>
      <c r="XAV46" s="49"/>
      <c r="XAW46" s="49"/>
      <c r="XAX46" s="49"/>
      <c r="XAY46" s="49"/>
      <c r="XAZ46" s="49"/>
      <c r="XBA46" s="49"/>
      <c r="XBB46" s="49"/>
      <c r="XBC46" s="49"/>
      <c r="XBD46" s="49"/>
      <c r="XBE46" s="49"/>
      <c r="XBF46" s="49"/>
      <c r="XBG46" s="49"/>
      <c r="XBH46" s="49"/>
      <c r="XBI46" s="49"/>
      <c r="XBJ46" s="49"/>
      <c r="XBK46" s="49"/>
      <c r="XBL46" s="49"/>
      <c r="XBM46" s="49"/>
      <c r="XBN46" s="49"/>
      <c r="XBO46" s="49"/>
      <c r="XBP46" s="49"/>
      <c r="XBQ46" s="49"/>
      <c r="XBR46" s="49"/>
      <c r="XBS46" s="49"/>
      <c r="XBT46" s="49"/>
      <c r="XBU46" s="49"/>
      <c r="XBV46" s="49"/>
      <c r="XBW46" s="49"/>
      <c r="XBX46" s="49"/>
      <c r="XBY46" s="49"/>
      <c r="XBZ46" s="49"/>
      <c r="XCA46" s="49"/>
      <c r="XCB46" s="49"/>
      <c r="XCC46" s="49"/>
      <c r="XCD46" s="49"/>
      <c r="XCE46" s="49"/>
      <c r="XCF46" s="49"/>
      <c r="XCG46" s="49"/>
      <c r="XCH46" s="49"/>
      <c r="XCI46" s="49"/>
      <c r="XCJ46" s="49"/>
      <c r="XCK46" s="49"/>
      <c r="XCL46" s="49"/>
      <c r="XCM46" s="49"/>
      <c r="XCN46" s="49"/>
      <c r="XCO46" s="49"/>
      <c r="XCP46" s="49"/>
      <c r="XCQ46" s="49"/>
      <c r="XCR46" s="49"/>
      <c r="XCS46" s="49"/>
      <c r="XCT46" s="49"/>
      <c r="XCU46" s="49"/>
      <c r="XCV46" s="49"/>
      <c r="XCW46" s="49"/>
      <c r="XCX46" s="49"/>
      <c r="XCY46" s="49"/>
      <c r="XCZ46" s="49"/>
      <c r="XDA46" s="49"/>
      <c r="XDB46" s="49"/>
      <c r="XDC46" s="49"/>
      <c r="XDD46" s="49"/>
      <c r="XDE46" s="49"/>
      <c r="XDF46" s="49"/>
      <c r="XDG46" s="49"/>
      <c r="XDH46" s="49"/>
      <c r="XDI46" s="49"/>
      <c r="XDJ46" s="49"/>
      <c r="XDK46" s="49"/>
      <c r="XDL46" s="49"/>
      <c r="XDM46" s="49"/>
      <c r="XDN46" s="49"/>
      <c r="XDO46" s="49"/>
      <c r="XDP46" s="49"/>
      <c r="XDQ46" s="49"/>
      <c r="XDR46" s="49"/>
      <c r="XDS46" s="49"/>
      <c r="XDT46" s="49"/>
      <c r="XDU46" s="49"/>
      <c r="XDV46" s="49"/>
      <c r="XDW46" s="49"/>
      <c r="XDX46" s="49"/>
      <c r="XDY46" s="49"/>
      <c r="XDZ46" s="49"/>
      <c r="XEA46" s="49"/>
      <c r="XEB46" s="49"/>
      <c r="XEC46" s="49"/>
      <c r="XED46" s="49"/>
      <c r="XEE46" s="49"/>
      <c r="XEF46" s="49"/>
      <c r="XEG46" s="49"/>
      <c r="XEH46" s="49"/>
      <c r="XEI46" s="49"/>
      <c r="XEJ46" s="49"/>
      <c r="XEK46" s="49"/>
      <c r="XEL46" s="49"/>
      <c r="XEM46" s="49"/>
      <c r="XEN46" s="49"/>
      <c r="XEO46" s="49"/>
      <c r="XEP46" s="49"/>
      <c r="XEQ46" s="49"/>
      <c r="XER46" s="49"/>
      <c r="XES46" s="49"/>
      <c r="XET46" s="49"/>
      <c r="XEU46" s="49"/>
      <c r="XEV46" s="49"/>
      <c r="XEW46" s="49"/>
      <c r="XEX46" s="49"/>
      <c r="XEY46" s="49"/>
      <c r="XEZ46" s="49"/>
      <c r="XFA46" s="49"/>
      <c r="XFB46" s="49"/>
      <c r="XFC46" s="49"/>
      <c r="XFD46" s="49"/>
    </row>
    <row r="47" spans="1:16384" ht="15.6" hidden="1" customHeight="1" x14ac:dyDescent="0.25">
      <c r="S47" s="49"/>
    </row>
    <row r="48" spans="1:16384" ht="15.75" hidden="1" x14ac:dyDescent="0.25"/>
  </sheetData>
  <sheetProtection sheet="1" objects="1" scenarios="1"/>
  <hyperlinks>
    <hyperlink ref="A46" r:id="rId1" display="Fuente: BANXICO. En: www.banxico.org.mx (1 de abril de 2014)."/>
    <hyperlink ref="Q1" location="Índice!A1" display="Índice!A1"/>
  </hyperlinks>
  <printOptions horizontalCentered="1" verticalCentered="1"/>
  <pageMargins left="0.19685039370078741" right="0.19685039370078741" top="0.19685039370078741" bottom="0.19685039370078741" header="0" footer="0.39370078740157483"/>
  <pageSetup orientation="landscape" r:id="rId2"/>
  <headerFooter scaleWithDoc="0" alignWithMargins="0">
    <oddHeader>&amp;L&amp;"Arial,Normal"&amp;10&amp;K000080INEGI. Anuario estadístico y geográfico por entidad federativa 2019.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50"/>
  <sheetViews>
    <sheetView showGridLines="0" showRowColHeaders="0" zoomScale="130" zoomScaleNormal="130" workbookViewId="0">
      <pane xSplit="1" ySplit="7" topLeftCell="B8" activePane="bottomRight" state="frozen"/>
      <selection activeCell="B4" sqref="B4"/>
      <selection pane="topRight" activeCell="B4" sqref="B4"/>
      <selection pane="bottomLeft" activeCell="B4" sqref="B4"/>
      <selection pane="bottomRight"/>
    </sheetView>
  </sheetViews>
  <sheetFormatPr baseColWidth="10" defaultColWidth="0" defaultRowHeight="11.25" customHeight="1" zeroHeight="1" x14ac:dyDescent="0.25"/>
  <cols>
    <col min="1" max="1" width="17" style="73" customWidth="1"/>
    <col min="2" max="2" width="5.5703125" style="73" customWidth="1"/>
    <col min="3" max="21" width="6.140625" style="73" customWidth="1"/>
    <col min="22" max="22" width="0.85546875" style="73" customWidth="1"/>
    <col min="23" max="23" width="11.5703125" style="73" hidden="1" customWidth="1"/>
    <col min="24" max="24" width="7.7109375" style="73" hidden="1" customWidth="1"/>
    <col min="25" max="266" width="11.5703125" style="73" hidden="1" customWidth="1"/>
    <col min="267" max="16384" width="11.42578125" style="73" hidden="1"/>
  </cols>
  <sheetData>
    <row r="1" spans="1:24" s="64" customFormat="1" ht="12" customHeight="1" x14ac:dyDescent="0.2">
      <c r="A1" s="62" t="s">
        <v>54</v>
      </c>
      <c r="B1" s="63"/>
      <c r="E1" s="65"/>
      <c r="G1" s="65"/>
      <c r="H1" s="62"/>
      <c r="I1" s="65"/>
      <c r="J1" s="65"/>
      <c r="K1" s="65"/>
      <c r="L1" s="65"/>
      <c r="M1" s="66"/>
      <c r="N1" s="66"/>
      <c r="O1" s="66"/>
      <c r="P1" s="66"/>
      <c r="Q1" s="66"/>
      <c r="R1" s="66"/>
      <c r="S1" s="66"/>
      <c r="T1" s="66"/>
      <c r="U1" s="67" t="s">
        <v>55</v>
      </c>
    </row>
    <row r="2" spans="1:24" s="64" customFormat="1" ht="12" customHeight="1" x14ac:dyDescent="0.25">
      <c r="A2" s="68" t="s">
        <v>56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</row>
    <row r="3" spans="1:24" s="64" customFormat="1" ht="12" customHeight="1" x14ac:dyDescent="0.25">
      <c r="A3" s="70" t="s">
        <v>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</row>
    <row r="4" spans="1:24" ht="3" customHeight="1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</row>
    <row r="5" spans="1:24" ht="3" customHeight="1" x14ac:dyDescent="0.25">
      <c r="A5" s="70"/>
      <c r="B5" s="70"/>
    </row>
    <row r="6" spans="1:24" s="77" customFormat="1" ht="9.9499999999999993" customHeight="1" x14ac:dyDescent="0.15">
      <c r="A6" s="74" t="s">
        <v>4</v>
      </c>
      <c r="B6" s="75" t="s">
        <v>57</v>
      </c>
      <c r="C6" s="75" t="s">
        <v>58</v>
      </c>
      <c r="D6" s="75" t="s">
        <v>59</v>
      </c>
      <c r="E6" s="75" t="s">
        <v>60</v>
      </c>
      <c r="F6" s="75" t="s">
        <v>5</v>
      </c>
      <c r="G6" s="75" t="s">
        <v>6</v>
      </c>
      <c r="H6" s="75" t="s">
        <v>7</v>
      </c>
      <c r="I6" s="75" t="s">
        <v>8</v>
      </c>
      <c r="J6" s="75" t="s">
        <v>9</v>
      </c>
      <c r="K6" s="75" t="s">
        <v>10</v>
      </c>
      <c r="L6" s="75" t="s">
        <v>11</v>
      </c>
      <c r="M6" s="75">
        <v>2010</v>
      </c>
      <c r="N6" s="76">
        <v>2011</v>
      </c>
      <c r="O6" s="76">
        <v>2012</v>
      </c>
      <c r="P6" s="76">
        <v>2013</v>
      </c>
      <c r="Q6" s="76">
        <v>2014</v>
      </c>
      <c r="R6" s="76">
        <v>2015</v>
      </c>
      <c r="S6" s="76">
        <v>2016</v>
      </c>
      <c r="T6" s="76">
        <v>2017</v>
      </c>
      <c r="U6" s="76" t="s">
        <v>48</v>
      </c>
    </row>
    <row r="7" spans="1:24" ht="3" customHeight="1" x14ac:dyDescent="0.2">
      <c r="A7" s="72"/>
      <c r="B7" s="78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</row>
    <row r="8" spans="1:24" ht="3" customHeight="1" x14ac:dyDescent="0.2">
      <c r="A8" s="70"/>
      <c r="B8" s="79"/>
    </row>
    <row r="9" spans="1:24" s="81" customFormat="1" ht="9" customHeight="1" x14ac:dyDescent="0.25">
      <c r="A9" s="80" t="s">
        <v>15</v>
      </c>
      <c r="B9" s="71">
        <f t="shared" ref="B9:M9" si="0">SUM(B11:B42)</f>
        <v>13934.768947690005</v>
      </c>
      <c r="C9" s="71">
        <f t="shared" si="0"/>
        <v>18210.260714450007</v>
      </c>
      <c r="D9" s="71">
        <f t="shared" si="0"/>
        <v>30038.999555329992</v>
      </c>
      <c r="E9" s="71">
        <f t="shared" si="0"/>
        <v>24056.292266880013</v>
      </c>
      <c r="F9" s="71">
        <f t="shared" si="0"/>
        <v>18224.300720710005</v>
      </c>
      <c r="G9" s="71">
        <f t="shared" si="0"/>
        <v>24911.859672939991</v>
      </c>
      <c r="H9" s="71">
        <f t="shared" si="0"/>
        <v>26015.382589769972</v>
      </c>
      <c r="I9" s="71">
        <f t="shared" si="0"/>
        <v>21126.420554379998</v>
      </c>
      <c r="J9" s="71">
        <f t="shared" si="0"/>
        <v>32481.41929161999</v>
      </c>
      <c r="K9" s="71">
        <f t="shared" si="0"/>
        <v>29471.922735970023</v>
      </c>
      <c r="L9" s="71">
        <f t="shared" si="0"/>
        <v>17961.637380100001</v>
      </c>
      <c r="M9" s="71">
        <f t="shared" si="0"/>
        <v>27229.267719729982</v>
      </c>
      <c r="N9" s="71">
        <f>SUM(N11:N42)</f>
        <v>25575.024047809999</v>
      </c>
      <c r="O9" s="71">
        <f>SUM(O11:O42)</f>
        <v>21893.889988500003</v>
      </c>
      <c r="P9" s="71">
        <f t="shared" ref="P9:Q9" si="1">SUM(P11:P42)</f>
        <v>48326.713133640005</v>
      </c>
      <c r="Q9" s="71">
        <f t="shared" si="1"/>
        <v>30297.144259969995</v>
      </c>
      <c r="R9" s="71">
        <f>SUM(R11:R42)</f>
        <v>35891.411698349992</v>
      </c>
      <c r="S9" s="71">
        <f>SUM(S11:S42)</f>
        <v>31130.881504499986</v>
      </c>
      <c r="T9" s="71">
        <f>SUM(T11:T42)</f>
        <v>33683.084712090007</v>
      </c>
      <c r="U9" s="71">
        <f>SUM(U11:U42)</f>
        <v>33544.892343320003</v>
      </c>
      <c r="X9" s="82"/>
    </row>
    <row r="10" spans="1:24" s="81" customFormat="1" ht="3.95" customHeight="1" x14ac:dyDescent="0.25">
      <c r="A10" s="80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X10" s="82"/>
    </row>
    <row r="11" spans="1:24" s="86" customFormat="1" ht="9" customHeight="1" x14ac:dyDescent="0.15">
      <c r="A11" s="83" t="s">
        <v>16</v>
      </c>
      <c r="B11" s="84">
        <v>818.84607199999891</v>
      </c>
      <c r="C11" s="85">
        <v>288.16124299999979</v>
      </c>
      <c r="D11" s="85">
        <v>254.52894600000008</v>
      </c>
      <c r="E11" s="85">
        <v>115.05551799999981</v>
      </c>
      <c r="F11" s="85">
        <v>119.72063599999998</v>
      </c>
      <c r="G11" s="85">
        <v>441.21912399999957</v>
      </c>
      <c r="H11" s="85">
        <v>133.83369061000016</v>
      </c>
      <c r="I11" s="85">
        <v>140.30409699999956</v>
      </c>
      <c r="J11" s="85">
        <v>410.57380699999993</v>
      </c>
      <c r="K11" s="85">
        <v>337.40853900000019</v>
      </c>
      <c r="L11" s="85">
        <v>342.12435367999967</v>
      </c>
      <c r="M11" s="85">
        <v>316.09580699999924</v>
      </c>
      <c r="N11" s="85">
        <v>189.2468848499999</v>
      </c>
      <c r="O11" s="85">
        <v>354.42925101999998</v>
      </c>
      <c r="P11" s="85">
        <v>45.20084944999995</v>
      </c>
      <c r="Q11" s="85">
        <v>938.57596658999853</v>
      </c>
      <c r="R11" s="85">
        <v>803.81336395999995</v>
      </c>
      <c r="S11" s="85">
        <v>593.18549539999947</v>
      </c>
      <c r="T11" s="85">
        <v>1577.4588526900013</v>
      </c>
      <c r="U11" s="85">
        <v>1136.3621111699993</v>
      </c>
      <c r="X11" s="82"/>
    </row>
    <row r="12" spans="1:24" s="86" customFormat="1" ht="9" customHeight="1" x14ac:dyDescent="0.15">
      <c r="A12" s="83" t="s">
        <v>17</v>
      </c>
      <c r="B12" s="84">
        <v>1238.7141825499984</v>
      </c>
      <c r="C12" s="85">
        <v>1054.0118179799997</v>
      </c>
      <c r="D12" s="85">
        <v>1326.0861335499999</v>
      </c>
      <c r="E12" s="85">
        <v>1535.2230658100038</v>
      </c>
      <c r="F12" s="85">
        <v>1099.4076089500004</v>
      </c>
      <c r="G12" s="85">
        <v>1366.3471196700007</v>
      </c>
      <c r="H12" s="85">
        <v>1343.2439504399997</v>
      </c>
      <c r="I12" s="85">
        <v>1328.220531970007</v>
      </c>
      <c r="J12" s="85">
        <v>1790.5603474100001</v>
      </c>
      <c r="K12" s="85">
        <v>1456.6194513500043</v>
      </c>
      <c r="L12" s="85">
        <v>829.58471115999907</v>
      </c>
      <c r="M12" s="85">
        <v>1413.2318670200007</v>
      </c>
      <c r="N12" s="85">
        <v>759.43365447999793</v>
      </c>
      <c r="O12" s="85">
        <v>1017.6686525399996</v>
      </c>
      <c r="P12" s="85">
        <v>1290.6838541199986</v>
      </c>
      <c r="Q12" s="85">
        <v>1204.0077924199984</v>
      </c>
      <c r="R12" s="85">
        <v>1180.7920387100005</v>
      </c>
      <c r="S12" s="85">
        <v>1515.881040419999</v>
      </c>
      <c r="T12" s="85">
        <v>1479.1642053699989</v>
      </c>
      <c r="U12" s="85">
        <v>1422.8425543900005</v>
      </c>
      <c r="X12" s="82"/>
    </row>
    <row r="13" spans="1:24" s="86" customFormat="1" ht="9" customHeight="1" x14ac:dyDescent="0.15">
      <c r="A13" s="83" t="s">
        <v>18</v>
      </c>
      <c r="B13" s="84">
        <v>134.51285013</v>
      </c>
      <c r="C13" s="85">
        <v>173.03203891999979</v>
      </c>
      <c r="D13" s="85">
        <v>242.78259824999989</v>
      </c>
      <c r="E13" s="85">
        <v>330.64456550999955</v>
      </c>
      <c r="F13" s="85">
        <v>154.94246340999993</v>
      </c>
      <c r="G13" s="85">
        <v>229.00966678999993</v>
      </c>
      <c r="H13" s="85">
        <v>723.7307865800002</v>
      </c>
      <c r="I13" s="85">
        <v>603.6590180100003</v>
      </c>
      <c r="J13" s="85">
        <v>909.42151537999951</v>
      </c>
      <c r="K13" s="85">
        <v>820.58576676000018</v>
      </c>
      <c r="L13" s="85">
        <v>451.55422852999976</v>
      </c>
      <c r="M13" s="85">
        <v>521.01126326999997</v>
      </c>
      <c r="N13" s="85">
        <v>710.56601918000001</v>
      </c>
      <c r="O13" s="85">
        <v>730.25125852999872</v>
      </c>
      <c r="P13" s="85">
        <v>421.37019348000001</v>
      </c>
      <c r="Q13" s="85">
        <v>253.84953964000039</v>
      </c>
      <c r="R13" s="85">
        <v>412.55473506000021</v>
      </c>
      <c r="S13" s="85">
        <v>512.25205795999989</v>
      </c>
      <c r="T13" s="85">
        <v>569.49993374999974</v>
      </c>
      <c r="U13" s="85">
        <v>413.57505486000019</v>
      </c>
      <c r="X13" s="82"/>
    </row>
    <row r="14" spans="1:24" s="86" customFormat="1" ht="9" customHeight="1" x14ac:dyDescent="0.15">
      <c r="A14" s="87" t="s">
        <v>19</v>
      </c>
      <c r="B14" s="88">
        <v>30.505074999999994</v>
      </c>
      <c r="C14" s="89">
        <v>25.308216000000026</v>
      </c>
      <c r="D14" s="89">
        <v>51.634707999999968</v>
      </c>
      <c r="E14" s="89">
        <v>190.91886299999999</v>
      </c>
      <c r="F14" s="89">
        <v>65.706121000000081</v>
      </c>
      <c r="G14" s="89">
        <v>149.04748899999993</v>
      </c>
      <c r="H14" s="89">
        <v>129.30005799999998</v>
      </c>
      <c r="I14" s="89">
        <v>30.152607000000028</v>
      </c>
      <c r="J14" s="89">
        <v>134.52313199999963</v>
      </c>
      <c r="K14" s="89">
        <v>150.05263849999986</v>
      </c>
      <c r="L14" s="89">
        <v>25.89666569000002</v>
      </c>
      <c r="M14" s="89">
        <v>73.203547949999987</v>
      </c>
      <c r="N14" s="89">
        <v>24.808271190000049</v>
      </c>
      <c r="O14" s="89">
        <v>209.6683148700001</v>
      </c>
      <c r="P14" s="89">
        <v>278.41982285999956</v>
      </c>
      <c r="Q14" s="89">
        <v>216.68494139999993</v>
      </c>
      <c r="R14" s="89">
        <v>546.81660291000048</v>
      </c>
      <c r="S14" s="89">
        <v>141.83942990000003</v>
      </c>
      <c r="T14" s="89">
        <v>325.41905283999984</v>
      </c>
      <c r="U14" s="89">
        <v>117.23102773999999</v>
      </c>
      <c r="X14" s="82"/>
    </row>
    <row r="15" spans="1:24" s="86" customFormat="1" ht="9" customHeight="1" x14ac:dyDescent="0.15">
      <c r="A15" s="83" t="s">
        <v>20</v>
      </c>
      <c r="B15" s="84">
        <v>481.69713039999971</v>
      </c>
      <c r="C15" s="85">
        <v>511.21676800000029</v>
      </c>
      <c r="D15" s="85">
        <v>1129.8687290000005</v>
      </c>
      <c r="E15" s="85">
        <v>884.80020199999979</v>
      </c>
      <c r="F15" s="85">
        <v>823.94898511000088</v>
      </c>
      <c r="G15" s="85">
        <v>841.53027599999848</v>
      </c>
      <c r="H15" s="85">
        <v>642.15201400000012</v>
      </c>
      <c r="I15" s="85">
        <v>608.27746399999933</v>
      </c>
      <c r="J15" s="85">
        <v>666.29030586999954</v>
      </c>
      <c r="K15" s="85">
        <v>583.0830449999994</v>
      </c>
      <c r="L15" s="85">
        <v>381.21029472000026</v>
      </c>
      <c r="M15" s="85">
        <v>751.20089099999973</v>
      </c>
      <c r="N15" s="85">
        <v>647.32323937000001</v>
      </c>
      <c r="O15" s="85">
        <v>539.11546421000025</v>
      </c>
      <c r="P15" s="85">
        <v>1805.3265071000033</v>
      </c>
      <c r="Q15" s="85">
        <v>1619.0997460699996</v>
      </c>
      <c r="R15" s="85">
        <v>1364.9442528799991</v>
      </c>
      <c r="S15" s="85">
        <v>1222.5294850000016</v>
      </c>
      <c r="T15" s="85">
        <v>2683.7945589199981</v>
      </c>
      <c r="U15" s="85">
        <v>3179.7887116700026</v>
      </c>
      <c r="X15" s="82"/>
    </row>
    <row r="16" spans="1:24" s="86" customFormat="1" ht="9" customHeight="1" x14ac:dyDescent="0.15">
      <c r="A16" s="83" t="s">
        <v>21</v>
      </c>
      <c r="B16" s="84">
        <v>31.645759999999996</v>
      </c>
      <c r="C16" s="85">
        <v>15.856372449999995</v>
      </c>
      <c r="D16" s="85">
        <v>94.618384999999989</v>
      </c>
      <c r="E16" s="85">
        <v>65.525927559999985</v>
      </c>
      <c r="F16" s="85">
        <v>74.740078999999923</v>
      </c>
      <c r="G16" s="85">
        <v>156.74497243000013</v>
      </c>
      <c r="H16" s="85">
        <v>52.182598000000006</v>
      </c>
      <c r="I16" s="85">
        <v>106.29006290000008</v>
      </c>
      <c r="J16" s="85">
        <v>118.26096052000011</v>
      </c>
      <c r="K16" s="85">
        <v>187.31554760999992</v>
      </c>
      <c r="L16" s="85">
        <v>134.76719030999993</v>
      </c>
      <c r="M16" s="85">
        <v>264.86709815000029</v>
      </c>
      <c r="N16" s="85">
        <v>153.68612924999988</v>
      </c>
      <c r="O16" s="85">
        <v>59.989411039999993</v>
      </c>
      <c r="P16" s="85">
        <v>167.54168459999994</v>
      </c>
      <c r="Q16" s="85">
        <v>195.02918523000005</v>
      </c>
      <c r="R16" s="85">
        <v>164.75201005999983</v>
      </c>
      <c r="S16" s="85">
        <v>-25.454147730000038</v>
      </c>
      <c r="T16" s="85">
        <v>143.81938609999997</v>
      </c>
      <c r="U16" s="85">
        <v>96.582206260000049</v>
      </c>
      <c r="X16" s="82"/>
    </row>
    <row r="17" spans="1:24" s="86" customFormat="1" ht="9" customHeight="1" x14ac:dyDescent="0.15">
      <c r="A17" s="83" t="s">
        <v>22</v>
      </c>
      <c r="B17" s="84">
        <v>34.010388819999989</v>
      </c>
      <c r="C17" s="85">
        <v>43.47261199999997</v>
      </c>
      <c r="D17" s="85">
        <v>199.30156099999996</v>
      </c>
      <c r="E17" s="85">
        <v>207.62680400000008</v>
      </c>
      <c r="F17" s="85">
        <v>114.29170811000012</v>
      </c>
      <c r="G17" s="85">
        <v>232.20418200000012</v>
      </c>
      <c r="H17" s="85">
        <v>142.07601499999996</v>
      </c>
      <c r="I17" s="85">
        <v>89.25622700000001</v>
      </c>
      <c r="J17" s="85">
        <v>186.87659400000004</v>
      </c>
      <c r="K17" s="85">
        <v>63.20318300000006</v>
      </c>
      <c r="L17" s="85">
        <v>91.881580190000022</v>
      </c>
      <c r="M17" s="85">
        <v>157.67583615000009</v>
      </c>
      <c r="N17" s="85">
        <v>92.808819249999942</v>
      </c>
      <c r="O17" s="85">
        <v>121.09168492999997</v>
      </c>
      <c r="P17" s="85">
        <v>193.20384208999977</v>
      </c>
      <c r="Q17" s="85">
        <v>35.023386400000085</v>
      </c>
      <c r="R17" s="85">
        <v>264.95352255999973</v>
      </c>
      <c r="S17" s="85">
        <v>138.62336812000004</v>
      </c>
      <c r="T17" s="85">
        <v>214.40040379000001</v>
      </c>
      <c r="U17" s="85">
        <v>67.591949610000071</v>
      </c>
      <c r="X17" s="82"/>
    </row>
    <row r="18" spans="1:24" s="86" customFormat="1" ht="9" customHeight="1" x14ac:dyDescent="0.15">
      <c r="A18" s="87" t="s">
        <v>23</v>
      </c>
      <c r="B18" s="88">
        <v>635.01567400000101</v>
      </c>
      <c r="C18" s="89">
        <v>1387.1557399999997</v>
      </c>
      <c r="D18" s="89">
        <v>1076.3678899999993</v>
      </c>
      <c r="E18" s="89">
        <v>1362.4389100000014</v>
      </c>
      <c r="F18" s="89">
        <v>1119.7591260000011</v>
      </c>
      <c r="G18" s="89">
        <v>1458.836497869999</v>
      </c>
      <c r="H18" s="89">
        <v>1691.9112040000009</v>
      </c>
      <c r="I18" s="89">
        <v>1948.2143599999979</v>
      </c>
      <c r="J18" s="89">
        <v>2267.1596659999955</v>
      </c>
      <c r="K18" s="89">
        <v>2625.0490922799995</v>
      </c>
      <c r="L18" s="89">
        <v>1424.5148853000007</v>
      </c>
      <c r="M18" s="89">
        <v>1847.3573678200039</v>
      </c>
      <c r="N18" s="89">
        <v>1223.7426686099973</v>
      </c>
      <c r="O18" s="89">
        <v>1241.8208397299995</v>
      </c>
      <c r="P18" s="89">
        <v>2306.7673933500023</v>
      </c>
      <c r="Q18" s="89">
        <v>1877.6391534799982</v>
      </c>
      <c r="R18" s="89">
        <v>2476.792266909998</v>
      </c>
      <c r="S18" s="89">
        <v>2002.8734647799986</v>
      </c>
      <c r="T18" s="89">
        <v>1766.5491860600009</v>
      </c>
      <c r="U18" s="89">
        <v>1148.4184677599992</v>
      </c>
      <c r="X18" s="82"/>
    </row>
    <row r="19" spans="1:24" s="86" customFormat="1" ht="9" customHeight="1" x14ac:dyDescent="0.15">
      <c r="A19" s="83" t="s">
        <v>24</v>
      </c>
      <c r="B19" s="84">
        <v>3616.0437450000049</v>
      </c>
      <c r="C19" s="85">
        <v>5278.3937567800076</v>
      </c>
      <c r="D19" s="85">
        <v>10206.333455999997</v>
      </c>
      <c r="E19" s="85">
        <v>6466.7077970000028</v>
      </c>
      <c r="F19" s="85">
        <v>3482.2025276000049</v>
      </c>
      <c r="G19" s="85">
        <v>5466.7598932499995</v>
      </c>
      <c r="H19" s="85">
        <v>6218.744439999994</v>
      </c>
      <c r="I19" s="85">
        <v>5472.4245449999971</v>
      </c>
      <c r="J19" s="85">
        <v>6930.7906488800136</v>
      </c>
      <c r="K19" s="85">
        <v>7689.9739517600146</v>
      </c>
      <c r="L19" s="85">
        <v>5374.834676909999</v>
      </c>
      <c r="M19" s="85">
        <v>3971.1646250999966</v>
      </c>
      <c r="N19" s="85">
        <v>7408.9394326100009</v>
      </c>
      <c r="O19" s="85">
        <v>1369.7328225699976</v>
      </c>
      <c r="P19" s="85">
        <v>5844.7611925499932</v>
      </c>
      <c r="Q19" s="85">
        <v>6101.3697192299978</v>
      </c>
      <c r="R19" s="85">
        <v>6155.7892891999936</v>
      </c>
      <c r="S19" s="85">
        <v>6575.0093793799961</v>
      </c>
      <c r="T19" s="85">
        <v>4933.1922694800123</v>
      </c>
      <c r="U19" s="85">
        <v>6084.2196770900036</v>
      </c>
      <c r="X19" s="82"/>
    </row>
    <row r="20" spans="1:24" s="86" customFormat="1" ht="9" customHeight="1" x14ac:dyDescent="0.15">
      <c r="A20" s="83" t="s">
        <v>25</v>
      </c>
      <c r="B20" s="84">
        <v>166.06499799999992</v>
      </c>
      <c r="C20" s="85">
        <v>111.43460799999997</v>
      </c>
      <c r="D20" s="85">
        <v>288.85544900000031</v>
      </c>
      <c r="E20" s="85">
        <v>172.52053600000005</v>
      </c>
      <c r="F20" s="85">
        <v>306.40817500000009</v>
      </c>
      <c r="G20" s="85">
        <v>-82.368548999999987</v>
      </c>
      <c r="H20" s="85">
        <v>76.630701000000045</v>
      </c>
      <c r="I20" s="85">
        <v>10.774380000000018</v>
      </c>
      <c r="J20" s="85">
        <v>421.61760200000049</v>
      </c>
      <c r="K20" s="85">
        <v>488.13208899999938</v>
      </c>
      <c r="L20" s="85">
        <v>127.36882939000009</v>
      </c>
      <c r="M20" s="85">
        <v>412.94039540000006</v>
      </c>
      <c r="N20" s="85">
        <v>227.86182986000009</v>
      </c>
      <c r="O20" s="85">
        <v>268.38881626999978</v>
      </c>
      <c r="P20" s="85">
        <v>447.35001963999997</v>
      </c>
      <c r="Q20" s="85">
        <v>75.172777989999986</v>
      </c>
      <c r="R20" s="85">
        <v>231.77562836999988</v>
      </c>
      <c r="S20" s="85">
        <v>268.20950198000003</v>
      </c>
      <c r="T20" s="85">
        <v>107.56633641999998</v>
      </c>
      <c r="U20" s="85">
        <v>191.01886683000009</v>
      </c>
      <c r="X20" s="82"/>
    </row>
    <row r="21" spans="1:24" s="86" customFormat="1" ht="9" customHeight="1" x14ac:dyDescent="0.15">
      <c r="A21" s="83" t="s">
        <v>26</v>
      </c>
      <c r="B21" s="84">
        <v>309.16424300000017</v>
      </c>
      <c r="C21" s="85">
        <v>307.37178700000004</v>
      </c>
      <c r="D21" s="85">
        <v>857.23781200000008</v>
      </c>
      <c r="E21" s="85">
        <v>739.25086400000055</v>
      </c>
      <c r="F21" s="85">
        <v>722.16952803000061</v>
      </c>
      <c r="G21" s="85">
        <v>689.20180200000038</v>
      </c>
      <c r="H21" s="85">
        <v>781.88628999999969</v>
      </c>
      <c r="I21" s="85">
        <v>596.4692219999996</v>
      </c>
      <c r="J21" s="85">
        <v>1091.9940745200004</v>
      </c>
      <c r="K21" s="85">
        <v>751.78479399999992</v>
      </c>
      <c r="L21" s="85">
        <v>508.59799896999994</v>
      </c>
      <c r="M21" s="85">
        <v>399.26994754000015</v>
      </c>
      <c r="N21" s="85">
        <v>1423.06807613</v>
      </c>
      <c r="O21" s="85">
        <v>1332.2990086199989</v>
      </c>
      <c r="P21" s="85">
        <v>2634.9808625500068</v>
      </c>
      <c r="Q21" s="85">
        <v>1315.8744993499993</v>
      </c>
      <c r="R21" s="85">
        <v>1757.5028029799998</v>
      </c>
      <c r="S21" s="85">
        <v>1324.899906109998</v>
      </c>
      <c r="T21" s="85">
        <v>1749.5419460799988</v>
      </c>
      <c r="U21" s="85">
        <v>2399.3619214200007</v>
      </c>
      <c r="X21" s="82"/>
    </row>
    <row r="22" spans="1:24" s="86" customFormat="1" ht="9" customHeight="1" x14ac:dyDescent="0.15">
      <c r="A22" s="87" t="s">
        <v>27</v>
      </c>
      <c r="B22" s="88">
        <v>36.01426691999999</v>
      </c>
      <c r="C22" s="89">
        <v>49.40541051999999</v>
      </c>
      <c r="D22" s="89">
        <v>215.74931301000001</v>
      </c>
      <c r="E22" s="89">
        <v>301.849152</v>
      </c>
      <c r="F22" s="89">
        <v>159.10070499999995</v>
      </c>
      <c r="G22" s="89">
        <v>218.27775200000008</v>
      </c>
      <c r="H22" s="89">
        <v>237.10971201999976</v>
      </c>
      <c r="I22" s="89">
        <v>162.57771366</v>
      </c>
      <c r="J22" s="89">
        <v>112.30247403000001</v>
      </c>
      <c r="K22" s="89">
        <v>574.56270718999917</v>
      </c>
      <c r="L22" s="89">
        <v>135.5190522200003</v>
      </c>
      <c r="M22" s="89">
        <v>138.66957828999998</v>
      </c>
      <c r="N22" s="89">
        <v>240.82163397000011</v>
      </c>
      <c r="O22" s="89">
        <v>163.54740872000031</v>
      </c>
      <c r="P22" s="89">
        <v>1086.8947696800062</v>
      </c>
      <c r="Q22" s="89">
        <v>479.44441143999853</v>
      </c>
      <c r="R22" s="89">
        <v>167.44257227</v>
      </c>
      <c r="S22" s="89">
        <v>180.42704166000007</v>
      </c>
      <c r="T22" s="89">
        <v>409.04466183000028</v>
      </c>
      <c r="U22" s="89">
        <v>417.74260072999999</v>
      </c>
      <c r="X22" s="82"/>
    </row>
    <row r="23" spans="1:24" s="86" customFormat="1" ht="9" customHeight="1" x14ac:dyDescent="0.15">
      <c r="A23" s="83" t="s">
        <v>28</v>
      </c>
      <c r="B23" s="84">
        <v>6.6628729999999967</v>
      </c>
      <c r="C23" s="85">
        <v>-84.997926000000035</v>
      </c>
      <c r="D23" s="85">
        <v>336.06128799999993</v>
      </c>
      <c r="E23" s="85">
        <v>157.10746100000023</v>
      </c>
      <c r="F23" s="85">
        <v>98.25757899999995</v>
      </c>
      <c r="G23" s="85">
        <v>213.61985441999994</v>
      </c>
      <c r="H23" s="85">
        <v>111.39954399999999</v>
      </c>
      <c r="I23" s="85">
        <v>194.38204500000003</v>
      </c>
      <c r="J23" s="85">
        <v>87.068187000000023</v>
      </c>
      <c r="K23" s="85">
        <v>121.74407099999998</v>
      </c>
      <c r="L23" s="85">
        <v>111.45512400000005</v>
      </c>
      <c r="M23" s="85">
        <v>380.3469310000001</v>
      </c>
      <c r="N23" s="85">
        <v>265.52540805000001</v>
      </c>
      <c r="O23" s="85">
        <v>178.80899578000015</v>
      </c>
      <c r="P23" s="85">
        <v>470.02068616999992</v>
      </c>
      <c r="Q23" s="85">
        <v>-76.431224970000045</v>
      </c>
      <c r="R23" s="85">
        <v>527.41335170999969</v>
      </c>
      <c r="S23" s="85">
        <v>437.30003515999954</v>
      </c>
      <c r="T23" s="85">
        <v>353.77047698999985</v>
      </c>
      <c r="U23" s="85">
        <v>180.57608441000002</v>
      </c>
      <c r="X23" s="82"/>
    </row>
    <row r="24" spans="1:24" s="86" customFormat="1" ht="9" customHeight="1" x14ac:dyDescent="0.15">
      <c r="A24" s="83" t="s">
        <v>29</v>
      </c>
      <c r="B24" s="84">
        <v>766.64695652999967</v>
      </c>
      <c r="C24" s="85">
        <v>1403.0065958399989</v>
      </c>
      <c r="D24" s="85">
        <v>1734.3108599400027</v>
      </c>
      <c r="E24" s="85">
        <v>1169.7941529600009</v>
      </c>
      <c r="F24" s="85">
        <v>1257.4561380699988</v>
      </c>
      <c r="G24" s="85">
        <v>1418.9434080799999</v>
      </c>
      <c r="H24" s="85">
        <v>823.96641772999737</v>
      </c>
      <c r="I24" s="85">
        <v>988.8341702199981</v>
      </c>
      <c r="J24" s="85">
        <v>1838.1075320099983</v>
      </c>
      <c r="K24" s="85">
        <v>1038.1228604699993</v>
      </c>
      <c r="L24" s="85">
        <v>1003.8696215</v>
      </c>
      <c r="M24" s="85">
        <v>2247.4573311299982</v>
      </c>
      <c r="N24" s="85">
        <v>1040.13166432</v>
      </c>
      <c r="O24" s="85">
        <v>1412.9246858000004</v>
      </c>
      <c r="P24" s="85">
        <v>2936.3742266499967</v>
      </c>
      <c r="Q24" s="85">
        <v>1677.2637135899954</v>
      </c>
      <c r="R24" s="85">
        <v>2710.7399768100045</v>
      </c>
      <c r="S24" s="85">
        <v>2033.9946032900018</v>
      </c>
      <c r="T24" s="85">
        <v>1520.0290806999985</v>
      </c>
      <c r="U24" s="85">
        <v>954.27657880000027</v>
      </c>
      <c r="X24" s="82"/>
    </row>
    <row r="25" spans="1:24" s="86" customFormat="1" ht="9" customHeight="1" x14ac:dyDescent="0.15">
      <c r="A25" s="83" t="s">
        <v>30</v>
      </c>
      <c r="B25" s="84">
        <v>1129.5082190000032</v>
      </c>
      <c r="C25" s="85">
        <v>1312.1577130000032</v>
      </c>
      <c r="D25" s="85">
        <v>2355.8763892999978</v>
      </c>
      <c r="E25" s="85">
        <v>1935.0147319999994</v>
      </c>
      <c r="F25" s="85">
        <v>1493.1825747099965</v>
      </c>
      <c r="G25" s="85">
        <v>3934.9125659999936</v>
      </c>
      <c r="H25" s="85">
        <v>2560.3531573599944</v>
      </c>
      <c r="I25" s="85">
        <v>2402.4087239999981</v>
      </c>
      <c r="J25" s="85">
        <v>2220.9097796300011</v>
      </c>
      <c r="K25" s="85">
        <v>2345.0571485800001</v>
      </c>
      <c r="L25" s="85">
        <v>1592.1843955799993</v>
      </c>
      <c r="M25" s="85">
        <v>2034.8633006600003</v>
      </c>
      <c r="N25" s="90">
        <v>2700.0751318700036</v>
      </c>
      <c r="O25" s="90">
        <v>3113.6350031700063</v>
      </c>
      <c r="P25" s="90">
        <v>4575.0534273300091</v>
      </c>
      <c r="Q25" s="90">
        <v>3538.0470477300055</v>
      </c>
      <c r="R25" s="90">
        <v>3042.8071726399999</v>
      </c>
      <c r="S25" s="90">
        <v>2456.5457499400036</v>
      </c>
      <c r="T25" s="90">
        <v>3768.9263866399951</v>
      </c>
      <c r="U25" s="90">
        <v>2252.8267895299996</v>
      </c>
      <c r="X25" s="82"/>
    </row>
    <row r="26" spans="1:24" s="86" customFormat="1" ht="9" customHeight="1" x14ac:dyDescent="0.15">
      <c r="A26" s="87" t="s">
        <v>31</v>
      </c>
      <c r="B26" s="88">
        <v>25.452083000000002</v>
      </c>
      <c r="C26" s="89">
        <v>28.331433999999987</v>
      </c>
      <c r="D26" s="89">
        <v>319.03981300000009</v>
      </c>
      <c r="E26" s="89">
        <v>204.58782300000004</v>
      </c>
      <c r="F26" s="89">
        <v>134.76029400000004</v>
      </c>
      <c r="G26" s="89">
        <v>368.00729399999994</v>
      </c>
      <c r="H26" s="89">
        <v>247.99793399999982</v>
      </c>
      <c r="I26" s="89">
        <v>63.346536</v>
      </c>
      <c r="J26" s="89">
        <v>1860.9108940000001</v>
      </c>
      <c r="K26" s="89">
        <v>187.21132299999974</v>
      </c>
      <c r="L26" s="89">
        <v>156.47530513999996</v>
      </c>
      <c r="M26" s="89">
        <v>158.19514286999993</v>
      </c>
      <c r="N26" s="89">
        <v>150.78415817999988</v>
      </c>
      <c r="O26" s="89">
        <v>335.50618718999993</v>
      </c>
      <c r="P26" s="89">
        <v>2246.1284568299984</v>
      </c>
      <c r="Q26" s="89">
        <v>210.65868303000011</v>
      </c>
      <c r="R26" s="89">
        <v>418.48656508000045</v>
      </c>
      <c r="S26" s="89">
        <v>192.36314572999996</v>
      </c>
      <c r="T26" s="89">
        <v>294.0846767400003</v>
      </c>
      <c r="U26" s="89">
        <v>432.24224033000036</v>
      </c>
      <c r="X26" s="82"/>
    </row>
    <row r="27" spans="1:24" s="86" customFormat="1" ht="9" customHeight="1" x14ac:dyDescent="0.15">
      <c r="A27" s="83" t="s">
        <v>32</v>
      </c>
      <c r="B27" s="84">
        <v>456.57054799999975</v>
      </c>
      <c r="C27" s="85">
        <v>152.60514201000015</v>
      </c>
      <c r="D27" s="85">
        <v>251.49935400000012</v>
      </c>
      <c r="E27" s="85">
        <v>192.46983199999988</v>
      </c>
      <c r="F27" s="85">
        <v>96.1181160000001</v>
      </c>
      <c r="G27" s="85">
        <v>467.85360799999967</v>
      </c>
      <c r="H27" s="85">
        <v>176.27750299999983</v>
      </c>
      <c r="I27" s="85">
        <v>173.94732500000006</v>
      </c>
      <c r="J27" s="85">
        <v>393.49801499999984</v>
      </c>
      <c r="K27" s="85">
        <v>284.79285499999986</v>
      </c>
      <c r="L27" s="85">
        <v>121.69188635999993</v>
      </c>
      <c r="M27" s="85">
        <v>199.37923599999991</v>
      </c>
      <c r="N27" s="85">
        <v>102.4587569400001</v>
      </c>
      <c r="O27" s="85">
        <v>273.99823007000037</v>
      </c>
      <c r="P27" s="85">
        <v>450.96462000999969</v>
      </c>
      <c r="Q27" s="85">
        <v>356.10058218000034</v>
      </c>
      <c r="R27" s="85">
        <v>496.89247329000023</v>
      </c>
      <c r="S27" s="85">
        <v>233.35280097000009</v>
      </c>
      <c r="T27" s="85">
        <v>602.65618540000003</v>
      </c>
      <c r="U27" s="85">
        <v>244.89345823999997</v>
      </c>
      <c r="X27" s="82"/>
    </row>
    <row r="28" spans="1:24" s="86" customFormat="1" ht="9" customHeight="1" x14ac:dyDescent="0.15">
      <c r="A28" s="83" t="s">
        <v>33</v>
      </c>
      <c r="B28" s="84">
        <v>40.030777000000022</v>
      </c>
      <c r="C28" s="85">
        <v>54.958602810000095</v>
      </c>
      <c r="D28" s="85">
        <v>114.87504727</v>
      </c>
      <c r="E28" s="85">
        <v>105.01114054000001</v>
      </c>
      <c r="F28" s="85">
        <v>146.44070600000012</v>
      </c>
      <c r="G28" s="85">
        <v>163.00387467000013</v>
      </c>
      <c r="H28" s="85">
        <v>146.24351668000006</v>
      </c>
      <c r="I28" s="85">
        <v>250.82116481000011</v>
      </c>
      <c r="J28" s="85">
        <v>246.18914795999984</v>
      </c>
      <c r="K28" s="85">
        <v>152.70719271000004</v>
      </c>
      <c r="L28" s="85">
        <v>102.71026977999992</v>
      </c>
      <c r="M28" s="85">
        <v>177.70405637000005</v>
      </c>
      <c r="N28" s="85">
        <v>144.47080990999987</v>
      </c>
      <c r="O28" s="85">
        <v>163.82461102000033</v>
      </c>
      <c r="P28" s="85">
        <v>535.63883026999861</v>
      </c>
      <c r="Q28" s="85">
        <v>115.60798747000011</v>
      </c>
      <c r="R28" s="85">
        <v>103.75391219000001</v>
      </c>
      <c r="S28" s="85">
        <v>88.743354010000047</v>
      </c>
      <c r="T28" s="85">
        <v>101.64103532</v>
      </c>
      <c r="U28" s="85">
        <v>140.68045545999971</v>
      </c>
      <c r="X28" s="82"/>
    </row>
    <row r="29" spans="1:24" s="86" customFormat="1" ht="9" customHeight="1" x14ac:dyDescent="0.15">
      <c r="A29" s="83" t="s">
        <v>34</v>
      </c>
      <c r="B29" s="84">
        <v>1767.6659729999972</v>
      </c>
      <c r="C29" s="85">
        <v>2282.2303877800005</v>
      </c>
      <c r="D29" s="85">
        <v>3105.4941079999971</v>
      </c>
      <c r="E29" s="85">
        <v>2581.8264249999988</v>
      </c>
      <c r="F29" s="85">
        <v>2330.04530651</v>
      </c>
      <c r="G29" s="85">
        <v>1403.8919579999999</v>
      </c>
      <c r="H29" s="85">
        <v>4835.2361019999862</v>
      </c>
      <c r="I29" s="85">
        <v>1722.6944930000027</v>
      </c>
      <c r="J29" s="85">
        <v>3593.2014679699951</v>
      </c>
      <c r="K29" s="85">
        <v>1667.229550200004</v>
      </c>
      <c r="L29" s="85">
        <v>951.28184478999799</v>
      </c>
      <c r="M29" s="85">
        <v>4839.1320195099779</v>
      </c>
      <c r="N29" s="85">
        <v>1790.4722026200054</v>
      </c>
      <c r="O29" s="85">
        <v>1276.9304290299979</v>
      </c>
      <c r="P29" s="85">
        <v>2244.5948400599964</v>
      </c>
      <c r="Q29" s="85">
        <v>1563.4877636600031</v>
      </c>
      <c r="R29" s="85">
        <v>3273.4900950199917</v>
      </c>
      <c r="S29" s="85">
        <v>3417.9429527199936</v>
      </c>
      <c r="T29" s="85">
        <v>2042.1659030900005</v>
      </c>
      <c r="U29" s="85">
        <v>4430.688014909997</v>
      </c>
      <c r="X29" s="82"/>
    </row>
    <row r="30" spans="1:24" s="86" customFormat="1" ht="9" customHeight="1" x14ac:dyDescent="0.15">
      <c r="A30" s="87" t="s">
        <v>35</v>
      </c>
      <c r="B30" s="88">
        <v>46.902998999999937</v>
      </c>
      <c r="C30" s="88">
        <v>16.690637000000009</v>
      </c>
      <c r="D30" s="89">
        <v>144.34627099999983</v>
      </c>
      <c r="E30" s="89">
        <v>147.72010800000001</v>
      </c>
      <c r="F30" s="89">
        <v>111.50671899999989</v>
      </c>
      <c r="G30" s="89">
        <v>144.64314799999997</v>
      </c>
      <c r="H30" s="89">
        <v>126.58818399999991</v>
      </c>
      <c r="I30" s="89">
        <v>110.31713600000003</v>
      </c>
      <c r="J30" s="89">
        <v>172.75846059999995</v>
      </c>
      <c r="K30" s="89">
        <v>201.17997679999988</v>
      </c>
      <c r="L30" s="89">
        <v>235.8698233499999</v>
      </c>
      <c r="M30" s="89">
        <v>117.56913214000006</v>
      </c>
      <c r="N30" s="89">
        <v>178.11698573000001</v>
      </c>
      <c r="O30" s="89">
        <v>353.70045049000066</v>
      </c>
      <c r="P30" s="89">
        <v>1942.551064000008</v>
      </c>
      <c r="Q30" s="89">
        <v>482.7953278399998</v>
      </c>
      <c r="R30" s="89">
        <v>296.54512715000016</v>
      </c>
      <c r="S30" s="89">
        <v>195.30635124999989</v>
      </c>
      <c r="T30" s="89">
        <v>499.23007994999972</v>
      </c>
      <c r="U30" s="89">
        <v>567.8304825500004</v>
      </c>
      <c r="X30" s="82"/>
    </row>
    <row r="31" spans="1:24" s="86" customFormat="1" ht="9" customHeight="1" x14ac:dyDescent="0.15">
      <c r="A31" s="83" t="s">
        <v>36</v>
      </c>
      <c r="B31" s="84">
        <v>296.48246399999988</v>
      </c>
      <c r="C31" s="85">
        <v>381.74620200000004</v>
      </c>
      <c r="D31" s="85">
        <v>777.94012199999997</v>
      </c>
      <c r="E31" s="85">
        <v>708.70225099999925</v>
      </c>
      <c r="F31" s="85">
        <v>458.16419314000024</v>
      </c>
      <c r="G31" s="85">
        <v>637.548182</v>
      </c>
      <c r="H31" s="85">
        <v>782.74416200000019</v>
      </c>
      <c r="I31" s="85">
        <v>424.11036199999995</v>
      </c>
      <c r="J31" s="85">
        <v>662.70076000000086</v>
      </c>
      <c r="K31" s="85">
        <v>380.89686500000107</v>
      </c>
      <c r="L31" s="85">
        <v>182.30328309999987</v>
      </c>
      <c r="M31" s="85">
        <v>783.01895595000133</v>
      </c>
      <c r="N31" s="85">
        <v>598.24338465999949</v>
      </c>
      <c r="O31" s="85">
        <v>756.95797443000004</v>
      </c>
      <c r="P31" s="85">
        <v>1445.0214807399991</v>
      </c>
      <c r="Q31" s="85">
        <v>1050.2424050400002</v>
      </c>
      <c r="R31" s="85">
        <v>800.62025427999981</v>
      </c>
      <c r="S31" s="85">
        <v>1153.6901208599995</v>
      </c>
      <c r="T31" s="85">
        <v>931.36117797999918</v>
      </c>
      <c r="U31" s="85">
        <v>574.74745563999988</v>
      </c>
      <c r="X31" s="82"/>
    </row>
    <row r="32" spans="1:24" s="86" customFormat="1" ht="9" customHeight="1" x14ac:dyDescent="0.15">
      <c r="A32" s="83" t="s">
        <v>61</v>
      </c>
      <c r="B32" s="84">
        <v>255.19375799999978</v>
      </c>
      <c r="C32" s="85">
        <v>628.20894493999936</v>
      </c>
      <c r="D32" s="85">
        <v>838.6784882999998</v>
      </c>
      <c r="E32" s="85">
        <v>654.15458000000024</v>
      </c>
      <c r="F32" s="85">
        <v>271.22280454999998</v>
      </c>
      <c r="G32" s="85">
        <v>456.02134785000027</v>
      </c>
      <c r="H32" s="85">
        <v>594.76100112999939</v>
      </c>
      <c r="I32" s="85">
        <v>750.58054500000026</v>
      </c>
      <c r="J32" s="85">
        <v>815.26687744999981</v>
      </c>
      <c r="K32" s="85">
        <v>1071.5038360000017</v>
      </c>
      <c r="L32" s="85">
        <v>1131.6098622000002</v>
      </c>
      <c r="M32" s="85">
        <v>847.92673237000201</v>
      </c>
      <c r="N32" s="85">
        <v>1047.3472027900002</v>
      </c>
      <c r="O32" s="85">
        <v>94.32521337999971</v>
      </c>
      <c r="P32" s="85">
        <v>910.08416910999847</v>
      </c>
      <c r="Q32" s="85">
        <v>1097.7228757600005</v>
      </c>
      <c r="R32" s="85">
        <v>1434.1473983499993</v>
      </c>
      <c r="S32" s="85">
        <v>1073.9316328899993</v>
      </c>
      <c r="T32" s="85">
        <v>991.48334147999958</v>
      </c>
      <c r="U32" s="85">
        <v>1059.7103769500002</v>
      </c>
      <c r="X32" s="82"/>
    </row>
    <row r="33" spans="1:24" s="86" customFormat="1" ht="9" customHeight="1" x14ac:dyDescent="0.15">
      <c r="A33" s="83" t="s">
        <v>38</v>
      </c>
      <c r="B33" s="84">
        <v>133.28947201999986</v>
      </c>
      <c r="C33" s="85">
        <v>200.84127564999994</v>
      </c>
      <c r="D33" s="85">
        <v>410.77641204999958</v>
      </c>
      <c r="E33" s="85">
        <v>245.73986933000026</v>
      </c>
      <c r="F33" s="85">
        <v>272.92442432000013</v>
      </c>
      <c r="G33" s="85">
        <v>269.60212955999975</v>
      </c>
      <c r="H33" s="85">
        <v>351.64938350000045</v>
      </c>
      <c r="I33" s="85">
        <v>515.83402206000005</v>
      </c>
      <c r="J33" s="85">
        <v>999.95982687999776</v>
      </c>
      <c r="K33" s="85">
        <v>302.18579016999951</v>
      </c>
      <c r="L33" s="85">
        <v>288.57712298999991</v>
      </c>
      <c r="M33" s="85">
        <v>386.51659942999896</v>
      </c>
      <c r="N33" s="85">
        <v>505.66089188999933</v>
      </c>
      <c r="O33" s="85">
        <v>627.47837974000061</v>
      </c>
      <c r="P33" s="85">
        <v>1003.7262351099999</v>
      </c>
      <c r="Q33" s="85">
        <v>220.84572732999956</v>
      </c>
      <c r="R33" s="85">
        <v>360.26442493000019</v>
      </c>
      <c r="S33" s="85">
        <v>270.78526055999998</v>
      </c>
      <c r="T33" s="85">
        <v>443.26675567999979</v>
      </c>
      <c r="U33" s="85">
        <v>342.00266701999982</v>
      </c>
      <c r="X33" s="82"/>
    </row>
    <row r="34" spans="1:24" s="86" customFormat="1" ht="9" customHeight="1" x14ac:dyDescent="0.15">
      <c r="A34" s="87" t="s">
        <v>39</v>
      </c>
      <c r="B34" s="88">
        <v>255.41711800000007</v>
      </c>
      <c r="C34" s="89">
        <v>312.28153499999974</v>
      </c>
      <c r="D34" s="89">
        <v>429.45620099999968</v>
      </c>
      <c r="E34" s="89">
        <v>265.30413199999981</v>
      </c>
      <c r="F34" s="89">
        <v>444.80260799999962</v>
      </c>
      <c r="G34" s="89">
        <v>292.24883599999981</v>
      </c>
      <c r="H34" s="89">
        <v>462.3670130000005</v>
      </c>
      <c r="I34" s="89">
        <v>198.71727200000007</v>
      </c>
      <c r="J34" s="89">
        <v>523.92198699999881</v>
      </c>
      <c r="K34" s="89">
        <v>460.72732700000051</v>
      </c>
      <c r="L34" s="89">
        <v>85.025896999999844</v>
      </c>
      <c r="M34" s="89">
        <v>473.49472700000007</v>
      </c>
      <c r="N34" s="89">
        <v>268.27715945</v>
      </c>
      <c r="O34" s="89">
        <v>880.32435663000069</v>
      </c>
      <c r="P34" s="89">
        <v>2008.1497354799988</v>
      </c>
      <c r="Q34" s="89">
        <v>1064.6151202999997</v>
      </c>
      <c r="R34" s="89">
        <v>1887.1387136300013</v>
      </c>
      <c r="S34" s="89">
        <v>825.17558403999988</v>
      </c>
      <c r="T34" s="89">
        <v>1371.7299737400015</v>
      </c>
      <c r="U34" s="89">
        <v>1604.7274397299991</v>
      </c>
      <c r="X34" s="82"/>
    </row>
    <row r="35" spans="1:24" s="86" customFormat="1" ht="9" customHeight="1" x14ac:dyDescent="0.15">
      <c r="A35" s="83" t="s">
        <v>40</v>
      </c>
      <c r="B35" s="84">
        <v>81.125646000000131</v>
      </c>
      <c r="C35" s="85">
        <v>31.656085459999989</v>
      </c>
      <c r="D35" s="85">
        <v>386.6764427200003</v>
      </c>
      <c r="E35" s="85">
        <v>149.83476100999988</v>
      </c>
      <c r="F35" s="85">
        <v>140.25264899999991</v>
      </c>
      <c r="G35" s="85">
        <v>234.27649999999991</v>
      </c>
      <c r="H35" s="85">
        <v>104.82149561999996</v>
      </c>
      <c r="I35" s="85">
        <v>144.36520099999973</v>
      </c>
      <c r="J35" s="85">
        <v>278.05021924999937</v>
      </c>
      <c r="K35" s="85">
        <v>175.53634966999994</v>
      </c>
      <c r="L35" s="85">
        <v>148.72893830999999</v>
      </c>
      <c r="M35" s="85">
        <v>222.37617964000015</v>
      </c>
      <c r="N35" s="85">
        <v>237.80527991000008</v>
      </c>
      <c r="O35" s="85">
        <v>431.78373860999994</v>
      </c>
      <c r="P35" s="85">
        <v>619.02440807999835</v>
      </c>
      <c r="Q35" s="85">
        <v>402.18659894000047</v>
      </c>
      <c r="R35" s="85">
        <v>440.88667920999978</v>
      </c>
      <c r="S35" s="85">
        <v>433.43873832999969</v>
      </c>
      <c r="T35" s="85">
        <v>759.65532409999969</v>
      </c>
      <c r="U35" s="85">
        <v>397.58132170999994</v>
      </c>
      <c r="X35" s="82"/>
    </row>
    <row r="36" spans="1:24" s="86" customFormat="1" ht="9" customHeight="1" x14ac:dyDescent="0.15">
      <c r="A36" s="83" t="s">
        <v>41</v>
      </c>
      <c r="B36" s="84">
        <v>321.15278036000035</v>
      </c>
      <c r="C36" s="85">
        <v>651.05119666000007</v>
      </c>
      <c r="D36" s="85">
        <v>513.82393396999976</v>
      </c>
      <c r="E36" s="85">
        <v>670.76221415999964</v>
      </c>
      <c r="F36" s="85">
        <v>585.99147726999968</v>
      </c>
      <c r="G36" s="85">
        <v>1265.9599263699993</v>
      </c>
      <c r="H36" s="85">
        <v>655.86557264000101</v>
      </c>
      <c r="I36" s="85">
        <v>456.01477940000041</v>
      </c>
      <c r="J36" s="85">
        <v>960.75683828999888</v>
      </c>
      <c r="K36" s="85">
        <v>1574.336346549999</v>
      </c>
      <c r="L36" s="85">
        <v>357.19632139000026</v>
      </c>
      <c r="M36" s="85">
        <v>1108.8403534400013</v>
      </c>
      <c r="N36" s="85">
        <v>303.30681138999978</v>
      </c>
      <c r="O36" s="85">
        <v>1199.2039417899964</v>
      </c>
      <c r="P36" s="85">
        <v>2088.4102025600027</v>
      </c>
      <c r="Q36" s="85">
        <v>932.0632749900011</v>
      </c>
      <c r="R36" s="85">
        <v>640.04763953999998</v>
      </c>
      <c r="S36" s="85">
        <v>560.89923848000001</v>
      </c>
      <c r="T36" s="85">
        <v>380.29959318999994</v>
      </c>
      <c r="U36" s="85">
        <v>197.51112123999999</v>
      </c>
      <c r="X36" s="82"/>
    </row>
    <row r="37" spans="1:24" s="86" customFormat="1" ht="9" customHeight="1" x14ac:dyDescent="0.15">
      <c r="A37" s="83" t="s">
        <v>42</v>
      </c>
      <c r="B37" s="84">
        <v>32.160020999999972</v>
      </c>
      <c r="C37" s="85">
        <v>79.638677000000115</v>
      </c>
      <c r="D37" s="85">
        <v>231.55350399999986</v>
      </c>
      <c r="E37" s="85">
        <v>201.49517899999992</v>
      </c>
      <c r="F37" s="85">
        <v>140.34760099999988</v>
      </c>
      <c r="G37" s="85">
        <v>284.4501509999991</v>
      </c>
      <c r="H37" s="85">
        <v>158.08673699999986</v>
      </c>
      <c r="I37" s="85">
        <v>82.408777000000072</v>
      </c>
      <c r="J37" s="85">
        <v>179.6003990000001</v>
      </c>
      <c r="K37" s="85">
        <v>135.01064355999983</v>
      </c>
      <c r="L37" s="85">
        <v>90.366139269999991</v>
      </c>
      <c r="M37" s="85">
        <v>141.26248731000007</v>
      </c>
      <c r="N37" s="85">
        <v>232.52745527000019</v>
      </c>
      <c r="O37" s="85">
        <v>325.32048519000074</v>
      </c>
      <c r="P37" s="85">
        <v>323.93475675000019</v>
      </c>
      <c r="Q37" s="85">
        <v>239.76292946999988</v>
      </c>
      <c r="R37" s="85">
        <v>729.82197261999977</v>
      </c>
      <c r="S37" s="85">
        <v>112.53175266000009</v>
      </c>
      <c r="T37" s="85">
        <v>395.18905586999989</v>
      </c>
      <c r="U37" s="85">
        <v>520.54389738000032</v>
      </c>
      <c r="X37" s="82"/>
    </row>
    <row r="38" spans="1:24" s="86" customFormat="1" ht="9" customHeight="1" x14ac:dyDescent="0.15">
      <c r="A38" s="87" t="s">
        <v>43</v>
      </c>
      <c r="B38" s="88">
        <v>582.5769220000002</v>
      </c>
      <c r="C38" s="89">
        <v>1017.5617869999995</v>
      </c>
      <c r="D38" s="89">
        <v>973.12591499999985</v>
      </c>
      <c r="E38" s="89">
        <v>1097.123937999999</v>
      </c>
      <c r="F38" s="89">
        <v>1011.5255380000006</v>
      </c>
      <c r="G38" s="89">
        <v>801.96781199999953</v>
      </c>
      <c r="H38" s="89">
        <v>967.80589500000076</v>
      </c>
      <c r="I38" s="89">
        <v>854.09366599999839</v>
      </c>
      <c r="J38" s="89">
        <v>877.43560999999659</v>
      </c>
      <c r="K38" s="89">
        <v>932.42304499999943</v>
      </c>
      <c r="L38" s="89">
        <v>603.16357423000079</v>
      </c>
      <c r="M38" s="89">
        <v>1035.8754904499999</v>
      </c>
      <c r="N38" s="89">
        <v>843.36888125999928</v>
      </c>
      <c r="O38" s="89">
        <v>1047.0071409300008</v>
      </c>
      <c r="P38" s="89">
        <v>1739.4293800500041</v>
      </c>
      <c r="Q38" s="89">
        <v>727.20625708000011</v>
      </c>
      <c r="R38" s="89">
        <v>1095.9076594399996</v>
      </c>
      <c r="S38" s="89">
        <v>1182.2874756800009</v>
      </c>
      <c r="T38" s="89">
        <v>1545.2366162900007</v>
      </c>
      <c r="U38" s="89">
        <v>1474.0624612499978</v>
      </c>
      <c r="X38" s="82"/>
    </row>
    <row r="39" spans="1:24" s="86" customFormat="1" ht="9" customHeight="1" x14ac:dyDescent="0.15">
      <c r="A39" s="83" t="s">
        <v>44</v>
      </c>
      <c r="B39" s="84">
        <v>55.006033999999964</v>
      </c>
      <c r="C39" s="85">
        <v>56.027532999999934</v>
      </c>
      <c r="D39" s="85">
        <v>84.614861999999988</v>
      </c>
      <c r="E39" s="85">
        <v>134.54570399999994</v>
      </c>
      <c r="F39" s="85">
        <v>202.1907240000001</v>
      </c>
      <c r="G39" s="85">
        <v>318.0458570000003</v>
      </c>
      <c r="H39" s="85">
        <v>194.35385400000007</v>
      </c>
      <c r="I39" s="85">
        <v>242.22597799999997</v>
      </c>
      <c r="J39" s="85">
        <v>92.695589000000041</v>
      </c>
      <c r="K39" s="85">
        <v>123.70981099999995</v>
      </c>
      <c r="L39" s="85">
        <v>72.191990999999959</v>
      </c>
      <c r="M39" s="85">
        <v>91.171233400000006</v>
      </c>
      <c r="N39" s="85">
        <v>246.90881199999978</v>
      </c>
      <c r="O39" s="85">
        <v>79.502387970000143</v>
      </c>
      <c r="P39" s="85">
        <v>73.054385300000007</v>
      </c>
      <c r="Q39" s="85">
        <v>116.07597296999992</v>
      </c>
      <c r="R39" s="85">
        <v>125.27940820999999</v>
      </c>
      <c r="S39" s="85">
        <v>231.42880917000014</v>
      </c>
      <c r="T39" s="85">
        <v>159.47634527000002</v>
      </c>
      <c r="U39" s="85">
        <v>119.91280861000001</v>
      </c>
      <c r="X39" s="82"/>
    </row>
    <row r="40" spans="1:24" s="86" customFormat="1" ht="9" customHeight="1" x14ac:dyDescent="0.15">
      <c r="A40" s="83" t="s">
        <v>45</v>
      </c>
      <c r="B40" s="84">
        <v>56.007422000000034</v>
      </c>
      <c r="C40" s="85">
        <v>311.50146399999988</v>
      </c>
      <c r="D40" s="85">
        <v>796.56783900000062</v>
      </c>
      <c r="E40" s="85">
        <v>640.31785599999978</v>
      </c>
      <c r="F40" s="85">
        <v>473.22292400000049</v>
      </c>
      <c r="G40" s="85">
        <v>652.44788397999957</v>
      </c>
      <c r="H40" s="85">
        <v>484.71083499999958</v>
      </c>
      <c r="I40" s="85">
        <v>252.7403910000001</v>
      </c>
      <c r="J40" s="85">
        <v>577.73277000000087</v>
      </c>
      <c r="K40" s="85">
        <v>607.78018616999918</v>
      </c>
      <c r="L40" s="85">
        <v>517.97893483000018</v>
      </c>
      <c r="M40" s="85">
        <v>1241.4182665500002</v>
      </c>
      <c r="N40" s="85">
        <v>1185.3531132099993</v>
      </c>
      <c r="O40" s="85">
        <v>1052.6452457099997</v>
      </c>
      <c r="P40" s="85">
        <v>1702.5737480499993</v>
      </c>
      <c r="Q40" s="85">
        <v>1270.3563470400043</v>
      </c>
      <c r="R40" s="85">
        <v>1563.5814538200009</v>
      </c>
      <c r="S40" s="85">
        <v>1042.9341035600009</v>
      </c>
      <c r="T40" s="85">
        <v>904.34003532000145</v>
      </c>
      <c r="U40" s="85">
        <v>818.57740135999995</v>
      </c>
      <c r="X40" s="82"/>
    </row>
    <row r="41" spans="1:24" s="86" customFormat="1" ht="9" customHeight="1" x14ac:dyDescent="0.15">
      <c r="A41" s="83" t="s">
        <v>46</v>
      </c>
      <c r="B41" s="84">
        <v>64.091764959999949</v>
      </c>
      <c r="C41" s="85">
        <v>82.732707649999952</v>
      </c>
      <c r="D41" s="85">
        <v>228.86919896999979</v>
      </c>
      <c r="E41" s="85">
        <v>212.23649099999997</v>
      </c>
      <c r="F41" s="85">
        <v>194.28431293</v>
      </c>
      <c r="G41" s="85">
        <v>183.82701799999987</v>
      </c>
      <c r="H41" s="85">
        <v>91.153326459999889</v>
      </c>
      <c r="I41" s="85">
        <v>104.82563435000002</v>
      </c>
      <c r="J41" s="85">
        <v>192.76439196999971</v>
      </c>
      <c r="K41" s="85">
        <v>145.53444963999979</v>
      </c>
      <c r="L41" s="85">
        <v>79.586262209999987</v>
      </c>
      <c r="M41" s="85">
        <v>94.112934820000135</v>
      </c>
      <c r="N41" s="85">
        <v>165.15035405999996</v>
      </c>
      <c r="O41" s="85">
        <v>127.62199996999965</v>
      </c>
      <c r="P41" s="85">
        <v>516.31946513999992</v>
      </c>
      <c r="Q41" s="85">
        <v>84.534675269999809</v>
      </c>
      <c r="R41" s="85">
        <v>206.18516670999981</v>
      </c>
      <c r="S41" s="85">
        <v>125.02023719999997</v>
      </c>
      <c r="T41" s="85">
        <v>107.27574012999997</v>
      </c>
      <c r="U41" s="85">
        <v>70.599335680000038</v>
      </c>
      <c r="X41" s="82"/>
    </row>
    <row r="42" spans="1:24" s="86" customFormat="1" ht="9" customHeight="1" x14ac:dyDescent="0.15">
      <c r="A42" s="87" t="s">
        <v>47</v>
      </c>
      <c r="B42" s="88">
        <v>30.590730999999966</v>
      </c>
      <c r="C42" s="89">
        <v>47.210349000000001</v>
      </c>
      <c r="D42" s="89">
        <v>62.048524999999977</v>
      </c>
      <c r="E42" s="89">
        <v>209.98141200000012</v>
      </c>
      <c r="F42" s="89">
        <v>119.20636800000001</v>
      </c>
      <c r="G42" s="89">
        <v>233.77809200000004</v>
      </c>
      <c r="H42" s="89">
        <v>-33.800504000000068</v>
      </c>
      <c r="I42" s="89">
        <v>97.132104000000012</v>
      </c>
      <c r="J42" s="89">
        <v>867.51941100000033</v>
      </c>
      <c r="K42" s="89">
        <v>1836.4623030000005</v>
      </c>
      <c r="L42" s="89">
        <v>301.5163159999999</v>
      </c>
      <c r="M42" s="89">
        <v>381.91838499999994</v>
      </c>
      <c r="N42" s="89">
        <v>466.73292555</v>
      </c>
      <c r="O42" s="89">
        <v>754.38759855000114</v>
      </c>
      <c r="P42" s="89">
        <v>3973.1580244799979</v>
      </c>
      <c r="Q42" s="89">
        <v>912.23107600999856</v>
      </c>
      <c r="R42" s="89">
        <v>209.47316785000024</v>
      </c>
      <c r="S42" s="89">
        <v>612.93353501999979</v>
      </c>
      <c r="T42" s="89">
        <v>551.81613488000016</v>
      </c>
      <c r="U42" s="89">
        <v>486.16680299000024</v>
      </c>
      <c r="X42" s="82"/>
    </row>
    <row r="43" spans="1:24" ht="3" customHeight="1" x14ac:dyDescent="0.2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</row>
    <row r="44" spans="1:24" ht="3" customHeight="1" x14ac:dyDescent="0.25"/>
    <row r="45" spans="1:24" s="77" customFormat="1" ht="9" customHeight="1" x14ac:dyDescent="0.15">
      <c r="A45" s="91" t="s">
        <v>62</v>
      </c>
    </row>
    <row r="46" spans="1:24" s="77" customFormat="1" ht="9" customHeight="1" x14ac:dyDescent="0.15">
      <c r="A46" s="91" t="s">
        <v>63</v>
      </c>
    </row>
    <row r="47" spans="1:24" s="77" customFormat="1" ht="9" customHeight="1" x14ac:dyDescent="0.15">
      <c r="A47" s="91" t="s">
        <v>64</v>
      </c>
    </row>
    <row r="48" spans="1:24" s="77" customFormat="1" ht="9" customHeight="1" x14ac:dyDescent="0.25">
      <c r="A48" s="92" t="s">
        <v>65</v>
      </c>
    </row>
    <row r="49" spans="22:22" ht="11.25" hidden="1" customHeight="1" x14ac:dyDescent="0.25">
      <c r="V49" s="73" t="s">
        <v>66</v>
      </c>
    </row>
    <row r="50" spans="22:22" ht="11.25" hidden="1" customHeight="1" x14ac:dyDescent="0.25"/>
  </sheetData>
  <sheetProtection sheet="1" objects="1" scenarios="1"/>
  <hyperlinks>
    <hyperlink ref="U1" location="Índice!A1" display="Índice!A1"/>
    <hyperlink ref="A48" r:id="rId1" display="Fuente: SE. Dirección General de Inversión Extranjera. En: www.economia.gob.mx (14 de julio de 2014)."/>
  </hyperlinks>
  <printOptions horizontalCentered="1" verticalCentered="1" gridLinesSet="0"/>
  <pageMargins left="0.19685039370078741" right="0.19685039370078741" top="0.19685039370078741" bottom="0.19685039370078741" header="0" footer="0.39370078740157483"/>
  <pageSetup scale="95" orientation="landscape" r:id="rId2"/>
  <headerFooter scaleWithDoc="0" alignWithMargins="0">
    <oddHeader>&amp;L&amp;"Arial,Normal"&amp;10&amp;K000080INEGI. Anuario estadístico y geográfico por entidad federativa 2019.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3"/>
  <sheetViews>
    <sheetView showGridLines="0" showRowColHeaders="0" zoomScale="130" zoomScaleNormal="130" workbookViewId="0">
      <pane xSplit="1" ySplit="9" topLeftCell="B10" activePane="bottomRight" state="frozen"/>
      <selection activeCell="U1" sqref="U1"/>
      <selection pane="topRight" activeCell="U1" sqref="U1"/>
      <selection pane="bottomLeft" activeCell="U1" sqref="U1"/>
      <selection pane="bottomRight"/>
    </sheetView>
  </sheetViews>
  <sheetFormatPr baseColWidth="10" defaultColWidth="0" defaultRowHeight="11.25" customHeight="1" zeroHeight="1" x14ac:dyDescent="0.25"/>
  <cols>
    <col min="1" max="1" width="18.85546875" style="105" customWidth="1"/>
    <col min="2" max="2" width="13" style="105" customWidth="1"/>
    <col min="3" max="3" width="21.7109375" style="105" customWidth="1"/>
    <col min="4" max="4" width="23.85546875" style="144" customWidth="1"/>
    <col min="5" max="5" width="22.7109375" style="144" customWidth="1"/>
    <col min="6" max="6" width="0.85546875" style="105" customWidth="1"/>
    <col min="7" max="8" width="5.28515625" style="105" hidden="1" customWidth="1"/>
    <col min="9" max="9" width="11.42578125" style="104" hidden="1" customWidth="1"/>
    <col min="10" max="17" width="0" style="105" hidden="1" customWidth="1"/>
    <col min="18" max="16384" width="11.42578125" style="105" hidden="1"/>
  </cols>
  <sheetData>
    <row r="1" spans="1:17" s="97" customFormat="1" ht="12.95" customHeight="1" x14ac:dyDescent="0.2">
      <c r="A1" s="93" t="s">
        <v>67</v>
      </c>
      <c r="B1" s="94"/>
      <c r="C1" s="94"/>
      <c r="D1" s="95"/>
      <c r="E1" s="96" t="s">
        <v>68</v>
      </c>
      <c r="I1" s="98"/>
    </row>
    <row r="2" spans="1:17" s="97" customFormat="1" ht="12.95" customHeight="1" x14ac:dyDescent="0.2">
      <c r="A2" s="93" t="s">
        <v>69</v>
      </c>
      <c r="B2" s="94"/>
      <c r="C2" s="94"/>
      <c r="D2" s="95"/>
      <c r="E2" s="99"/>
      <c r="I2" s="98"/>
    </row>
    <row r="3" spans="1:17" s="97" customFormat="1" ht="12.95" customHeight="1" x14ac:dyDescent="0.2">
      <c r="A3" s="93" t="s">
        <v>56</v>
      </c>
      <c r="B3" s="94"/>
      <c r="C3" s="94"/>
      <c r="D3" s="95"/>
      <c r="E3" s="99"/>
      <c r="I3" s="98"/>
    </row>
    <row r="4" spans="1:17" s="97" customFormat="1" ht="12.95" customHeight="1" x14ac:dyDescent="0.2">
      <c r="A4" s="100" t="s">
        <v>3</v>
      </c>
      <c r="B4" s="94"/>
      <c r="C4" s="94"/>
      <c r="D4" s="95"/>
      <c r="E4" s="99"/>
      <c r="I4" s="98"/>
    </row>
    <row r="5" spans="1:17" ht="3" customHeight="1" x14ac:dyDescent="0.25">
      <c r="A5" s="101"/>
      <c r="B5" s="101"/>
      <c r="C5" s="101"/>
      <c r="D5" s="102"/>
      <c r="E5" s="102"/>
      <c r="F5" s="103"/>
      <c r="G5" s="103"/>
      <c r="H5" s="103"/>
    </row>
    <row r="6" spans="1:17" ht="3" customHeight="1" x14ac:dyDescent="0.25">
      <c r="A6" s="103"/>
      <c r="B6" s="103"/>
      <c r="C6" s="103"/>
      <c r="D6" s="106"/>
      <c r="E6" s="106"/>
    </row>
    <row r="7" spans="1:17" s="107" customFormat="1" ht="8.65" customHeight="1" x14ac:dyDescent="0.25">
      <c r="A7" s="209" t="s">
        <v>70</v>
      </c>
      <c r="B7" s="210" t="s">
        <v>71</v>
      </c>
      <c r="C7" s="210" t="s">
        <v>72</v>
      </c>
      <c r="D7" s="210" t="s">
        <v>73</v>
      </c>
      <c r="E7" s="210" t="s">
        <v>74</v>
      </c>
      <c r="I7" s="108"/>
    </row>
    <row r="8" spans="1:17" s="107" customFormat="1" ht="8.65" customHeight="1" x14ac:dyDescent="0.25">
      <c r="A8" s="209"/>
      <c r="B8" s="210"/>
      <c r="C8" s="210"/>
      <c r="D8" s="210"/>
      <c r="E8" s="210"/>
      <c r="I8" s="108"/>
    </row>
    <row r="9" spans="1:17" ht="3" customHeight="1" x14ac:dyDescent="0.25">
      <c r="A9" s="101"/>
      <c r="B9" s="101"/>
      <c r="C9" s="101"/>
      <c r="D9" s="102"/>
      <c r="E9" s="102"/>
    </row>
    <row r="10" spans="1:17" ht="3" customHeight="1" x14ac:dyDescent="0.25">
      <c r="A10" s="103"/>
      <c r="B10" s="103"/>
      <c r="C10" s="103"/>
      <c r="D10" s="106"/>
      <c r="E10" s="106"/>
    </row>
    <row r="11" spans="1:17" s="36" customFormat="1" ht="8.65" customHeight="1" x14ac:dyDescent="0.15">
      <c r="A11" s="109">
        <v>1999</v>
      </c>
      <c r="B11" s="110"/>
      <c r="C11" s="110"/>
      <c r="D11" s="110"/>
      <c r="E11" s="110"/>
      <c r="G11" s="111"/>
      <c r="I11" s="112"/>
    </row>
    <row r="12" spans="1:17" s="115" customFormat="1" ht="8.65" customHeight="1" x14ac:dyDescent="0.15">
      <c r="A12" s="113" t="s">
        <v>15</v>
      </c>
      <c r="B12" s="114">
        <f>SUM(B14:B45)</f>
        <v>13934.768947690005</v>
      </c>
      <c r="C12" s="114">
        <v>87.791614000000024</v>
      </c>
      <c r="D12" s="114">
        <v>9878.1701668200931</v>
      </c>
      <c r="E12" s="114">
        <v>3968.8071668699972</v>
      </c>
      <c r="G12" s="114"/>
      <c r="H12" s="36"/>
      <c r="I12" s="37"/>
      <c r="J12" s="116"/>
      <c r="K12" s="116"/>
      <c r="L12" s="116"/>
      <c r="M12" s="116"/>
      <c r="N12" s="116"/>
      <c r="O12" s="116"/>
      <c r="P12" s="116"/>
      <c r="Q12" s="116"/>
    </row>
    <row r="13" spans="1:17" s="115" customFormat="1" ht="3.95" customHeight="1" x14ac:dyDescent="0.15">
      <c r="A13" s="113"/>
      <c r="B13" s="114"/>
      <c r="C13" s="117"/>
      <c r="D13" s="117"/>
      <c r="E13" s="117"/>
      <c r="G13" s="118"/>
      <c r="H13" s="118"/>
      <c r="I13" s="118"/>
      <c r="J13" s="116"/>
      <c r="K13" s="116"/>
      <c r="L13" s="116"/>
      <c r="M13" s="116"/>
      <c r="N13" s="116"/>
      <c r="O13" s="116"/>
      <c r="P13" s="116"/>
      <c r="Q13" s="116"/>
    </row>
    <row r="14" spans="1:17" s="36" customFormat="1" ht="8.65" customHeight="1" x14ac:dyDescent="0.15">
      <c r="A14" s="119" t="s">
        <v>16</v>
      </c>
      <c r="B14" s="120">
        <v>818.84607199999959</v>
      </c>
      <c r="C14" s="121" t="s">
        <v>75</v>
      </c>
      <c r="D14" s="121">
        <v>797.25110299999926</v>
      </c>
      <c r="E14" s="121">
        <v>21.659232999999997</v>
      </c>
      <c r="G14" s="37"/>
      <c r="H14" s="37"/>
      <c r="I14" s="37"/>
      <c r="J14" s="38"/>
      <c r="K14" s="122"/>
      <c r="L14" s="122"/>
      <c r="M14" s="122"/>
      <c r="N14" s="122"/>
      <c r="O14" s="122"/>
      <c r="P14" s="122"/>
      <c r="Q14" s="122"/>
    </row>
    <row r="15" spans="1:17" s="36" customFormat="1" ht="8.65" customHeight="1" x14ac:dyDescent="0.15">
      <c r="A15" s="119" t="s">
        <v>17</v>
      </c>
      <c r="B15" s="120">
        <v>1238.7141825500005</v>
      </c>
      <c r="C15" s="121">
        <v>-0.32851999999999992</v>
      </c>
      <c r="D15" s="121">
        <v>852.06148899999778</v>
      </c>
      <c r="E15" s="121">
        <v>386.98121354999984</v>
      </c>
      <c r="G15" s="37"/>
      <c r="H15" s="37"/>
      <c r="I15" s="37"/>
      <c r="J15" s="38"/>
      <c r="K15" s="122"/>
      <c r="L15" s="122"/>
      <c r="M15" s="122"/>
      <c r="N15" s="122"/>
      <c r="O15" s="122"/>
      <c r="P15" s="122"/>
      <c r="Q15" s="122"/>
    </row>
    <row r="16" spans="1:17" s="36" customFormat="1" ht="8.65" customHeight="1" x14ac:dyDescent="0.15">
      <c r="A16" s="119" t="s">
        <v>18</v>
      </c>
      <c r="B16" s="120">
        <v>134.51285013</v>
      </c>
      <c r="C16" s="121" t="s">
        <v>76</v>
      </c>
      <c r="D16" s="121">
        <v>27.322948</v>
      </c>
      <c r="E16" s="121">
        <v>107.15079813000003</v>
      </c>
      <c r="G16" s="37"/>
      <c r="H16" s="37"/>
      <c r="I16" s="37"/>
      <c r="J16" s="38"/>
      <c r="K16" s="122"/>
      <c r="L16" s="122"/>
      <c r="M16" s="122"/>
      <c r="N16" s="122"/>
      <c r="O16" s="122"/>
      <c r="P16" s="122"/>
      <c r="Q16" s="122"/>
    </row>
    <row r="17" spans="1:17" s="36" customFormat="1" ht="8.65" customHeight="1" x14ac:dyDescent="0.15">
      <c r="A17" s="123" t="s">
        <v>19</v>
      </c>
      <c r="B17" s="124">
        <v>30.505075000000005</v>
      </c>
      <c r="C17" s="125" t="s">
        <v>75</v>
      </c>
      <c r="D17" s="125">
        <v>22.893466999999994</v>
      </c>
      <c r="E17" s="125">
        <v>5.6656580000000005</v>
      </c>
      <c r="G17" s="37"/>
      <c r="H17" s="37"/>
      <c r="I17" s="37"/>
      <c r="J17" s="38"/>
      <c r="K17" s="122"/>
      <c r="L17" s="122"/>
      <c r="M17" s="122"/>
      <c r="N17" s="122"/>
      <c r="O17" s="122"/>
      <c r="P17" s="122"/>
      <c r="Q17" s="122"/>
    </row>
    <row r="18" spans="1:17" s="36" customFormat="1" ht="8.65" customHeight="1" x14ac:dyDescent="0.15">
      <c r="A18" s="119" t="s">
        <v>20</v>
      </c>
      <c r="B18" s="120">
        <v>481.69713039999971</v>
      </c>
      <c r="C18" s="121" t="s">
        <v>75</v>
      </c>
      <c r="D18" s="121">
        <v>433.03433399999977</v>
      </c>
      <c r="E18" s="121">
        <v>46.173126400000022</v>
      </c>
      <c r="G18" s="37"/>
      <c r="H18" s="37"/>
      <c r="I18" s="37"/>
      <c r="J18" s="38"/>
      <c r="K18" s="122"/>
      <c r="L18" s="122"/>
      <c r="M18" s="122"/>
      <c r="N18" s="122"/>
      <c r="O18" s="122"/>
      <c r="P18" s="122"/>
      <c r="Q18" s="122"/>
    </row>
    <row r="19" spans="1:17" s="36" customFormat="1" ht="8.65" customHeight="1" x14ac:dyDescent="0.15">
      <c r="A19" s="119" t="s">
        <v>21</v>
      </c>
      <c r="B19" s="120">
        <v>31.645759999999999</v>
      </c>
      <c r="C19" s="121">
        <v>3.0533580000000002</v>
      </c>
      <c r="D19" s="121">
        <v>13.169913999999999</v>
      </c>
      <c r="E19" s="121">
        <v>14.081702000000003</v>
      </c>
      <c r="G19" s="37"/>
      <c r="H19" s="37"/>
      <c r="I19" s="37"/>
      <c r="J19" s="38"/>
      <c r="K19" s="122"/>
      <c r="L19" s="122"/>
      <c r="M19" s="122"/>
      <c r="N19" s="122"/>
      <c r="O19" s="122"/>
      <c r="P19" s="122"/>
      <c r="Q19" s="122"/>
    </row>
    <row r="20" spans="1:17" s="36" customFormat="1" ht="8.65" customHeight="1" x14ac:dyDescent="0.15">
      <c r="A20" s="119" t="s">
        <v>22</v>
      </c>
      <c r="B20" s="120">
        <v>34.010388820000003</v>
      </c>
      <c r="C20" s="121" t="s">
        <v>75</v>
      </c>
      <c r="D20" s="121">
        <v>25.883056819999997</v>
      </c>
      <c r="E20" s="121">
        <v>4.5825979999999991</v>
      </c>
      <c r="G20" s="37"/>
      <c r="H20" s="37"/>
      <c r="I20" s="37"/>
      <c r="J20" s="38"/>
      <c r="K20" s="122"/>
      <c r="L20" s="122"/>
      <c r="M20" s="122"/>
      <c r="N20" s="122"/>
      <c r="O20" s="122"/>
      <c r="P20" s="122"/>
      <c r="Q20" s="122"/>
    </row>
    <row r="21" spans="1:17" s="36" customFormat="1" ht="8.65" customHeight="1" x14ac:dyDescent="0.15">
      <c r="A21" s="123" t="s">
        <v>23</v>
      </c>
      <c r="B21" s="124">
        <v>635.01567400000067</v>
      </c>
      <c r="C21" s="125" t="s">
        <v>76</v>
      </c>
      <c r="D21" s="125">
        <v>569.10493200000008</v>
      </c>
      <c r="E21" s="125">
        <v>65.835231000000022</v>
      </c>
      <c r="G21" s="37"/>
      <c r="H21" s="37"/>
      <c r="I21" s="37"/>
      <c r="J21" s="38"/>
      <c r="K21" s="122"/>
      <c r="L21" s="122"/>
      <c r="M21" s="122"/>
      <c r="N21" s="122"/>
      <c r="O21" s="122"/>
      <c r="P21" s="122"/>
      <c r="Q21" s="122"/>
    </row>
    <row r="22" spans="1:17" s="36" customFormat="1" ht="8.65" customHeight="1" x14ac:dyDescent="0.15">
      <c r="A22" s="119" t="s">
        <v>24</v>
      </c>
      <c r="B22" s="120">
        <v>3616.043745000004</v>
      </c>
      <c r="C22" s="121">
        <v>0.28677900000000001</v>
      </c>
      <c r="D22" s="121">
        <v>1945.2284409999991</v>
      </c>
      <c r="E22" s="121">
        <v>1670.5285250000009</v>
      </c>
      <c r="G22" s="37"/>
      <c r="H22" s="37"/>
      <c r="I22" s="37"/>
      <c r="J22" s="38"/>
      <c r="K22" s="122"/>
      <c r="L22" s="122"/>
      <c r="M22" s="122"/>
      <c r="N22" s="122"/>
      <c r="O22" s="122"/>
      <c r="P22" s="122"/>
      <c r="Q22" s="122"/>
    </row>
    <row r="23" spans="1:17" s="36" customFormat="1" ht="8.65" customHeight="1" x14ac:dyDescent="0.15">
      <c r="A23" s="119" t="s">
        <v>25</v>
      </c>
      <c r="B23" s="120">
        <v>166.064998</v>
      </c>
      <c r="C23" s="121" t="s">
        <v>75</v>
      </c>
      <c r="D23" s="121">
        <v>137.61942000000002</v>
      </c>
      <c r="E23" s="121">
        <v>22.12583399999998</v>
      </c>
      <c r="G23" s="37"/>
      <c r="H23" s="37"/>
      <c r="I23" s="37"/>
      <c r="J23" s="38"/>
      <c r="K23" s="122"/>
      <c r="L23" s="122"/>
      <c r="M23" s="122"/>
      <c r="N23" s="122"/>
      <c r="O23" s="122"/>
      <c r="P23" s="122"/>
      <c r="Q23" s="122"/>
    </row>
    <row r="24" spans="1:17" s="36" customFormat="1" ht="8.65" customHeight="1" x14ac:dyDescent="0.15">
      <c r="A24" s="119" t="s">
        <v>26</v>
      </c>
      <c r="B24" s="120">
        <v>309.16424300000006</v>
      </c>
      <c r="C24" s="121">
        <v>0.182833</v>
      </c>
      <c r="D24" s="121">
        <v>273.13685699999996</v>
      </c>
      <c r="E24" s="121">
        <v>35.905402999999993</v>
      </c>
      <c r="G24" s="37"/>
      <c r="H24" s="37"/>
      <c r="I24" s="37"/>
      <c r="J24" s="38"/>
      <c r="K24" s="122"/>
      <c r="L24" s="122"/>
      <c r="M24" s="122"/>
      <c r="N24" s="122"/>
      <c r="O24" s="122"/>
      <c r="P24" s="122"/>
      <c r="Q24" s="122"/>
    </row>
    <row r="25" spans="1:17" s="36" customFormat="1" ht="8.65" customHeight="1" x14ac:dyDescent="0.15">
      <c r="A25" s="123" t="s">
        <v>27</v>
      </c>
      <c r="B25" s="124">
        <v>36.014266919999976</v>
      </c>
      <c r="C25" s="125" t="s">
        <v>75</v>
      </c>
      <c r="D25" s="125">
        <v>15.407445000000003</v>
      </c>
      <c r="E25" s="125">
        <v>20.607005919999999</v>
      </c>
      <c r="G25" s="37"/>
      <c r="H25" s="37"/>
      <c r="I25" s="37"/>
      <c r="J25" s="38"/>
      <c r="K25" s="122"/>
      <c r="L25" s="122"/>
      <c r="M25" s="122"/>
      <c r="N25" s="122"/>
      <c r="O25" s="122"/>
      <c r="P25" s="122"/>
      <c r="Q25" s="122"/>
    </row>
    <row r="26" spans="1:17" s="36" customFormat="1" ht="8.65" customHeight="1" x14ac:dyDescent="0.15">
      <c r="A26" s="119" t="s">
        <v>28</v>
      </c>
      <c r="B26" s="120">
        <v>6.6628729999999967</v>
      </c>
      <c r="C26" s="121">
        <v>0</v>
      </c>
      <c r="D26" s="121">
        <v>2.6281490000000005</v>
      </c>
      <c r="E26" s="121">
        <v>2.9272039999999993</v>
      </c>
      <c r="G26" s="37"/>
      <c r="H26" s="37"/>
      <c r="I26" s="37"/>
      <c r="J26" s="38"/>
      <c r="K26" s="122"/>
      <c r="L26" s="122"/>
      <c r="M26" s="122"/>
      <c r="N26" s="122"/>
      <c r="O26" s="122"/>
      <c r="P26" s="122"/>
      <c r="Q26" s="122"/>
    </row>
    <row r="27" spans="1:17" s="36" customFormat="1" ht="8.65" customHeight="1" x14ac:dyDescent="0.15">
      <c r="A27" s="119" t="s">
        <v>29</v>
      </c>
      <c r="B27" s="120">
        <v>766.64695653000012</v>
      </c>
      <c r="C27" s="121">
        <v>6.3845179999999999</v>
      </c>
      <c r="D27" s="121">
        <v>587.45637899999997</v>
      </c>
      <c r="E27" s="121">
        <v>172.80239852999998</v>
      </c>
      <c r="G27" s="37"/>
      <c r="H27" s="37"/>
      <c r="I27" s="37"/>
      <c r="J27" s="38"/>
      <c r="K27" s="122"/>
      <c r="L27" s="122"/>
      <c r="M27" s="122"/>
      <c r="N27" s="122"/>
      <c r="O27" s="122"/>
      <c r="P27" s="122"/>
      <c r="Q27" s="122"/>
    </row>
    <row r="28" spans="1:17" s="36" customFormat="1" ht="8.65" customHeight="1" x14ac:dyDescent="0.15">
      <c r="A28" s="119" t="s">
        <v>30</v>
      </c>
      <c r="B28" s="120">
        <v>1129.5082190000016</v>
      </c>
      <c r="C28" s="121" t="s">
        <v>75</v>
      </c>
      <c r="D28" s="121">
        <v>817.28652700000089</v>
      </c>
      <c r="E28" s="121">
        <v>312.21201599999984</v>
      </c>
      <c r="G28" s="37"/>
      <c r="H28" s="37"/>
      <c r="I28" s="37"/>
      <c r="J28" s="38"/>
      <c r="K28" s="122"/>
      <c r="L28" s="122"/>
      <c r="M28" s="122"/>
      <c r="N28" s="122"/>
      <c r="O28" s="122"/>
      <c r="P28" s="122"/>
      <c r="Q28" s="122"/>
    </row>
    <row r="29" spans="1:17" s="36" customFormat="1" ht="8.65" customHeight="1" x14ac:dyDescent="0.15">
      <c r="A29" s="123" t="s">
        <v>31</v>
      </c>
      <c r="B29" s="124">
        <v>25.452082999999998</v>
      </c>
      <c r="C29" s="125">
        <v>5.0522999999999998E-2</v>
      </c>
      <c r="D29" s="125">
        <v>10.542695000000002</v>
      </c>
      <c r="E29" s="125">
        <v>14.851956999999999</v>
      </c>
      <c r="G29" s="37"/>
      <c r="H29" s="37"/>
      <c r="I29" s="37"/>
      <c r="J29" s="38"/>
      <c r="K29" s="122"/>
      <c r="L29" s="122"/>
      <c r="M29" s="122"/>
      <c r="N29" s="122"/>
      <c r="O29" s="122"/>
      <c r="P29" s="122"/>
      <c r="Q29" s="122"/>
    </row>
    <row r="30" spans="1:17" s="36" customFormat="1" ht="8.65" customHeight="1" x14ac:dyDescent="0.15">
      <c r="A30" s="119" t="s">
        <v>32</v>
      </c>
      <c r="B30" s="120">
        <v>456.5705479999998</v>
      </c>
      <c r="C30" s="121" t="s">
        <v>75</v>
      </c>
      <c r="D30" s="121">
        <v>435.73842699999977</v>
      </c>
      <c r="E30" s="121">
        <v>21.561214000000007</v>
      </c>
      <c r="G30" s="37"/>
      <c r="H30" s="37"/>
      <c r="I30" s="37"/>
      <c r="J30" s="38"/>
      <c r="K30" s="122"/>
      <c r="L30" s="122"/>
      <c r="M30" s="122"/>
      <c r="N30" s="122"/>
      <c r="O30" s="122"/>
      <c r="P30" s="122"/>
      <c r="Q30" s="122"/>
    </row>
    <row r="31" spans="1:17" s="36" customFormat="1" ht="8.65" customHeight="1" x14ac:dyDescent="0.15">
      <c r="A31" s="119" t="s">
        <v>33</v>
      </c>
      <c r="B31" s="120">
        <v>40.030776999999993</v>
      </c>
      <c r="C31" s="121">
        <v>0.62399700000000002</v>
      </c>
      <c r="D31" s="121">
        <v>10.863235999999997</v>
      </c>
      <c r="E31" s="121">
        <v>28.316490999999999</v>
      </c>
      <c r="G31" s="37"/>
      <c r="H31" s="37"/>
      <c r="I31" s="37"/>
      <c r="J31" s="38"/>
      <c r="K31" s="122"/>
      <c r="L31" s="122"/>
      <c r="M31" s="122"/>
      <c r="N31" s="122"/>
      <c r="O31" s="122"/>
      <c r="P31" s="122"/>
      <c r="Q31" s="122"/>
    </row>
    <row r="32" spans="1:17" s="36" customFormat="1" ht="8.65" customHeight="1" x14ac:dyDescent="0.15">
      <c r="A32" s="119" t="s">
        <v>34</v>
      </c>
      <c r="B32" s="120">
        <v>1767.6659729999978</v>
      </c>
      <c r="C32" s="121" t="s">
        <v>75</v>
      </c>
      <c r="D32" s="121">
        <v>1312.774615999999</v>
      </c>
      <c r="E32" s="121">
        <v>449.42520000000013</v>
      </c>
      <c r="G32" s="37"/>
      <c r="H32" s="37"/>
      <c r="I32" s="37"/>
      <c r="J32" s="38"/>
      <c r="K32" s="122"/>
      <c r="L32" s="122"/>
      <c r="M32" s="122"/>
      <c r="N32" s="122"/>
      <c r="O32" s="122"/>
      <c r="P32" s="122"/>
      <c r="Q32" s="122"/>
    </row>
    <row r="33" spans="1:17" s="36" customFormat="1" ht="8.65" customHeight="1" x14ac:dyDescent="0.15">
      <c r="A33" s="123" t="s">
        <v>35</v>
      </c>
      <c r="B33" s="124">
        <v>46.90299899999998</v>
      </c>
      <c r="C33" s="125" t="s">
        <v>75</v>
      </c>
      <c r="D33" s="125">
        <v>1.1293559999999996</v>
      </c>
      <c r="E33" s="125">
        <v>12.294667999999998</v>
      </c>
      <c r="G33" s="37"/>
      <c r="H33" s="37"/>
      <c r="I33" s="37"/>
      <c r="J33" s="38"/>
      <c r="K33" s="122"/>
      <c r="L33" s="122"/>
      <c r="M33" s="122"/>
      <c r="N33" s="122"/>
      <c r="O33" s="122"/>
      <c r="P33" s="122"/>
      <c r="Q33" s="122"/>
    </row>
    <row r="34" spans="1:17" s="36" customFormat="1" ht="8.65" customHeight="1" x14ac:dyDescent="0.15">
      <c r="A34" s="119" t="s">
        <v>36</v>
      </c>
      <c r="B34" s="120">
        <v>296.48246400000016</v>
      </c>
      <c r="C34" s="121" t="s">
        <v>76</v>
      </c>
      <c r="D34" s="121">
        <v>250.26422800000009</v>
      </c>
      <c r="E34" s="121">
        <v>36.830987</v>
      </c>
      <c r="G34" s="37"/>
      <c r="H34" s="37"/>
      <c r="I34" s="37"/>
      <c r="J34" s="38"/>
      <c r="K34" s="122"/>
      <c r="L34" s="122"/>
      <c r="M34" s="122"/>
      <c r="N34" s="122"/>
      <c r="O34" s="122"/>
      <c r="P34" s="122"/>
      <c r="Q34" s="122"/>
    </row>
    <row r="35" spans="1:17" s="36" customFormat="1" ht="8.65" customHeight="1" x14ac:dyDescent="0.15">
      <c r="A35" s="119" t="s">
        <v>61</v>
      </c>
      <c r="B35" s="120">
        <v>255.19375799999972</v>
      </c>
      <c r="C35" s="121" t="s">
        <v>75</v>
      </c>
      <c r="D35" s="121">
        <v>227.32626799999971</v>
      </c>
      <c r="E35" s="121">
        <v>22.609879000000003</v>
      </c>
      <c r="G35" s="37"/>
      <c r="H35" s="37"/>
      <c r="I35" s="37"/>
      <c r="J35" s="38"/>
      <c r="K35" s="122"/>
      <c r="L35" s="122"/>
      <c r="M35" s="122"/>
      <c r="N35" s="122"/>
      <c r="O35" s="122"/>
      <c r="P35" s="122"/>
      <c r="Q35" s="122"/>
    </row>
    <row r="36" spans="1:17" s="36" customFormat="1" ht="8.65" customHeight="1" x14ac:dyDescent="0.15">
      <c r="A36" s="119" t="s">
        <v>38</v>
      </c>
      <c r="B36" s="120">
        <v>133.28947201999986</v>
      </c>
      <c r="C36" s="121" t="s">
        <v>75</v>
      </c>
      <c r="D36" s="121">
        <v>-1.4614750000000012</v>
      </c>
      <c r="E36" s="121">
        <v>134.73196802000001</v>
      </c>
      <c r="G36" s="37"/>
      <c r="H36" s="37"/>
      <c r="I36" s="37"/>
      <c r="J36" s="38"/>
      <c r="K36" s="122"/>
      <c r="L36" s="122"/>
      <c r="M36" s="122"/>
      <c r="N36" s="122"/>
      <c r="O36" s="122"/>
      <c r="P36" s="122"/>
      <c r="Q36" s="122"/>
    </row>
    <row r="37" spans="1:17" s="36" customFormat="1" ht="8.65" customHeight="1" x14ac:dyDescent="0.15">
      <c r="A37" s="123" t="s">
        <v>39</v>
      </c>
      <c r="B37" s="124">
        <v>255.41711800000007</v>
      </c>
      <c r="C37" s="125" t="s">
        <v>75</v>
      </c>
      <c r="D37" s="125">
        <v>220.40956</v>
      </c>
      <c r="E37" s="125">
        <v>20.333919000000005</v>
      </c>
      <c r="G37" s="37"/>
      <c r="H37" s="37"/>
      <c r="I37" s="37"/>
      <c r="J37" s="38"/>
      <c r="K37" s="122"/>
      <c r="L37" s="122"/>
      <c r="M37" s="122"/>
      <c r="N37" s="122"/>
      <c r="O37" s="122"/>
      <c r="P37" s="122"/>
      <c r="Q37" s="122"/>
    </row>
    <row r="38" spans="1:17" s="36" customFormat="1" ht="8.65" customHeight="1" x14ac:dyDescent="0.15">
      <c r="A38" s="119" t="s">
        <v>40</v>
      </c>
      <c r="B38" s="120">
        <v>81.125646000000046</v>
      </c>
      <c r="C38" s="121">
        <v>38.466657000000005</v>
      </c>
      <c r="D38" s="121">
        <v>14.108174999999996</v>
      </c>
      <c r="E38" s="121">
        <v>28.556534999999997</v>
      </c>
      <c r="G38" s="37"/>
      <c r="H38" s="37"/>
      <c r="I38" s="37"/>
      <c r="J38" s="38"/>
      <c r="K38" s="122"/>
      <c r="L38" s="122"/>
      <c r="M38" s="122"/>
      <c r="N38" s="122"/>
      <c r="O38" s="122"/>
      <c r="P38" s="122"/>
      <c r="Q38" s="122"/>
    </row>
    <row r="39" spans="1:17" s="36" customFormat="1" ht="8.65" customHeight="1" x14ac:dyDescent="0.15">
      <c r="A39" s="119" t="s">
        <v>41</v>
      </c>
      <c r="B39" s="120">
        <v>321.15278035999984</v>
      </c>
      <c r="C39" s="121">
        <v>32.055079000000006</v>
      </c>
      <c r="D39" s="121">
        <v>205.13186600000017</v>
      </c>
      <c r="E39" s="121">
        <v>73.132093359999999</v>
      </c>
      <c r="G39" s="37"/>
      <c r="H39" s="37"/>
      <c r="I39" s="37"/>
      <c r="J39" s="38"/>
      <c r="K39" s="122"/>
      <c r="L39" s="122"/>
      <c r="M39" s="122"/>
      <c r="N39" s="122"/>
      <c r="O39" s="122"/>
      <c r="P39" s="122"/>
      <c r="Q39" s="122"/>
    </row>
    <row r="40" spans="1:17" s="36" customFormat="1" ht="8.65" customHeight="1" x14ac:dyDescent="0.15">
      <c r="A40" s="119" t="s">
        <v>42</v>
      </c>
      <c r="B40" s="120">
        <v>32.160020999999979</v>
      </c>
      <c r="C40" s="121" t="s">
        <v>75</v>
      </c>
      <c r="D40" s="121">
        <v>18.287457000000003</v>
      </c>
      <c r="E40" s="121">
        <v>13.753774000000003</v>
      </c>
      <c r="G40" s="37"/>
      <c r="H40" s="37"/>
      <c r="I40" s="37"/>
      <c r="J40" s="38"/>
      <c r="K40" s="122"/>
      <c r="L40" s="122"/>
      <c r="M40" s="122"/>
      <c r="N40" s="122"/>
      <c r="O40" s="122"/>
      <c r="P40" s="122"/>
      <c r="Q40" s="122"/>
    </row>
    <row r="41" spans="1:17" s="36" customFormat="1" ht="8.65" customHeight="1" x14ac:dyDescent="0.15">
      <c r="A41" s="123" t="s">
        <v>43</v>
      </c>
      <c r="B41" s="124">
        <v>582.57692200000008</v>
      </c>
      <c r="C41" s="125" t="s">
        <v>75</v>
      </c>
      <c r="D41" s="125">
        <v>504.6550979999999</v>
      </c>
      <c r="E41" s="125">
        <v>76.380709999999993</v>
      </c>
      <c r="G41" s="37"/>
      <c r="H41" s="37"/>
      <c r="I41" s="37"/>
      <c r="J41" s="38"/>
      <c r="K41" s="122"/>
      <c r="L41" s="122"/>
      <c r="M41" s="122"/>
      <c r="N41" s="122"/>
      <c r="O41" s="122"/>
      <c r="P41" s="122"/>
      <c r="Q41" s="122"/>
    </row>
    <row r="42" spans="1:17" s="36" customFormat="1" ht="8.65" customHeight="1" x14ac:dyDescent="0.15">
      <c r="A42" s="119" t="s">
        <v>44</v>
      </c>
      <c r="B42" s="120">
        <v>55.006034000000014</v>
      </c>
      <c r="C42" s="121">
        <v>0</v>
      </c>
      <c r="D42" s="121">
        <v>44.076048000000029</v>
      </c>
      <c r="E42" s="121">
        <v>1.572722</v>
      </c>
      <c r="G42" s="37"/>
      <c r="H42" s="37"/>
      <c r="I42" s="37"/>
      <c r="J42" s="38"/>
      <c r="K42" s="122"/>
      <c r="L42" s="122"/>
      <c r="M42" s="122"/>
      <c r="N42" s="122"/>
      <c r="O42" s="122"/>
      <c r="P42" s="122"/>
      <c r="Q42" s="122"/>
    </row>
    <row r="43" spans="1:17" s="36" customFormat="1" ht="8.65" customHeight="1" x14ac:dyDescent="0.15">
      <c r="A43" s="119" t="s">
        <v>45</v>
      </c>
      <c r="B43" s="120">
        <v>56.007422000000034</v>
      </c>
      <c r="C43" s="121" t="s">
        <v>75</v>
      </c>
      <c r="D43" s="121">
        <v>-33.699045999999989</v>
      </c>
      <c r="E43" s="121">
        <v>89.686079000000021</v>
      </c>
      <c r="G43" s="37"/>
      <c r="H43" s="37"/>
      <c r="I43" s="37"/>
      <c r="J43" s="38"/>
      <c r="K43" s="122"/>
      <c r="L43" s="122"/>
      <c r="M43" s="122"/>
      <c r="N43" s="122"/>
      <c r="O43" s="122"/>
      <c r="P43" s="122"/>
      <c r="Q43" s="122"/>
    </row>
    <row r="44" spans="1:17" s="36" customFormat="1" ht="8.65" customHeight="1" x14ac:dyDescent="0.15">
      <c r="A44" s="119" t="s">
        <v>46</v>
      </c>
      <c r="B44" s="120">
        <v>64.091764960000049</v>
      </c>
      <c r="C44" s="121" t="s">
        <v>75</v>
      </c>
      <c r="D44" s="121">
        <v>32.290893999999994</v>
      </c>
      <c r="E44" s="121">
        <v>31.795278959999997</v>
      </c>
      <c r="G44" s="37"/>
      <c r="H44" s="37"/>
      <c r="I44" s="37"/>
      <c r="J44" s="38"/>
      <c r="K44" s="122"/>
      <c r="L44" s="122"/>
      <c r="M44" s="122"/>
      <c r="N44" s="122"/>
      <c r="O44" s="122"/>
      <c r="P44" s="122"/>
      <c r="Q44" s="122"/>
    </row>
    <row r="45" spans="1:17" s="36" customFormat="1" ht="8.65" customHeight="1" x14ac:dyDescent="0.15">
      <c r="A45" s="123" t="s">
        <v>47</v>
      </c>
      <c r="B45" s="124">
        <v>30.590730999999995</v>
      </c>
      <c r="C45" s="125">
        <v>0</v>
      </c>
      <c r="D45" s="125">
        <v>26.220813999999997</v>
      </c>
      <c r="E45" s="125">
        <v>4.2295319999999981</v>
      </c>
      <c r="G45" s="37"/>
      <c r="H45" s="37"/>
      <c r="I45" s="37"/>
      <c r="J45" s="38"/>
      <c r="K45" s="122"/>
      <c r="L45" s="122"/>
      <c r="M45" s="122"/>
      <c r="N45" s="122"/>
      <c r="O45" s="122"/>
      <c r="P45" s="122"/>
      <c r="Q45" s="122"/>
    </row>
    <row r="46" spans="1:17" s="36" customFormat="1" ht="9" customHeight="1" x14ac:dyDescent="0.15">
      <c r="A46" s="126"/>
      <c r="B46" s="127"/>
      <c r="C46" s="128"/>
      <c r="D46" s="128"/>
      <c r="E46" s="128"/>
      <c r="F46" s="129"/>
      <c r="I46" s="112"/>
      <c r="J46" s="122"/>
      <c r="K46" s="122"/>
      <c r="L46" s="122"/>
      <c r="M46" s="122"/>
      <c r="N46" s="122"/>
      <c r="O46" s="122"/>
      <c r="P46" s="122"/>
      <c r="Q46" s="122"/>
    </row>
    <row r="47" spans="1:17" s="36" customFormat="1" ht="8.65" customHeight="1" x14ac:dyDescent="0.15">
      <c r="A47" s="109">
        <v>2000</v>
      </c>
      <c r="B47" s="130"/>
      <c r="C47" s="130"/>
      <c r="D47" s="130"/>
      <c r="E47" s="130"/>
      <c r="I47" s="112"/>
    </row>
    <row r="48" spans="1:17" s="115" customFormat="1" ht="8.65" customHeight="1" x14ac:dyDescent="0.15">
      <c r="A48" s="113" t="s">
        <v>15</v>
      </c>
      <c r="B48" s="114">
        <f>SUM(B50:B81)</f>
        <v>18210.260714450011</v>
      </c>
      <c r="C48" s="114">
        <v>97.800556</v>
      </c>
      <c r="D48" s="114">
        <v>10820.440181279992</v>
      </c>
      <c r="E48" s="114">
        <v>7292.0199771700063</v>
      </c>
      <c r="G48" s="122"/>
      <c r="H48" s="122"/>
      <c r="I48" s="114"/>
      <c r="J48" s="116"/>
      <c r="K48" s="116"/>
      <c r="L48" s="116"/>
      <c r="M48" s="116"/>
      <c r="N48" s="116"/>
      <c r="O48" s="116"/>
      <c r="P48" s="116"/>
      <c r="Q48" s="116"/>
    </row>
    <row r="49" spans="1:17" s="115" customFormat="1" ht="3.95" customHeight="1" x14ac:dyDescent="0.15">
      <c r="A49" s="113"/>
      <c r="B49" s="114"/>
      <c r="C49" s="117"/>
      <c r="D49" s="117"/>
      <c r="E49" s="117"/>
      <c r="G49" s="116"/>
      <c r="H49" s="116"/>
      <c r="I49" s="131"/>
      <c r="J49" s="116"/>
      <c r="K49" s="116"/>
      <c r="L49" s="116"/>
      <c r="M49" s="116"/>
      <c r="N49" s="116"/>
      <c r="O49" s="116"/>
      <c r="P49" s="116"/>
      <c r="Q49" s="116"/>
    </row>
    <row r="50" spans="1:17" s="36" customFormat="1" ht="8.65" customHeight="1" x14ac:dyDescent="0.15">
      <c r="A50" s="119" t="s">
        <v>16</v>
      </c>
      <c r="B50" s="120">
        <v>288.16124299999973</v>
      </c>
      <c r="C50" s="121">
        <v>0</v>
      </c>
      <c r="D50" s="121">
        <v>260.29197700000026</v>
      </c>
      <c r="E50" s="121">
        <v>27.05063100000001</v>
      </c>
      <c r="G50" s="37"/>
      <c r="H50" s="37"/>
      <c r="I50" s="112"/>
      <c r="J50" s="38"/>
      <c r="K50" s="122"/>
      <c r="L50" s="122"/>
      <c r="M50" s="122"/>
      <c r="N50" s="122"/>
      <c r="O50" s="122"/>
      <c r="P50" s="122"/>
      <c r="Q50" s="122"/>
    </row>
    <row r="51" spans="1:17" s="36" customFormat="1" ht="8.65" customHeight="1" x14ac:dyDescent="0.15">
      <c r="A51" s="119" t="s">
        <v>17</v>
      </c>
      <c r="B51" s="120">
        <v>1054.0118179799995</v>
      </c>
      <c r="C51" s="121">
        <v>0.15037699999999996</v>
      </c>
      <c r="D51" s="121">
        <v>800.32966926999882</v>
      </c>
      <c r="E51" s="121">
        <v>242.39096470999982</v>
      </c>
      <c r="G51" s="37"/>
      <c r="H51" s="37"/>
      <c r="I51" s="112"/>
      <c r="J51" s="38"/>
      <c r="K51" s="122"/>
      <c r="L51" s="122"/>
      <c r="M51" s="122"/>
      <c r="N51" s="122"/>
      <c r="O51" s="122"/>
      <c r="P51" s="122"/>
      <c r="Q51" s="122"/>
    </row>
    <row r="52" spans="1:17" s="36" customFormat="1" ht="8.65" customHeight="1" x14ac:dyDescent="0.15">
      <c r="A52" s="119" t="s">
        <v>18</v>
      </c>
      <c r="B52" s="120">
        <v>173.03203891999993</v>
      </c>
      <c r="C52" s="121">
        <v>0.77987600000000024</v>
      </c>
      <c r="D52" s="121">
        <v>111.64160100000001</v>
      </c>
      <c r="E52" s="121">
        <v>60.363874919999994</v>
      </c>
      <c r="G52" s="37"/>
      <c r="H52" s="37"/>
      <c r="I52" s="112"/>
      <c r="J52" s="38"/>
      <c r="K52" s="122"/>
      <c r="L52" s="122"/>
      <c r="M52" s="122"/>
      <c r="N52" s="122"/>
      <c r="O52" s="122"/>
      <c r="P52" s="122"/>
      <c r="Q52" s="122"/>
    </row>
    <row r="53" spans="1:17" s="36" customFormat="1" ht="8.65" customHeight="1" x14ac:dyDescent="0.15">
      <c r="A53" s="123" t="s">
        <v>19</v>
      </c>
      <c r="B53" s="124">
        <v>25.308216000000009</v>
      </c>
      <c r="C53" s="125">
        <v>0</v>
      </c>
      <c r="D53" s="125">
        <v>20.277264000000017</v>
      </c>
      <c r="E53" s="125">
        <v>2.1399350000000013</v>
      </c>
      <c r="G53" s="37"/>
      <c r="H53" s="37"/>
      <c r="I53" s="112"/>
      <c r="J53" s="38"/>
      <c r="K53" s="122"/>
      <c r="L53" s="122"/>
      <c r="M53" s="122"/>
      <c r="N53" s="122"/>
      <c r="O53" s="122"/>
      <c r="P53" s="122"/>
      <c r="Q53" s="122"/>
    </row>
    <row r="54" spans="1:17" s="36" customFormat="1" ht="8.65" customHeight="1" x14ac:dyDescent="0.15">
      <c r="A54" s="119" t="s">
        <v>20</v>
      </c>
      <c r="B54" s="120">
        <v>511.2167680000004</v>
      </c>
      <c r="C54" s="121" t="s">
        <v>75</v>
      </c>
      <c r="D54" s="121">
        <v>366.64153900000025</v>
      </c>
      <c r="E54" s="121">
        <v>141.11853699999998</v>
      </c>
      <c r="G54" s="37"/>
      <c r="H54" s="37"/>
      <c r="I54" s="112"/>
      <c r="J54" s="38"/>
      <c r="K54" s="122"/>
      <c r="L54" s="122"/>
      <c r="M54" s="122"/>
      <c r="N54" s="122"/>
      <c r="O54" s="122"/>
      <c r="P54" s="122"/>
      <c r="Q54" s="122"/>
    </row>
    <row r="55" spans="1:17" s="36" customFormat="1" ht="8.65" customHeight="1" x14ac:dyDescent="0.15">
      <c r="A55" s="119" t="s">
        <v>21</v>
      </c>
      <c r="B55" s="120">
        <v>15.856372449999997</v>
      </c>
      <c r="C55" s="121">
        <v>1.6347990000000001</v>
      </c>
      <c r="D55" s="121">
        <v>10.698468000000007</v>
      </c>
      <c r="E55" s="121">
        <v>3.7542944500000019</v>
      </c>
      <c r="G55" s="37"/>
      <c r="H55" s="37"/>
      <c r="I55" s="112"/>
      <c r="J55" s="38"/>
      <c r="K55" s="122"/>
      <c r="L55" s="122"/>
      <c r="M55" s="122"/>
      <c r="N55" s="122"/>
      <c r="O55" s="122"/>
      <c r="P55" s="122"/>
      <c r="Q55" s="122"/>
    </row>
    <row r="56" spans="1:17" s="36" customFormat="1" ht="8.65" customHeight="1" x14ac:dyDescent="0.15">
      <c r="A56" s="119" t="s">
        <v>22</v>
      </c>
      <c r="B56" s="120">
        <v>43.472611999999991</v>
      </c>
      <c r="C56" s="121">
        <v>0</v>
      </c>
      <c r="D56" s="121">
        <v>57.565767000000001</v>
      </c>
      <c r="E56" s="121">
        <v>-14.224658000000007</v>
      </c>
      <c r="G56" s="37"/>
      <c r="H56" s="37"/>
      <c r="I56" s="112"/>
      <c r="J56" s="38"/>
      <c r="K56" s="122"/>
      <c r="L56" s="122"/>
      <c r="M56" s="122"/>
      <c r="N56" s="122"/>
      <c r="O56" s="122"/>
      <c r="P56" s="122"/>
      <c r="Q56" s="122"/>
    </row>
    <row r="57" spans="1:17" s="36" customFormat="1" ht="8.65" customHeight="1" x14ac:dyDescent="0.15">
      <c r="A57" s="123" t="s">
        <v>23</v>
      </c>
      <c r="B57" s="124">
        <v>1387.1557400000008</v>
      </c>
      <c r="C57" s="125">
        <v>0.39464899999999997</v>
      </c>
      <c r="D57" s="125">
        <v>1280.552761000002</v>
      </c>
      <c r="E57" s="125">
        <v>105.00145700000004</v>
      </c>
      <c r="G57" s="37"/>
      <c r="H57" s="37"/>
      <c r="I57" s="112"/>
      <c r="J57" s="38"/>
      <c r="K57" s="122"/>
      <c r="L57" s="122"/>
      <c r="M57" s="122"/>
      <c r="N57" s="122"/>
      <c r="O57" s="122"/>
      <c r="P57" s="122"/>
      <c r="Q57" s="122"/>
    </row>
    <row r="58" spans="1:17" s="36" customFormat="1" ht="8.65" customHeight="1" x14ac:dyDescent="0.15">
      <c r="A58" s="119" t="s">
        <v>24</v>
      </c>
      <c r="B58" s="120">
        <v>5278.3937567800122</v>
      </c>
      <c r="C58" s="121">
        <v>0.12579200000000004</v>
      </c>
      <c r="D58" s="121">
        <v>1097.9469090000002</v>
      </c>
      <c r="E58" s="121">
        <v>4180.3210557800003</v>
      </c>
      <c r="G58" s="37"/>
      <c r="H58" s="37"/>
      <c r="I58" s="112"/>
      <c r="J58" s="38"/>
      <c r="K58" s="122"/>
      <c r="L58" s="122"/>
      <c r="M58" s="122"/>
      <c r="N58" s="122"/>
      <c r="O58" s="122"/>
      <c r="P58" s="122"/>
      <c r="Q58" s="122"/>
    </row>
    <row r="59" spans="1:17" s="36" customFormat="1" ht="8.65" customHeight="1" x14ac:dyDescent="0.15">
      <c r="A59" s="119" t="s">
        <v>25</v>
      </c>
      <c r="B59" s="120">
        <v>111.43460800000003</v>
      </c>
      <c r="C59" s="121">
        <v>0</v>
      </c>
      <c r="D59" s="121">
        <v>94.62251599999999</v>
      </c>
      <c r="E59" s="121">
        <v>16.527965999999999</v>
      </c>
      <c r="G59" s="37"/>
      <c r="H59" s="37"/>
      <c r="I59" s="112"/>
      <c r="J59" s="38"/>
      <c r="K59" s="122"/>
      <c r="L59" s="122"/>
      <c r="M59" s="122"/>
      <c r="N59" s="122"/>
      <c r="O59" s="122"/>
      <c r="P59" s="122"/>
      <c r="Q59" s="122"/>
    </row>
    <row r="60" spans="1:17" s="36" customFormat="1" ht="8.65" customHeight="1" x14ac:dyDescent="0.15">
      <c r="A60" s="119" t="s">
        <v>26</v>
      </c>
      <c r="B60" s="120">
        <v>307.37178699999987</v>
      </c>
      <c r="C60" s="121">
        <v>0</v>
      </c>
      <c r="D60" s="121">
        <v>301.59266899999989</v>
      </c>
      <c r="E60" s="121">
        <v>7.6273799999999961</v>
      </c>
      <c r="G60" s="37"/>
      <c r="H60" s="37"/>
      <c r="I60" s="112"/>
      <c r="J60" s="38"/>
      <c r="K60" s="122"/>
      <c r="L60" s="122"/>
      <c r="M60" s="122"/>
      <c r="N60" s="122"/>
      <c r="O60" s="122"/>
      <c r="P60" s="122"/>
      <c r="Q60" s="122"/>
    </row>
    <row r="61" spans="1:17" s="36" customFormat="1" ht="8.65" customHeight="1" x14ac:dyDescent="0.15">
      <c r="A61" s="123" t="s">
        <v>27</v>
      </c>
      <c r="B61" s="124">
        <v>49.40541051999999</v>
      </c>
      <c r="C61" s="125">
        <v>0</v>
      </c>
      <c r="D61" s="125">
        <v>15.980423000000002</v>
      </c>
      <c r="E61" s="125">
        <v>33.422392520000002</v>
      </c>
      <c r="G61" s="37"/>
      <c r="H61" s="37"/>
      <c r="I61" s="112"/>
      <c r="J61" s="38"/>
      <c r="K61" s="122"/>
      <c r="L61" s="122"/>
      <c r="M61" s="122"/>
      <c r="N61" s="122"/>
      <c r="O61" s="122"/>
      <c r="P61" s="122"/>
      <c r="Q61" s="122"/>
    </row>
    <row r="62" spans="1:17" s="36" customFormat="1" ht="8.65" customHeight="1" x14ac:dyDescent="0.15">
      <c r="A62" s="119" t="s">
        <v>28</v>
      </c>
      <c r="B62" s="120">
        <v>-84.99792599999995</v>
      </c>
      <c r="C62" s="121">
        <v>0</v>
      </c>
      <c r="D62" s="121">
        <v>25.646773000000003</v>
      </c>
      <c r="E62" s="121">
        <v>-79.976305000000025</v>
      </c>
      <c r="G62" s="37"/>
      <c r="H62" s="37"/>
      <c r="I62" s="112"/>
      <c r="J62" s="38"/>
      <c r="K62" s="122"/>
      <c r="L62" s="122"/>
      <c r="M62" s="122"/>
      <c r="N62" s="122"/>
      <c r="O62" s="122"/>
      <c r="P62" s="122"/>
      <c r="Q62" s="122"/>
    </row>
    <row r="63" spans="1:17" s="36" customFormat="1" ht="8.65" customHeight="1" x14ac:dyDescent="0.15">
      <c r="A63" s="119" t="s">
        <v>29</v>
      </c>
      <c r="B63" s="120">
        <v>1403.0065958399991</v>
      </c>
      <c r="C63" s="121">
        <v>3.638541</v>
      </c>
      <c r="D63" s="121">
        <v>974.93813399999988</v>
      </c>
      <c r="E63" s="121">
        <v>416.01501684000004</v>
      </c>
      <c r="G63" s="37"/>
      <c r="H63" s="37"/>
      <c r="I63" s="112"/>
      <c r="J63" s="38"/>
      <c r="K63" s="122"/>
      <c r="L63" s="122"/>
      <c r="M63" s="122"/>
      <c r="N63" s="122"/>
      <c r="O63" s="122"/>
      <c r="P63" s="122"/>
      <c r="Q63" s="122"/>
    </row>
    <row r="64" spans="1:17" s="36" customFormat="1" ht="8.65" customHeight="1" x14ac:dyDescent="0.15">
      <c r="A64" s="119" t="s">
        <v>30</v>
      </c>
      <c r="B64" s="120">
        <v>1312.1577130000023</v>
      </c>
      <c r="C64" s="121" t="s">
        <v>75</v>
      </c>
      <c r="D64" s="121">
        <v>905.92699600000071</v>
      </c>
      <c r="E64" s="121">
        <v>403.53755999999993</v>
      </c>
      <c r="G64" s="37"/>
      <c r="H64" s="37"/>
      <c r="I64" s="112"/>
      <c r="J64" s="38"/>
      <c r="K64" s="122"/>
      <c r="L64" s="122"/>
      <c r="M64" s="122"/>
      <c r="N64" s="122"/>
      <c r="O64" s="122"/>
      <c r="P64" s="122"/>
      <c r="Q64" s="122"/>
    </row>
    <row r="65" spans="1:17" s="36" customFormat="1" ht="8.65" customHeight="1" x14ac:dyDescent="0.15">
      <c r="A65" s="123" t="s">
        <v>31</v>
      </c>
      <c r="B65" s="124">
        <v>28.331434000000009</v>
      </c>
      <c r="C65" s="125">
        <v>0</v>
      </c>
      <c r="D65" s="125">
        <v>50.269183999999981</v>
      </c>
      <c r="E65" s="125">
        <v>-21.947284999999976</v>
      </c>
      <c r="G65" s="37"/>
      <c r="H65" s="37"/>
      <c r="I65" s="112"/>
      <c r="J65" s="38"/>
      <c r="K65" s="122"/>
      <c r="L65" s="122"/>
      <c r="M65" s="122"/>
      <c r="N65" s="122"/>
      <c r="O65" s="122"/>
      <c r="P65" s="122"/>
      <c r="Q65" s="122"/>
    </row>
    <row r="66" spans="1:17" s="36" customFormat="1" ht="8.65" customHeight="1" x14ac:dyDescent="0.15">
      <c r="A66" s="119" t="s">
        <v>32</v>
      </c>
      <c r="B66" s="120">
        <v>152.60514201000004</v>
      </c>
      <c r="C66" s="121" t="s">
        <v>75</v>
      </c>
      <c r="D66" s="121">
        <v>116.16963900000006</v>
      </c>
      <c r="E66" s="121">
        <v>36.396985000000001</v>
      </c>
      <c r="G66" s="37"/>
      <c r="H66" s="37"/>
      <c r="I66" s="112"/>
      <c r="J66" s="38"/>
      <c r="K66" s="122"/>
      <c r="L66" s="122"/>
      <c r="M66" s="122"/>
      <c r="N66" s="122"/>
      <c r="O66" s="122"/>
      <c r="P66" s="122"/>
      <c r="Q66" s="122"/>
    </row>
    <row r="67" spans="1:17" s="36" customFormat="1" ht="8.65" customHeight="1" x14ac:dyDescent="0.15">
      <c r="A67" s="119" t="s">
        <v>33</v>
      </c>
      <c r="B67" s="120">
        <v>54.958602810000066</v>
      </c>
      <c r="C67" s="121">
        <v>0.26332800000000001</v>
      </c>
      <c r="D67" s="121">
        <v>15.018059999999995</v>
      </c>
      <c r="E67" s="121">
        <v>39.531152810000009</v>
      </c>
      <c r="G67" s="37"/>
      <c r="H67" s="37"/>
      <c r="I67" s="112"/>
      <c r="J67" s="38"/>
      <c r="K67" s="122"/>
      <c r="L67" s="122"/>
      <c r="M67" s="122"/>
      <c r="N67" s="122"/>
      <c r="O67" s="122"/>
      <c r="P67" s="122"/>
      <c r="Q67" s="122"/>
    </row>
    <row r="68" spans="1:17" s="36" customFormat="1" ht="8.65" customHeight="1" x14ac:dyDescent="0.15">
      <c r="A68" s="119" t="s">
        <v>34</v>
      </c>
      <c r="B68" s="120">
        <v>2282.2303877799977</v>
      </c>
      <c r="C68" s="121">
        <v>0</v>
      </c>
      <c r="D68" s="121">
        <v>1425.6333640000025</v>
      </c>
      <c r="E68" s="121">
        <v>852.48938878000001</v>
      </c>
      <c r="G68" s="37"/>
      <c r="H68" s="37"/>
      <c r="I68" s="112"/>
      <c r="J68" s="38"/>
      <c r="K68" s="122"/>
      <c r="L68" s="122"/>
      <c r="M68" s="122"/>
      <c r="N68" s="122"/>
      <c r="O68" s="122"/>
      <c r="P68" s="122"/>
      <c r="Q68" s="122"/>
    </row>
    <row r="69" spans="1:17" s="36" customFormat="1" ht="8.65" customHeight="1" x14ac:dyDescent="0.15">
      <c r="A69" s="123" t="s">
        <v>35</v>
      </c>
      <c r="B69" s="124">
        <v>16.690637000000017</v>
      </c>
      <c r="C69" s="125">
        <v>0</v>
      </c>
      <c r="D69" s="125">
        <v>27.847649000000008</v>
      </c>
      <c r="E69" s="125">
        <v>-12.394355999999998</v>
      </c>
      <c r="G69" s="37"/>
      <c r="H69" s="37"/>
      <c r="I69" s="112"/>
      <c r="J69" s="38"/>
      <c r="K69" s="122"/>
      <c r="L69" s="122"/>
      <c r="M69" s="122"/>
      <c r="N69" s="122"/>
      <c r="O69" s="122"/>
      <c r="P69" s="122"/>
      <c r="Q69" s="122"/>
    </row>
    <row r="70" spans="1:17" s="36" customFormat="1" ht="8.65" customHeight="1" x14ac:dyDescent="0.15">
      <c r="A70" s="119" t="s">
        <v>36</v>
      </c>
      <c r="B70" s="120">
        <v>381.74620199999958</v>
      </c>
      <c r="C70" s="121" t="s">
        <v>75</v>
      </c>
      <c r="D70" s="121">
        <v>319.44010999999972</v>
      </c>
      <c r="E70" s="121">
        <v>63.968845000000023</v>
      </c>
      <c r="G70" s="37"/>
      <c r="H70" s="37"/>
      <c r="I70" s="112"/>
      <c r="J70" s="38"/>
      <c r="K70" s="122"/>
      <c r="L70" s="122"/>
      <c r="M70" s="122"/>
      <c r="N70" s="122"/>
      <c r="O70" s="122"/>
      <c r="P70" s="122"/>
      <c r="Q70" s="122"/>
    </row>
    <row r="71" spans="1:17" s="36" customFormat="1" ht="8.65" customHeight="1" x14ac:dyDescent="0.15">
      <c r="A71" s="119" t="s">
        <v>61</v>
      </c>
      <c r="B71" s="120">
        <v>628.20894494000015</v>
      </c>
      <c r="C71" s="121">
        <v>5.5035169999999987</v>
      </c>
      <c r="D71" s="121">
        <v>316.79694699999982</v>
      </c>
      <c r="E71" s="121">
        <v>305.87221094000012</v>
      </c>
      <c r="G71" s="37"/>
      <c r="H71" s="37"/>
      <c r="I71" s="112"/>
      <c r="J71" s="38"/>
      <c r="K71" s="122"/>
      <c r="L71" s="122"/>
      <c r="M71" s="122"/>
      <c r="N71" s="122"/>
      <c r="O71" s="122"/>
      <c r="P71" s="122"/>
      <c r="Q71" s="122"/>
    </row>
    <row r="72" spans="1:17" s="36" customFormat="1" ht="8.65" customHeight="1" x14ac:dyDescent="0.15">
      <c r="A72" s="119" t="s">
        <v>38</v>
      </c>
      <c r="B72" s="120">
        <v>200.84127565</v>
      </c>
      <c r="C72" s="121" t="s">
        <v>75</v>
      </c>
      <c r="D72" s="121">
        <v>7.602039999999997</v>
      </c>
      <c r="E72" s="121">
        <v>193.20402365000007</v>
      </c>
      <c r="G72" s="37"/>
      <c r="H72" s="37"/>
      <c r="I72" s="112"/>
      <c r="J72" s="38"/>
      <c r="K72" s="122"/>
      <c r="L72" s="122"/>
      <c r="M72" s="122"/>
      <c r="N72" s="122"/>
      <c r="O72" s="122"/>
      <c r="P72" s="122"/>
      <c r="Q72" s="122"/>
    </row>
    <row r="73" spans="1:17" s="36" customFormat="1" ht="8.65" customHeight="1" x14ac:dyDescent="0.15">
      <c r="A73" s="123" t="s">
        <v>39</v>
      </c>
      <c r="B73" s="124">
        <v>312.28153499999979</v>
      </c>
      <c r="C73" s="125">
        <v>0</v>
      </c>
      <c r="D73" s="125">
        <v>277.96664199999975</v>
      </c>
      <c r="E73" s="125">
        <v>33.365920000000003</v>
      </c>
      <c r="G73" s="37"/>
      <c r="H73" s="37"/>
      <c r="I73" s="112"/>
      <c r="J73" s="38"/>
      <c r="K73" s="122"/>
      <c r="L73" s="122"/>
      <c r="M73" s="122"/>
      <c r="N73" s="122"/>
      <c r="O73" s="122"/>
      <c r="P73" s="122"/>
      <c r="Q73" s="122"/>
    </row>
    <row r="74" spans="1:17" s="36" customFormat="1" ht="8.65" customHeight="1" x14ac:dyDescent="0.15">
      <c r="A74" s="119" t="s">
        <v>40</v>
      </c>
      <c r="B74" s="120">
        <v>31.656085460000007</v>
      </c>
      <c r="C74" s="121">
        <v>3.0192480000000002</v>
      </c>
      <c r="D74" s="121">
        <v>43.086199000000029</v>
      </c>
      <c r="E74" s="121">
        <v>-15.46553754</v>
      </c>
      <c r="G74" s="37"/>
      <c r="H74" s="37"/>
      <c r="I74" s="112"/>
      <c r="J74" s="38"/>
      <c r="K74" s="122"/>
      <c r="L74" s="122"/>
      <c r="M74" s="122"/>
      <c r="N74" s="122"/>
      <c r="O74" s="122"/>
      <c r="P74" s="122"/>
      <c r="Q74" s="122"/>
    </row>
    <row r="75" spans="1:17" s="36" customFormat="1" ht="8.65" customHeight="1" x14ac:dyDescent="0.15">
      <c r="A75" s="119" t="s">
        <v>41</v>
      </c>
      <c r="B75" s="120">
        <v>651.05119666000007</v>
      </c>
      <c r="C75" s="121">
        <v>76.260645999999994</v>
      </c>
      <c r="D75" s="121">
        <v>454.44348900000023</v>
      </c>
      <c r="E75" s="121">
        <v>105.47652666000002</v>
      </c>
      <c r="G75" s="37"/>
      <c r="H75" s="37"/>
      <c r="I75" s="112"/>
      <c r="J75" s="38"/>
      <c r="K75" s="122"/>
      <c r="L75" s="122"/>
      <c r="M75" s="122"/>
      <c r="N75" s="122"/>
      <c r="O75" s="122"/>
      <c r="P75" s="122"/>
      <c r="Q75" s="122"/>
    </row>
    <row r="76" spans="1:17" s="36" customFormat="1" ht="8.65" customHeight="1" x14ac:dyDescent="0.15">
      <c r="A76" s="119" t="s">
        <v>42</v>
      </c>
      <c r="B76" s="120">
        <v>79.638677000000044</v>
      </c>
      <c r="C76" s="121">
        <v>0</v>
      </c>
      <c r="D76" s="121">
        <v>55.274612999999995</v>
      </c>
      <c r="E76" s="121">
        <v>12.164862999999997</v>
      </c>
      <c r="G76" s="37"/>
      <c r="H76" s="37"/>
      <c r="I76" s="112"/>
      <c r="J76" s="38"/>
      <c r="K76" s="122"/>
      <c r="L76" s="122"/>
      <c r="M76" s="122"/>
      <c r="N76" s="122"/>
      <c r="O76" s="122"/>
      <c r="P76" s="122"/>
      <c r="Q76" s="122"/>
    </row>
    <row r="77" spans="1:17" s="36" customFormat="1" ht="8.65" customHeight="1" x14ac:dyDescent="0.15">
      <c r="A77" s="123" t="s">
        <v>43</v>
      </c>
      <c r="B77" s="124">
        <v>1017.5617869999994</v>
      </c>
      <c r="C77" s="125" t="s">
        <v>75</v>
      </c>
      <c r="D77" s="125">
        <v>930.31430499999954</v>
      </c>
      <c r="E77" s="125">
        <v>86.678129000000013</v>
      </c>
      <c r="G77" s="37"/>
      <c r="H77" s="37"/>
      <c r="I77" s="112"/>
      <c r="J77" s="38"/>
      <c r="K77" s="122"/>
      <c r="L77" s="122"/>
      <c r="M77" s="122"/>
      <c r="N77" s="122"/>
      <c r="O77" s="122"/>
      <c r="P77" s="122"/>
      <c r="Q77" s="122"/>
    </row>
    <row r="78" spans="1:17" s="36" customFormat="1" ht="8.65" customHeight="1" x14ac:dyDescent="0.15">
      <c r="A78" s="119" t="s">
        <v>44</v>
      </c>
      <c r="B78" s="120">
        <v>56.027532999999956</v>
      </c>
      <c r="C78" s="121">
        <v>0</v>
      </c>
      <c r="D78" s="121">
        <v>57.465991999999957</v>
      </c>
      <c r="E78" s="121">
        <v>0.21546599999999796</v>
      </c>
      <c r="G78" s="37"/>
      <c r="H78" s="37"/>
      <c r="I78" s="112"/>
      <c r="J78" s="38"/>
      <c r="K78" s="122"/>
      <c r="L78" s="122"/>
      <c r="M78" s="122"/>
      <c r="N78" s="122"/>
      <c r="O78" s="122"/>
      <c r="P78" s="122"/>
      <c r="Q78" s="122"/>
    </row>
    <row r="79" spans="1:17" s="36" customFormat="1" ht="8.65" customHeight="1" x14ac:dyDescent="0.15">
      <c r="A79" s="119" t="s">
        <v>45</v>
      </c>
      <c r="B79" s="120">
        <v>311.50146399999988</v>
      </c>
      <c r="C79" s="121" t="s">
        <v>75</v>
      </c>
      <c r="D79" s="121">
        <v>298.66973399999995</v>
      </c>
      <c r="E79" s="121">
        <v>10.378698999999981</v>
      </c>
      <c r="G79" s="37"/>
      <c r="H79" s="37"/>
      <c r="I79" s="112"/>
      <c r="J79" s="38"/>
      <c r="K79" s="122"/>
      <c r="L79" s="122"/>
      <c r="M79" s="122"/>
      <c r="N79" s="122"/>
      <c r="O79" s="122"/>
      <c r="P79" s="122"/>
      <c r="Q79" s="122"/>
    </row>
    <row r="80" spans="1:17" s="36" customFormat="1" ht="8.65" customHeight="1" x14ac:dyDescent="0.15">
      <c r="A80" s="119" t="s">
        <v>46</v>
      </c>
      <c r="B80" s="120">
        <v>82.732707649999952</v>
      </c>
      <c r="C80" s="121">
        <v>0.54195000000000004</v>
      </c>
      <c r="D80" s="121">
        <v>66.565444999999983</v>
      </c>
      <c r="E80" s="121">
        <v>15.625312650000012</v>
      </c>
      <c r="G80" s="37"/>
      <c r="H80" s="37"/>
      <c r="I80" s="112"/>
      <c r="J80" s="38"/>
      <c r="K80" s="122"/>
      <c r="L80" s="122"/>
      <c r="M80" s="122"/>
      <c r="N80" s="122"/>
      <c r="O80" s="122"/>
      <c r="P80" s="122"/>
      <c r="Q80" s="122"/>
    </row>
    <row r="81" spans="1:17" s="36" customFormat="1" ht="8.65" customHeight="1" x14ac:dyDescent="0.15">
      <c r="A81" s="123" t="s">
        <v>47</v>
      </c>
      <c r="B81" s="124">
        <v>47.210349000000022</v>
      </c>
      <c r="C81" s="125">
        <v>0</v>
      </c>
      <c r="D81" s="125">
        <v>47.247242999999983</v>
      </c>
      <c r="E81" s="125">
        <v>-0.21404800000000551</v>
      </c>
      <c r="G81" s="37"/>
      <c r="H81" s="37"/>
      <c r="I81" s="112"/>
      <c r="J81" s="38"/>
      <c r="K81" s="122"/>
      <c r="L81" s="122"/>
      <c r="M81" s="122"/>
      <c r="N81" s="122"/>
      <c r="O81" s="122"/>
      <c r="P81" s="122"/>
      <c r="Q81" s="122"/>
    </row>
    <row r="82" spans="1:17" s="36" customFormat="1" ht="5.25" customHeight="1" x14ac:dyDescent="0.15">
      <c r="A82" s="126"/>
      <c r="B82" s="127"/>
      <c r="C82" s="127"/>
      <c r="D82" s="128"/>
      <c r="E82" s="128"/>
      <c r="I82" s="112"/>
      <c r="J82" s="122"/>
      <c r="K82" s="122"/>
      <c r="L82" s="122"/>
      <c r="M82" s="122"/>
      <c r="N82" s="122"/>
      <c r="O82" s="122"/>
      <c r="P82" s="122"/>
      <c r="Q82" s="122"/>
    </row>
    <row r="83" spans="1:17" s="36" customFormat="1" ht="9" customHeight="1" x14ac:dyDescent="0.15">
      <c r="A83" s="132" t="s">
        <v>77</v>
      </c>
      <c r="B83" s="127"/>
      <c r="C83" s="127"/>
      <c r="D83" s="128"/>
      <c r="E83" s="128"/>
      <c r="G83" s="122"/>
      <c r="H83" s="122"/>
      <c r="I83" s="112"/>
      <c r="J83" s="122"/>
      <c r="K83" s="122"/>
      <c r="L83" s="122"/>
      <c r="M83" s="122"/>
      <c r="N83" s="122"/>
      <c r="O83" s="122"/>
      <c r="P83" s="122"/>
      <c r="Q83" s="122"/>
    </row>
    <row r="84" spans="1:17" s="36" customFormat="1" ht="8.65" customHeight="1" x14ac:dyDescent="0.15">
      <c r="A84" s="109">
        <v>2001</v>
      </c>
      <c r="B84" s="130"/>
      <c r="C84" s="130"/>
      <c r="D84" s="130"/>
      <c r="E84" s="130"/>
      <c r="I84" s="112"/>
    </row>
    <row r="85" spans="1:17" s="115" customFormat="1" ht="8.65" customHeight="1" x14ac:dyDescent="0.15">
      <c r="A85" s="113" t="s">
        <v>15</v>
      </c>
      <c r="B85" s="114">
        <f>SUM(B87:B118)</f>
        <v>30038.999555329992</v>
      </c>
      <c r="C85" s="114">
        <v>75.181084999999996</v>
      </c>
      <c r="D85" s="114">
        <v>7691.2923178299388</v>
      </c>
      <c r="E85" s="114">
        <v>22272.526152499999</v>
      </c>
      <c r="G85" s="122"/>
      <c r="H85" s="122"/>
      <c r="I85" s="114"/>
      <c r="J85" s="116"/>
      <c r="K85" s="116"/>
      <c r="L85" s="116"/>
      <c r="M85" s="116"/>
      <c r="N85" s="116"/>
      <c r="O85" s="116"/>
      <c r="P85" s="116"/>
      <c r="Q85" s="116"/>
    </row>
    <row r="86" spans="1:17" s="115" customFormat="1" ht="3.95" customHeight="1" x14ac:dyDescent="0.15">
      <c r="A86" s="113"/>
      <c r="B86" s="114"/>
      <c r="C86" s="117"/>
      <c r="D86" s="117"/>
      <c r="E86" s="117"/>
      <c r="G86" s="116"/>
      <c r="H86" s="116"/>
      <c r="I86" s="112"/>
      <c r="J86" s="116"/>
      <c r="K86" s="116"/>
      <c r="L86" s="116"/>
      <c r="M86" s="116"/>
      <c r="N86" s="116"/>
      <c r="O86" s="116"/>
      <c r="P86" s="116"/>
      <c r="Q86" s="116"/>
    </row>
    <row r="87" spans="1:17" s="36" customFormat="1" ht="8.65" customHeight="1" x14ac:dyDescent="0.15">
      <c r="A87" s="119" t="s">
        <v>16</v>
      </c>
      <c r="B87" s="120">
        <v>254.52894599999999</v>
      </c>
      <c r="C87" s="121" t="s">
        <v>75</v>
      </c>
      <c r="D87" s="121">
        <v>142.40180600000002</v>
      </c>
      <c r="E87" s="121">
        <v>112.36710699999999</v>
      </c>
      <c r="G87" s="37"/>
      <c r="H87" s="37"/>
      <c r="I87" s="37"/>
      <c r="J87" s="38"/>
      <c r="K87" s="122"/>
      <c r="L87" s="122"/>
      <c r="M87" s="122"/>
      <c r="N87" s="122"/>
      <c r="O87" s="122"/>
      <c r="P87" s="122"/>
      <c r="Q87" s="122"/>
    </row>
    <row r="88" spans="1:17" s="36" customFormat="1" ht="8.65" customHeight="1" x14ac:dyDescent="0.15">
      <c r="A88" s="119" t="s">
        <v>17</v>
      </c>
      <c r="B88" s="120">
        <v>1326.0861335499997</v>
      </c>
      <c r="C88" s="121">
        <v>30.496227999999999</v>
      </c>
      <c r="D88" s="121">
        <v>740.86091399999941</v>
      </c>
      <c r="E88" s="121">
        <v>554.7187785499998</v>
      </c>
      <c r="G88" s="37"/>
      <c r="H88" s="37"/>
      <c r="I88" s="37"/>
      <c r="J88" s="38"/>
      <c r="K88" s="122"/>
      <c r="L88" s="122"/>
      <c r="M88" s="122"/>
      <c r="N88" s="122"/>
      <c r="O88" s="122"/>
      <c r="P88" s="122"/>
      <c r="Q88" s="122"/>
    </row>
    <row r="89" spans="1:17" s="36" customFormat="1" ht="8.65" customHeight="1" x14ac:dyDescent="0.15">
      <c r="A89" s="119" t="s">
        <v>18</v>
      </c>
      <c r="B89" s="120">
        <v>242.78259824999998</v>
      </c>
      <c r="C89" s="121" t="s">
        <v>76</v>
      </c>
      <c r="D89" s="121">
        <v>3.8204199999999915</v>
      </c>
      <c r="E89" s="121">
        <v>254.49392324999999</v>
      </c>
      <c r="G89" s="37"/>
      <c r="H89" s="37"/>
      <c r="I89" s="37"/>
      <c r="J89" s="38"/>
      <c r="K89" s="122"/>
      <c r="L89" s="122"/>
      <c r="M89" s="122"/>
      <c r="N89" s="122"/>
      <c r="O89" s="122"/>
      <c r="P89" s="122"/>
      <c r="Q89" s="122"/>
    </row>
    <row r="90" spans="1:17" s="36" customFormat="1" ht="8.65" customHeight="1" x14ac:dyDescent="0.15">
      <c r="A90" s="123" t="s">
        <v>19</v>
      </c>
      <c r="B90" s="124">
        <v>51.634707999999982</v>
      </c>
      <c r="C90" s="125">
        <v>8.9084999999999984E-2</v>
      </c>
      <c r="D90" s="125">
        <v>4.3607350000000018</v>
      </c>
      <c r="E90" s="125">
        <v>47.184764999999999</v>
      </c>
      <c r="G90" s="37"/>
      <c r="H90" s="37"/>
      <c r="I90" s="37"/>
      <c r="J90" s="38"/>
      <c r="K90" s="122"/>
      <c r="L90" s="122"/>
      <c r="M90" s="122"/>
      <c r="N90" s="122"/>
      <c r="O90" s="122"/>
      <c r="P90" s="122"/>
      <c r="Q90" s="122"/>
    </row>
    <row r="91" spans="1:17" s="36" customFormat="1" ht="8.65" customHeight="1" x14ac:dyDescent="0.15">
      <c r="A91" s="119" t="s">
        <v>20</v>
      </c>
      <c r="B91" s="120">
        <v>1129.8687290000005</v>
      </c>
      <c r="C91" s="121" t="s">
        <v>75</v>
      </c>
      <c r="D91" s="121">
        <v>767.21396100000072</v>
      </c>
      <c r="E91" s="121">
        <v>362.65476000000001</v>
      </c>
      <c r="G91" s="37"/>
      <c r="H91" s="37"/>
      <c r="I91" s="37"/>
      <c r="J91" s="38"/>
      <c r="K91" s="122"/>
      <c r="L91" s="122"/>
      <c r="M91" s="122"/>
      <c r="N91" s="122"/>
      <c r="O91" s="122"/>
      <c r="P91" s="122"/>
      <c r="Q91" s="122"/>
    </row>
    <row r="92" spans="1:17" s="36" customFormat="1" ht="8.65" customHeight="1" x14ac:dyDescent="0.15">
      <c r="A92" s="119" t="s">
        <v>21</v>
      </c>
      <c r="B92" s="120">
        <v>94.618384999999989</v>
      </c>
      <c r="C92" s="121">
        <v>4.6041109999999987</v>
      </c>
      <c r="D92" s="121">
        <v>8.263478000000001</v>
      </c>
      <c r="E92" s="121">
        <v>81.750771</v>
      </c>
      <c r="G92" s="37"/>
      <c r="H92" s="37"/>
      <c r="I92" s="37"/>
      <c r="J92" s="38"/>
      <c r="K92" s="122"/>
      <c r="L92" s="122"/>
      <c r="M92" s="122"/>
      <c r="N92" s="122"/>
      <c r="O92" s="122"/>
      <c r="P92" s="122"/>
      <c r="Q92" s="122"/>
    </row>
    <row r="93" spans="1:17" s="36" customFormat="1" ht="8.65" customHeight="1" x14ac:dyDescent="0.15">
      <c r="A93" s="119" t="s">
        <v>22</v>
      </c>
      <c r="B93" s="120">
        <v>199.30156100000002</v>
      </c>
      <c r="C93" s="121" t="s">
        <v>75</v>
      </c>
      <c r="D93" s="121">
        <v>24.899172</v>
      </c>
      <c r="E93" s="121">
        <v>174.40531000000001</v>
      </c>
      <c r="G93" s="37"/>
      <c r="H93" s="37"/>
      <c r="I93" s="37"/>
      <c r="J93" s="38"/>
      <c r="K93" s="122"/>
      <c r="L93" s="122"/>
      <c r="M93" s="122"/>
      <c r="N93" s="122"/>
      <c r="O93" s="122"/>
      <c r="P93" s="122"/>
      <c r="Q93" s="122"/>
    </row>
    <row r="94" spans="1:17" s="36" customFormat="1" ht="8.65" customHeight="1" x14ac:dyDescent="0.15">
      <c r="A94" s="123" t="s">
        <v>23</v>
      </c>
      <c r="B94" s="124">
        <v>1076.3678899999993</v>
      </c>
      <c r="C94" s="125">
        <v>5.3334999999999994E-2</v>
      </c>
      <c r="D94" s="125">
        <v>644.04793900000016</v>
      </c>
      <c r="E94" s="125">
        <v>431.24661600000002</v>
      </c>
      <c r="G94" s="37"/>
      <c r="H94" s="37"/>
      <c r="I94" s="37"/>
      <c r="J94" s="38"/>
      <c r="K94" s="122"/>
      <c r="L94" s="122"/>
      <c r="M94" s="122"/>
      <c r="N94" s="122"/>
      <c r="O94" s="122"/>
      <c r="P94" s="122"/>
      <c r="Q94" s="122"/>
    </row>
    <row r="95" spans="1:17" s="36" customFormat="1" ht="8.65" customHeight="1" x14ac:dyDescent="0.15">
      <c r="A95" s="119" t="s">
        <v>24</v>
      </c>
      <c r="B95" s="120">
        <v>10206.333455999998</v>
      </c>
      <c r="C95" s="121">
        <v>0.113909</v>
      </c>
      <c r="D95" s="121">
        <v>340.89013199999988</v>
      </c>
      <c r="E95" s="121">
        <v>9864.7766339999998</v>
      </c>
      <c r="G95" s="37"/>
      <c r="H95" s="37"/>
      <c r="I95" s="37"/>
      <c r="J95" s="38"/>
      <c r="K95" s="122"/>
      <c r="L95" s="122"/>
      <c r="M95" s="122"/>
      <c r="N95" s="122"/>
      <c r="O95" s="122"/>
      <c r="P95" s="122"/>
      <c r="Q95" s="122"/>
    </row>
    <row r="96" spans="1:17" s="36" customFormat="1" ht="8.65" customHeight="1" x14ac:dyDescent="0.15">
      <c r="A96" s="119" t="s">
        <v>25</v>
      </c>
      <c r="B96" s="120">
        <v>288.85544900000019</v>
      </c>
      <c r="C96" s="121" t="s">
        <v>75</v>
      </c>
      <c r="D96" s="121">
        <v>192.86312400000003</v>
      </c>
      <c r="E96" s="121">
        <v>95.065216000000007</v>
      </c>
      <c r="G96" s="37"/>
      <c r="H96" s="37"/>
      <c r="I96" s="37"/>
      <c r="J96" s="38"/>
      <c r="K96" s="122"/>
      <c r="L96" s="122"/>
      <c r="M96" s="122"/>
      <c r="N96" s="122"/>
      <c r="O96" s="122"/>
      <c r="P96" s="122"/>
      <c r="Q96" s="122"/>
    </row>
    <row r="97" spans="1:17" s="36" customFormat="1" ht="8.65" customHeight="1" x14ac:dyDescent="0.15">
      <c r="A97" s="119" t="s">
        <v>26</v>
      </c>
      <c r="B97" s="120">
        <v>857.2378120000003</v>
      </c>
      <c r="C97" s="121">
        <v>1.7099459999999997</v>
      </c>
      <c r="D97" s="121">
        <v>314.35895599999981</v>
      </c>
      <c r="E97" s="121">
        <v>543.16515000000004</v>
      </c>
      <c r="G97" s="37"/>
      <c r="H97" s="37"/>
      <c r="I97" s="37"/>
      <c r="J97" s="38"/>
      <c r="K97" s="122"/>
      <c r="L97" s="122"/>
      <c r="M97" s="122"/>
      <c r="N97" s="122"/>
      <c r="O97" s="122"/>
      <c r="P97" s="122"/>
      <c r="Q97" s="122"/>
    </row>
    <row r="98" spans="1:17" s="36" customFormat="1" ht="8.65" customHeight="1" x14ac:dyDescent="0.15">
      <c r="A98" s="123" t="s">
        <v>27</v>
      </c>
      <c r="B98" s="124">
        <v>215.74931301000009</v>
      </c>
      <c r="C98" s="125" t="s">
        <v>75</v>
      </c>
      <c r="D98" s="125">
        <v>4.5817639999999979</v>
      </c>
      <c r="E98" s="125">
        <v>210.94272301000007</v>
      </c>
      <c r="G98" s="37"/>
      <c r="H98" s="37"/>
      <c r="I98" s="37"/>
      <c r="J98" s="38"/>
      <c r="K98" s="122"/>
      <c r="L98" s="122"/>
      <c r="M98" s="122"/>
      <c r="N98" s="122"/>
      <c r="O98" s="122"/>
      <c r="P98" s="122"/>
      <c r="Q98" s="122"/>
    </row>
    <row r="99" spans="1:17" s="36" customFormat="1" ht="8.65" customHeight="1" x14ac:dyDescent="0.15">
      <c r="A99" s="119" t="s">
        <v>28</v>
      </c>
      <c r="B99" s="120">
        <v>336.06128800000005</v>
      </c>
      <c r="C99" s="121" t="s">
        <v>75</v>
      </c>
      <c r="D99" s="121">
        <v>108.25032200000004</v>
      </c>
      <c r="E99" s="121">
        <v>227.63872799999999</v>
      </c>
      <c r="G99" s="37"/>
      <c r="H99" s="37"/>
      <c r="I99" s="37"/>
      <c r="J99" s="38"/>
      <c r="K99" s="122"/>
      <c r="L99" s="122"/>
      <c r="M99" s="122"/>
      <c r="N99" s="122"/>
      <c r="O99" s="122"/>
      <c r="P99" s="122"/>
      <c r="Q99" s="122"/>
    </row>
    <row r="100" spans="1:17" s="36" customFormat="1" ht="8.65" customHeight="1" x14ac:dyDescent="0.15">
      <c r="A100" s="119" t="s">
        <v>29</v>
      </c>
      <c r="B100" s="120">
        <v>1734.3108599400007</v>
      </c>
      <c r="C100" s="121">
        <v>17.799558000000001</v>
      </c>
      <c r="D100" s="121">
        <v>511.28957799999984</v>
      </c>
      <c r="E100" s="121">
        <v>1205.3436859400003</v>
      </c>
      <c r="G100" s="37"/>
      <c r="H100" s="37"/>
      <c r="I100" s="37"/>
      <c r="J100" s="38"/>
      <c r="K100" s="122"/>
      <c r="L100" s="122"/>
      <c r="M100" s="122"/>
      <c r="N100" s="122"/>
      <c r="O100" s="122"/>
      <c r="P100" s="122"/>
      <c r="Q100" s="122"/>
    </row>
    <row r="101" spans="1:17" s="36" customFormat="1" ht="8.65" customHeight="1" x14ac:dyDescent="0.15">
      <c r="A101" s="119" t="s">
        <v>30</v>
      </c>
      <c r="B101" s="120">
        <v>2355.8763892999968</v>
      </c>
      <c r="C101" s="121">
        <v>9.1635999999999995E-2</v>
      </c>
      <c r="D101" s="121">
        <v>621.29162799999983</v>
      </c>
      <c r="E101" s="121">
        <v>1734.0503352999999</v>
      </c>
      <c r="G101" s="37"/>
      <c r="H101" s="37"/>
      <c r="I101" s="37"/>
      <c r="J101" s="38"/>
      <c r="K101" s="122"/>
      <c r="L101" s="122"/>
      <c r="M101" s="122"/>
      <c r="N101" s="122"/>
      <c r="O101" s="122"/>
      <c r="P101" s="122"/>
      <c r="Q101" s="122"/>
    </row>
    <row r="102" spans="1:17" s="36" customFormat="1" ht="8.65" customHeight="1" x14ac:dyDescent="0.15">
      <c r="A102" s="123" t="s">
        <v>31</v>
      </c>
      <c r="B102" s="124">
        <v>319.03981300000009</v>
      </c>
      <c r="C102" s="125" t="s">
        <v>75</v>
      </c>
      <c r="D102" s="125">
        <v>3.6233810000000002</v>
      </c>
      <c r="E102" s="125">
        <v>313.35233400000004</v>
      </c>
      <c r="G102" s="37"/>
      <c r="H102" s="37"/>
      <c r="I102" s="37"/>
      <c r="J102" s="38"/>
      <c r="K102" s="122"/>
      <c r="L102" s="122"/>
      <c r="M102" s="122"/>
      <c r="N102" s="122"/>
      <c r="O102" s="122"/>
      <c r="P102" s="122"/>
      <c r="Q102" s="122"/>
    </row>
    <row r="103" spans="1:17" s="36" customFormat="1" ht="8.65" customHeight="1" x14ac:dyDescent="0.15">
      <c r="A103" s="119" t="s">
        <v>32</v>
      </c>
      <c r="B103" s="120">
        <v>251.49935400000007</v>
      </c>
      <c r="C103" s="121" t="s">
        <v>75</v>
      </c>
      <c r="D103" s="121">
        <v>60.677217999999996</v>
      </c>
      <c r="E103" s="121">
        <v>191.25461099999995</v>
      </c>
      <c r="G103" s="37"/>
      <c r="H103" s="37"/>
      <c r="I103" s="37"/>
      <c r="J103" s="38"/>
      <c r="K103" s="122"/>
      <c r="L103" s="122"/>
      <c r="M103" s="122"/>
      <c r="N103" s="122"/>
      <c r="O103" s="122"/>
      <c r="P103" s="122"/>
      <c r="Q103" s="122"/>
    </row>
    <row r="104" spans="1:17" s="36" customFormat="1" ht="8.65" customHeight="1" x14ac:dyDescent="0.15">
      <c r="A104" s="119" t="s">
        <v>33</v>
      </c>
      <c r="B104" s="120">
        <v>114.8750472699999</v>
      </c>
      <c r="C104" s="121">
        <v>1.507028</v>
      </c>
      <c r="D104" s="121">
        <v>8.912384000000003</v>
      </c>
      <c r="E104" s="121">
        <v>104.02372326999998</v>
      </c>
      <c r="G104" s="37"/>
      <c r="H104" s="37"/>
      <c r="I104" s="37"/>
      <c r="J104" s="38"/>
      <c r="K104" s="122"/>
      <c r="L104" s="122"/>
      <c r="M104" s="122"/>
      <c r="N104" s="122"/>
      <c r="O104" s="122"/>
      <c r="P104" s="122"/>
      <c r="Q104" s="122"/>
    </row>
    <row r="105" spans="1:17" s="36" customFormat="1" ht="8.65" customHeight="1" x14ac:dyDescent="0.15">
      <c r="A105" s="119" t="s">
        <v>34</v>
      </c>
      <c r="B105" s="120">
        <v>3105.4941080000003</v>
      </c>
      <c r="C105" s="121" t="s">
        <v>76</v>
      </c>
      <c r="D105" s="121">
        <v>1546.9212540000001</v>
      </c>
      <c r="E105" s="121">
        <v>1554.3020660000007</v>
      </c>
      <c r="G105" s="37"/>
      <c r="H105" s="37"/>
      <c r="I105" s="37"/>
      <c r="J105" s="38"/>
      <c r="K105" s="122"/>
      <c r="L105" s="122"/>
      <c r="M105" s="122"/>
      <c r="N105" s="122"/>
      <c r="O105" s="122"/>
      <c r="P105" s="122"/>
      <c r="Q105" s="122"/>
    </row>
    <row r="106" spans="1:17" s="36" customFormat="1" ht="8.65" customHeight="1" x14ac:dyDescent="0.15">
      <c r="A106" s="123" t="s">
        <v>35</v>
      </c>
      <c r="B106" s="124">
        <v>144.34627099999986</v>
      </c>
      <c r="C106" s="125" t="s">
        <v>75</v>
      </c>
      <c r="D106" s="125">
        <v>-19.353377000000002</v>
      </c>
      <c r="E106" s="125">
        <v>162.61081300000001</v>
      </c>
      <c r="G106" s="37"/>
      <c r="H106" s="37"/>
      <c r="I106" s="37"/>
      <c r="J106" s="38"/>
      <c r="K106" s="122"/>
      <c r="L106" s="122"/>
      <c r="M106" s="122"/>
      <c r="N106" s="122"/>
      <c r="O106" s="122"/>
      <c r="P106" s="122"/>
      <c r="Q106" s="122"/>
    </row>
    <row r="107" spans="1:17" s="36" customFormat="1" ht="8.65" customHeight="1" x14ac:dyDescent="0.15">
      <c r="A107" s="119" t="s">
        <v>36</v>
      </c>
      <c r="B107" s="120">
        <v>777.94012199999952</v>
      </c>
      <c r="C107" s="121" t="s">
        <v>75</v>
      </c>
      <c r="D107" s="121">
        <v>197.62091800000002</v>
      </c>
      <c r="E107" s="121">
        <v>580.48655699999983</v>
      </c>
      <c r="G107" s="37"/>
      <c r="H107" s="37"/>
      <c r="I107" s="37"/>
      <c r="J107" s="38"/>
      <c r="K107" s="122"/>
      <c r="L107" s="122"/>
      <c r="M107" s="122"/>
      <c r="N107" s="122"/>
      <c r="O107" s="122"/>
      <c r="P107" s="122"/>
      <c r="Q107" s="122"/>
    </row>
    <row r="108" spans="1:17" s="36" customFormat="1" ht="8.65" customHeight="1" x14ac:dyDescent="0.15">
      <c r="A108" s="119" t="s">
        <v>61</v>
      </c>
      <c r="B108" s="120">
        <v>838.67848830000003</v>
      </c>
      <c r="C108" s="121" t="s">
        <v>76</v>
      </c>
      <c r="D108" s="121">
        <v>251.10812730000004</v>
      </c>
      <c r="E108" s="121">
        <v>587.55719900000008</v>
      </c>
      <c r="G108" s="37"/>
      <c r="H108" s="37"/>
      <c r="I108" s="37"/>
      <c r="J108" s="38"/>
      <c r="K108" s="122"/>
      <c r="L108" s="122"/>
      <c r="M108" s="122"/>
      <c r="N108" s="122"/>
      <c r="O108" s="122"/>
      <c r="P108" s="122"/>
      <c r="Q108" s="122"/>
    </row>
    <row r="109" spans="1:17" s="36" customFormat="1" ht="8.65" customHeight="1" x14ac:dyDescent="0.15">
      <c r="A109" s="119" t="s">
        <v>38</v>
      </c>
      <c r="B109" s="120">
        <v>410.77641204999958</v>
      </c>
      <c r="C109" s="121" t="s">
        <v>76</v>
      </c>
      <c r="D109" s="121">
        <v>7.6119180000000011</v>
      </c>
      <c r="E109" s="121">
        <v>403.14349704999995</v>
      </c>
      <c r="G109" s="37"/>
      <c r="H109" s="37"/>
      <c r="I109" s="37"/>
      <c r="J109" s="38"/>
      <c r="K109" s="122"/>
      <c r="L109" s="122"/>
      <c r="M109" s="122"/>
      <c r="N109" s="122"/>
      <c r="O109" s="122"/>
      <c r="P109" s="122"/>
      <c r="Q109" s="122"/>
    </row>
    <row r="110" spans="1:17" s="36" customFormat="1" ht="8.65" customHeight="1" x14ac:dyDescent="0.15">
      <c r="A110" s="123" t="s">
        <v>39</v>
      </c>
      <c r="B110" s="124">
        <v>429.45620099999979</v>
      </c>
      <c r="C110" s="125" t="s">
        <v>75</v>
      </c>
      <c r="D110" s="125">
        <v>257.15520699999996</v>
      </c>
      <c r="E110" s="125">
        <v>180.90428100000008</v>
      </c>
      <c r="G110" s="37"/>
      <c r="H110" s="37"/>
      <c r="I110" s="37"/>
      <c r="J110" s="38"/>
      <c r="K110" s="122"/>
      <c r="L110" s="122"/>
      <c r="M110" s="122"/>
      <c r="N110" s="122"/>
      <c r="O110" s="122"/>
      <c r="P110" s="122"/>
      <c r="Q110" s="122"/>
    </row>
    <row r="111" spans="1:17" s="36" customFormat="1" ht="8.65" customHeight="1" x14ac:dyDescent="0.15">
      <c r="A111" s="119" t="s">
        <v>40</v>
      </c>
      <c r="B111" s="120">
        <v>386.6764427199999</v>
      </c>
      <c r="C111" s="121">
        <v>12.626362999999996</v>
      </c>
      <c r="D111" s="121">
        <v>11.505305999999992</v>
      </c>
      <c r="E111" s="121">
        <v>362.54474771999986</v>
      </c>
      <c r="G111" s="37"/>
      <c r="H111" s="37"/>
      <c r="I111" s="37"/>
      <c r="J111" s="38"/>
      <c r="K111" s="122"/>
      <c r="L111" s="122"/>
      <c r="M111" s="122"/>
      <c r="N111" s="122"/>
      <c r="O111" s="122"/>
      <c r="P111" s="122"/>
      <c r="Q111" s="122"/>
    </row>
    <row r="112" spans="1:17" s="36" customFormat="1" ht="8.65" customHeight="1" x14ac:dyDescent="0.15">
      <c r="A112" s="119" t="s">
        <v>41</v>
      </c>
      <c r="B112" s="120">
        <v>513.82393396999964</v>
      </c>
      <c r="C112" s="121">
        <v>2.8613920000000004</v>
      </c>
      <c r="D112" s="121">
        <v>161.02166952999994</v>
      </c>
      <c r="E112" s="121">
        <v>349.99625044000004</v>
      </c>
      <c r="G112" s="37"/>
      <c r="H112" s="37"/>
      <c r="I112" s="37"/>
      <c r="J112" s="38"/>
      <c r="K112" s="122"/>
      <c r="L112" s="122"/>
      <c r="M112" s="122"/>
      <c r="N112" s="122"/>
      <c r="O112" s="122"/>
      <c r="P112" s="122"/>
      <c r="Q112" s="122"/>
    </row>
    <row r="113" spans="1:17" s="36" customFormat="1" ht="8.65" customHeight="1" x14ac:dyDescent="0.15">
      <c r="A113" s="119" t="s">
        <v>42</v>
      </c>
      <c r="B113" s="120">
        <v>231.5535039999998</v>
      </c>
      <c r="C113" s="121" t="s">
        <v>75</v>
      </c>
      <c r="D113" s="121">
        <v>35.146001999999996</v>
      </c>
      <c r="E113" s="121">
        <v>192.93322300000003</v>
      </c>
      <c r="G113" s="37"/>
      <c r="H113" s="37"/>
      <c r="I113" s="37"/>
      <c r="J113" s="38"/>
      <c r="K113" s="122"/>
      <c r="L113" s="122"/>
      <c r="M113" s="122"/>
      <c r="N113" s="122"/>
      <c r="O113" s="122"/>
      <c r="P113" s="122"/>
      <c r="Q113" s="122"/>
    </row>
    <row r="114" spans="1:17" s="36" customFormat="1" ht="8.65" customHeight="1" x14ac:dyDescent="0.15">
      <c r="A114" s="123" t="s">
        <v>43</v>
      </c>
      <c r="B114" s="124">
        <v>973.12591499999985</v>
      </c>
      <c r="C114" s="125" t="s">
        <v>75</v>
      </c>
      <c r="D114" s="125">
        <v>564.18487800000025</v>
      </c>
      <c r="E114" s="125">
        <v>408.77777000000003</v>
      </c>
      <c r="G114" s="37"/>
      <c r="H114" s="37"/>
      <c r="I114" s="37"/>
      <c r="J114" s="38"/>
      <c r="K114" s="122"/>
      <c r="L114" s="122"/>
      <c r="M114" s="122"/>
      <c r="N114" s="122"/>
      <c r="O114" s="122"/>
      <c r="P114" s="122"/>
      <c r="Q114" s="122"/>
    </row>
    <row r="115" spans="1:17" s="36" customFormat="1" ht="8.65" customHeight="1" x14ac:dyDescent="0.15">
      <c r="A115" s="119" t="s">
        <v>44</v>
      </c>
      <c r="B115" s="120">
        <v>84.614861999999974</v>
      </c>
      <c r="C115" s="121" t="s">
        <v>75</v>
      </c>
      <c r="D115" s="121">
        <v>51.455913999999986</v>
      </c>
      <c r="E115" s="121">
        <v>32.791497999999997</v>
      </c>
      <c r="G115" s="37"/>
      <c r="H115" s="37"/>
      <c r="I115" s="37"/>
      <c r="J115" s="38"/>
      <c r="K115" s="122"/>
      <c r="L115" s="122"/>
      <c r="M115" s="122"/>
      <c r="N115" s="122"/>
      <c r="O115" s="122"/>
      <c r="P115" s="122"/>
      <c r="Q115" s="122"/>
    </row>
    <row r="116" spans="1:17" s="36" customFormat="1" ht="8.65" customHeight="1" x14ac:dyDescent="0.15">
      <c r="A116" s="119" t="s">
        <v>45</v>
      </c>
      <c r="B116" s="120">
        <v>796.56783900000073</v>
      </c>
      <c r="C116" s="121" t="s">
        <v>76</v>
      </c>
      <c r="D116" s="121">
        <v>106.59716699999998</v>
      </c>
      <c r="E116" s="121">
        <v>689.951998</v>
      </c>
      <c r="G116" s="37"/>
      <c r="H116" s="37"/>
      <c r="I116" s="37"/>
      <c r="J116" s="38"/>
      <c r="K116" s="122"/>
      <c r="L116" s="122"/>
      <c r="M116" s="122"/>
      <c r="N116" s="122"/>
      <c r="O116" s="122"/>
      <c r="P116" s="122"/>
      <c r="Q116" s="122"/>
    </row>
    <row r="117" spans="1:17" s="36" customFormat="1" ht="8.65" customHeight="1" x14ac:dyDescent="0.15">
      <c r="A117" s="119" t="s">
        <v>46</v>
      </c>
      <c r="B117" s="120">
        <v>228.86919896999984</v>
      </c>
      <c r="C117" s="121" t="s">
        <v>76</v>
      </c>
      <c r="D117" s="121">
        <v>25.663760000000021</v>
      </c>
      <c r="E117" s="121">
        <v>203.21348397000006</v>
      </c>
      <c r="G117" s="37"/>
      <c r="H117" s="37"/>
      <c r="I117" s="37"/>
      <c r="J117" s="38"/>
      <c r="K117" s="122"/>
      <c r="L117" s="122"/>
      <c r="M117" s="122"/>
      <c r="N117" s="122"/>
      <c r="O117" s="122"/>
      <c r="P117" s="122"/>
      <c r="Q117" s="122"/>
    </row>
    <row r="118" spans="1:17" s="36" customFormat="1" ht="8.65" customHeight="1" x14ac:dyDescent="0.15">
      <c r="A118" s="123" t="s">
        <v>47</v>
      </c>
      <c r="B118" s="124">
        <v>62.048525000000019</v>
      </c>
      <c r="C118" s="125" t="s">
        <v>75</v>
      </c>
      <c r="D118" s="125">
        <v>0.7496730000000027</v>
      </c>
      <c r="E118" s="125">
        <v>60.833958999999993</v>
      </c>
      <c r="G118" s="37"/>
      <c r="H118" s="37"/>
      <c r="I118" s="37"/>
      <c r="J118" s="38"/>
      <c r="K118" s="122"/>
      <c r="L118" s="122"/>
      <c r="M118" s="122"/>
      <c r="N118" s="122"/>
      <c r="O118" s="122"/>
      <c r="P118" s="122"/>
      <c r="Q118" s="122"/>
    </row>
    <row r="119" spans="1:17" s="36" customFormat="1" ht="9.9499999999999993" customHeight="1" x14ac:dyDescent="0.15">
      <c r="A119" s="126"/>
      <c r="B119" s="127"/>
      <c r="C119" s="128"/>
      <c r="D119" s="128"/>
      <c r="E119" s="128"/>
      <c r="F119" s="129"/>
      <c r="I119" s="112"/>
      <c r="J119" s="122"/>
      <c r="K119" s="122"/>
      <c r="L119" s="122"/>
      <c r="M119" s="122"/>
      <c r="N119" s="122"/>
      <c r="O119" s="122"/>
      <c r="P119" s="122"/>
      <c r="Q119" s="122"/>
    </row>
    <row r="120" spans="1:17" s="36" customFormat="1" ht="8.65" customHeight="1" x14ac:dyDescent="0.15">
      <c r="A120" s="109">
        <v>2002</v>
      </c>
      <c r="B120" s="130"/>
      <c r="C120" s="130"/>
      <c r="D120" s="130"/>
      <c r="E120" s="130"/>
      <c r="I120" s="112"/>
    </row>
    <row r="121" spans="1:17" s="115" customFormat="1" ht="8.65" customHeight="1" x14ac:dyDescent="0.15">
      <c r="A121" s="113" t="s">
        <v>15</v>
      </c>
      <c r="B121" s="114">
        <f>SUM(B123:B154)</f>
        <v>24056.292266880009</v>
      </c>
      <c r="C121" s="114">
        <v>17.335836999999991</v>
      </c>
      <c r="D121" s="114">
        <v>10520.507619000055</v>
      </c>
      <c r="E121" s="114">
        <v>13518.448810879987</v>
      </c>
      <c r="G121" s="37"/>
      <c r="H121" s="36"/>
      <c r="I121" s="114"/>
      <c r="J121" s="116"/>
      <c r="K121" s="116"/>
      <c r="L121" s="116"/>
      <c r="M121" s="116"/>
      <c r="N121" s="116"/>
      <c r="O121" s="116"/>
      <c r="P121" s="116"/>
      <c r="Q121" s="116"/>
    </row>
    <row r="122" spans="1:17" s="115" customFormat="1" ht="3.95" customHeight="1" x14ac:dyDescent="0.15">
      <c r="A122" s="113"/>
      <c r="B122" s="114"/>
      <c r="C122" s="117"/>
      <c r="D122" s="117"/>
      <c r="E122" s="117"/>
      <c r="G122" s="116"/>
      <c r="H122" s="116"/>
      <c r="I122" s="112"/>
      <c r="J122" s="116"/>
      <c r="K122" s="116"/>
      <c r="L122" s="116"/>
      <c r="M122" s="116"/>
      <c r="N122" s="116"/>
      <c r="O122" s="116"/>
      <c r="P122" s="116"/>
      <c r="Q122" s="116"/>
    </row>
    <row r="123" spans="1:17" s="36" customFormat="1" ht="8.65" customHeight="1" x14ac:dyDescent="0.15">
      <c r="A123" s="119" t="s">
        <v>16</v>
      </c>
      <c r="B123" s="120">
        <v>115.05551799999986</v>
      </c>
      <c r="C123" s="121">
        <v>0</v>
      </c>
      <c r="D123" s="121">
        <v>20.512345000000018</v>
      </c>
      <c r="E123" s="121">
        <v>95.378263000000047</v>
      </c>
      <c r="G123" s="37"/>
      <c r="H123" s="37"/>
      <c r="I123" s="37"/>
      <c r="J123" s="38"/>
      <c r="K123" s="122"/>
      <c r="L123" s="122"/>
      <c r="M123" s="122"/>
      <c r="N123" s="122"/>
      <c r="O123" s="122"/>
      <c r="P123" s="122"/>
      <c r="Q123" s="122"/>
    </row>
    <row r="124" spans="1:17" s="36" customFormat="1" ht="8.65" customHeight="1" x14ac:dyDescent="0.15">
      <c r="A124" s="119" t="s">
        <v>17</v>
      </c>
      <c r="B124" s="120">
        <v>1535.2230658100023</v>
      </c>
      <c r="C124" s="121">
        <v>0.16497699999999998</v>
      </c>
      <c r="D124" s="121">
        <v>1035.8286710000002</v>
      </c>
      <c r="E124" s="121">
        <v>499.09817480999999</v>
      </c>
      <c r="G124" s="37"/>
      <c r="H124" s="37"/>
      <c r="I124" s="37"/>
      <c r="J124" s="38"/>
      <c r="K124" s="122"/>
      <c r="L124" s="122"/>
      <c r="M124" s="122"/>
      <c r="N124" s="122"/>
      <c r="O124" s="122"/>
      <c r="P124" s="122"/>
      <c r="Q124" s="122"/>
    </row>
    <row r="125" spans="1:17" s="36" customFormat="1" ht="8.65" customHeight="1" x14ac:dyDescent="0.15">
      <c r="A125" s="119" t="s">
        <v>18</v>
      </c>
      <c r="B125" s="120">
        <v>330.6445655099995</v>
      </c>
      <c r="C125" s="121">
        <v>0.62751900000000005</v>
      </c>
      <c r="D125" s="121">
        <v>42.112440000000049</v>
      </c>
      <c r="E125" s="121">
        <v>287.90803151000017</v>
      </c>
      <c r="G125" s="37"/>
      <c r="H125" s="37"/>
      <c r="I125" s="37"/>
      <c r="J125" s="38"/>
      <c r="K125" s="122"/>
      <c r="L125" s="122"/>
      <c r="M125" s="122"/>
      <c r="N125" s="122"/>
      <c r="O125" s="122"/>
      <c r="P125" s="122"/>
      <c r="Q125" s="122"/>
    </row>
    <row r="126" spans="1:17" s="36" customFormat="1" ht="8.65" customHeight="1" x14ac:dyDescent="0.15">
      <c r="A126" s="123" t="s">
        <v>19</v>
      </c>
      <c r="B126" s="124">
        <v>190.91886300000007</v>
      </c>
      <c r="C126" s="125" t="s">
        <v>75</v>
      </c>
      <c r="D126" s="125">
        <v>120.01341799999994</v>
      </c>
      <c r="E126" s="125">
        <v>69.54434999999998</v>
      </c>
      <c r="G126" s="37"/>
      <c r="H126" s="37"/>
      <c r="I126" s="37"/>
      <c r="J126" s="38"/>
      <c r="K126" s="122"/>
      <c r="L126" s="122"/>
      <c r="M126" s="122"/>
      <c r="N126" s="122"/>
      <c r="O126" s="122"/>
      <c r="P126" s="122"/>
      <c r="Q126" s="122"/>
    </row>
    <row r="127" spans="1:17" s="36" customFormat="1" ht="8.65" customHeight="1" x14ac:dyDescent="0.15">
      <c r="A127" s="119" t="s">
        <v>20</v>
      </c>
      <c r="B127" s="120">
        <v>884.80020200000058</v>
      </c>
      <c r="C127" s="121">
        <v>0</v>
      </c>
      <c r="D127" s="121">
        <v>430.92840099999989</v>
      </c>
      <c r="E127" s="121">
        <v>448.52612900000003</v>
      </c>
      <c r="G127" s="37"/>
      <c r="H127" s="37"/>
      <c r="I127" s="37"/>
      <c r="J127" s="38"/>
      <c r="K127" s="122"/>
      <c r="L127" s="122"/>
      <c r="M127" s="122"/>
      <c r="N127" s="122"/>
      <c r="O127" s="122"/>
      <c r="P127" s="122"/>
      <c r="Q127" s="122"/>
    </row>
    <row r="128" spans="1:17" s="36" customFormat="1" ht="8.65" customHeight="1" x14ac:dyDescent="0.15">
      <c r="A128" s="119" t="s">
        <v>21</v>
      </c>
      <c r="B128" s="120">
        <v>65.525927560000028</v>
      </c>
      <c r="C128" s="121">
        <v>0.67927899999999997</v>
      </c>
      <c r="D128" s="121">
        <v>7.0746460000000004</v>
      </c>
      <c r="E128" s="121">
        <v>57.767654560000004</v>
      </c>
      <c r="G128" s="37"/>
      <c r="H128" s="37"/>
      <c r="I128" s="37"/>
      <c r="J128" s="38"/>
      <c r="K128" s="122"/>
      <c r="L128" s="122"/>
      <c r="M128" s="122"/>
      <c r="N128" s="122"/>
      <c r="O128" s="122"/>
      <c r="P128" s="122"/>
      <c r="Q128" s="122"/>
    </row>
    <row r="129" spans="1:17" s="36" customFormat="1" ht="8.65" customHeight="1" x14ac:dyDescent="0.15">
      <c r="A129" s="119" t="s">
        <v>22</v>
      </c>
      <c r="B129" s="120">
        <v>207.62680399999991</v>
      </c>
      <c r="C129" s="121" t="s">
        <v>75</v>
      </c>
      <c r="D129" s="121">
        <v>80.635416000000006</v>
      </c>
      <c r="E129" s="121">
        <v>127.25782900000003</v>
      </c>
      <c r="G129" s="37"/>
      <c r="H129" s="37"/>
      <c r="I129" s="37"/>
      <c r="J129" s="38"/>
      <c r="K129" s="122"/>
      <c r="L129" s="122"/>
      <c r="M129" s="122"/>
      <c r="N129" s="122"/>
      <c r="O129" s="122"/>
      <c r="P129" s="122"/>
      <c r="Q129" s="122"/>
    </row>
    <row r="130" spans="1:17" s="36" customFormat="1" ht="8.65" customHeight="1" x14ac:dyDescent="0.15">
      <c r="A130" s="123" t="s">
        <v>23</v>
      </c>
      <c r="B130" s="124">
        <v>1362.438910000001</v>
      </c>
      <c r="C130" s="125">
        <v>0.44218400000000002</v>
      </c>
      <c r="D130" s="125">
        <v>847.78651199999979</v>
      </c>
      <c r="E130" s="125">
        <v>514.20478000000014</v>
      </c>
      <c r="G130" s="37"/>
      <c r="H130" s="37"/>
      <c r="I130" s="37"/>
      <c r="J130" s="38"/>
      <c r="K130" s="122"/>
      <c r="L130" s="122"/>
      <c r="M130" s="122"/>
      <c r="N130" s="122"/>
      <c r="O130" s="122"/>
      <c r="P130" s="122"/>
      <c r="Q130" s="122"/>
    </row>
    <row r="131" spans="1:17" s="36" customFormat="1" ht="8.65" customHeight="1" x14ac:dyDescent="0.15">
      <c r="A131" s="119" t="s">
        <v>24</v>
      </c>
      <c r="B131" s="120">
        <v>6466.7077969999991</v>
      </c>
      <c r="C131" s="121">
        <v>-0.25118500000000021</v>
      </c>
      <c r="D131" s="121">
        <v>2095.1457369999998</v>
      </c>
      <c r="E131" s="121">
        <v>4371.8132450000003</v>
      </c>
      <c r="G131" s="37"/>
      <c r="H131" s="37"/>
      <c r="I131" s="37"/>
      <c r="J131" s="38"/>
      <c r="K131" s="122"/>
      <c r="L131" s="122"/>
      <c r="M131" s="122"/>
      <c r="N131" s="122"/>
      <c r="O131" s="122"/>
      <c r="P131" s="122"/>
      <c r="Q131" s="122"/>
    </row>
    <row r="132" spans="1:17" s="36" customFormat="1" ht="8.65" customHeight="1" x14ac:dyDescent="0.15">
      <c r="A132" s="119" t="s">
        <v>25</v>
      </c>
      <c r="B132" s="120">
        <v>172.52053600000002</v>
      </c>
      <c r="C132" s="121">
        <v>0</v>
      </c>
      <c r="D132" s="121">
        <v>101.14019500000001</v>
      </c>
      <c r="E132" s="121">
        <v>71.380341000000001</v>
      </c>
      <c r="G132" s="37"/>
      <c r="H132" s="37"/>
      <c r="I132" s="37"/>
      <c r="J132" s="38"/>
      <c r="K132" s="122"/>
      <c r="L132" s="122"/>
      <c r="M132" s="122"/>
      <c r="N132" s="122"/>
      <c r="O132" s="122"/>
      <c r="P132" s="122"/>
      <c r="Q132" s="122"/>
    </row>
    <row r="133" spans="1:17" s="36" customFormat="1" ht="8.65" customHeight="1" x14ac:dyDescent="0.15">
      <c r="A133" s="119" t="s">
        <v>26</v>
      </c>
      <c r="B133" s="120">
        <v>739.25086400000066</v>
      </c>
      <c r="C133" s="121">
        <v>-0.81153900000000012</v>
      </c>
      <c r="D133" s="121">
        <v>363.31567299999995</v>
      </c>
      <c r="E133" s="121">
        <v>375.80953399999999</v>
      </c>
      <c r="G133" s="37"/>
      <c r="H133" s="37"/>
      <c r="I133" s="37"/>
      <c r="J133" s="38"/>
      <c r="K133" s="122"/>
      <c r="L133" s="122"/>
      <c r="M133" s="122"/>
      <c r="N133" s="122"/>
      <c r="O133" s="122"/>
      <c r="P133" s="122"/>
      <c r="Q133" s="122"/>
    </row>
    <row r="134" spans="1:17" s="36" customFormat="1" ht="8.65" customHeight="1" x14ac:dyDescent="0.15">
      <c r="A134" s="123" t="s">
        <v>27</v>
      </c>
      <c r="B134" s="124">
        <v>301.849152</v>
      </c>
      <c r="C134" s="125">
        <v>0</v>
      </c>
      <c r="D134" s="125">
        <v>147.12737099999998</v>
      </c>
      <c r="E134" s="125">
        <v>154.63729699999999</v>
      </c>
      <c r="G134" s="37"/>
      <c r="H134" s="37"/>
      <c r="I134" s="37"/>
      <c r="J134" s="38"/>
      <c r="K134" s="122"/>
      <c r="L134" s="122"/>
      <c r="M134" s="122"/>
      <c r="N134" s="122"/>
      <c r="O134" s="122"/>
      <c r="P134" s="122"/>
      <c r="Q134" s="122"/>
    </row>
    <row r="135" spans="1:17" s="36" customFormat="1" ht="8.65" customHeight="1" x14ac:dyDescent="0.15">
      <c r="A135" s="119" t="s">
        <v>28</v>
      </c>
      <c r="B135" s="120">
        <v>157.10746100000014</v>
      </c>
      <c r="C135" s="121">
        <v>0</v>
      </c>
      <c r="D135" s="121">
        <v>41.254112000000006</v>
      </c>
      <c r="E135" s="121">
        <v>115.38210500000001</v>
      </c>
      <c r="G135" s="37"/>
      <c r="H135" s="37"/>
      <c r="I135" s="37"/>
      <c r="J135" s="38"/>
      <c r="K135" s="122"/>
      <c r="L135" s="122"/>
      <c r="M135" s="122"/>
      <c r="N135" s="122"/>
      <c r="O135" s="122"/>
      <c r="P135" s="122"/>
      <c r="Q135" s="122"/>
    </row>
    <row r="136" spans="1:17" s="36" customFormat="1" ht="8.65" customHeight="1" x14ac:dyDescent="0.15">
      <c r="A136" s="119" t="s">
        <v>29</v>
      </c>
      <c r="B136" s="120">
        <v>1169.7941529600014</v>
      </c>
      <c r="C136" s="121">
        <v>2.3883229999999998</v>
      </c>
      <c r="D136" s="121">
        <v>384.45692399999996</v>
      </c>
      <c r="E136" s="121">
        <v>782.94890595999993</v>
      </c>
      <c r="G136" s="37"/>
      <c r="H136" s="37"/>
      <c r="I136" s="37"/>
      <c r="J136" s="38"/>
      <c r="K136" s="122"/>
      <c r="L136" s="122"/>
      <c r="M136" s="122"/>
      <c r="N136" s="122"/>
      <c r="O136" s="122"/>
      <c r="P136" s="122"/>
      <c r="Q136" s="122"/>
    </row>
    <row r="137" spans="1:17" s="36" customFormat="1" ht="8.65" customHeight="1" x14ac:dyDescent="0.15">
      <c r="A137" s="119" t="s">
        <v>30</v>
      </c>
      <c r="B137" s="120">
        <v>1935.0147319999987</v>
      </c>
      <c r="C137" s="121">
        <v>0</v>
      </c>
      <c r="D137" s="121">
        <v>857.90322199999991</v>
      </c>
      <c r="E137" s="121">
        <v>1078.0601419999998</v>
      </c>
      <c r="G137" s="37"/>
      <c r="H137" s="37"/>
      <c r="I137" s="37"/>
      <c r="J137" s="38"/>
      <c r="K137" s="122"/>
      <c r="L137" s="122"/>
      <c r="M137" s="122"/>
      <c r="N137" s="122"/>
      <c r="O137" s="122"/>
      <c r="P137" s="122"/>
      <c r="Q137" s="122"/>
    </row>
    <row r="138" spans="1:17" s="36" customFormat="1" ht="8.65" customHeight="1" x14ac:dyDescent="0.15">
      <c r="A138" s="123" t="s">
        <v>31</v>
      </c>
      <c r="B138" s="124">
        <v>204.58782299999999</v>
      </c>
      <c r="C138" s="125">
        <v>0</v>
      </c>
      <c r="D138" s="125">
        <v>20.754360000000009</v>
      </c>
      <c r="E138" s="125">
        <v>182.55431800000002</v>
      </c>
      <c r="G138" s="37"/>
      <c r="H138" s="37"/>
      <c r="I138" s="37"/>
      <c r="J138" s="38"/>
      <c r="K138" s="122"/>
      <c r="L138" s="122"/>
      <c r="M138" s="122"/>
      <c r="N138" s="122"/>
      <c r="O138" s="122"/>
      <c r="P138" s="122"/>
      <c r="Q138" s="122"/>
    </row>
    <row r="139" spans="1:17" s="36" customFormat="1" ht="8.65" customHeight="1" x14ac:dyDescent="0.15">
      <c r="A139" s="119" t="s">
        <v>32</v>
      </c>
      <c r="B139" s="120">
        <v>192.46983200000005</v>
      </c>
      <c r="C139" s="121" t="s">
        <v>75</v>
      </c>
      <c r="D139" s="121">
        <v>95.345009999999988</v>
      </c>
      <c r="E139" s="121">
        <v>97.055177999999984</v>
      </c>
      <c r="G139" s="37"/>
      <c r="H139" s="37"/>
      <c r="I139" s="37"/>
      <c r="J139" s="38"/>
      <c r="K139" s="122"/>
      <c r="L139" s="122"/>
      <c r="M139" s="122"/>
      <c r="N139" s="122"/>
      <c r="O139" s="122"/>
      <c r="P139" s="122"/>
      <c r="Q139" s="122"/>
    </row>
    <row r="140" spans="1:17" s="36" customFormat="1" ht="8.65" customHeight="1" x14ac:dyDescent="0.15">
      <c r="A140" s="119" t="s">
        <v>33</v>
      </c>
      <c r="B140" s="120">
        <v>105.01114054000001</v>
      </c>
      <c r="C140" s="121">
        <v>0.61497299999999999</v>
      </c>
      <c r="D140" s="121">
        <v>6.1980650000000024</v>
      </c>
      <c r="E140" s="121">
        <v>96.739758539999983</v>
      </c>
      <c r="G140" s="37"/>
      <c r="H140" s="37"/>
      <c r="I140" s="37"/>
      <c r="J140" s="38"/>
      <c r="K140" s="122"/>
      <c r="L140" s="122"/>
      <c r="M140" s="122"/>
      <c r="N140" s="122"/>
      <c r="O140" s="122"/>
      <c r="P140" s="122"/>
      <c r="Q140" s="122"/>
    </row>
    <row r="141" spans="1:17" s="36" customFormat="1" ht="8.65" customHeight="1" x14ac:dyDescent="0.15">
      <c r="A141" s="119" t="s">
        <v>34</v>
      </c>
      <c r="B141" s="120">
        <v>2581.8264249999997</v>
      </c>
      <c r="C141" s="121" t="s">
        <v>75</v>
      </c>
      <c r="D141" s="121">
        <v>1285.5063479999999</v>
      </c>
      <c r="E141" s="121">
        <v>1295.054163</v>
      </c>
      <c r="G141" s="37"/>
      <c r="H141" s="37"/>
      <c r="I141" s="37"/>
      <c r="J141" s="38"/>
      <c r="K141" s="122"/>
      <c r="L141" s="122"/>
      <c r="M141" s="122"/>
      <c r="N141" s="122"/>
      <c r="O141" s="122"/>
      <c r="P141" s="122"/>
      <c r="Q141" s="122"/>
    </row>
    <row r="142" spans="1:17" s="36" customFormat="1" ht="8.65" customHeight="1" x14ac:dyDescent="0.15">
      <c r="A142" s="123" t="s">
        <v>35</v>
      </c>
      <c r="B142" s="124">
        <v>147.72010799999995</v>
      </c>
      <c r="C142" s="125">
        <v>0</v>
      </c>
      <c r="D142" s="125">
        <v>44.258573000000005</v>
      </c>
      <c r="E142" s="125">
        <v>104.394451</v>
      </c>
      <c r="G142" s="37"/>
      <c r="H142" s="37"/>
      <c r="I142" s="37"/>
      <c r="J142" s="38"/>
      <c r="K142" s="122"/>
      <c r="L142" s="122"/>
      <c r="M142" s="122"/>
      <c r="N142" s="122"/>
      <c r="O142" s="122"/>
      <c r="P142" s="122"/>
      <c r="Q142" s="122"/>
    </row>
    <row r="143" spans="1:17" s="36" customFormat="1" ht="8.65" customHeight="1" x14ac:dyDescent="0.15">
      <c r="A143" s="119" t="s">
        <v>36</v>
      </c>
      <c r="B143" s="120">
        <v>708.70225099999993</v>
      </c>
      <c r="C143" s="121">
        <v>0</v>
      </c>
      <c r="D143" s="121">
        <v>344.15495400000026</v>
      </c>
      <c r="E143" s="121">
        <v>363.752678</v>
      </c>
      <c r="G143" s="37"/>
      <c r="H143" s="37"/>
      <c r="I143" s="37"/>
      <c r="J143" s="38"/>
      <c r="K143" s="122"/>
      <c r="L143" s="122"/>
      <c r="M143" s="122"/>
      <c r="N143" s="122"/>
      <c r="O143" s="122"/>
      <c r="P143" s="122"/>
      <c r="Q143" s="122"/>
    </row>
    <row r="144" spans="1:17" s="36" customFormat="1" ht="8.65" customHeight="1" x14ac:dyDescent="0.15">
      <c r="A144" s="119" t="s">
        <v>61</v>
      </c>
      <c r="B144" s="120">
        <v>654.15458000000012</v>
      </c>
      <c r="C144" s="121" t="s">
        <v>75</v>
      </c>
      <c r="D144" s="121">
        <v>251.97718000000009</v>
      </c>
      <c r="E144" s="121">
        <v>400.8096109999999</v>
      </c>
      <c r="G144" s="37"/>
      <c r="H144" s="37"/>
      <c r="I144" s="37"/>
      <c r="J144" s="38"/>
      <c r="K144" s="122"/>
      <c r="L144" s="122"/>
      <c r="M144" s="122"/>
      <c r="N144" s="122"/>
      <c r="O144" s="122"/>
      <c r="P144" s="122"/>
      <c r="Q144" s="122"/>
    </row>
    <row r="145" spans="1:17" s="36" customFormat="1" ht="8.65" customHeight="1" x14ac:dyDescent="0.15">
      <c r="A145" s="119" t="s">
        <v>38</v>
      </c>
      <c r="B145" s="120">
        <v>245.73986932999998</v>
      </c>
      <c r="C145" s="121">
        <v>0</v>
      </c>
      <c r="D145" s="121">
        <v>83.965609000000029</v>
      </c>
      <c r="E145" s="121">
        <v>161.48568632999999</v>
      </c>
      <c r="G145" s="37"/>
      <c r="H145" s="37"/>
      <c r="I145" s="37"/>
      <c r="J145" s="38"/>
      <c r="K145" s="122"/>
      <c r="L145" s="122"/>
      <c r="M145" s="122"/>
      <c r="N145" s="122"/>
      <c r="O145" s="122"/>
      <c r="P145" s="122"/>
      <c r="Q145" s="122"/>
    </row>
    <row r="146" spans="1:17" s="36" customFormat="1" ht="8.65" customHeight="1" x14ac:dyDescent="0.15">
      <c r="A146" s="123" t="s">
        <v>39</v>
      </c>
      <c r="B146" s="124">
        <v>265.30413200000015</v>
      </c>
      <c r="C146" s="125">
        <v>0</v>
      </c>
      <c r="D146" s="125">
        <v>119.88179199999993</v>
      </c>
      <c r="E146" s="125">
        <v>145.84993</v>
      </c>
      <c r="G146" s="37"/>
      <c r="H146" s="37"/>
      <c r="I146" s="37"/>
      <c r="J146" s="38"/>
      <c r="K146" s="122"/>
      <c r="L146" s="122"/>
      <c r="M146" s="122"/>
      <c r="N146" s="122"/>
      <c r="O146" s="122"/>
      <c r="P146" s="122"/>
      <c r="Q146" s="122"/>
    </row>
    <row r="147" spans="1:17" s="36" customFormat="1" ht="8.65" customHeight="1" x14ac:dyDescent="0.15">
      <c r="A147" s="119" t="s">
        <v>40</v>
      </c>
      <c r="B147" s="120">
        <v>149.83476101000002</v>
      </c>
      <c r="C147" s="121">
        <v>4.4697120000000004</v>
      </c>
      <c r="D147" s="121">
        <v>17.210065</v>
      </c>
      <c r="E147" s="121">
        <v>128.32976100999997</v>
      </c>
      <c r="G147" s="37"/>
      <c r="H147" s="37"/>
      <c r="I147" s="37"/>
      <c r="J147" s="38"/>
      <c r="K147" s="122"/>
      <c r="L147" s="122"/>
      <c r="M147" s="122"/>
      <c r="N147" s="122"/>
      <c r="O147" s="122"/>
      <c r="P147" s="122"/>
      <c r="Q147" s="122"/>
    </row>
    <row r="148" spans="1:17" s="36" customFormat="1" ht="8.65" customHeight="1" x14ac:dyDescent="0.15">
      <c r="A148" s="119" t="s">
        <v>41</v>
      </c>
      <c r="B148" s="120">
        <v>670.76221415999942</v>
      </c>
      <c r="C148" s="121">
        <v>6.9452850000000002</v>
      </c>
      <c r="D148" s="121">
        <v>249.82894399999998</v>
      </c>
      <c r="E148" s="121">
        <v>414.4038391599999</v>
      </c>
      <c r="G148" s="37"/>
      <c r="H148" s="37"/>
      <c r="I148" s="37"/>
      <c r="J148" s="38"/>
      <c r="K148" s="122"/>
      <c r="L148" s="122"/>
      <c r="M148" s="122"/>
      <c r="N148" s="122"/>
      <c r="O148" s="122"/>
      <c r="P148" s="122"/>
      <c r="Q148" s="122"/>
    </row>
    <row r="149" spans="1:17" s="36" customFormat="1" ht="8.65" customHeight="1" x14ac:dyDescent="0.15">
      <c r="A149" s="119" t="s">
        <v>42</v>
      </c>
      <c r="B149" s="120">
        <v>201.49517900000004</v>
      </c>
      <c r="C149" s="121">
        <v>0</v>
      </c>
      <c r="D149" s="121">
        <v>76.741509000000008</v>
      </c>
      <c r="E149" s="121">
        <v>125.82306099999997</v>
      </c>
      <c r="G149" s="37"/>
      <c r="H149" s="37"/>
      <c r="I149" s="37"/>
      <c r="J149" s="38"/>
      <c r="K149" s="122"/>
      <c r="L149" s="122"/>
      <c r="M149" s="122"/>
      <c r="N149" s="122"/>
      <c r="O149" s="122"/>
      <c r="P149" s="122"/>
      <c r="Q149" s="122"/>
    </row>
    <row r="150" spans="1:17" s="36" customFormat="1" ht="8.65" customHeight="1" x14ac:dyDescent="0.15">
      <c r="A150" s="123" t="s">
        <v>43</v>
      </c>
      <c r="B150" s="124">
        <v>1097.1239379999995</v>
      </c>
      <c r="C150" s="125" t="s">
        <v>75</v>
      </c>
      <c r="D150" s="125">
        <v>682.23335000000066</v>
      </c>
      <c r="E150" s="125">
        <v>416.09388300000001</v>
      </c>
      <c r="G150" s="37"/>
      <c r="H150" s="37"/>
      <c r="I150" s="37"/>
      <c r="J150" s="38"/>
      <c r="K150" s="122"/>
      <c r="L150" s="122"/>
      <c r="M150" s="122"/>
      <c r="N150" s="122"/>
      <c r="O150" s="122"/>
      <c r="P150" s="122"/>
      <c r="Q150" s="122"/>
    </row>
    <row r="151" spans="1:17" s="36" customFormat="1" ht="8.65" customHeight="1" x14ac:dyDescent="0.15">
      <c r="A151" s="119" t="s">
        <v>44</v>
      </c>
      <c r="B151" s="120">
        <v>134.54570399999994</v>
      </c>
      <c r="C151" s="121">
        <v>0</v>
      </c>
      <c r="D151" s="121">
        <v>104.05930500000005</v>
      </c>
      <c r="E151" s="121">
        <v>29.080162999999999</v>
      </c>
      <c r="G151" s="37"/>
      <c r="H151" s="37"/>
      <c r="I151" s="37"/>
      <c r="J151" s="38"/>
      <c r="K151" s="122"/>
      <c r="L151" s="122"/>
      <c r="M151" s="122"/>
      <c r="N151" s="122"/>
      <c r="O151" s="122"/>
      <c r="P151" s="122"/>
      <c r="Q151" s="122"/>
    </row>
    <row r="152" spans="1:17" s="36" customFormat="1" ht="8.65" customHeight="1" x14ac:dyDescent="0.15">
      <c r="A152" s="119" t="s">
        <v>45</v>
      </c>
      <c r="B152" s="120">
        <v>640.31785599999978</v>
      </c>
      <c r="C152" s="121">
        <v>0</v>
      </c>
      <c r="D152" s="121">
        <v>301.61911199999997</v>
      </c>
      <c r="E152" s="121">
        <v>338.95615900000007</v>
      </c>
      <c r="G152" s="37"/>
      <c r="H152" s="37"/>
      <c r="I152" s="37"/>
      <c r="J152" s="38"/>
      <c r="K152" s="122"/>
      <c r="L152" s="122"/>
      <c r="M152" s="122"/>
      <c r="N152" s="122"/>
      <c r="O152" s="122"/>
      <c r="P152" s="122"/>
      <c r="Q152" s="122"/>
    </row>
    <row r="153" spans="1:17" s="36" customFormat="1" ht="8.65" customHeight="1" x14ac:dyDescent="0.15">
      <c r="A153" s="119" t="s">
        <v>46</v>
      </c>
      <c r="B153" s="120">
        <v>212.23649100000003</v>
      </c>
      <c r="C153" s="121">
        <v>0.26500899999999999</v>
      </c>
      <c r="D153" s="121">
        <v>106.66646499999997</v>
      </c>
      <c r="E153" s="121">
        <v>105.30450600000003</v>
      </c>
      <c r="G153" s="37"/>
      <c r="H153" s="37"/>
      <c r="I153" s="37"/>
      <c r="J153" s="38"/>
      <c r="K153" s="122"/>
      <c r="L153" s="122"/>
      <c r="M153" s="122"/>
      <c r="N153" s="122"/>
      <c r="O153" s="122"/>
      <c r="P153" s="122"/>
      <c r="Q153" s="122"/>
    </row>
    <row r="154" spans="1:17" s="36" customFormat="1" ht="8.65" customHeight="1" x14ac:dyDescent="0.15">
      <c r="A154" s="123" t="s">
        <v>47</v>
      </c>
      <c r="B154" s="124">
        <v>209.98141200000001</v>
      </c>
      <c r="C154" s="125">
        <v>0</v>
      </c>
      <c r="D154" s="125">
        <v>150.14092799999997</v>
      </c>
      <c r="E154" s="125">
        <v>59.840483999999989</v>
      </c>
      <c r="G154" s="37"/>
      <c r="H154" s="37"/>
      <c r="I154" s="37"/>
      <c r="J154" s="38"/>
      <c r="K154" s="122"/>
      <c r="L154" s="122"/>
      <c r="M154" s="122"/>
      <c r="N154" s="122"/>
      <c r="O154" s="122"/>
      <c r="P154" s="122"/>
      <c r="Q154" s="122"/>
    </row>
    <row r="155" spans="1:17" s="36" customFormat="1" ht="8.65" customHeight="1" x14ac:dyDescent="0.15">
      <c r="A155" s="109"/>
      <c r="B155" s="133"/>
      <c r="C155" s="133"/>
      <c r="D155" s="133"/>
      <c r="E155" s="133"/>
      <c r="I155" s="112"/>
    </row>
    <row r="156" spans="1:17" s="36" customFormat="1" ht="9" customHeight="1" x14ac:dyDescent="0.15">
      <c r="A156" s="132" t="s">
        <v>77</v>
      </c>
      <c r="B156" s="127"/>
      <c r="C156" s="127"/>
      <c r="D156" s="128"/>
      <c r="E156" s="128"/>
      <c r="G156" s="122"/>
      <c r="H156" s="122"/>
      <c r="I156" s="112"/>
      <c r="J156" s="122"/>
      <c r="K156" s="122"/>
      <c r="L156" s="122"/>
      <c r="M156" s="122"/>
      <c r="N156" s="122"/>
      <c r="O156" s="122"/>
      <c r="P156" s="122"/>
      <c r="Q156" s="122"/>
    </row>
    <row r="157" spans="1:17" s="36" customFormat="1" ht="8.65" customHeight="1" x14ac:dyDescent="0.15">
      <c r="A157" s="134">
        <v>2003</v>
      </c>
      <c r="B157" s="130"/>
      <c r="C157" s="130"/>
      <c r="D157" s="130"/>
      <c r="E157" s="130"/>
      <c r="I157" s="112"/>
    </row>
    <row r="158" spans="1:17" s="115" customFormat="1" ht="8.65" customHeight="1" x14ac:dyDescent="0.15">
      <c r="A158" s="113" t="s">
        <v>15</v>
      </c>
      <c r="B158" s="114">
        <f>SUM(B160:B191)</f>
        <v>18224.300720710002</v>
      </c>
      <c r="C158" s="114">
        <v>1.2646780000000017</v>
      </c>
      <c r="D158" s="114">
        <v>9980.9944587300979</v>
      </c>
      <c r="E158" s="114">
        <v>8242.0415839800025</v>
      </c>
      <c r="G158" s="122"/>
      <c r="H158" s="122"/>
      <c r="I158" s="112"/>
      <c r="J158" s="116"/>
      <c r="K158" s="116"/>
      <c r="L158" s="116"/>
      <c r="M158" s="116"/>
      <c r="N158" s="116"/>
      <c r="O158" s="116"/>
      <c r="P158" s="116"/>
      <c r="Q158" s="116"/>
    </row>
    <row r="159" spans="1:17" s="115" customFormat="1" ht="3.95" customHeight="1" x14ac:dyDescent="0.15">
      <c r="A159" s="113"/>
      <c r="B159" s="114"/>
      <c r="C159" s="117"/>
      <c r="D159" s="117"/>
      <c r="E159" s="117"/>
      <c r="G159" s="116"/>
      <c r="H159" s="116"/>
      <c r="I159" s="131"/>
      <c r="J159" s="116"/>
      <c r="K159" s="116"/>
      <c r="L159" s="116"/>
      <c r="M159" s="116"/>
      <c r="N159" s="116"/>
      <c r="O159" s="116"/>
      <c r="P159" s="116"/>
      <c r="Q159" s="116"/>
    </row>
    <row r="160" spans="1:17" s="36" customFormat="1" ht="8.65" customHeight="1" x14ac:dyDescent="0.15">
      <c r="A160" s="119" t="s">
        <v>16</v>
      </c>
      <c r="B160" s="120">
        <v>119.72063599999998</v>
      </c>
      <c r="C160" s="121">
        <v>0</v>
      </c>
      <c r="D160" s="121">
        <v>72.719892999999985</v>
      </c>
      <c r="E160" s="121">
        <v>46.624516000000007</v>
      </c>
      <c r="G160" s="37"/>
      <c r="H160" s="37"/>
      <c r="I160" s="37"/>
      <c r="J160" s="38"/>
      <c r="K160" s="37"/>
      <c r="L160" s="122"/>
      <c r="M160" s="122"/>
      <c r="N160" s="122"/>
      <c r="O160" s="122"/>
      <c r="P160" s="122"/>
      <c r="Q160" s="122"/>
    </row>
    <row r="161" spans="1:17" s="36" customFormat="1" ht="8.65" customHeight="1" x14ac:dyDescent="0.15">
      <c r="A161" s="119" t="s">
        <v>17</v>
      </c>
      <c r="B161" s="120">
        <v>1099.4076089499995</v>
      </c>
      <c r="C161" s="121">
        <v>0.31928400000000001</v>
      </c>
      <c r="D161" s="121">
        <v>774.68892462000031</v>
      </c>
      <c r="E161" s="121">
        <v>324.39940032999999</v>
      </c>
      <c r="G161" s="37"/>
      <c r="H161" s="37"/>
      <c r="I161" s="37"/>
      <c r="J161" s="38"/>
      <c r="K161" s="37"/>
      <c r="L161" s="122"/>
      <c r="M161" s="122"/>
      <c r="N161" s="122"/>
      <c r="O161" s="122"/>
      <c r="P161" s="122"/>
      <c r="Q161" s="122"/>
    </row>
    <row r="162" spans="1:17" s="36" customFormat="1" ht="8.65" customHeight="1" x14ac:dyDescent="0.15">
      <c r="A162" s="119" t="s">
        <v>18</v>
      </c>
      <c r="B162" s="120">
        <v>154.94246341000002</v>
      </c>
      <c r="C162" s="121" t="s">
        <v>76</v>
      </c>
      <c r="D162" s="121">
        <v>19.376641999999997</v>
      </c>
      <c r="E162" s="121">
        <v>135.54637340999994</v>
      </c>
      <c r="G162" s="37"/>
      <c r="H162" s="37"/>
      <c r="I162" s="37"/>
      <c r="J162" s="38"/>
      <c r="K162" s="37"/>
      <c r="L162" s="122"/>
      <c r="M162" s="122"/>
      <c r="N162" s="122"/>
      <c r="O162" s="122"/>
      <c r="P162" s="122"/>
      <c r="Q162" s="122"/>
    </row>
    <row r="163" spans="1:17" s="36" customFormat="1" ht="8.65" customHeight="1" x14ac:dyDescent="0.15">
      <c r="A163" s="123" t="s">
        <v>19</v>
      </c>
      <c r="B163" s="124">
        <v>65.706120999999996</v>
      </c>
      <c r="C163" s="125" t="s">
        <v>75</v>
      </c>
      <c r="D163" s="125">
        <v>22.103845999999994</v>
      </c>
      <c r="E163" s="125">
        <v>43.729580999999996</v>
      </c>
      <c r="G163" s="37"/>
      <c r="H163" s="37"/>
      <c r="I163" s="37"/>
      <c r="J163" s="38"/>
      <c r="K163" s="37"/>
      <c r="L163" s="122"/>
      <c r="M163" s="122"/>
      <c r="N163" s="122"/>
      <c r="O163" s="122"/>
      <c r="P163" s="122"/>
      <c r="Q163" s="122"/>
    </row>
    <row r="164" spans="1:17" s="36" customFormat="1" ht="8.65" customHeight="1" x14ac:dyDescent="0.15">
      <c r="A164" s="119" t="s">
        <v>20</v>
      </c>
      <c r="B164" s="120">
        <v>823.94898510999974</v>
      </c>
      <c r="C164" s="121" t="s">
        <v>75</v>
      </c>
      <c r="D164" s="121">
        <v>437.51162910999989</v>
      </c>
      <c r="E164" s="121">
        <v>378.51074599999993</v>
      </c>
      <c r="G164" s="37"/>
      <c r="H164" s="37"/>
      <c r="I164" s="37"/>
      <c r="J164" s="38"/>
      <c r="K164" s="37"/>
      <c r="L164" s="122"/>
      <c r="M164" s="122"/>
      <c r="N164" s="122"/>
      <c r="O164" s="122"/>
      <c r="P164" s="122"/>
      <c r="Q164" s="122"/>
    </row>
    <row r="165" spans="1:17" s="36" customFormat="1" ht="8.65" customHeight="1" x14ac:dyDescent="0.15">
      <c r="A165" s="119" t="s">
        <v>21</v>
      </c>
      <c r="B165" s="120">
        <v>74.74007899999998</v>
      </c>
      <c r="C165" s="121" t="s">
        <v>75</v>
      </c>
      <c r="D165" s="121">
        <v>16.561939999999993</v>
      </c>
      <c r="E165" s="121">
        <v>27.114092999999997</v>
      </c>
      <c r="G165" s="37"/>
      <c r="H165" s="37"/>
      <c r="I165" s="37"/>
      <c r="J165" s="38"/>
      <c r="K165" s="37"/>
      <c r="L165" s="122"/>
      <c r="M165" s="122"/>
      <c r="N165" s="122"/>
      <c r="O165" s="122"/>
      <c r="P165" s="122"/>
      <c r="Q165" s="122"/>
    </row>
    <row r="166" spans="1:17" s="36" customFormat="1" ht="8.65" customHeight="1" x14ac:dyDescent="0.15">
      <c r="A166" s="119" t="s">
        <v>22</v>
      </c>
      <c r="B166" s="120">
        <v>114.29170811000004</v>
      </c>
      <c r="C166" s="121" t="s">
        <v>75</v>
      </c>
      <c r="D166" s="121">
        <v>45.389849000000005</v>
      </c>
      <c r="E166" s="121">
        <v>68.889555110000003</v>
      </c>
      <c r="G166" s="37"/>
      <c r="H166" s="37"/>
      <c r="I166" s="37"/>
      <c r="J166" s="38"/>
      <c r="K166" s="37"/>
      <c r="L166" s="122"/>
      <c r="M166" s="122"/>
      <c r="N166" s="122"/>
      <c r="O166" s="122"/>
      <c r="P166" s="122"/>
      <c r="Q166" s="122"/>
    </row>
    <row r="167" spans="1:17" s="36" customFormat="1" ht="8.65" customHeight="1" x14ac:dyDescent="0.15">
      <c r="A167" s="123" t="s">
        <v>23</v>
      </c>
      <c r="B167" s="124">
        <v>1119.7591260000004</v>
      </c>
      <c r="C167" s="125" t="s">
        <v>75</v>
      </c>
      <c r="D167" s="125">
        <v>756.44894100000056</v>
      </c>
      <c r="E167" s="125">
        <v>363.26570799999996</v>
      </c>
      <c r="G167" s="37"/>
      <c r="H167" s="37"/>
      <c r="I167" s="37"/>
      <c r="J167" s="38"/>
      <c r="K167" s="37"/>
      <c r="L167" s="122"/>
      <c r="M167" s="122"/>
      <c r="N167" s="122"/>
      <c r="O167" s="122"/>
      <c r="P167" s="122"/>
      <c r="Q167" s="122"/>
    </row>
    <row r="168" spans="1:17" s="36" customFormat="1" ht="8.65" customHeight="1" x14ac:dyDescent="0.15">
      <c r="A168" s="119" t="s">
        <v>24</v>
      </c>
      <c r="B168" s="120">
        <v>3482.2025276000031</v>
      </c>
      <c r="C168" s="121">
        <v>-1.0246289999999993</v>
      </c>
      <c r="D168" s="121">
        <v>1348.2662529999982</v>
      </c>
      <c r="E168" s="121">
        <v>2134.9609035999997</v>
      </c>
      <c r="G168" s="37"/>
      <c r="H168" s="37"/>
      <c r="I168" s="37"/>
      <c r="J168" s="38"/>
      <c r="K168" s="37"/>
      <c r="L168" s="122"/>
      <c r="M168" s="122"/>
      <c r="N168" s="122"/>
      <c r="O168" s="122"/>
      <c r="P168" s="122"/>
      <c r="Q168" s="122"/>
    </row>
    <row r="169" spans="1:17" s="36" customFormat="1" ht="8.65" customHeight="1" x14ac:dyDescent="0.15">
      <c r="A169" s="119" t="s">
        <v>25</v>
      </c>
      <c r="B169" s="120">
        <v>306.40817499999986</v>
      </c>
      <c r="C169" s="121">
        <v>0</v>
      </c>
      <c r="D169" s="121">
        <v>257.84330100000011</v>
      </c>
      <c r="E169" s="121">
        <v>48.564873999999996</v>
      </c>
      <c r="G169" s="37"/>
      <c r="H169" s="37"/>
      <c r="I169" s="37"/>
      <c r="J169" s="38"/>
      <c r="K169" s="37"/>
      <c r="L169" s="122"/>
      <c r="M169" s="122"/>
      <c r="N169" s="122"/>
      <c r="O169" s="122"/>
      <c r="P169" s="122"/>
      <c r="Q169" s="122"/>
    </row>
    <row r="170" spans="1:17" s="36" customFormat="1" ht="8.65" customHeight="1" x14ac:dyDescent="0.15">
      <c r="A170" s="119" t="s">
        <v>26</v>
      </c>
      <c r="B170" s="120">
        <v>722.16952803000072</v>
      </c>
      <c r="C170" s="121">
        <v>-4.9767049999999999</v>
      </c>
      <c r="D170" s="121">
        <v>564.19922199999962</v>
      </c>
      <c r="E170" s="121">
        <v>162.17858702999999</v>
      </c>
      <c r="G170" s="37"/>
      <c r="H170" s="37"/>
      <c r="I170" s="37"/>
      <c r="J170" s="38"/>
      <c r="K170" s="37"/>
      <c r="L170" s="122"/>
      <c r="M170" s="122"/>
      <c r="N170" s="122"/>
      <c r="O170" s="122"/>
      <c r="P170" s="122"/>
      <c r="Q170" s="122"/>
    </row>
    <row r="171" spans="1:17" s="36" customFormat="1" ht="8.65" customHeight="1" x14ac:dyDescent="0.15">
      <c r="A171" s="123" t="s">
        <v>27</v>
      </c>
      <c r="B171" s="124">
        <v>159.10070500000015</v>
      </c>
      <c r="C171" s="125">
        <v>0</v>
      </c>
      <c r="D171" s="125">
        <v>59.403290999999996</v>
      </c>
      <c r="E171" s="125">
        <v>99.697413999999995</v>
      </c>
      <c r="G171" s="37"/>
      <c r="H171" s="37"/>
      <c r="I171" s="37"/>
      <c r="J171" s="38"/>
      <c r="K171" s="37"/>
      <c r="L171" s="122"/>
      <c r="M171" s="122"/>
      <c r="N171" s="122"/>
      <c r="O171" s="122"/>
      <c r="P171" s="122"/>
      <c r="Q171" s="122"/>
    </row>
    <row r="172" spans="1:17" s="36" customFormat="1" ht="8.65" customHeight="1" x14ac:dyDescent="0.15">
      <c r="A172" s="119" t="s">
        <v>28</v>
      </c>
      <c r="B172" s="120">
        <v>98.257578999999907</v>
      </c>
      <c r="C172" s="121">
        <v>0</v>
      </c>
      <c r="D172" s="121">
        <v>52.376352000000004</v>
      </c>
      <c r="E172" s="121">
        <v>43.781453999999997</v>
      </c>
      <c r="G172" s="37"/>
      <c r="H172" s="37"/>
      <c r="I172" s="37"/>
      <c r="J172" s="38"/>
      <c r="K172" s="37"/>
      <c r="L172" s="122"/>
      <c r="M172" s="122"/>
      <c r="N172" s="122"/>
      <c r="O172" s="122"/>
      <c r="P172" s="122"/>
      <c r="Q172" s="122"/>
    </row>
    <row r="173" spans="1:17" s="36" customFormat="1" ht="8.65" customHeight="1" x14ac:dyDescent="0.15">
      <c r="A173" s="119" t="s">
        <v>29</v>
      </c>
      <c r="B173" s="120">
        <v>1257.4561380699993</v>
      </c>
      <c r="C173" s="121">
        <v>4.0939940000000004</v>
      </c>
      <c r="D173" s="121">
        <v>1018.4872939999996</v>
      </c>
      <c r="E173" s="121">
        <v>234.79185007000001</v>
      </c>
      <c r="G173" s="37"/>
      <c r="H173" s="37"/>
      <c r="I173" s="37"/>
      <c r="J173" s="38"/>
      <c r="K173" s="37"/>
      <c r="L173" s="122"/>
      <c r="M173" s="122"/>
      <c r="N173" s="122"/>
      <c r="O173" s="122"/>
      <c r="P173" s="122"/>
      <c r="Q173" s="122"/>
    </row>
    <row r="174" spans="1:17" s="36" customFormat="1" ht="8.65" customHeight="1" x14ac:dyDescent="0.15">
      <c r="A174" s="119" t="s">
        <v>30</v>
      </c>
      <c r="B174" s="120">
        <v>1493.1825747099974</v>
      </c>
      <c r="C174" s="121" t="s">
        <v>75</v>
      </c>
      <c r="D174" s="121">
        <v>797.42398700000047</v>
      </c>
      <c r="E174" s="121">
        <v>695.13389770999981</v>
      </c>
      <c r="G174" s="37"/>
      <c r="H174" s="37"/>
      <c r="I174" s="37"/>
      <c r="J174" s="38"/>
      <c r="K174" s="37"/>
      <c r="L174" s="122"/>
      <c r="M174" s="122"/>
      <c r="N174" s="122"/>
      <c r="O174" s="122"/>
      <c r="P174" s="122"/>
      <c r="Q174" s="122"/>
    </row>
    <row r="175" spans="1:17" s="36" customFormat="1" ht="8.65" customHeight="1" x14ac:dyDescent="0.15">
      <c r="A175" s="123" t="s">
        <v>31</v>
      </c>
      <c r="B175" s="124">
        <v>134.76029399999999</v>
      </c>
      <c r="C175" s="125">
        <v>0</v>
      </c>
      <c r="D175" s="125">
        <v>42.255265000000009</v>
      </c>
      <c r="E175" s="125">
        <v>92.500189999999989</v>
      </c>
      <c r="G175" s="37"/>
      <c r="H175" s="37"/>
      <c r="I175" s="37"/>
      <c r="J175" s="38"/>
      <c r="K175" s="37"/>
      <c r="L175" s="122"/>
      <c r="M175" s="122"/>
      <c r="N175" s="122"/>
      <c r="O175" s="122"/>
      <c r="P175" s="122"/>
      <c r="Q175" s="122"/>
    </row>
    <row r="176" spans="1:17" s="36" customFormat="1" ht="8.65" customHeight="1" x14ac:dyDescent="0.15">
      <c r="A176" s="119" t="s">
        <v>32</v>
      </c>
      <c r="B176" s="120">
        <v>96.118116000000086</v>
      </c>
      <c r="C176" s="121">
        <v>0</v>
      </c>
      <c r="D176" s="121">
        <v>41.262623999999995</v>
      </c>
      <c r="E176" s="121">
        <v>54.769311000000016</v>
      </c>
      <c r="G176" s="37"/>
      <c r="H176" s="37"/>
      <c r="I176" s="37"/>
      <c r="J176" s="38"/>
      <c r="K176" s="37"/>
      <c r="L176" s="122"/>
      <c r="M176" s="122"/>
      <c r="N176" s="122"/>
      <c r="O176" s="122"/>
      <c r="P176" s="122"/>
      <c r="Q176" s="122"/>
    </row>
    <row r="177" spans="1:17" s="36" customFormat="1" ht="8.65" customHeight="1" x14ac:dyDescent="0.15">
      <c r="A177" s="119" t="s">
        <v>33</v>
      </c>
      <c r="B177" s="120">
        <v>146.44070600000009</v>
      </c>
      <c r="C177" s="121" t="s">
        <v>75</v>
      </c>
      <c r="D177" s="121">
        <v>25.615287999999996</v>
      </c>
      <c r="E177" s="121">
        <v>120.35888999999997</v>
      </c>
      <c r="G177" s="37"/>
      <c r="H177" s="37"/>
      <c r="I177" s="37"/>
      <c r="J177" s="38"/>
      <c r="K177" s="37"/>
      <c r="L177" s="122"/>
      <c r="M177" s="122"/>
      <c r="N177" s="122"/>
      <c r="O177" s="122"/>
      <c r="P177" s="122"/>
      <c r="Q177" s="122"/>
    </row>
    <row r="178" spans="1:17" s="36" customFormat="1" ht="8.65" customHeight="1" x14ac:dyDescent="0.15">
      <c r="A178" s="119" t="s">
        <v>34</v>
      </c>
      <c r="B178" s="120">
        <v>2330.0453065100019</v>
      </c>
      <c r="C178" s="121">
        <v>0</v>
      </c>
      <c r="D178" s="121">
        <v>1196.2149640000005</v>
      </c>
      <c r="E178" s="121">
        <v>1133.8303425099998</v>
      </c>
      <c r="G178" s="37"/>
      <c r="H178" s="37"/>
      <c r="I178" s="37"/>
      <c r="J178" s="38"/>
      <c r="K178" s="37"/>
      <c r="L178" s="122"/>
      <c r="M178" s="122"/>
      <c r="N178" s="122"/>
      <c r="O178" s="122"/>
      <c r="P178" s="122"/>
      <c r="Q178" s="122"/>
    </row>
    <row r="179" spans="1:17" s="36" customFormat="1" ht="8.65" customHeight="1" x14ac:dyDescent="0.15">
      <c r="A179" s="123" t="s">
        <v>35</v>
      </c>
      <c r="B179" s="124">
        <v>111.50671899999992</v>
      </c>
      <c r="C179" s="125" t="s">
        <v>75</v>
      </c>
      <c r="D179" s="125">
        <v>61.23856700000001</v>
      </c>
      <c r="E179" s="125">
        <v>49.854492</v>
      </c>
      <c r="G179" s="37"/>
      <c r="H179" s="37"/>
      <c r="I179" s="37"/>
      <c r="J179" s="38"/>
      <c r="K179" s="37"/>
      <c r="L179" s="122"/>
      <c r="M179" s="122"/>
      <c r="N179" s="122"/>
      <c r="O179" s="122"/>
      <c r="P179" s="122"/>
      <c r="Q179" s="122"/>
    </row>
    <row r="180" spans="1:17" s="36" customFormat="1" ht="8.65" customHeight="1" x14ac:dyDescent="0.15">
      <c r="A180" s="119" t="s">
        <v>36</v>
      </c>
      <c r="B180" s="120">
        <v>458.16419314000024</v>
      </c>
      <c r="C180" s="121">
        <v>0</v>
      </c>
      <c r="D180" s="121">
        <v>301.14464000000015</v>
      </c>
      <c r="E180" s="121">
        <v>155.79143113999999</v>
      </c>
      <c r="G180" s="37"/>
      <c r="H180" s="37"/>
      <c r="I180" s="37"/>
      <c r="J180" s="38"/>
      <c r="K180" s="37"/>
      <c r="L180" s="122"/>
      <c r="M180" s="122"/>
      <c r="N180" s="122"/>
      <c r="O180" s="122"/>
      <c r="P180" s="122"/>
      <c r="Q180" s="122"/>
    </row>
    <row r="181" spans="1:17" s="36" customFormat="1" ht="8.65" customHeight="1" x14ac:dyDescent="0.15">
      <c r="A181" s="119" t="s">
        <v>61</v>
      </c>
      <c r="B181" s="120">
        <v>271.22280454999992</v>
      </c>
      <c r="C181" s="121" t="s">
        <v>75</v>
      </c>
      <c r="D181" s="121">
        <v>168.38250299999996</v>
      </c>
      <c r="E181" s="121">
        <v>102.48564854999996</v>
      </c>
      <c r="G181" s="37"/>
      <c r="H181" s="37"/>
      <c r="I181" s="37"/>
      <c r="J181" s="38"/>
      <c r="K181" s="37"/>
      <c r="L181" s="122"/>
      <c r="M181" s="122"/>
      <c r="N181" s="122"/>
      <c r="O181" s="122"/>
      <c r="P181" s="122"/>
      <c r="Q181" s="122"/>
    </row>
    <row r="182" spans="1:17" s="36" customFormat="1" ht="8.65" customHeight="1" x14ac:dyDescent="0.15">
      <c r="A182" s="119" t="s">
        <v>38</v>
      </c>
      <c r="B182" s="120">
        <v>272.92442432000007</v>
      </c>
      <c r="C182" s="121" t="s">
        <v>75</v>
      </c>
      <c r="D182" s="121">
        <v>33.671243000000004</v>
      </c>
      <c r="E182" s="121">
        <v>229.76225231999999</v>
      </c>
      <c r="G182" s="37"/>
      <c r="H182" s="37"/>
      <c r="I182" s="37"/>
      <c r="J182" s="38"/>
      <c r="K182" s="37"/>
      <c r="L182" s="122"/>
      <c r="M182" s="122"/>
      <c r="N182" s="122"/>
      <c r="O182" s="122"/>
      <c r="P182" s="122"/>
      <c r="Q182" s="122"/>
    </row>
    <row r="183" spans="1:17" s="36" customFormat="1" ht="8.65" customHeight="1" x14ac:dyDescent="0.15">
      <c r="A183" s="123" t="s">
        <v>39</v>
      </c>
      <c r="B183" s="124">
        <v>444.80260799999957</v>
      </c>
      <c r="C183" s="125">
        <v>0</v>
      </c>
      <c r="D183" s="125">
        <v>293.57229400000006</v>
      </c>
      <c r="E183" s="125">
        <v>141.22629999999998</v>
      </c>
      <c r="G183" s="37"/>
      <c r="H183" s="37"/>
      <c r="I183" s="37"/>
      <c r="J183" s="38"/>
      <c r="K183" s="37"/>
      <c r="L183" s="122"/>
      <c r="M183" s="122"/>
      <c r="N183" s="122"/>
      <c r="O183" s="122"/>
      <c r="P183" s="122"/>
      <c r="Q183" s="122"/>
    </row>
    <row r="184" spans="1:17" s="36" customFormat="1" ht="8.65" customHeight="1" x14ac:dyDescent="0.15">
      <c r="A184" s="119" t="s">
        <v>40</v>
      </c>
      <c r="B184" s="120">
        <v>140.25264899999996</v>
      </c>
      <c r="C184" s="121">
        <v>-0.2909860000000003</v>
      </c>
      <c r="D184" s="121">
        <v>85.392138999999986</v>
      </c>
      <c r="E184" s="121">
        <v>55.151101999999995</v>
      </c>
      <c r="G184" s="37"/>
      <c r="H184" s="37"/>
      <c r="I184" s="37"/>
      <c r="J184" s="38"/>
      <c r="K184" s="37"/>
      <c r="L184" s="122"/>
      <c r="M184" s="122"/>
      <c r="N184" s="122"/>
      <c r="O184" s="122"/>
      <c r="P184" s="122"/>
      <c r="Q184" s="122"/>
    </row>
    <row r="185" spans="1:17" s="36" customFormat="1" ht="8.65" customHeight="1" x14ac:dyDescent="0.15">
      <c r="A185" s="119" t="s">
        <v>41</v>
      </c>
      <c r="B185" s="120">
        <v>585.99147726999979</v>
      </c>
      <c r="C185" s="121" t="s">
        <v>75</v>
      </c>
      <c r="D185" s="121">
        <v>265.94810299999978</v>
      </c>
      <c r="E185" s="121">
        <v>320.04010426999997</v>
      </c>
      <c r="G185" s="37"/>
      <c r="H185" s="37"/>
      <c r="I185" s="37"/>
      <c r="J185" s="38"/>
      <c r="K185" s="37"/>
      <c r="L185" s="122"/>
      <c r="M185" s="122"/>
      <c r="N185" s="122"/>
      <c r="O185" s="122"/>
      <c r="P185" s="122"/>
      <c r="Q185" s="122"/>
    </row>
    <row r="186" spans="1:17" s="36" customFormat="1" ht="8.65" customHeight="1" x14ac:dyDescent="0.15">
      <c r="A186" s="119" t="s">
        <v>42</v>
      </c>
      <c r="B186" s="120">
        <v>140.34760099999997</v>
      </c>
      <c r="C186" s="121">
        <v>0</v>
      </c>
      <c r="D186" s="121">
        <v>41.553624999999997</v>
      </c>
      <c r="E186" s="121">
        <v>83.627740000000031</v>
      </c>
      <c r="G186" s="37"/>
      <c r="H186" s="37"/>
      <c r="I186" s="37"/>
      <c r="J186" s="38"/>
      <c r="K186" s="37"/>
      <c r="L186" s="122"/>
      <c r="M186" s="122"/>
      <c r="N186" s="122"/>
      <c r="O186" s="122"/>
      <c r="P186" s="122"/>
      <c r="Q186" s="122"/>
    </row>
    <row r="187" spans="1:17" s="36" customFormat="1" ht="8.65" customHeight="1" x14ac:dyDescent="0.15">
      <c r="A187" s="123" t="s">
        <v>43</v>
      </c>
      <c r="B187" s="124">
        <v>1011.5255380000003</v>
      </c>
      <c r="C187" s="125">
        <v>0</v>
      </c>
      <c r="D187" s="125">
        <v>557.58728399999916</v>
      </c>
      <c r="E187" s="125">
        <v>453.93343699999991</v>
      </c>
      <c r="G187" s="37"/>
      <c r="H187" s="37"/>
      <c r="I187" s="37"/>
      <c r="J187" s="38"/>
      <c r="K187" s="37"/>
      <c r="L187" s="122"/>
      <c r="M187" s="122"/>
      <c r="N187" s="122"/>
      <c r="O187" s="122"/>
      <c r="P187" s="122"/>
      <c r="Q187" s="122"/>
    </row>
    <row r="188" spans="1:17" s="36" customFormat="1" ht="8.65" customHeight="1" x14ac:dyDescent="0.15">
      <c r="A188" s="119" t="s">
        <v>44</v>
      </c>
      <c r="B188" s="120">
        <v>202.19072400000007</v>
      </c>
      <c r="C188" s="121">
        <v>0</v>
      </c>
      <c r="D188" s="121">
        <v>179.47818699999999</v>
      </c>
      <c r="E188" s="121">
        <v>19.557510000000001</v>
      </c>
      <c r="G188" s="37"/>
      <c r="H188" s="37"/>
      <c r="I188" s="37"/>
      <c r="J188" s="38"/>
      <c r="K188" s="37"/>
      <c r="L188" s="122"/>
      <c r="M188" s="122"/>
      <c r="N188" s="122"/>
      <c r="O188" s="122"/>
      <c r="P188" s="122"/>
      <c r="Q188" s="122"/>
    </row>
    <row r="189" spans="1:17" s="36" customFormat="1" ht="8.65" customHeight="1" x14ac:dyDescent="0.15">
      <c r="A189" s="119" t="s">
        <v>45</v>
      </c>
      <c r="B189" s="120">
        <v>473.22292400000009</v>
      </c>
      <c r="C189" s="121" t="s">
        <v>75</v>
      </c>
      <c r="D189" s="121">
        <v>207.23135699999997</v>
      </c>
      <c r="E189" s="121">
        <v>263.19366500000001</v>
      </c>
      <c r="G189" s="37"/>
      <c r="H189" s="37"/>
      <c r="I189" s="37"/>
      <c r="J189" s="38"/>
      <c r="K189" s="37"/>
      <c r="L189" s="122"/>
      <c r="M189" s="122"/>
      <c r="N189" s="122"/>
      <c r="O189" s="122"/>
      <c r="P189" s="122"/>
      <c r="Q189" s="122"/>
    </row>
    <row r="190" spans="1:17" s="36" customFormat="1" ht="8.65" customHeight="1" x14ac:dyDescent="0.15">
      <c r="A190" s="119" t="s">
        <v>46</v>
      </c>
      <c r="B190" s="120">
        <v>194.28431293000006</v>
      </c>
      <c r="C190" s="121" t="s">
        <v>75</v>
      </c>
      <c r="D190" s="121">
        <v>120.15584699999997</v>
      </c>
      <c r="E190" s="121">
        <v>72.710730930000011</v>
      </c>
      <c r="G190" s="37"/>
      <c r="H190" s="37"/>
      <c r="I190" s="37"/>
      <c r="J190" s="38"/>
      <c r="K190" s="37"/>
      <c r="L190" s="122"/>
      <c r="M190" s="122"/>
      <c r="N190" s="122"/>
      <c r="O190" s="122"/>
      <c r="P190" s="122"/>
      <c r="Q190" s="122"/>
    </row>
    <row r="191" spans="1:17" s="36" customFormat="1" ht="8.65" customHeight="1" x14ac:dyDescent="0.15">
      <c r="A191" s="123" t="s">
        <v>47</v>
      </c>
      <c r="B191" s="124">
        <v>119.20636799999998</v>
      </c>
      <c r="C191" s="125">
        <v>0</v>
      </c>
      <c r="D191" s="125">
        <v>86.64483899999999</v>
      </c>
      <c r="E191" s="125">
        <v>32.55086</v>
      </c>
      <c r="G191" s="37"/>
      <c r="H191" s="37"/>
      <c r="I191" s="37"/>
      <c r="J191" s="38"/>
      <c r="K191" s="37"/>
      <c r="L191" s="122"/>
      <c r="M191" s="122"/>
      <c r="N191" s="122"/>
      <c r="O191" s="122"/>
      <c r="P191" s="122"/>
      <c r="Q191" s="122"/>
    </row>
    <row r="192" spans="1:17" s="36" customFormat="1" ht="6.75" customHeight="1" x14ac:dyDescent="0.15">
      <c r="A192" s="126"/>
      <c r="B192" s="127"/>
      <c r="C192" s="128"/>
      <c r="D192" s="128"/>
      <c r="E192" s="128"/>
      <c r="I192" s="112"/>
      <c r="J192" s="122"/>
      <c r="K192" s="122"/>
      <c r="L192" s="122"/>
      <c r="M192" s="122"/>
      <c r="N192" s="122"/>
      <c r="O192" s="122"/>
      <c r="P192" s="122"/>
      <c r="Q192" s="122"/>
    </row>
    <row r="193" spans="1:17" s="36" customFormat="1" ht="8.65" customHeight="1" x14ac:dyDescent="0.15">
      <c r="A193" s="109">
        <v>2004</v>
      </c>
      <c r="B193" s="130"/>
      <c r="C193" s="130"/>
      <c r="D193" s="135"/>
      <c r="E193" s="130"/>
      <c r="I193" s="112"/>
    </row>
    <row r="194" spans="1:17" s="115" customFormat="1" ht="8.65" customHeight="1" x14ac:dyDescent="0.15">
      <c r="A194" s="113" t="s">
        <v>15</v>
      </c>
      <c r="B194" s="114">
        <f>SUM(B196:B227)</f>
        <v>24911.859672939991</v>
      </c>
      <c r="C194" s="114">
        <v>24.942116999999975</v>
      </c>
      <c r="D194" s="114">
        <v>14585.161758200044</v>
      </c>
      <c r="E194" s="114">
        <v>10301.75579774001</v>
      </c>
      <c r="G194" s="122"/>
      <c r="H194" s="122"/>
      <c r="I194" s="112"/>
      <c r="J194" s="116"/>
      <c r="K194" s="116"/>
      <c r="L194" s="116"/>
      <c r="M194" s="116"/>
      <c r="N194" s="116"/>
      <c r="O194" s="116"/>
      <c r="P194" s="116"/>
      <c r="Q194" s="116"/>
    </row>
    <row r="195" spans="1:17" s="115" customFormat="1" ht="3.95" customHeight="1" x14ac:dyDescent="0.15">
      <c r="A195" s="113"/>
      <c r="B195" s="114"/>
      <c r="C195" s="117"/>
      <c r="D195" s="117"/>
      <c r="E195" s="117"/>
      <c r="G195" s="116"/>
      <c r="H195" s="116"/>
      <c r="I195" s="112"/>
      <c r="J195" s="116"/>
      <c r="K195" s="116"/>
      <c r="L195" s="116"/>
      <c r="M195" s="116"/>
      <c r="N195" s="116"/>
      <c r="O195" s="116"/>
      <c r="P195" s="116"/>
      <c r="Q195" s="116"/>
    </row>
    <row r="196" spans="1:17" s="36" customFormat="1" ht="8.65" customHeight="1" x14ac:dyDescent="0.15">
      <c r="A196" s="119" t="s">
        <v>16</v>
      </c>
      <c r="B196" s="120">
        <v>441.21912399999968</v>
      </c>
      <c r="C196" s="121">
        <v>0</v>
      </c>
      <c r="D196" s="121">
        <v>290.75820499999963</v>
      </c>
      <c r="E196" s="121">
        <v>150.35781700000001</v>
      </c>
      <c r="G196" s="37"/>
      <c r="H196" s="37"/>
      <c r="I196" s="37"/>
      <c r="J196" s="38"/>
      <c r="K196" s="122"/>
      <c r="L196" s="122"/>
      <c r="M196" s="122"/>
      <c r="N196" s="122"/>
      <c r="O196" s="122"/>
      <c r="P196" s="122"/>
      <c r="Q196" s="122"/>
    </row>
    <row r="197" spans="1:17" s="36" customFormat="1" ht="8.65" customHeight="1" x14ac:dyDescent="0.15">
      <c r="A197" s="119" t="s">
        <v>17</v>
      </c>
      <c r="B197" s="120">
        <v>1366.3471196699977</v>
      </c>
      <c r="C197" s="121">
        <v>6.3549999999999995E-2</v>
      </c>
      <c r="D197" s="121">
        <v>970.78714899999932</v>
      </c>
      <c r="E197" s="121">
        <v>395.49669267000007</v>
      </c>
      <c r="G197" s="37"/>
      <c r="H197" s="37"/>
      <c r="I197" s="37"/>
      <c r="J197" s="38"/>
      <c r="K197" s="122"/>
      <c r="L197" s="122"/>
      <c r="M197" s="122"/>
      <c r="N197" s="122"/>
      <c r="O197" s="122"/>
      <c r="P197" s="122"/>
      <c r="Q197" s="122"/>
    </row>
    <row r="198" spans="1:17" s="36" customFormat="1" ht="8.65" customHeight="1" x14ac:dyDescent="0.15">
      <c r="A198" s="119" t="s">
        <v>18</v>
      </c>
      <c r="B198" s="120">
        <v>229.00966679000013</v>
      </c>
      <c r="C198" s="121">
        <v>0.61811799999999995</v>
      </c>
      <c r="D198" s="121">
        <v>22.592090999999996</v>
      </c>
      <c r="E198" s="121">
        <v>204.39161879000011</v>
      </c>
      <c r="G198" s="37"/>
      <c r="H198" s="37"/>
      <c r="I198" s="37"/>
      <c r="J198" s="38"/>
      <c r="K198" s="122"/>
      <c r="L198" s="122"/>
      <c r="M198" s="122"/>
      <c r="N198" s="122"/>
      <c r="O198" s="122"/>
      <c r="P198" s="122"/>
      <c r="Q198" s="122"/>
    </row>
    <row r="199" spans="1:17" s="36" customFormat="1" ht="8.65" customHeight="1" x14ac:dyDescent="0.15">
      <c r="A199" s="123" t="s">
        <v>19</v>
      </c>
      <c r="B199" s="124">
        <v>149.04748900000004</v>
      </c>
      <c r="C199" s="125" t="s">
        <v>75</v>
      </c>
      <c r="D199" s="125">
        <v>92.37470900000001</v>
      </c>
      <c r="E199" s="125">
        <v>54.151583000000031</v>
      </c>
      <c r="G199" s="37"/>
      <c r="H199" s="37"/>
      <c r="I199" s="37"/>
      <c r="J199" s="38"/>
      <c r="K199" s="122"/>
      <c r="L199" s="122"/>
      <c r="M199" s="122"/>
      <c r="N199" s="122"/>
      <c r="O199" s="122"/>
      <c r="P199" s="122"/>
      <c r="Q199" s="122"/>
    </row>
    <row r="200" spans="1:17" s="36" customFormat="1" ht="8.65" customHeight="1" x14ac:dyDescent="0.15">
      <c r="A200" s="119" t="s">
        <v>20</v>
      </c>
      <c r="B200" s="120">
        <v>841.53027599999871</v>
      </c>
      <c r="C200" s="121">
        <v>0</v>
      </c>
      <c r="D200" s="121">
        <v>583.28592499999922</v>
      </c>
      <c r="E200" s="121">
        <v>257.84666699999997</v>
      </c>
      <c r="G200" s="37"/>
      <c r="H200" s="37"/>
      <c r="I200" s="37"/>
      <c r="J200" s="38"/>
      <c r="K200" s="122"/>
      <c r="L200" s="122"/>
      <c r="M200" s="122"/>
      <c r="N200" s="122"/>
      <c r="O200" s="122"/>
      <c r="P200" s="122"/>
      <c r="Q200" s="122"/>
    </row>
    <row r="201" spans="1:17" s="36" customFormat="1" ht="8.65" customHeight="1" x14ac:dyDescent="0.15">
      <c r="A201" s="119" t="s">
        <v>21</v>
      </c>
      <c r="B201" s="120">
        <v>156.74497243000005</v>
      </c>
      <c r="C201" s="121" t="s">
        <v>75</v>
      </c>
      <c r="D201" s="121">
        <v>99.498618999999977</v>
      </c>
      <c r="E201" s="121">
        <v>57.064360430000001</v>
      </c>
      <c r="G201" s="37"/>
      <c r="H201" s="37"/>
      <c r="I201" s="37"/>
      <c r="J201" s="38"/>
      <c r="K201" s="122"/>
      <c r="L201" s="122"/>
      <c r="M201" s="122"/>
      <c r="N201" s="122"/>
      <c r="O201" s="122"/>
      <c r="P201" s="122"/>
      <c r="Q201" s="122"/>
    </row>
    <row r="202" spans="1:17" s="36" customFormat="1" ht="8.65" customHeight="1" x14ac:dyDescent="0.15">
      <c r="A202" s="119" t="s">
        <v>22</v>
      </c>
      <c r="B202" s="120">
        <v>232.20418200000006</v>
      </c>
      <c r="C202" s="121">
        <v>0</v>
      </c>
      <c r="D202" s="121">
        <v>87.798552999999998</v>
      </c>
      <c r="E202" s="121">
        <v>144.21925999999999</v>
      </c>
      <c r="G202" s="37"/>
      <c r="H202" s="37"/>
      <c r="I202" s="37"/>
      <c r="J202" s="38"/>
      <c r="K202" s="122"/>
      <c r="L202" s="122"/>
      <c r="M202" s="122"/>
      <c r="N202" s="122"/>
      <c r="O202" s="122"/>
      <c r="P202" s="122"/>
      <c r="Q202" s="122"/>
    </row>
    <row r="203" spans="1:17" s="36" customFormat="1" ht="8.65" customHeight="1" x14ac:dyDescent="0.15">
      <c r="A203" s="123" t="s">
        <v>23</v>
      </c>
      <c r="B203" s="124">
        <v>1458.8364978699999</v>
      </c>
      <c r="C203" s="125">
        <v>-0.46191000000000004</v>
      </c>
      <c r="D203" s="125">
        <v>1235.3841119999988</v>
      </c>
      <c r="E203" s="125">
        <v>221.87122286999997</v>
      </c>
      <c r="G203" s="37"/>
      <c r="H203" s="37"/>
      <c r="I203" s="37"/>
      <c r="J203" s="38"/>
      <c r="K203" s="122"/>
      <c r="L203" s="122"/>
      <c r="M203" s="122"/>
      <c r="N203" s="122"/>
      <c r="O203" s="122"/>
      <c r="P203" s="122"/>
      <c r="Q203" s="122"/>
    </row>
    <row r="204" spans="1:17" s="36" customFormat="1" ht="8.65" customHeight="1" x14ac:dyDescent="0.15">
      <c r="A204" s="119" t="s">
        <v>24</v>
      </c>
      <c r="B204" s="120">
        <v>5466.7598932500005</v>
      </c>
      <c r="C204" s="121">
        <v>0.12875099999999998</v>
      </c>
      <c r="D204" s="121">
        <v>2158.0711982000003</v>
      </c>
      <c r="E204" s="121">
        <v>3308.5599440499991</v>
      </c>
      <c r="G204" s="37"/>
      <c r="H204" s="37"/>
      <c r="I204" s="37"/>
      <c r="J204" s="38"/>
      <c r="K204" s="122"/>
      <c r="L204" s="122"/>
      <c r="M204" s="122"/>
      <c r="N204" s="122"/>
      <c r="O204" s="122"/>
      <c r="P204" s="122"/>
      <c r="Q204" s="122"/>
    </row>
    <row r="205" spans="1:17" s="36" customFormat="1" ht="8.65" customHeight="1" x14ac:dyDescent="0.15">
      <c r="A205" s="119" t="s">
        <v>25</v>
      </c>
      <c r="B205" s="120">
        <v>-82.36854900000003</v>
      </c>
      <c r="C205" s="121" t="s">
        <v>75</v>
      </c>
      <c r="D205" s="121">
        <v>-156.52930000000003</v>
      </c>
      <c r="E205" s="121">
        <v>65.688414000000009</v>
      </c>
      <c r="G205" s="37"/>
      <c r="H205" s="37"/>
      <c r="I205" s="37"/>
      <c r="J205" s="38"/>
      <c r="K205" s="122"/>
      <c r="L205" s="122"/>
      <c r="M205" s="122"/>
      <c r="N205" s="122"/>
      <c r="O205" s="122"/>
      <c r="P205" s="122"/>
      <c r="Q205" s="122"/>
    </row>
    <row r="206" spans="1:17" s="36" customFormat="1" ht="8.65" customHeight="1" x14ac:dyDescent="0.15">
      <c r="A206" s="119" t="s">
        <v>26</v>
      </c>
      <c r="B206" s="120">
        <v>689.20180200000016</v>
      </c>
      <c r="C206" s="121">
        <v>4.9906889999999997</v>
      </c>
      <c r="D206" s="121">
        <v>362.1809389999998</v>
      </c>
      <c r="E206" s="121">
        <v>321.65927099999999</v>
      </c>
      <c r="G206" s="37"/>
      <c r="H206" s="37"/>
      <c r="I206" s="37"/>
      <c r="J206" s="38"/>
      <c r="K206" s="122"/>
      <c r="L206" s="122"/>
      <c r="M206" s="122"/>
      <c r="N206" s="122"/>
      <c r="O206" s="122"/>
      <c r="P206" s="122"/>
      <c r="Q206" s="122"/>
    </row>
    <row r="207" spans="1:17" s="36" customFormat="1" ht="8.65" customHeight="1" x14ac:dyDescent="0.15">
      <c r="A207" s="123" t="s">
        <v>27</v>
      </c>
      <c r="B207" s="124">
        <v>218.27775199999988</v>
      </c>
      <c r="C207" s="125" t="s">
        <v>75</v>
      </c>
      <c r="D207" s="125">
        <v>82.539107000000001</v>
      </c>
      <c r="E207" s="125">
        <v>134.45095900000001</v>
      </c>
      <c r="G207" s="37"/>
      <c r="H207" s="37"/>
      <c r="I207" s="37"/>
      <c r="J207" s="38"/>
      <c r="K207" s="122"/>
      <c r="L207" s="122"/>
      <c r="M207" s="122"/>
      <c r="N207" s="122"/>
      <c r="O207" s="122"/>
      <c r="P207" s="122"/>
      <c r="Q207" s="122"/>
    </row>
    <row r="208" spans="1:17" s="36" customFormat="1" ht="8.65" customHeight="1" x14ac:dyDescent="0.15">
      <c r="A208" s="119" t="s">
        <v>28</v>
      </c>
      <c r="B208" s="120">
        <v>213.61985441999994</v>
      </c>
      <c r="C208" s="121">
        <v>0</v>
      </c>
      <c r="D208" s="121">
        <v>89.683751000000001</v>
      </c>
      <c r="E208" s="121">
        <v>123.50748442</v>
      </c>
      <c r="G208" s="37"/>
      <c r="H208" s="37"/>
      <c r="I208" s="37"/>
      <c r="J208" s="38"/>
      <c r="K208" s="122"/>
      <c r="L208" s="122"/>
      <c r="M208" s="122"/>
      <c r="N208" s="122"/>
      <c r="O208" s="122"/>
      <c r="P208" s="122"/>
      <c r="Q208" s="122"/>
    </row>
    <row r="209" spans="1:17" s="36" customFormat="1" ht="8.65" customHeight="1" x14ac:dyDescent="0.15">
      <c r="A209" s="119" t="s">
        <v>29</v>
      </c>
      <c r="B209" s="120">
        <v>1418.943408079999</v>
      </c>
      <c r="C209" s="121">
        <v>2.2230369999999997</v>
      </c>
      <c r="D209" s="121">
        <v>741.56810799999982</v>
      </c>
      <c r="E209" s="121">
        <v>675.04500508000012</v>
      </c>
      <c r="G209" s="37"/>
      <c r="H209" s="37"/>
      <c r="I209" s="37"/>
      <c r="J209" s="38"/>
      <c r="K209" s="122"/>
      <c r="L209" s="122"/>
      <c r="M209" s="122"/>
      <c r="N209" s="122"/>
      <c r="O209" s="122"/>
      <c r="P209" s="122"/>
      <c r="Q209" s="122"/>
    </row>
    <row r="210" spans="1:17" s="36" customFormat="1" ht="8.65" customHeight="1" x14ac:dyDescent="0.15">
      <c r="A210" s="119" t="s">
        <v>30</v>
      </c>
      <c r="B210" s="120">
        <v>3934.9125659999963</v>
      </c>
      <c r="C210" s="121" t="s">
        <v>75</v>
      </c>
      <c r="D210" s="121">
        <v>3096.5965489999967</v>
      </c>
      <c r="E210" s="121">
        <v>838.20011799999986</v>
      </c>
      <c r="G210" s="37"/>
      <c r="H210" s="37"/>
      <c r="I210" s="37"/>
      <c r="J210" s="38"/>
      <c r="K210" s="122"/>
      <c r="L210" s="122"/>
      <c r="M210" s="122"/>
      <c r="N210" s="122"/>
      <c r="O210" s="122"/>
      <c r="P210" s="122"/>
      <c r="Q210" s="122"/>
    </row>
    <row r="211" spans="1:17" s="36" customFormat="1" ht="8.65" customHeight="1" x14ac:dyDescent="0.15">
      <c r="A211" s="123" t="s">
        <v>31</v>
      </c>
      <c r="B211" s="124">
        <v>368.00729399999994</v>
      </c>
      <c r="C211" s="125">
        <v>0</v>
      </c>
      <c r="D211" s="125">
        <v>143.15484499999999</v>
      </c>
      <c r="E211" s="125">
        <v>224.47954600000003</v>
      </c>
      <c r="G211" s="37"/>
      <c r="H211" s="37"/>
      <c r="I211" s="37"/>
      <c r="J211" s="38"/>
      <c r="K211" s="122"/>
      <c r="L211" s="122"/>
      <c r="M211" s="122"/>
      <c r="N211" s="122"/>
      <c r="O211" s="122"/>
      <c r="P211" s="122"/>
      <c r="Q211" s="122"/>
    </row>
    <row r="212" spans="1:17" s="36" customFormat="1" ht="8.65" customHeight="1" x14ac:dyDescent="0.15">
      <c r="A212" s="119" t="s">
        <v>32</v>
      </c>
      <c r="B212" s="120">
        <v>467.85360799999978</v>
      </c>
      <c r="C212" s="121" t="s">
        <v>75</v>
      </c>
      <c r="D212" s="121">
        <v>365.48603999999995</v>
      </c>
      <c r="E212" s="121">
        <v>102.315502</v>
      </c>
      <c r="G212" s="37"/>
      <c r="H212" s="37"/>
      <c r="I212" s="136"/>
      <c r="J212" s="38"/>
      <c r="K212" s="122"/>
      <c r="L212" s="122"/>
      <c r="M212" s="122"/>
      <c r="N212" s="122"/>
      <c r="O212" s="122"/>
      <c r="P212" s="122"/>
      <c r="Q212" s="122"/>
    </row>
    <row r="213" spans="1:17" s="36" customFormat="1" ht="8.65" customHeight="1" x14ac:dyDescent="0.15">
      <c r="A213" s="119" t="s">
        <v>33</v>
      </c>
      <c r="B213" s="120">
        <v>163.00387467000004</v>
      </c>
      <c r="C213" s="121" t="s">
        <v>75</v>
      </c>
      <c r="D213" s="121">
        <v>14.482076999999997</v>
      </c>
      <c r="E213" s="121">
        <v>146.49924067000001</v>
      </c>
      <c r="G213" s="37"/>
      <c r="H213" s="37"/>
      <c r="I213" s="37"/>
      <c r="J213" s="38"/>
      <c r="K213" s="122"/>
      <c r="L213" s="122"/>
      <c r="M213" s="122"/>
      <c r="N213" s="122"/>
      <c r="O213" s="122"/>
      <c r="P213" s="122"/>
      <c r="Q213" s="122"/>
    </row>
    <row r="214" spans="1:17" s="36" customFormat="1" ht="8.65" customHeight="1" x14ac:dyDescent="0.15">
      <c r="A214" s="119" t="s">
        <v>34</v>
      </c>
      <c r="B214" s="120">
        <v>1403.8919580000004</v>
      </c>
      <c r="C214" s="121" t="s">
        <v>75</v>
      </c>
      <c r="D214" s="121">
        <v>860.61702300000002</v>
      </c>
      <c r="E214" s="121">
        <v>541.59408500000006</v>
      </c>
      <c r="G214" s="37"/>
      <c r="H214" s="37"/>
      <c r="I214" s="37"/>
      <c r="J214" s="38"/>
      <c r="K214" s="122"/>
      <c r="L214" s="122"/>
      <c r="M214" s="122"/>
      <c r="N214" s="122"/>
      <c r="O214" s="122"/>
      <c r="P214" s="122"/>
      <c r="Q214" s="122"/>
    </row>
    <row r="215" spans="1:17" s="36" customFormat="1" ht="8.65" customHeight="1" x14ac:dyDescent="0.15">
      <c r="A215" s="123" t="s">
        <v>35</v>
      </c>
      <c r="B215" s="124">
        <v>144.643148</v>
      </c>
      <c r="C215" s="125">
        <v>0</v>
      </c>
      <c r="D215" s="125">
        <v>57.159511999999971</v>
      </c>
      <c r="E215" s="125">
        <v>86.301725999999974</v>
      </c>
      <c r="G215" s="37"/>
      <c r="H215" s="37"/>
      <c r="I215" s="37"/>
      <c r="J215" s="38"/>
      <c r="K215" s="122"/>
      <c r="L215" s="122"/>
      <c r="M215" s="122"/>
      <c r="N215" s="122"/>
      <c r="O215" s="122"/>
      <c r="P215" s="122"/>
      <c r="Q215" s="122"/>
    </row>
    <row r="216" spans="1:17" s="36" customFormat="1" ht="8.65" customHeight="1" x14ac:dyDescent="0.15">
      <c r="A216" s="119" t="s">
        <v>36</v>
      </c>
      <c r="B216" s="120">
        <v>637.54818200000022</v>
      </c>
      <c r="C216" s="121" t="s">
        <v>75</v>
      </c>
      <c r="D216" s="121">
        <v>323.19417099999981</v>
      </c>
      <c r="E216" s="121">
        <v>314.25451500000003</v>
      </c>
      <c r="G216" s="37"/>
      <c r="H216" s="37"/>
      <c r="I216" s="37"/>
      <c r="J216" s="38"/>
      <c r="K216" s="122"/>
      <c r="L216" s="122"/>
      <c r="M216" s="122"/>
      <c r="N216" s="122"/>
      <c r="O216" s="122"/>
      <c r="P216" s="122"/>
      <c r="Q216" s="122"/>
    </row>
    <row r="217" spans="1:17" s="36" customFormat="1" ht="8.65" customHeight="1" x14ac:dyDescent="0.15">
      <c r="A217" s="119" t="s">
        <v>61</v>
      </c>
      <c r="B217" s="120">
        <v>456.02134785000032</v>
      </c>
      <c r="C217" s="121">
        <v>2.1596320000000002</v>
      </c>
      <c r="D217" s="121">
        <v>279.70836999999995</v>
      </c>
      <c r="E217" s="121">
        <v>169.95422885000002</v>
      </c>
      <c r="G217" s="37"/>
      <c r="H217" s="37"/>
      <c r="I217" s="37"/>
      <c r="J217" s="38"/>
      <c r="K217" s="122"/>
      <c r="L217" s="122"/>
      <c r="M217" s="122"/>
      <c r="N217" s="122"/>
      <c r="O217" s="122"/>
      <c r="P217" s="122"/>
      <c r="Q217" s="122"/>
    </row>
    <row r="218" spans="1:17" s="36" customFormat="1" ht="8.65" customHeight="1" x14ac:dyDescent="0.15">
      <c r="A218" s="119" t="s">
        <v>38</v>
      </c>
      <c r="B218" s="120">
        <v>269.60212955999964</v>
      </c>
      <c r="C218" s="121" t="s">
        <v>75</v>
      </c>
      <c r="D218" s="121">
        <v>33.955240999999987</v>
      </c>
      <c r="E218" s="121">
        <v>235.63528756000002</v>
      </c>
      <c r="G218" s="37"/>
      <c r="H218" s="37"/>
      <c r="I218" s="37"/>
      <c r="J218" s="38"/>
      <c r="K218" s="122"/>
      <c r="L218" s="122"/>
      <c r="M218" s="122"/>
      <c r="N218" s="122"/>
      <c r="O218" s="122"/>
      <c r="P218" s="122"/>
      <c r="Q218" s="122"/>
    </row>
    <row r="219" spans="1:17" s="36" customFormat="1" ht="8.65" customHeight="1" x14ac:dyDescent="0.15">
      <c r="A219" s="123" t="s">
        <v>39</v>
      </c>
      <c r="B219" s="124">
        <v>292.2488360000001</v>
      </c>
      <c r="C219" s="125">
        <v>0</v>
      </c>
      <c r="D219" s="125">
        <v>165.4409939999999</v>
      </c>
      <c r="E219" s="125">
        <v>111.73547500000002</v>
      </c>
      <c r="G219" s="37"/>
      <c r="H219" s="37"/>
      <c r="I219" s="37"/>
      <c r="J219" s="38"/>
      <c r="K219" s="122"/>
      <c r="L219" s="122"/>
      <c r="M219" s="122"/>
      <c r="N219" s="122"/>
      <c r="O219" s="122"/>
      <c r="P219" s="122"/>
      <c r="Q219" s="122"/>
    </row>
    <row r="220" spans="1:17" s="36" customFormat="1" ht="8.65" customHeight="1" x14ac:dyDescent="0.15">
      <c r="A220" s="119" t="s">
        <v>40</v>
      </c>
      <c r="B220" s="120">
        <v>234.2765</v>
      </c>
      <c r="C220" s="121">
        <v>7.0821250000000004</v>
      </c>
      <c r="D220" s="121">
        <v>86.265564999999981</v>
      </c>
      <c r="E220" s="121">
        <v>140.55537299999997</v>
      </c>
      <c r="G220" s="37"/>
      <c r="H220" s="37"/>
      <c r="I220" s="37"/>
      <c r="J220" s="38"/>
      <c r="K220" s="122"/>
      <c r="L220" s="122"/>
      <c r="M220" s="122"/>
      <c r="N220" s="122"/>
      <c r="O220" s="122"/>
      <c r="P220" s="122"/>
      <c r="Q220" s="122"/>
    </row>
    <row r="221" spans="1:17" s="36" customFormat="1" ht="8.65" customHeight="1" x14ac:dyDescent="0.15">
      <c r="A221" s="119" t="s">
        <v>41</v>
      </c>
      <c r="B221" s="120">
        <v>1265.9599263699993</v>
      </c>
      <c r="C221" s="121" t="s">
        <v>75</v>
      </c>
      <c r="D221" s="121">
        <v>964.44470599999954</v>
      </c>
      <c r="E221" s="121">
        <v>301.42856836999999</v>
      </c>
      <c r="G221" s="37"/>
      <c r="H221" s="37"/>
      <c r="I221" s="37"/>
      <c r="J221" s="38"/>
      <c r="K221" s="122"/>
      <c r="L221" s="122"/>
      <c r="M221" s="122"/>
      <c r="N221" s="122"/>
      <c r="O221" s="122"/>
      <c r="P221" s="122"/>
      <c r="Q221" s="122"/>
    </row>
    <row r="222" spans="1:17" s="36" customFormat="1" ht="8.65" customHeight="1" x14ac:dyDescent="0.15">
      <c r="A222" s="119" t="s">
        <v>42</v>
      </c>
      <c r="B222" s="120">
        <v>284.45015099999955</v>
      </c>
      <c r="C222" s="121" t="s">
        <v>75</v>
      </c>
      <c r="D222" s="121">
        <v>172.23410099999995</v>
      </c>
      <c r="E222" s="121">
        <v>111.83593900000001</v>
      </c>
      <c r="G222" s="37"/>
      <c r="H222" s="37"/>
      <c r="I222" s="37"/>
      <c r="J222" s="38"/>
      <c r="K222" s="122"/>
      <c r="L222" s="122"/>
      <c r="M222" s="122"/>
      <c r="N222" s="122"/>
      <c r="O222" s="122"/>
      <c r="P222" s="122"/>
      <c r="Q222" s="122"/>
    </row>
    <row r="223" spans="1:17" s="36" customFormat="1" ht="8.65" customHeight="1" x14ac:dyDescent="0.15">
      <c r="A223" s="123" t="s">
        <v>43</v>
      </c>
      <c r="B223" s="124">
        <v>801.96781199999941</v>
      </c>
      <c r="C223" s="125">
        <v>0</v>
      </c>
      <c r="D223" s="125">
        <v>453.00021199999998</v>
      </c>
      <c r="E223" s="125">
        <v>334.24903099999989</v>
      </c>
      <c r="G223" s="37"/>
      <c r="H223" s="37"/>
      <c r="I223" s="37"/>
      <c r="J223" s="38"/>
      <c r="K223" s="122"/>
      <c r="L223" s="122"/>
      <c r="M223" s="122"/>
      <c r="N223" s="122"/>
      <c r="O223" s="122"/>
      <c r="P223" s="122"/>
      <c r="Q223" s="122"/>
    </row>
    <row r="224" spans="1:17" s="36" customFormat="1" ht="8.65" customHeight="1" x14ac:dyDescent="0.15">
      <c r="A224" s="119" t="s">
        <v>44</v>
      </c>
      <c r="B224" s="120">
        <v>318.04585700000018</v>
      </c>
      <c r="C224" s="121">
        <v>0</v>
      </c>
      <c r="D224" s="121">
        <v>280.33152000000013</v>
      </c>
      <c r="E224" s="121">
        <v>36.577992999999999</v>
      </c>
      <c r="G224" s="37"/>
      <c r="H224" s="37"/>
      <c r="I224" s="37"/>
      <c r="J224" s="38"/>
      <c r="K224" s="122"/>
      <c r="L224" s="122"/>
      <c r="M224" s="122"/>
      <c r="N224" s="122"/>
      <c r="O224" s="122"/>
      <c r="P224" s="122"/>
      <c r="Q224" s="122"/>
    </row>
    <row r="225" spans="1:17" s="36" customFormat="1" ht="8.65" customHeight="1" x14ac:dyDescent="0.15">
      <c r="A225" s="119" t="s">
        <v>45</v>
      </c>
      <c r="B225" s="120">
        <v>652.44788398000014</v>
      </c>
      <c r="C225" s="121" t="s">
        <v>75</v>
      </c>
      <c r="D225" s="121">
        <v>357.6732599999998</v>
      </c>
      <c r="E225" s="121">
        <v>298.00566797999994</v>
      </c>
      <c r="G225" s="37"/>
      <c r="H225" s="37"/>
      <c r="I225" s="37"/>
      <c r="J225" s="38"/>
      <c r="K225" s="122"/>
      <c r="L225" s="122"/>
      <c r="M225" s="122"/>
      <c r="N225" s="122"/>
      <c r="O225" s="122"/>
      <c r="P225" s="122"/>
      <c r="Q225" s="122"/>
    </row>
    <row r="226" spans="1:17" s="36" customFormat="1" ht="8.65" customHeight="1" x14ac:dyDescent="0.15">
      <c r="A226" s="119" t="s">
        <v>46</v>
      </c>
      <c r="B226" s="120">
        <v>183.82701799999998</v>
      </c>
      <c r="C226" s="121">
        <v>0</v>
      </c>
      <c r="D226" s="121">
        <v>79.196698000000026</v>
      </c>
      <c r="E226" s="121">
        <v>104.62163200000001</v>
      </c>
      <c r="G226" s="37"/>
      <c r="H226" s="37"/>
      <c r="I226" s="37"/>
      <c r="J226" s="38"/>
      <c r="K226" s="122"/>
      <c r="L226" s="122"/>
      <c r="M226" s="122"/>
      <c r="N226" s="122"/>
      <c r="O226" s="122"/>
      <c r="P226" s="122"/>
      <c r="Q226" s="122"/>
    </row>
    <row r="227" spans="1:17" s="36" customFormat="1" ht="8.65" customHeight="1" x14ac:dyDescent="0.15">
      <c r="A227" s="123" t="s">
        <v>47</v>
      </c>
      <c r="B227" s="124">
        <v>233.7780919999999</v>
      </c>
      <c r="C227" s="125">
        <v>0</v>
      </c>
      <c r="D227" s="125">
        <v>170.64013199999999</v>
      </c>
      <c r="E227" s="125">
        <v>62.482021000000003</v>
      </c>
      <c r="G227" s="37"/>
      <c r="H227" s="37"/>
      <c r="I227" s="37"/>
      <c r="J227" s="38"/>
      <c r="K227" s="122"/>
      <c r="L227" s="122"/>
      <c r="M227" s="122"/>
      <c r="N227" s="122"/>
      <c r="O227" s="122"/>
      <c r="P227" s="122"/>
      <c r="Q227" s="122"/>
    </row>
    <row r="228" spans="1:17" s="36" customFormat="1" ht="9" customHeight="1" x14ac:dyDescent="0.15">
      <c r="A228" s="126"/>
      <c r="B228" s="137"/>
      <c r="C228" s="137"/>
      <c r="D228" s="138"/>
      <c r="E228" s="138"/>
      <c r="F228" s="129"/>
      <c r="I228" s="112"/>
      <c r="J228" s="122"/>
      <c r="K228" s="122"/>
      <c r="L228" s="122"/>
      <c r="M228" s="122"/>
      <c r="N228" s="122"/>
      <c r="O228" s="122"/>
      <c r="P228" s="122"/>
      <c r="Q228" s="122"/>
    </row>
    <row r="229" spans="1:17" s="36" customFormat="1" ht="9" customHeight="1" x14ac:dyDescent="0.15">
      <c r="A229" s="132" t="s">
        <v>77</v>
      </c>
      <c r="B229" s="127"/>
      <c r="C229" s="127"/>
      <c r="D229" s="128"/>
      <c r="E229" s="128"/>
      <c r="G229" s="122"/>
      <c r="H229" s="122"/>
      <c r="I229" s="112"/>
      <c r="J229" s="122"/>
      <c r="K229" s="122"/>
      <c r="L229" s="122"/>
      <c r="M229" s="122"/>
      <c r="N229" s="122"/>
      <c r="O229" s="122"/>
      <c r="P229" s="122"/>
      <c r="Q229" s="122"/>
    </row>
    <row r="230" spans="1:17" s="36" customFormat="1" ht="8.65" customHeight="1" x14ac:dyDescent="0.15">
      <c r="A230" s="109">
        <v>2005</v>
      </c>
      <c r="B230" s="130"/>
      <c r="C230" s="130"/>
      <c r="D230" s="135"/>
      <c r="E230" s="130"/>
      <c r="I230" s="112"/>
    </row>
    <row r="231" spans="1:17" s="115" customFormat="1" ht="8.65" customHeight="1" x14ac:dyDescent="0.15">
      <c r="A231" s="113" t="s">
        <v>15</v>
      </c>
      <c r="B231" s="114">
        <f>SUM(B233:B264)</f>
        <v>26015.382589769972</v>
      </c>
      <c r="C231" s="114">
        <v>9.9597819999999988</v>
      </c>
      <c r="D231" s="114">
        <v>14461.565326710053</v>
      </c>
      <c r="E231" s="114">
        <v>11543.857481060002</v>
      </c>
      <c r="F231" s="118"/>
      <c r="G231" s="122"/>
      <c r="H231" s="122"/>
      <c r="I231" s="112"/>
      <c r="J231" s="116"/>
      <c r="K231" s="116"/>
      <c r="L231" s="116"/>
      <c r="M231" s="116"/>
      <c r="N231" s="116"/>
      <c r="O231" s="116"/>
      <c r="P231" s="116"/>
      <c r="Q231" s="116"/>
    </row>
    <row r="232" spans="1:17" s="115" customFormat="1" ht="3.95" customHeight="1" x14ac:dyDescent="0.15">
      <c r="A232" s="113"/>
      <c r="B232" s="114"/>
      <c r="C232" s="117"/>
      <c r="D232" s="117"/>
      <c r="E232" s="117"/>
      <c r="F232" s="118"/>
      <c r="G232" s="116"/>
      <c r="H232" s="116"/>
      <c r="I232" s="112"/>
      <c r="J232" s="116"/>
      <c r="K232" s="116"/>
      <c r="L232" s="116"/>
      <c r="M232" s="116"/>
      <c r="N232" s="116"/>
      <c r="O232" s="116"/>
      <c r="P232" s="116"/>
      <c r="Q232" s="116"/>
    </row>
    <row r="233" spans="1:17" s="36" customFormat="1" ht="8.65" customHeight="1" x14ac:dyDescent="0.15">
      <c r="A233" s="119" t="s">
        <v>16</v>
      </c>
      <c r="B233" s="120">
        <v>133.8336906100001</v>
      </c>
      <c r="C233" s="121">
        <v>0</v>
      </c>
      <c r="D233" s="121">
        <v>95.654839000000024</v>
      </c>
      <c r="E233" s="121">
        <v>38.09057061</v>
      </c>
      <c r="F233" s="37"/>
      <c r="G233" s="37"/>
      <c r="H233" s="37"/>
      <c r="I233" s="37"/>
      <c r="J233" s="38"/>
      <c r="K233" s="122"/>
      <c r="L233" s="122"/>
      <c r="M233" s="122"/>
      <c r="N233" s="122"/>
      <c r="O233" s="122"/>
      <c r="P233" s="122"/>
      <c r="Q233" s="122"/>
    </row>
    <row r="234" spans="1:17" s="36" customFormat="1" ht="8.65" customHeight="1" x14ac:dyDescent="0.15">
      <c r="A234" s="119" t="s">
        <v>17</v>
      </c>
      <c r="B234" s="120">
        <v>1343.2439504399981</v>
      </c>
      <c r="C234" s="121">
        <v>0.11526599999999995</v>
      </c>
      <c r="D234" s="121">
        <v>980.34194200000036</v>
      </c>
      <c r="E234" s="121">
        <v>362.5813294400001</v>
      </c>
      <c r="F234" s="37"/>
      <c r="G234" s="37"/>
      <c r="H234" s="37"/>
      <c r="I234" s="37"/>
      <c r="J234" s="38"/>
      <c r="K234" s="122"/>
      <c r="L234" s="122"/>
      <c r="M234" s="122"/>
      <c r="N234" s="122"/>
      <c r="O234" s="122"/>
      <c r="P234" s="122"/>
      <c r="Q234" s="122"/>
    </row>
    <row r="235" spans="1:17" s="36" customFormat="1" ht="8.65" customHeight="1" x14ac:dyDescent="0.15">
      <c r="A235" s="119" t="s">
        <v>18</v>
      </c>
      <c r="B235" s="120">
        <v>723.73078658000065</v>
      </c>
      <c r="C235" s="121">
        <v>0.31246099999999993</v>
      </c>
      <c r="D235" s="121">
        <v>31.644080000000002</v>
      </c>
      <c r="E235" s="121">
        <v>691.77288358000021</v>
      </c>
      <c r="F235" s="37"/>
      <c r="G235" s="37"/>
      <c r="H235" s="37"/>
      <c r="I235" s="37"/>
      <c r="J235" s="38"/>
      <c r="K235" s="122"/>
      <c r="L235" s="122"/>
      <c r="M235" s="122"/>
      <c r="N235" s="122"/>
      <c r="O235" s="122"/>
      <c r="P235" s="122"/>
      <c r="Q235" s="122"/>
    </row>
    <row r="236" spans="1:17" s="36" customFormat="1" ht="8.65" customHeight="1" x14ac:dyDescent="0.15">
      <c r="A236" s="123" t="s">
        <v>19</v>
      </c>
      <c r="B236" s="124">
        <v>129.30005799999992</v>
      </c>
      <c r="C236" s="125" t="s">
        <v>75</v>
      </c>
      <c r="D236" s="125">
        <v>96.344776999999993</v>
      </c>
      <c r="E236" s="125">
        <v>32.709697000000006</v>
      </c>
      <c r="F236" s="37"/>
      <c r="G236" s="37"/>
      <c r="H236" s="37"/>
      <c r="I236" s="37"/>
      <c r="J236" s="38"/>
      <c r="K236" s="122"/>
      <c r="L236" s="122"/>
      <c r="M236" s="122"/>
      <c r="N236" s="122"/>
      <c r="O236" s="122"/>
      <c r="P236" s="122"/>
      <c r="Q236" s="122"/>
    </row>
    <row r="237" spans="1:17" s="36" customFormat="1" ht="8.65" customHeight="1" x14ac:dyDescent="0.15">
      <c r="A237" s="119" t="s">
        <v>20</v>
      </c>
      <c r="B237" s="120">
        <v>642.15201400000012</v>
      </c>
      <c r="C237" s="121" t="s">
        <v>75</v>
      </c>
      <c r="D237" s="121">
        <v>406.18152699999973</v>
      </c>
      <c r="E237" s="121">
        <v>226.77732300000005</v>
      </c>
      <c r="F237" s="37"/>
      <c r="G237" s="37"/>
      <c r="H237" s="37"/>
      <c r="I237" s="37"/>
      <c r="J237" s="38"/>
      <c r="K237" s="122"/>
      <c r="L237" s="122"/>
      <c r="M237" s="122"/>
      <c r="N237" s="122"/>
      <c r="O237" s="122"/>
      <c r="P237" s="122"/>
      <c r="Q237" s="122"/>
    </row>
    <row r="238" spans="1:17" s="36" customFormat="1" ht="8.65" customHeight="1" x14ac:dyDescent="0.15">
      <c r="A238" s="119" t="s">
        <v>21</v>
      </c>
      <c r="B238" s="120">
        <v>52.182597999999992</v>
      </c>
      <c r="C238" s="121">
        <v>-0.14111399999999996</v>
      </c>
      <c r="D238" s="121">
        <v>15.509098000000005</v>
      </c>
      <c r="E238" s="121">
        <v>34.371673000000008</v>
      </c>
      <c r="F238" s="37"/>
      <c r="G238" s="37"/>
      <c r="H238" s="37"/>
      <c r="I238" s="37"/>
      <c r="J238" s="38"/>
      <c r="K238" s="122"/>
      <c r="L238" s="122"/>
      <c r="M238" s="122"/>
      <c r="N238" s="122"/>
      <c r="O238" s="122"/>
      <c r="P238" s="122"/>
      <c r="Q238" s="122"/>
    </row>
    <row r="239" spans="1:17" s="36" customFormat="1" ht="8.65" customHeight="1" x14ac:dyDescent="0.15">
      <c r="A239" s="119" t="s">
        <v>22</v>
      </c>
      <c r="B239" s="120">
        <v>142.07601500000001</v>
      </c>
      <c r="C239" s="121">
        <v>0</v>
      </c>
      <c r="D239" s="121">
        <v>85.144277000000017</v>
      </c>
      <c r="E239" s="121">
        <v>56.931738000000003</v>
      </c>
      <c r="F239" s="37"/>
      <c r="G239" s="37"/>
      <c r="H239" s="37"/>
      <c r="I239" s="37"/>
      <c r="J239" s="38"/>
      <c r="K239" s="122"/>
      <c r="L239" s="122"/>
      <c r="M239" s="122"/>
      <c r="N239" s="122"/>
      <c r="O239" s="122"/>
      <c r="P239" s="122"/>
      <c r="Q239" s="122"/>
    </row>
    <row r="240" spans="1:17" s="36" customFormat="1" ht="8.65" customHeight="1" x14ac:dyDescent="0.15">
      <c r="A240" s="123" t="s">
        <v>23</v>
      </c>
      <c r="B240" s="124">
        <v>1691.9112040000005</v>
      </c>
      <c r="C240" s="125" t="s">
        <v>75</v>
      </c>
      <c r="D240" s="125">
        <v>1390.3083289999995</v>
      </c>
      <c r="E240" s="125">
        <v>302.02885900000007</v>
      </c>
      <c r="F240" s="37"/>
      <c r="G240" s="37"/>
      <c r="H240" s="37"/>
      <c r="I240" s="37"/>
      <c r="J240" s="38"/>
      <c r="K240" s="122"/>
      <c r="L240" s="122"/>
      <c r="M240" s="122"/>
      <c r="N240" s="122"/>
      <c r="O240" s="122"/>
      <c r="P240" s="122"/>
      <c r="Q240" s="122"/>
    </row>
    <row r="241" spans="1:17" s="36" customFormat="1" ht="8.65" customHeight="1" x14ac:dyDescent="0.15">
      <c r="A241" s="119" t="s">
        <v>24</v>
      </c>
      <c r="B241" s="120">
        <v>6218.7444399999931</v>
      </c>
      <c r="C241" s="121">
        <v>2.949157</v>
      </c>
      <c r="D241" s="121">
        <v>2257.1890790000011</v>
      </c>
      <c r="E241" s="121">
        <v>3958.6062040000002</v>
      </c>
      <c r="F241" s="37"/>
      <c r="G241" s="37"/>
      <c r="H241" s="37"/>
      <c r="I241" s="37"/>
      <c r="J241" s="38"/>
      <c r="K241" s="122"/>
      <c r="L241" s="122"/>
      <c r="M241" s="122"/>
      <c r="N241" s="122"/>
      <c r="O241" s="122"/>
      <c r="P241" s="122"/>
      <c r="Q241" s="122"/>
    </row>
    <row r="242" spans="1:17" s="36" customFormat="1" ht="8.65" customHeight="1" x14ac:dyDescent="0.15">
      <c r="A242" s="119" t="s">
        <v>25</v>
      </c>
      <c r="B242" s="120">
        <v>76.630701000000059</v>
      </c>
      <c r="C242" s="121">
        <v>0</v>
      </c>
      <c r="D242" s="121">
        <v>47.850344</v>
      </c>
      <c r="E242" s="121">
        <v>28.780357999999996</v>
      </c>
      <c r="F242" s="37"/>
      <c r="G242" s="37"/>
      <c r="H242" s="37"/>
      <c r="I242" s="37"/>
      <c r="J242" s="38"/>
      <c r="K242" s="122"/>
      <c r="L242" s="122"/>
      <c r="M242" s="122"/>
      <c r="N242" s="122"/>
      <c r="O242" s="122"/>
      <c r="P242" s="122"/>
      <c r="Q242" s="122"/>
    </row>
    <row r="243" spans="1:17" s="36" customFormat="1" ht="8.65" customHeight="1" x14ac:dyDescent="0.15">
      <c r="A243" s="119" t="s">
        <v>26</v>
      </c>
      <c r="B243" s="120">
        <v>781.88628999999969</v>
      </c>
      <c r="C243" s="121">
        <v>4.989501999999999</v>
      </c>
      <c r="D243" s="121">
        <v>604.07746299999963</v>
      </c>
      <c r="E243" s="121">
        <v>169.76827099999997</v>
      </c>
      <c r="F243" s="37"/>
      <c r="G243" s="37"/>
      <c r="H243" s="37"/>
      <c r="I243" s="37"/>
      <c r="J243" s="38"/>
      <c r="K243" s="122"/>
      <c r="L243" s="122"/>
      <c r="M243" s="122"/>
      <c r="N243" s="122"/>
      <c r="O243" s="122"/>
      <c r="P243" s="122"/>
      <c r="Q243" s="122"/>
    </row>
    <row r="244" spans="1:17" s="36" customFormat="1" ht="8.65" customHeight="1" x14ac:dyDescent="0.15">
      <c r="A244" s="123" t="s">
        <v>27</v>
      </c>
      <c r="B244" s="124">
        <v>237.1097120199999</v>
      </c>
      <c r="C244" s="125">
        <v>0</v>
      </c>
      <c r="D244" s="125">
        <v>152.41514000000001</v>
      </c>
      <c r="E244" s="125">
        <v>84.694572020000024</v>
      </c>
      <c r="F244" s="37"/>
      <c r="G244" s="37"/>
      <c r="H244" s="37"/>
      <c r="I244" s="37"/>
      <c r="J244" s="38"/>
      <c r="K244" s="122"/>
      <c r="L244" s="122"/>
      <c r="M244" s="122"/>
      <c r="N244" s="122"/>
      <c r="O244" s="122"/>
      <c r="P244" s="122"/>
      <c r="Q244" s="122"/>
    </row>
    <row r="245" spans="1:17" s="36" customFormat="1" ht="8.65" customHeight="1" x14ac:dyDescent="0.15">
      <c r="A245" s="119" t="s">
        <v>28</v>
      </c>
      <c r="B245" s="120">
        <v>111.39954399999999</v>
      </c>
      <c r="C245" s="121">
        <v>0</v>
      </c>
      <c r="D245" s="121">
        <v>54.079749</v>
      </c>
      <c r="E245" s="121">
        <v>57.116763000000013</v>
      </c>
      <c r="F245" s="37"/>
      <c r="G245" s="37"/>
      <c r="H245" s="37"/>
      <c r="I245" s="37"/>
      <c r="J245" s="38"/>
      <c r="K245" s="122"/>
      <c r="L245" s="122"/>
      <c r="M245" s="122"/>
      <c r="N245" s="122"/>
      <c r="O245" s="122"/>
      <c r="P245" s="122"/>
      <c r="Q245" s="122"/>
    </row>
    <row r="246" spans="1:17" s="36" customFormat="1" ht="8.65" customHeight="1" x14ac:dyDescent="0.15">
      <c r="A246" s="119" t="s">
        <v>29</v>
      </c>
      <c r="B246" s="120">
        <v>823.96641772999828</v>
      </c>
      <c r="C246" s="121">
        <v>-1.1856179999999998</v>
      </c>
      <c r="D246" s="121">
        <v>317.21553100000051</v>
      </c>
      <c r="E246" s="121">
        <v>507.93650472999997</v>
      </c>
      <c r="F246" s="37"/>
      <c r="G246" s="37"/>
      <c r="H246" s="37"/>
      <c r="I246" s="37"/>
      <c r="J246" s="38"/>
      <c r="K246" s="122"/>
      <c r="L246" s="122"/>
      <c r="M246" s="122"/>
      <c r="N246" s="122"/>
      <c r="O246" s="122"/>
      <c r="P246" s="122"/>
      <c r="Q246" s="122"/>
    </row>
    <row r="247" spans="1:17" s="36" customFormat="1" ht="8.65" customHeight="1" x14ac:dyDescent="0.15">
      <c r="A247" s="119" t="s">
        <v>30</v>
      </c>
      <c r="B247" s="120">
        <v>2560.3531573599944</v>
      </c>
      <c r="C247" s="121" t="s">
        <v>75</v>
      </c>
      <c r="D247" s="121">
        <v>1313.5617170000012</v>
      </c>
      <c r="E247" s="121">
        <v>1245.89963736</v>
      </c>
      <c r="F247" s="37"/>
      <c r="G247" s="37"/>
      <c r="H247" s="37"/>
      <c r="I247" s="37"/>
      <c r="J247" s="38"/>
      <c r="K247" s="122"/>
      <c r="L247" s="122"/>
      <c r="M247" s="122"/>
      <c r="N247" s="122"/>
      <c r="O247" s="122"/>
      <c r="P247" s="122"/>
      <c r="Q247" s="122"/>
    </row>
    <row r="248" spans="1:17" s="36" customFormat="1" ht="8.65" customHeight="1" x14ac:dyDescent="0.15">
      <c r="A248" s="123" t="s">
        <v>31</v>
      </c>
      <c r="B248" s="124">
        <v>247.99793399999982</v>
      </c>
      <c r="C248" s="125" t="s">
        <v>76</v>
      </c>
      <c r="D248" s="125">
        <v>-10.231597999999988</v>
      </c>
      <c r="E248" s="125">
        <v>259.08038300000004</v>
      </c>
      <c r="F248" s="37"/>
      <c r="G248" s="37"/>
      <c r="H248" s="37"/>
      <c r="I248" s="37"/>
      <c r="J248" s="38"/>
      <c r="K248" s="122"/>
      <c r="L248" s="122"/>
      <c r="M248" s="122"/>
      <c r="N248" s="122"/>
      <c r="O248" s="122"/>
      <c r="P248" s="122"/>
      <c r="Q248" s="122"/>
    </row>
    <row r="249" spans="1:17" s="36" customFormat="1" ht="8.65" customHeight="1" x14ac:dyDescent="0.15">
      <c r="A249" s="119" t="s">
        <v>32</v>
      </c>
      <c r="B249" s="120">
        <v>176.27750299999988</v>
      </c>
      <c r="C249" s="121">
        <v>0</v>
      </c>
      <c r="D249" s="121">
        <v>114.35137500000005</v>
      </c>
      <c r="E249" s="121">
        <v>62.036038000000005</v>
      </c>
      <c r="F249" s="37"/>
      <c r="G249" s="37"/>
      <c r="H249" s="37"/>
      <c r="I249" s="37"/>
      <c r="J249" s="38"/>
      <c r="K249" s="122"/>
      <c r="L249" s="122"/>
      <c r="M249" s="122"/>
      <c r="N249" s="122"/>
      <c r="O249" s="122"/>
      <c r="P249" s="122"/>
      <c r="Q249" s="122"/>
    </row>
    <row r="250" spans="1:17" s="36" customFormat="1" ht="8.65" customHeight="1" x14ac:dyDescent="0.15">
      <c r="A250" s="119" t="s">
        <v>33</v>
      </c>
      <c r="B250" s="120">
        <v>146.24351668000006</v>
      </c>
      <c r="C250" s="121" t="s">
        <v>75</v>
      </c>
      <c r="D250" s="121">
        <v>9.2402200000000008</v>
      </c>
      <c r="E250" s="121">
        <v>136.32290367999997</v>
      </c>
      <c r="F250" s="37"/>
      <c r="G250" s="37"/>
      <c r="H250" s="37"/>
      <c r="I250" s="37"/>
      <c r="J250" s="38"/>
      <c r="K250" s="122"/>
      <c r="L250" s="122"/>
      <c r="M250" s="122"/>
      <c r="N250" s="122"/>
      <c r="O250" s="122"/>
      <c r="P250" s="122"/>
      <c r="Q250" s="122"/>
    </row>
    <row r="251" spans="1:17" s="36" customFormat="1" ht="8.65" customHeight="1" x14ac:dyDescent="0.15">
      <c r="A251" s="119" t="s">
        <v>34</v>
      </c>
      <c r="B251" s="120">
        <v>4835.2361019999862</v>
      </c>
      <c r="C251" s="121" t="s">
        <v>75</v>
      </c>
      <c r="D251" s="121">
        <v>3729.6932860000015</v>
      </c>
      <c r="E251" s="121">
        <v>1101.5544560000003</v>
      </c>
      <c r="F251" s="37"/>
      <c r="G251" s="37"/>
      <c r="H251" s="37"/>
      <c r="I251" s="37"/>
      <c r="J251" s="38"/>
      <c r="K251" s="122"/>
      <c r="L251" s="122"/>
      <c r="M251" s="122"/>
      <c r="N251" s="122"/>
      <c r="O251" s="122"/>
      <c r="P251" s="122"/>
      <c r="Q251" s="122"/>
    </row>
    <row r="252" spans="1:17" s="36" customFormat="1" ht="8.65" customHeight="1" x14ac:dyDescent="0.15">
      <c r="A252" s="123" t="s">
        <v>35</v>
      </c>
      <c r="B252" s="124">
        <v>126.58818399999994</v>
      </c>
      <c r="C252" s="125">
        <v>0</v>
      </c>
      <c r="D252" s="125">
        <v>83.260755000000017</v>
      </c>
      <c r="E252" s="125">
        <v>39.865707000000008</v>
      </c>
      <c r="F252" s="37"/>
      <c r="G252" s="37"/>
      <c r="H252" s="37"/>
      <c r="I252" s="37"/>
      <c r="J252" s="38"/>
      <c r="K252" s="122"/>
      <c r="L252" s="122"/>
      <c r="M252" s="122"/>
      <c r="N252" s="122"/>
      <c r="O252" s="122"/>
      <c r="P252" s="122"/>
      <c r="Q252" s="122"/>
    </row>
    <row r="253" spans="1:17" s="36" customFormat="1" ht="8.65" customHeight="1" x14ac:dyDescent="0.15">
      <c r="A253" s="119" t="s">
        <v>36</v>
      </c>
      <c r="B253" s="120">
        <v>782.74416200000007</v>
      </c>
      <c r="C253" s="121" t="s">
        <v>75</v>
      </c>
      <c r="D253" s="121">
        <v>372.14084499999996</v>
      </c>
      <c r="E253" s="121">
        <v>410.49430500000017</v>
      </c>
      <c r="F253" s="37"/>
      <c r="G253" s="37"/>
      <c r="H253" s="37"/>
      <c r="I253" s="37"/>
      <c r="J253" s="38"/>
      <c r="K253" s="122"/>
      <c r="L253" s="122"/>
      <c r="M253" s="122"/>
      <c r="N253" s="122"/>
      <c r="O253" s="122"/>
      <c r="P253" s="122"/>
      <c r="Q253" s="122"/>
    </row>
    <row r="254" spans="1:17" s="36" customFormat="1" ht="8.65" customHeight="1" x14ac:dyDescent="0.15">
      <c r="A254" s="119" t="s">
        <v>61</v>
      </c>
      <c r="B254" s="120">
        <v>594.76100112999927</v>
      </c>
      <c r="C254" s="121">
        <v>0.47375800000000001</v>
      </c>
      <c r="D254" s="121">
        <v>336.59715970999991</v>
      </c>
      <c r="E254" s="121">
        <v>257.22173942000001</v>
      </c>
      <c r="F254" s="37"/>
      <c r="G254" s="37"/>
      <c r="H254" s="37"/>
      <c r="I254" s="37"/>
      <c r="J254" s="38"/>
      <c r="K254" s="122"/>
      <c r="L254" s="122"/>
      <c r="M254" s="122"/>
      <c r="N254" s="122"/>
      <c r="O254" s="122"/>
      <c r="P254" s="122"/>
      <c r="Q254" s="122"/>
    </row>
    <row r="255" spans="1:17" s="36" customFormat="1" ht="8.65" customHeight="1" x14ac:dyDescent="0.15">
      <c r="A255" s="119" t="s">
        <v>38</v>
      </c>
      <c r="B255" s="120">
        <v>351.64938349999994</v>
      </c>
      <c r="C255" s="121" t="s">
        <v>75</v>
      </c>
      <c r="D255" s="121">
        <v>41.457817999999989</v>
      </c>
      <c r="E255" s="121">
        <v>310.18279649999999</v>
      </c>
      <c r="F255" s="37"/>
      <c r="G255" s="37"/>
      <c r="H255" s="37"/>
      <c r="I255" s="37"/>
      <c r="J255" s="38"/>
      <c r="K255" s="122"/>
      <c r="L255" s="122"/>
      <c r="M255" s="122"/>
      <c r="N255" s="122"/>
      <c r="O255" s="122"/>
      <c r="P255" s="122"/>
      <c r="Q255" s="122"/>
    </row>
    <row r="256" spans="1:17" s="36" customFormat="1" ht="8.65" customHeight="1" x14ac:dyDescent="0.15">
      <c r="A256" s="123" t="s">
        <v>39</v>
      </c>
      <c r="B256" s="124">
        <v>462.36701300000016</v>
      </c>
      <c r="C256" s="125">
        <v>0</v>
      </c>
      <c r="D256" s="125">
        <v>320.03548999999987</v>
      </c>
      <c r="E256" s="125">
        <v>142.331523</v>
      </c>
      <c r="F256" s="37"/>
      <c r="G256" s="37"/>
      <c r="H256" s="37"/>
      <c r="I256" s="37"/>
      <c r="J256" s="38"/>
      <c r="K256" s="122"/>
      <c r="L256" s="122"/>
      <c r="M256" s="122"/>
      <c r="N256" s="122"/>
      <c r="O256" s="122"/>
      <c r="P256" s="122"/>
      <c r="Q256" s="122"/>
    </row>
    <row r="257" spans="1:17" s="36" customFormat="1" ht="8.65" customHeight="1" x14ac:dyDescent="0.15">
      <c r="A257" s="119" t="s">
        <v>40</v>
      </c>
      <c r="B257" s="120">
        <v>104.82149561999998</v>
      </c>
      <c r="C257" s="121">
        <v>0.14344499999999999</v>
      </c>
      <c r="D257" s="121">
        <v>12.198735999999997</v>
      </c>
      <c r="E257" s="121">
        <v>92.479314620000011</v>
      </c>
      <c r="F257" s="37"/>
      <c r="G257" s="37"/>
      <c r="H257" s="37"/>
      <c r="I257" s="37"/>
      <c r="J257" s="38"/>
      <c r="K257" s="122"/>
      <c r="L257" s="122"/>
      <c r="M257" s="122"/>
      <c r="N257" s="122"/>
      <c r="O257" s="122"/>
      <c r="P257" s="122"/>
      <c r="Q257" s="122"/>
    </row>
    <row r="258" spans="1:17" s="36" customFormat="1" ht="8.65" customHeight="1" x14ac:dyDescent="0.15">
      <c r="A258" s="119" t="s">
        <v>41</v>
      </c>
      <c r="B258" s="120">
        <v>655.86557264000101</v>
      </c>
      <c r="C258" s="121">
        <v>-2.3931169999999997</v>
      </c>
      <c r="D258" s="121">
        <v>519.00440800000013</v>
      </c>
      <c r="E258" s="121">
        <v>139.24735964000007</v>
      </c>
      <c r="F258" s="37"/>
      <c r="G258" s="37"/>
      <c r="H258" s="37"/>
      <c r="I258" s="37"/>
      <c r="J258" s="38"/>
      <c r="K258" s="122"/>
      <c r="L258" s="122"/>
      <c r="M258" s="122"/>
      <c r="N258" s="122"/>
      <c r="O258" s="122"/>
      <c r="P258" s="122"/>
      <c r="Q258" s="122"/>
    </row>
    <row r="259" spans="1:17" s="36" customFormat="1" ht="8.65" customHeight="1" x14ac:dyDescent="0.15">
      <c r="A259" s="119" t="s">
        <v>42</v>
      </c>
      <c r="B259" s="120">
        <v>158.08673699999994</v>
      </c>
      <c r="C259" s="121">
        <v>0</v>
      </c>
      <c r="D259" s="121">
        <v>77.210241000000039</v>
      </c>
      <c r="E259" s="121">
        <v>81.34814200000001</v>
      </c>
      <c r="F259" s="37"/>
      <c r="G259" s="37"/>
      <c r="H259" s="37"/>
      <c r="I259" s="37"/>
      <c r="J259" s="38"/>
      <c r="K259" s="122"/>
      <c r="L259" s="122"/>
      <c r="M259" s="122"/>
      <c r="N259" s="122"/>
      <c r="O259" s="122"/>
      <c r="P259" s="122"/>
      <c r="Q259" s="122"/>
    </row>
    <row r="260" spans="1:17" s="36" customFormat="1" ht="8.65" customHeight="1" x14ac:dyDescent="0.15">
      <c r="A260" s="123" t="s">
        <v>43</v>
      </c>
      <c r="B260" s="124">
        <v>967.80589500000042</v>
      </c>
      <c r="C260" s="125" t="s">
        <v>75</v>
      </c>
      <c r="D260" s="125">
        <v>569.22765600000059</v>
      </c>
      <c r="E260" s="125">
        <v>397.29296499999992</v>
      </c>
      <c r="F260" s="37"/>
      <c r="G260" s="37"/>
      <c r="H260" s="37"/>
      <c r="I260" s="37"/>
      <c r="J260" s="38"/>
      <c r="K260" s="122"/>
      <c r="L260" s="122"/>
      <c r="M260" s="122"/>
      <c r="N260" s="122"/>
      <c r="O260" s="122"/>
      <c r="P260" s="122"/>
      <c r="Q260" s="122"/>
    </row>
    <row r="261" spans="1:17" s="36" customFormat="1" ht="8.65" customHeight="1" x14ac:dyDescent="0.15">
      <c r="A261" s="119" t="s">
        <v>44</v>
      </c>
      <c r="B261" s="120">
        <v>194.3538539999999</v>
      </c>
      <c r="C261" s="121">
        <v>0</v>
      </c>
      <c r="D261" s="121">
        <v>178.17705799999993</v>
      </c>
      <c r="E261" s="121">
        <v>14.182224</v>
      </c>
      <c r="F261" s="37"/>
      <c r="G261" s="37"/>
      <c r="H261" s="37"/>
      <c r="I261" s="37"/>
      <c r="J261" s="38"/>
      <c r="K261" s="122"/>
      <c r="L261" s="122"/>
      <c r="M261" s="122"/>
      <c r="N261" s="122"/>
      <c r="O261" s="122"/>
      <c r="P261" s="122"/>
      <c r="Q261" s="122"/>
    </row>
    <row r="262" spans="1:17" s="36" customFormat="1" ht="8.65" customHeight="1" x14ac:dyDescent="0.15">
      <c r="A262" s="119" t="s">
        <v>45</v>
      </c>
      <c r="B262" s="120">
        <v>484.71083499999992</v>
      </c>
      <c r="C262" s="121" t="s">
        <v>75</v>
      </c>
      <c r="D262" s="121">
        <v>260.10360000000003</v>
      </c>
      <c r="E262" s="121">
        <v>223.52029999999996</v>
      </c>
      <c r="F262" s="37"/>
      <c r="G262" s="37"/>
      <c r="H262" s="37"/>
      <c r="I262" s="37"/>
      <c r="J262" s="38"/>
      <c r="K262" s="122"/>
      <c r="L262" s="122"/>
      <c r="M262" s="122"/>
      <c r="N262" s="122"/>
      <c r="O262" s="122"/>
      <c r="P262" s="122"/>
      <c r="Q262" s="122"/>
    </row>
    <row r="263" spans="1:17" s="36" customFormat="1" ht="8.65" customHeight="1" x14ac:dyDescent="0.15">
      <c r="A263" s="119" t="s">
        <v>46</v>
      </c>
      <c r="B263" s="120">
        <v>91.153326459999974</v>
      </c>
      <c r="C263" s="121" t="s">
        <v>75</v>
      </c>
      <c r="D263" s="121">
        <v>45.259321999999969</v>
      </c>
      <c r="E263" s="121">
        <v>45.882643460000004</v>
      </c>
      <c r="F263" s="37"/>
      <c r="G263" s="37"/>
      <c r="H263" s="37"/>
      <c r="I263" s="37"/>
      <c r="J263" s="38"/>
      <c r="K263" s="122"/>
      <c r="L263" s="122"/>
      <c r="M263" s="122"/>
      <c r="N263" s="122"/>
      <c r="O263" s="122"/>
      <c r="P263" s="122"/>
      <c r="Q263" s="122"/>
    </row>
    <row r="264" spans="1:17" s="36" customFormat="1" ht="8.65" customHeight="1" x14ac:dyDescent="0.15">
      <c r="A264" s="123" t="s">
        <v>47</v>
      </c>
      <c r="B264" s="124">
        <v>-33.800504000000032</v>
      </c>
      <c r="C264" s="125">
        <v>0</v>
      </c>
      <c r="D264" s="125">
        <v>-55.356099000000007</v>
      </c>
      <c r="E264" s="125">
        <v>21.195295000000002</v>
      </c>
      <c r="F264" s="37"/>
      <c r="G264" s="37"/>
      <c r="H264" s="37"/>
      <c r="I264" s="37"/>
      <c r="J264" s="38"/>
      <c r="K264" s="122"/>
      <c r="L264" s="122"/>
      <c r="M264" s="122"/>
      <c r="N264" s="122"/>
      <c r="O264" s="122"/>
      <c r="P264" s="122"/>
      <c r="Q264" s="122"/>
    </row>
    <row r="265" spans="1:17" s="36" customFormat="1" ht="7.5" customHeight="1" x14ac:dyDescent="0.15">
      <c r="A265" s="126"/>
      <c r="B265" s="127"/>
      <c r="C265" s="128"/>
      <c r="D265" s="128"/>
      <c r="E265" s="128"/>
      <c r="F265" s="37"/>
      <c r="I265" s="112"/>
      <c r="J265" s="122"/>
      <c r="K265" s="122"/>
      <c r="L265" s="122"/>
      <c r="M265" s="122"/>
      <c r="N265" s="122"/>
      <c r="O265" s="122"/>
      <c r="P265" s="122"/>
      <c r="Q265" s="122"/>
    </row>
    <row r="266" spans="1:17" s="36" customFormat="1" ht="8.65" customHeight="1" x14ac:dyDescent="0.15">
      <c r="A266" s="109">
        <v>2006</v>
      </c>
      <c r="B266" s="130"/>
      <c r="C266" s="130"/>
      <c r="D266" s="130"/>
      <c r="E266" s="130"/>
      <c r="F266" s="37"/>
      <c r="I266" s="112"/>
    </row>
    <row r="267" spans="1:17" s="115" customFormat="1" ht="8.65" customHeight="1" x14ac:dyDescent="0.15">
      <c r="A267" s="113" t="s">
        <v>15</v>
      </c>
      <c r="B267" s="114">
        <f>SUM(B269:B300)</f>
        <v>21126.420554380002</v>
      </c>
      <c r="C267" s="114">
        <v>-2.0397879999999984</v>
      </c>
      <c r="D267" s="114">
        <v>12200.789350270041</v>
      </c>
      <c r="E267" s="114">
        <v>8927.6709921099991</v>
      </c>
      <c r="F267" s="118"/>
      <c r="G267" s="122"/>
      <c r="H267" s="122"/>
      <c r="I267" s="112"/>
      <c r="J267" s="116"/>
      <c r="K267" s="116"/>
      <c r="L267" s="116"/>
      <c r="M267" s="116"/>
      <c r="N267" s="116"/>
      <c r="O267" s="116"/>
      <c r="P267" s="116"/>
      <c r="Q267" s="116"/>
    </row>
    <row r="268" spans="1:17" s="115" customFormat="1" ht="3.95" customHeight="1" x14ac:dyDescent="0.15">
      <c r="A268" s="113"/>
      <c r="B268" s="114"/>
      <c r="C268" s="117"/>
      <c r="D268" s="117"/>
      <c r="E268" s="117"/>
      <c r="F268" s="118"/>
      <c r="G268" s="116"/>
      <c r="H268" s="116"/>
      <c r="I268" s="112"/>
      <c r="J268" s="116"/>
      <c r="K268" s="116"/>
      <c r="L268" s="116"/>
      <c r="M268" s="116"/>
      <c r="N268" s="116"/>
      <c r="O268" s="116"/>
      <c r="P268" s="116"/>
      <c r="Q268" s="116"/>
    </row>
    <row r="269" spans="1:17" s="36" customFormat="1" ht="8.65" customHeight="1" x14ac:dyDescent="0.15">
      <c r="A269" s="119" t="s">
        <v>16</v>
      </c>
      <c r="B269" s="120">
        <v>140.30409699999984</v>
      </c>
      <c r="C269" s="121">
        <v>0</v>
      </c>
      <c r="D269" s="121">
        <v>109.06109099999998</v>
      </c>
      <c r="E269" s="121">
        <v>31.092737</v>
      </c>
      <c r="F269" s="37"/>
      <c r="G269" s="37"/>
      <c r="H269" s="37"/>
      <c r="I269" s="37"/>
      <c r="J269" s="38"/>
      <c r="K269" s="122"/>
      <c r="L269" s="122"/>
      <c r="M269" s="122"/>
      <c r="N269" s="122"/>
      <c r="O269" s="122"/>
      <c r="P269" s="122"/>
      <c r="Q269" s="122"/>
    </row>
    <row r="270" spans="1:17" s="36" customFormat="1" ht="8.65" customHeight="1" x14ac:dyDescent="0.15">
      <c r="A270" s="119" t="s">
        <v>17</v>
      </c>
      <c r="B270" s="120">
        <v>1328.2205319700042</v>
      </c>
      <c r="C270" s="121">
        <v>0.20523300000000003</v>
      </c>
      <c r="D270" s="121">
        <v>967.15263168000058</v>
      </c>
      <c r="E270" s="121">
        <v>360.74890386999994</v>
      </c>
      <c r="F270" s="37"/>
      <c r="G270" s="37"/>
      <c r="H270" s="37"/>
      <c r="I270" s="37"/>
      <c r="J270" s="38"/>
      <c r="K270" s="122"/>
      <c r="L270" s="122"/>
      <c r="M270" s="122"/>
      <c r="N270" s="122"/>
      <c r="O270" s="122"/>
      <c r="P270" s="122"/>
      <c r="Q270" s="122"/>
    </row>
    <row r="271" spans="1:17" s="36" customFormat="1" ht="8.65" customHeight="1" x14ac:dyDescent="0.15">
      <c r="A271" s="119" t="s">
        <v>18</v>
      </c>
      <c r="B271" s="120">
        <v>603.6590180100003</v>
      </c>
      <c r="C271" s="121">
        <v>0.39581899999999998</v>
      </c>
      <c r="D271" s="121">
        <v>-13.067471999999995</v>
      </c>
      <c r="E271" s="121">
        <v>616.32968200999994</v>
      </c>
      <c r="F271" s="37"/>
      <c r="G271" s="37"/>
      <c r="H271" s="37"/>
      <c r="I271" s="37"/>
      <c r="J271" s="38"/>
      <c r="K271" s="122"/>
      <c r="L271" s="122"/>
      <c r="M271" s="122"/>
      <c r="N271" s="122"/>
      <c r="O271" s="122"/>
      <c r="P271" s="122"/>
      <c r="Q271" s="122"/>
    </row>
    <row r="272" spans="1:17" s="36" customFormat="1" ht="8.65" customHeight="1" x14ac:dyDescent="0.15">
      <c r="A272" s="123" t="s">
        <v>19</v>
      </c>
      <c r="B272" s="124">
        <v>30.152606999999996</v>
      </c>
      <c r="C272" s="125">
        <v>0</v>
      </c>
      <c r="D272" s="125">
        <v>15.129687999999987</v>
      </c>
      <c r="E272" s="125">
        <v>14.908473999999998</v>
      </c>
      <c r="F272" s="37"/>
      <c r="G272" s="37"/>
      <c r="H272" s="37"/>
      <c r="I272" s="37"/>
      <c r="J272" s="38"/>
      <c r="K272" s="122"/>
      <c r="L272" s="122"/>
      <c r="M272" s="122"/>
      <c r="N272" s="122"/>
      <c r="O272" s="122"/>
      <c r="P272" s="122"/>
      <c r="Q272" s="122"/>
    </row>
    <row r="273" spans="1:17" s="36" customFormat="1" ht="8.65" customHeight="1" x14ac:dyDescent="0.15">
      <c r="A273" s="119" t="s">
        <v>20</v>
      </c>
      <c r="B273" s="120">
        <v>608.2774639999999</v>
      </c>
      <c r="C273" s="121">
        <v>0</v>
      </c>
      <c r="D273" s="121">
        <v>481.71736099999964</v>
      </c>
      <c r="E273" s="121">
        <v>126.50063899999999</v>
      </c>
      <c r="F273" s="37"/>
      <c r="G273" s="37"/>
      <c r="H273" s="37"/>
      <c r="I273" s="37"/>
      <c r="J273" s="38"/>
      <c r="K273" s="122"/>
      <c r="L273" s="122"/>
      <c r="M273" s="122"/>
      <c r="N273" s="122"/>
      <c r="O273" s="122"/>
      <c r="P273" s="122"/>
      <c r="Q273" s="122"/>
    </row>
    <row r="274" spans="1:17" s="36" customFormat="1" ht="8.65" customHeight="1" x14ac:dyDescent="0.15">
      <c r="A274" s="119" t="s">
        <v>21</v>
      </c>
      <c r="B274" s="120">
        <v>106.29006290000011</v>
      </c>
      <c r="C274" s="121">
        <v>-0.26136100000000001</v>
      </c>
      <c r="D274" s="121">
        <v>20.244661000000001</v>
      </c>
      <c r="E274" s="121">
        <v>85.55959390000001</v>
      </c>
      <c r="F274" s="37"/>
      <c r="G274" s="37"/>
      <c r="H274" s="37"/>
      <c r="I274" s="37"/>
      <c r="J274" s="38"/>
      <c r="K274" s="122"/>
      <c r="L274" s="122"/>
      <c r="M274" s="122"/>
      <c r="N274" s="122"/>
      <c r="O274" s="122"/>
      <c r="P274" s="122"/>
      <c r="Q274" s="122"/>
    </row>
    <row r="275" spans="1:17" s="36" customFormat="1" ht="8.65" customHeight="1" x14ac:dyDescent="0.15">
      <c r="A275" s="119" t="s">
        <v>22</v>
      </c>
      <c r="B275" s="120">
        <v>89.256226999999981</v>
      </c>
      <c r="C275" s="121">
        <v>0</v>
      </c>
      <c r="D275" s="121">
        <v>68.71261699999998</v>
      </c>
      <c r="E275" s="121">
        <v>20.411321000000001</v>
      </c>
      <c r="F275" s="37"/>
      <c r="G275" s="37"/>
      <c r="H275" s="37"/>
      <c r="I275" s="37"/>
      <c r="J275" s="38"/>
      <c r="K275" s="122"/>
      <c r="L275" s="122"/>
      <c r="M275" s="122"/>
      <c r="N275" s="122"/>
      <c r="O275" s="122"/>
      <c r="P275" s="122"/>
      <c r="Q275" s="122"/>
    </row>
    <row r="276" spans="1:17" s="36" customFormat="1" ht="8.65" customHeight="1" x14ac:dyDescent="0.15">
      <c r="A276" s="123" t="s">
        <v>23</v>
      </c>
      <c r="B276" s="124">
        <v>1948.2143599999977</v>
      </c>
      <c r="C276" s="125">
        <v>0.67624899999999977</v>
      </c>
      <c r="D276" s="125">
        <v>1733.3259890000011</v>
      </c>
      <c r="E276" s="125">
        <v>214.21083800000002</v>
      </c>
      <c r="F276" s="37"/>
      <c r="G276" s="37"/>
      <c r="H276" s="37"/>
      <c r="I276" s="37"/>
      <c r="J276" s="38"/>
      <c r="K276" s="122"/>
      <c r="L276" s="122"/>
      <c r="M276" s="122"/>
      <c r="N276" s="122"/>
      <c r="O276" s="122"/>
      <c r="P276" s="122"/>
      <c r="Q276" s="122"/>
    </row>
    <row r="277" spans="1:17" s="36" customFormat="1" ht="8.65" customHeight="1" x14ac:dyDescent="0.15">
      <c r="A277" s="119" t="s">
        <v>24</v>
      </c>
      <c r="B277" s="120">
        <v>5472.4245449999962</v>
      </c>
      <c r="C277" s="121">
        <v>1.72244</v>
      </c>
      <c r="D277" s="121">
        <v>2001.2495570000003</v>
      </c>
      <c r="E277" s="121">
        <v>3469.4525480000002</v>
      </c>
      <c r="F277" s="37"/>
      <c r="G277" s="37"/>
      <c r="H277" s="37"/>
      <c r="I277" s="37"/>
      <c r="J277" s="38"/>
      <c r="K277" s="122"/>
      <c r="L277" s="122"/>
      <c r="M277" s="122"/>
      <c r="N277" s="122"/>
      <c r="O277" s="122"/>
      <c r="P277" s="122"/>
      <c r="Q277" s="122"/>
    </row>
    <row r="278" spans="1:17" s="36" customFormat="1" ht="8.65" customHeight="1" x14ac:dyDescent="0.15">
      <c r="A278" s="119" t="s">
        <v>25</v>
      </c>
      <c r="B278" s="120">
        <v>10.774380000000013</v>
      </c>
      <c r="C278" s="121">
        <v>0</v>
      </c>
      <c r="D278" s="121">
        <v>-18.955880000000011</v>
      </c>
      <c r="E278" s="121">
        <v>29.721416000000001</v>
      </c>
      <c r="F278" s="37"/>
      <c r="G278" s="37"/>
      <c r="H278" s="37"/>
      <c r="I278" s="37"/>
      <c r="J278" s="38"/>
      <c r="K278" s="122"/>
      <c r="L278" s="122"/>
      <c r="M278" s="122"/>
      <c r="N278" s="122"/>
      <c r="O278" s="122"/>
      <c r="P278" s="122"/>
      <c r="Q278" s="122"/>
    </row>
    <row r="279" spans="1:17" s="36" customFormat="1" ht="8.65" customHeight="1" x14ac:dyDescent="0.15">
      <c r="A279" s="119" t="s">
        <v>26</v>
      </c>
      <c r="B279" s="120">
        <v>596.46922199999915</v>
      </c>
      <c r="C279" s="121">
        <v>-0.91066399999999992</v>
      </c>
      <c r="D279" s="121">
        <v>438.76070099999936</v>
      </c>
      <c r="E279" s="121">
        <v>158.77362700000003</v>
      </c>
      <c r="F279" s="37"/>
      <c r="G279" s="37"/>
      <c r="H279" s="37"/>
      <c r="I279" s="37"/>
      <c r="J279" s="38"/>
      <c r="K279" s="122"/>
      <c r="L279" s="122"/>
      <c r="M279" s="122"/>
      <c r="N279" s="122"/>
      <c r="O279" s="122"/>
      <c r="P279" s="122"/>
      <c r="Q279" s="122"/>
    </row>
    <row r="280" spans="1:17" s="36" customFormat="1" ht="8.65" customHeight="1" x14ac:dyDescent="0.15">
      <c r="A280" s="123" t="s">
        <v>27</v>
      </c>
      <c r="B280" s="124">
        <v>162.57771366000003</v>
      </c>
      <c r="C280" s="125">
        <v>0</v>
      </c>
      <c r="D280" s="125">
        <v>104.79936700000002</v>
      </c>
      <c r="E280" s="125">
        <v>57.778287660000011</v>
      </c>
      <c r="F280" s="37"/>
      <c r="G280" s="37"/>
      <c r="H280" s="37"/>
      <c r="I280" s="37"/>
      <c r="J280" s="38"/>
      <c r="K280" s="122"/>
      <c r="L280" s="122"/>
      <c r="M280" s="122"/>
      <c r="N280" s="122"/>
      <c r="O280" s="122"/>
      <c r="P280" s="122"/>
      <c r="Q280" s="122"/>
    </row>
    <row r="281" spans="1:17" s="36" customFormat="1" ht="8.65" customHeight="1" x14ac:dyDescent="0.15">
      <c r="A281" s="119" t="s">
        <v>28</v>
      </c>
      <c r="B281" s="120">
        <v>194.38204499999998</v>
      </c>
      <c r="C281" s="121">
        <v>0</v>
      </c>
      <c r="D281" s="121">
        <v>135.59089400000005</v>
      </c>
      <c r="E281" s="121">
        <v>58.485923999999997</v>
      </c>
      <c r="F281" s="37"/>
      <c r="G281" s="37"/>
      <c r="H281" s="37"/>
      <c r="I281" s="37"/>
      <c r="J281" s="38"/>
      <c r="K281" s="122"/>
      <c r="L281" s="122"/>
      <c r="M281" s="122"/>
      <c r="N281" s="122"/>
      <c r="O281" s="122"/>
      <c r="P281" s="122"/>
      <c r="Q281" s="122"/>
    </row>
    <row r="282" spans="1:17" s="36" customFormat="1" ht="8.65" customHeight="1" x14ac:dyDescent="0.15">
      <c r="A282" s="119" t="s">
        <v>29</v>
      </c>
      <c r="B282" s="120">
        <v>988.83417021999776</v>
      </c>
      <c r="C282" s="121">
        <v>-4.5515980000000003</v>
      </c>
      <c r="D282" s="121">
        <v>566.31979458999967</v>
      </c>
      <c r="E282" s="121">
        <v>427.44936362999994</v>
      </c>
      <c r="F282" s="37"/>
      <c r="G282" s="37"/>
      <c r="H282" s="37"/>
      <c r="I282" s="37"/>
      <c r="J282" s="38"/>
      <c r="K282" s="122"/>
      <c r="L282" s="122"/>
      <c r="M282" s="122"/>
      <c r="N282" s="122"/>
      <c r="O282" s="122"/>
      <c r="P282" s="122"/>
      <c r="Q282" s="122"/>
    </row>
    <row r="283" spans="1:17" s="36" customFormat="1" ht="8.65" customHeight="1" x14ac:dyDescent="0.15">
      <c r="A283" s="119" t="s">
        <v>30</v>
      </c>
      <c r="B283" s="120">
        <v>2402.4087239999985</v>
      </c>
      <c r="C283" s="121" t="s">
        <v>75</v>
      </c>
      <c r="D283" s="121">
        <v>1940.4603069999996</v>
      </c>
      <c r="E283" s="121">
        <v>462.36642799999998</v>
      </c>
      <c r="F283" s="37"/>
      <c r="G283" s="37"/>
      <c r="H283" s="37"/>
      <c r="I283" s="37"/>
      <c r="J283" s="38"/>
      <c r="K283" s="122"/>
      <c r="L283" s="122"/>
      <c r="M283" s="122"/>
      <c r="N283" s="122"/>
      <c r="O283" s="122"/>
      <c r="P283" s="122"/>
      <c r="Q283" s="122"/>
    </row>
    <row r="284" spans="1:17" s="36" customFormat="1" ht="8.65" customHeight="1" x14ac:dyDescent="0.15">
      <c r="A284" s="123" t="s">
        <v>31</v>
      </c>
      <c r="B284" s="124">
        <v>63.346536000000008</v>
      </c>
      <c r="C284" s="125">
        <v>0</v>
      </c>
      <c r="D284" s="125">
        <v>-60.884359000000011</v>
      </c>
      <c r="E284" s="125">
        <v>118.941277</v>
      </c>
      <c r="F284" s="37"/>
      <c r="G284" s="37"/>
      <c r="H284" s="37"/>
      <c r="I284" s="37"/>
      <c r="J284" s="38"/>
      <c r="K284" s="122"/>
      <c r="L284" s="122"/>
      <c r="M284" s="122"/>
      <c r="N284" s="122"/>
      <c r="O284" s="122"/>
      <c r="P284" s="122"/>
      <c r="Q284" s="122"/>
    </row>
    <row r="285" spans="1:17" s="36" customFormat="1" ht="8.65" customHeight="1" x14ac:dyDescent="0.15">
      <c r="A285" s="119" t="s">
        <v>32</v>
      </c>
      <c r="B285" s="120">
        <v>173.94732500000006</v>
      </c>
      <c r="C285" s="121">
        <v>0</v>
      </c>
      <c r="D285" s="121">
        <v>124.18438699999999</v>
      </c>
      <c r="E285" s="121">
        <v>48.979121000000006</v>
      </c>
      <c r="F285" s="37"/>
      <c r="G285" s="37"/>
      <c r="H285" s="37"/>
      <c r="I285" s="37"/>
      <c r="J285" s="38"/>
      <c r="K285" s="122"/>
      <c r="L285" s="122"/>
      <c r="M285" s="122"/>
      <c r="N285" s="122"/>
      <c r="O285" s="122"/>
      <c r="P285" s="122"/>
      <c r="Q285" s="122"/>
    </row>
    <row r="286" spans="1:17" s="36" customFormat="1" ht="8.65" customHeight="1" x14ac:dyDescent="0.15">
      <c r="A286" s="119" t="s">
        <v>33</v>
      </c>
      <c r="B286" s="120">
        <v>250.82116481000008</v>
      </c>
      <c r="C286" s="121">
        <v>1.7603809999999998</v>
      </c>
      <c r="D286" s="121">
        <v>43.264637</v>
      </c>
      <c r="E286" s="121">
        <v>198.82068981000009</v>
      </c>
      <c r="F286" s="37"/>
      <c r="G286" s="37"/>
      <c r="H286" s="37"/>
      <c r="I286" s="37"/>
      <c r="J286" s="38"/>
      <c r="K286" s="122"/>
      <c r="L286" s="122"/>
      <c r="M286" s="122"/>
      <c r="N286" s="122"/>
      <c r="O286" s="122"/>
      <c r="P286" s="122"/>
      <c r="Q286" s="122"/>
    </row>
    <row r="287" spans="1:17" s="36" customFormat="1" ht="8.65" customHeight="1" x14ac:dyDescent="0.15">
      <c r="A287" s="119" t="s">
        <v>34</v>
      </c>
      <c r="B287" s="120">
        <v>1722.6944930000027</v>
      </c>
      <c r="C287" s="121">
        <v>0</v>
      </c>
      <c r="D287" s="121">
        <v>1134.4683000000002</v>
      </c>
      <c r="E287" s="121">
        <v>588.22597899999994</v>
      </c>
      <c r="F287" s="37"/>
      <c r="G287" s="37"/>
      <c r="H287" s="37"/>
      <c r="I287" s="37"/>
      <c r="J287" s="38"/>
      <c r="K287" s="122"/>
      <c r="L287" s="122"/>
      <c r="M287" s="122"/>
      <c r="N287" s="122"/>
      <c r="O287" s="122"/>
      <c r="P287" s="122"/>
      <c r="Q287" s="122"/>
    </row>
    <row r="288" spans="1:17" s="36" customFormat="1" ht="8.65" customHeight="1" x14ac:dyDescent="0.15">
      <c r="A288" s="123" t="s">
        <v>35</v>
      </c>
      <c r="B288" s="124">
        <v>110.31713600000008</v>
      </c>
      <c r="C288" s="125" t="s">
        <v>75</v>
      </c>
      <c r="D288" s="125">
        <v>74.498439999999988</v>
      </c>
      <c r="E288" s="125">
        <v>32.149713999999996</v>
      </c>
      <c r="F288" s="37"/>
      <c r="G288" s="37"/>
      <c r="H288" s="37"/>
      <c r="I288" s="37"/>
      <c r="J288" s="38"/>
      <c r="K288" s="122"/>
      <c r="L288" s="122"/>
      <c r="M288" s="122"/>
      <c r="N288" s="122"/>
      <c r="O288" s="122"/>
      <c r="P288" s="122"/>
      <c r="Q288" s="122"/>
    </row>
    <row r="289" spans="1:17" s="36" customFormat="1" ht="8.65" customHeight="1" x14ac:dyDescent="0.15">
      <c r="A289" s="119" t="s">
        <v>36</v>
      </c>
      <c r="B289" s="120">
        <v>424.1103619999999</v>
      </c>
      <c r="C289" s="121">
        <v>0</v>
      </c>
      <c r="D289" s="121">
        <v>298.19440200000003</v>
      </c>
      <c r="E289" s="121">
        <v>124.66558000000001</v>
      </c>
      <c r="F289" s="37"/>
      <c r="G289" s="37"/>
      <c r="H289" s="37"/>
      <c r="I289" s="37"/>
      <c r="J289" s="38"/>
      <c r="K289" s="122"/>
      <c r="L289" s="122"/>
      <c r="M289" s="122"/>
      <c r="N289" s="122"/>
      <c r="O289" s="122"/>
      <c r="P289" s="122"/>
      <c r="Q289" s="122"/>
    </row>
    <row r="290" spans="1:17" s="36" customFormat="1" ht="8.65" customHeight="1" x14ac:dyDescent="0.15">
      <c r="A290" s="119" t="s">
        <v>61</v>
      </c>
      <c r="B290" s="120">
        <v>750.58054499999935</v>
      </c>
      <c r="C290" s="121">
        <v>-1.2511050000000001</v>
      </c>
      <c r="D290" s="121">
        <v>416.13133699999992</v>
      </c>
      <c r="E290" s="121">
        <v>336.72379799999999</v>
      </c>
      <c r="F290" s="37"/>
      <c r="G290" s="37"/>
      <c r="H290" s="37"/>
      <c r="I290" s="37"/>
      <c r="J290" s="38"/>
      <c r="K290" s="122"/>
      <c r="L290" s="122"/>
      <c r="M290" s="122"/>
      <c r="N290" s="122"/>
      <c r="O290" s="122"/>
      <c r="P290" s="122"/>
      <c r="Q290" s="122"/>
    </row>
    <row r="291" spans="1:17" s="36" customFormat="1" ht="8.65" customHeight="1" x14ac:dyDescent="0.15">
      <c r="A291" s="119" t="s">
        <v>38</v>
      </c>
      <c r="B291" s="120">
        <v>515.83402205999982</v>
      </c>
      <c r="C291" s="121" t="s">
        <v>75</v>
      </c>
      <c r="D291" s="121">
        <v>77.84146800000002</v>
      </c>
      <c r="E291" s="121">
        <v>437.92185905999997</v>
      </c>
      <c r="F291" s="37"/>
      <c r="G291" s="37"/>
      <c r="H291" s="37"/>
      <c r="I291" s="37"/>
      <c r="J291" s="38"/>
      <c r="K291" s="122"/>
      <c r="L291" s="122"/>
      <c r="M291" s="122"/>
      <c r="N291" s="122"/>
      <c r="O291" s="122"/>
      <c r="P291" s="122"/>
      <c r="Q291" s="122"/>
    </row>
    <row r="292" spans="1:17" s="36" customFormat="1" ht="8.65" customHeight="1" x14ac:dyDescent="0.15">
      <c r="A292" s="123" t="s">
        <v>39</v>
      </c>
      <c r="B292" s="124">
        <v>198.71727199999998</v>
      </c>
      <c r="C292" s="125">
        <v>0</v>
      </c>
      <c r="D292" s="125">
        <v>145.92116199999998</v>
      </c>
      <c r="E292" s="125">
        <v>47.647079999999995</v>
      </c>
      <c r="F292" s="37"/>
      <c r="G292" s="37"/>
      <c r="H292" s="37"/>
      <c r="I292" s="37"/>
      <c r="J292" s="38"/>
      <c r="K292" s="122"/>
      <c r="L292" s="122"/>
      <c r="M292" s="122"/>
      <c r="N292" s="122"/>
      <c r="O292" s="122"/>
      <c r="P292" s="122"/>
      <c r="Q292" s="122"/>
    </row>
    <row r="293" spans="1:17" s="36" customFormat="1" ht="8.65" customHeight="1" x14ac:dyDescent="0.15">
      <c r="A293" s="119" t="s">
        <v>40</v>
      </c>
      <c r="B293" s="120">
        <v>144.36520099999993</v>
      </c>
      <c r="C293" s="121">
        <v>-5.8845000000000036E-2</v>
      </c>
      <c r="D293" s="121">
        <v>35.142548000000019</v>
      </c>
      <c r="E293" s="121">
        <v>109.27925500000002</v>
      </c>
      <c r="F293" s="37"/>
      <c r="G293" s="37"/>
      <c r="H293" s="37"/>
      <c r="I293" s="37"/>
      <c r="J293" s="38"/>
      <c r="K293" s="122"/>
      <c r="L293" s="122"/>
      <c r="M293" s="122"/>
      <c r="N293" s="122"/>
      <c r="O293" s="122"/>
      <c r="P293" s="122"/>
      <c r="Q293" s="122"/>
    </row>
    <row r="294" spans="1:17" s="36" customFormat="1" ht="8.65" customHeight="1" x14ac:dyDescent="0.15">
      <c r="A294" s="119" t="s">
        <v>41</v>
      </c>
      <c r="B294" s="120">
        <v>456.0147794000008</v>
      </c>
      <c r="C294" s="121">
        <v>0</v>
      </c>
      <c r="D294" s="121">
        <v>252.08739500000007</v>
      </c>
      <c r="E294" s="121">
        <v>203.90590839999987</v>
      </c>
      <c r="F294" s="37"/>
      <c r="G294" s="37"/>
      <c r="H294" s="37"/>
      <c r="I294" s="37"/>
      <c r="J294" s="38"/>
      <c r="K294" s="122"/>
      <c r="L294" s="122"/>
      <c r="M294" s="122"/>
      <c r="N294" s="122"/>
      <c r="O294" s="122"/>
      <c r="P294" s="122"/>
      <c r="Q294" s="122"/>
    </row>
    <row r="295" spans="1:17" s="36" customFormat="1" ht="8.65" customHeight="1" x14ac:dyDescent="0.15">
      <c r="A295" s="119" t="s">
        <v>42</v>
      </c>
      <c r="B295" s="120">
        <v>82.408777000000001</v>
      </c>
      <c r="C295" s="121">
        <v>0</v>
      </c>
      <c r="D295" s="121">
        <v>38.572085000000001</v>
      </c>
      <c r="E295" s="121">
        <v>43.448766000000028</v>
      </c>
      <c r="F295" s="37"/>
      <c r="G295" s="37"/>
      <c r="H295" s="37"/>
      <c r="I295" s="37"/>
      <c r="J295" s="38"/>
      <c r="K295" s="122"/>
      <c r="L295" s="122"/>
      <c r="M295" s="122"/>
      <c r="N295" s="122"/>
      <c r="O295" s="122"/>
      <c r="P295" s="122"/>
      <c r="Q295" s="122"/>
    </row>
    <row r="296" spans="1:17" s="36" customFormat="1" ht="8.65" customHeight="1" x14ac:dyDescent="0.15">
      <c r="A296" s="123" t="s">
        <v>43</v>
      </c>
      <c r="B296" s="124">
        <v>854.0936659999993</v>
      </c>
      <c r="C296" s="125">
        <v>0</v>
      </c>
      <c r="D296" s="125">
        <v>523.50430900000072</v>
      </c>
      <c r="E296" s="125">
        <v>323.04790700000001</v>
      </c>
      <c r="F296" s="37"/>
      <c r="G296" s="37"/>
      <c r="H296" s="37"/>
      <c r="I296" s="37"/>
      <c r="J296" s="38"/>
      <c r="K296" s="122"/>
      <c r="L296" s="122"/>
      <c r="M296" s="122"/>
      <c r="N296" s="122"/>
      <c r="O296" s="122"/>
      <c r="P296" s="122"/>
      <c r="Q296" s="122"/>
    </row>
    <row r="297" spans="1:17" s="36" customFormat="1" ht="8.65" customHeight="1" x14ac:dyDescent="0.15">
      <c r="A297" s="119" t="s">
        <v>44</v>
      </c>
      <c r="B297" s="120">
        <v>242.22597799999991</v>
      </c>
      <c r="C297" s="121">
        <v>0</v>
      </c>
      <c r="D297" s="121">
        <v>222.5387399999999</v>
      </c>
      <c r="E297" s="121">
        <v>12.406659000000001</v>
      </c>
      <c r="F297" s="37"/>
      <c r="G297" s="37"/>
      <c r="H297" s="37"/>
      <c r="I297" s="37"/>
      <c r="J297" s="38"/>
      <c r="K297" s="122"/>
      <c r="L297" s="122"/>
      <c r="M297" s="122"/>
      <c r="N297" s="122"/>
      <c r="O297" s="122"/>
      <c r="P297" s="122"/>
      <c r="Q297" s="122"/>
    </row>
    <row r="298" spans="1:17" s="36" customFormat="1" ht="8.65" customHeight="1" x14ac:dyDescent="0.15">
      <c r="A298" s="119" t="s">
        <v>45</v>
      </c>
      <c r="B298" s="120">
        <v>252.74039100000002</v>
      </c>
      <c r="C298" s="121">
        <v>6.6301999999999986E-2</v>
      </c>
      <c r="D298" s="121">
        <v>164.93424000000005</v>
      </c>
      <c r="E298" s="121">
        <v>87.726415000000031</v>
      </c>
      <c r="F298" s="37"/>
      <c r="G298" s="37"/>
      <c r="H298" s="37"/>
      <c r="I298" s="37"/>
      <c r="J298" s="38"/>
      <c r="K298" s="122"/>
      <c r="L298" s="122"/>
      <c r="M298" s="122"/>
      <c r="N298" s="122"/>
      <c r="O298" s="122"/>
      <c r="P298" s="122"/>
      <c r="Q298" s="122"/>
    </row>
    <row r="299" spans="1:17" s="36" customFormat="1" ht="8.65" customHeight="1" x14ac:dyDescent="0.15">
      <c r="A299" s="119" t="s">
        <v>46</v>
      </c>
      <c r="B299" s="120">
        <v>104.82563435000003</v>
      </c>
      <c r="C299" s="121" t="s">
        <v>75</v>
      </c>
      <c r="D299" s="121">
        <v>58.916778999999984</v>
      </c>
      <c r="E299" s="121">
        <v>45.691523350000018</v>
      </c>
      <c r="F299" s="37"/>
      <c r="G299" s="37"/>
      <c r="H299" s="37"/>
      <c r="I299" s="37"/>
      <c r="J299" s="38"/>
      <c r="K299" s="122"/>
      <c r="L299" s="122"/>
      <c r="M299" s="122"/>
      <c r="N299" s="122"/>
      <c r="O299" s="122"/>
      <c r="P299" s="122"/>
      <c r="Q299" s="122"/>
    </row>
    <row r="300" spans="1:17" s="36" customFormat="1" ht="8.65" customHeight="1" x14ac:dyDescent="0.15">
      <c r="A300" s="123" t="s">
        <v>47</v>
      </c>
      <c r="B300" s="124">
        <v>97.132103999999998</v>
      </c>
      <c r="C300" s="125" t="s">
        <v>75</v>
      </c>
      <c r="D300" s="125">
        <v>79.912377000000006</v>
      </c>
      <c r="E300" s="125">
        <v>15.432163000000001</v>
      </c>
      <c r="F300" s="37"/>
      <c r="G300" s="37"/>
      <c r="H300" s="37"/>
      <c r="I300" s="37"/>
      <c r="J300" s="38"/>
      <c r="K300" s="122"/>
      <c r="L300" s="122"/>
      <c r="M300" s="122"/>
      <c r="N300" s="122"/>
      <c r="O300" s="122"/>
      <c r="P300" s="122"/>
      <c r="Q300" s="122"/>
    </row>
    <row r="301" spans="1:17" s="36" customFormat="1" ht="9.9499999999999993" customHeight="1" x14ac:dyDescent="0.15">
      <c r="A301" s="126"/>
      <c r="B301" s="137"/>
      <c r="C301" s="137"/>
      <c r="D301" s="138"/>
      <c r="E301" s="138"/>
      <c r="F301" s="129"/>
      <c r="I301" s="112"/>
      <c r="J301" s="122"/>
      <c r="K301" s="122"/>
      <c r="L301" s="122"/>
      <c r="M301" s="122"/>
      <c r="N301" s="122"/>
      <c r="O301" s="122"/>
      <c r="P301" s="122"/>
      <c r="Q301" s="122"/>
    </row>
    <row r="302" spans="1:17" s="36" customFormat="1" ht="9" customHeight="1" x14ac:dyDescent="0.15">
      <c r="A302" s="132" t="s">
        <v>77</v>
      </c>
      <c r="B302" s="127"/>
      <c r="C302" s="127"/>
      <c r="D302" s="128"/>
      <c r="E302" s="128"/>
      <c r="G302" s="122"/>
      <c r="H302" s="122"/>
      <c r="I302" s="112"/>
      <c r="J302" s="122"/>
      <c r="K302" s="122"/>
      <c r="L302" s="122"/>
      <c r="M302" s="122"/>
      <c r="N302" s="122"/>
      <c r="O302" s="122"/>
      <c r="P302" s="122"/>
      <c r="Q302" s="122"/>
    </row>
    <row r="303" spans="1:17" s="36" customFormat="1" ht="8.65" customHeight="1" x14ac:dyDescent="0.15">
      <c r="A303" s="109">
        <v>2007</v>
      </c>
      <c r="B303" s="130"/>
      <c r="C303" s="130"/>
      <c r="D303" s="135"/>
      <c r="E303" s="130"/>
      <c r="I303" s="112"/>
    </row>
    <row r="304" spans="1:17" s="115" customFormat="1" ht="8.65" customHeight="1" x14ac:dyDescent="0.15">
      <c r="A304" s="113" t="s">
        <v>15</v>
      </c>
      <c r="B304" s="114">
        <f>SUM(B306:B337)</f>
        <v>32481.419291620012</v>
      </c>
      <c r="C304" s="114">
        <v>78.996995999999982</v>
      </c>
      <c r="D304" s="114">
        <v>18662.431944700074</v>
      </c>
      <c r="E304" s="114">
        <v>13739.990350919994</v>
      </c>
      <c r="G304" s="36"/>
      <c r="H304" s="36"/>
      <c r="I304" s="112"/>
      <c r="J304" s="116"/>
      <c r="K304" s="116"/>
      <c r="L304" s="116"/>
      <c r="M304" s="116"/>
      <c r="N304" s="116"/>
      <c r="O304" s="116"/>
      <c r="P304" s="116"/>
      <c r="Q304" s="116"/>
    </row>
    <row r="305" spans="1:17" s="115" customFormat="1" ht="3.95" customHeight="1" x14ac:dyDescent="0.15">
      <c r="A305" s="113"/>
      <c r="B305" s="114"/>
      <c r="C305" s="117"/>
      <c r="D305" s="117"/>
      <c r="E305" s="117"/>
      <c r="G305" s="116"/>
      <c r="H305" s="116"/>
      <c r="I305" s="112"/>
      <c r="J305" s="116"/>
      <c r="K305" s="116"/>
      <c r="L305" s="116"/>
      <c r="M305" s="116"/>
      <c r="N305" s="116"/>
      <c r="O305" s="116"/>
      <c r="P305" s="116"/>
      <c r="Q305" s="116"/>
    </row>
    <row r="306" spans="1:17" s="36" customFormat="1" ht="8.65" customHeight="1" x14ac:dyDescent="0.15">
      <c r="A306" s="119" t="s">
        <v>16</v>
      </c>
      <c r="B306" s="120">
        <v>410.57380700000022</v>
      </c>
      <c r="C306" s="121">
        <v>0</v>
      </c>
      <c r="D306" s="121">
        <v>341.73288199999985</v>
      </c>
      <c r="E306" s="121">
        <v>69.104084</v>
      </c>
      <c r="G306" s="37"/>
      <c r="H306" s="37"/>
      <c r="I306" s="37"/>
      <c r="J306" s="38"/>
      <c r="K306" s="122"/>
      <c r="L306" s="122"/>
      <c r="M306" s="122"/>
      <c r="N306" s="122"/>
      <c r="O306" s="122"/>
      <c r="P306" s="122"/>
      <c r="Q306" s="122"/>
    </row>
    <row r="307" spans="1:17" s="36" customFormat="1" ht="8.65" customHeight="1" x14ac:dyDescent="0.15">
      <c r="A307" s="119" t="s">
        <v>17</v>
      </c>
      <c r="B307" s="120">
        <v>1790.5603474099983</v>
      </c>
      <c r="C307" s="121" t="s">
        <v>75</v>
      </c>
      <c r="D307" s="121">
        <v>1203.0048309999993</v>
      </c>
      <c r="E307" s="121">
        <v>587.00550740999984</v>
      </c>
      <c r="G307" s="37"/>
      <c r="H307" s="37"/>
      <c r="I307" s="37"/>
      <c r="J307" s="38"/>
      <c r="K307" s="122"/>
      <c r="L307" s="122"/>
      <c r="M307" s="122"/>
      <c r="N307" s="122"/>
      <c r="O307" s="122"/>
      <c r="P307" s="122"/>
      <c r="Q307" s="122"/>
    </row>
    <row r="308" spans="1:17" s="36" customFormat="1" ht="8.65" customHeight="1" x14ac:dyDescent="0.15">
      <c r="A308" s="119" t="s">
        <v>18</v>
      </c>
      <c r="B308" s="120">
        <v>909.42151537999985</v>
      </c>
      <c r="C308" s="121">
        <v>5.8445000000000004E-2</v>
      </c>
      <c r="D308" s="121">
        <v>138.849695</v>
      </c>
      <c r="E308" s="121">
        <v>698.01308338000001</v>
      </c>
      <c r="G308" s="37"/>
      <c r="H308" s="37"/>
      <c r="I308" s="37"/>
      <c r="J308" s="38"/>
      <c r="K308" s="122"/>
      <c r="L308" s="122"/>
      <c r="M308" s="122"/>
      <c r="N308" s="122"/>
      <c r="O308" s="122"/>
      <c r="P308" s="122"/>
      <c r="Q308" s="122"/>
    </row>
    <row r="309" spans="1:17" s="36" customFormat="1" ht="8.65" customHeight="1" x14ac:dyDescent="0.15">
      <c r="A309" s="123" t="s">
        <v>19</v>
      </c>
      <c r="B309" s="124">
        <v>134.52313199999992</v>
      </c>
      <c r="C309" s="125">
        <v>0</v>
      </c>
      <c r="D309" s="125">
        <v>35.515156000000019</v>
      </c>
      <c r="E309" s="125">
        <v>98.125496000000012</v>
      </c>
      <c r="G309" s="37"/>
      <c r="H309" s="37"/>
      <c r="I309" s="37"/>
      <c r="J309" s="38"/>
      <c r="K309" s="122"/>
      <c r="L309" s="122"/>
      <c r="M309" s="122"/>
      <c r="N309" s="122"/>
      <c r="O309" s="122"/>
      <c r="P309" s="122"/>
      <c r="Q309" s="122"/>
    </row>
    <row r="310" spans="1:17" s="36" customFormat="1" ht="8.65" customHeight="1" x14ac:dyDescent="0.15">
      <c r="A310" s="119" t="s">
        <v>20</v>
      </c>
      <c r="B310" s="120">
        <v>666.29030586999954</v>
      </c>
      <c r="C310" s="121">
        <v>4.6678610000000003</v>
      </c>
      <c r="D310" s="121">
        <v>498.52282099999979</v>
      </c>
      <c r="E310" s="121">
        <v>163.09605887000001</v>
      </c>
      <c r="G310" s="37"/>
      <c r="H310" s="37"/>
      <c r="I310" s="37"/>
      <c r="J310" s="38"/>
      <c r="K310" s="122"/>
      <c r="L310" s="122"/>
      <c r="M310" s="122"/>
      <c r="N310" s="122"/>
      <c r="O310" s="122"/>
      <c r="P310" s="122"/>
      <c r="Q310" s="122"/>
    </row>
    <row r="311" spans="1:17" s="36" customFormat="1" ht="8.65" customHeight="1" x14ac:dyDescent="0.15">
      <c r="A311" s="119" t="s">
        <v>21</v>
      </c>
      <c r="B311" s="120">
        <v>118.26096051999994</v>
      </c>
      <c r="C311" s="121">
        <v>0.99104200000000009</v>
      </c>
      <c r="D311" s="121">
        <v>27.008938000000011</v>
      </c>
      <c r="E311" s="121">
        <v>90.255971520000003</v>
      </c>
      <c r="G311" s="37"/>
      <c r="H311" s="37"/>
      <c r="I311" s="37"/>
      <c r="J311" s="38"/>
      <c r="K311" s="122"/>
      <c r="L311" s="122"/>
      <c r="M311" s="122"/>
      <c r="N311" s="122"/>
      <c r="O311" s="122"/>
      <c r="P311" s="122"/>
      <c r="Q311" s="122"/>
    </row>
    <row r="312" spans="1:17" s="36" customFormat="1" ht="8.65" customHeight="1" x14ac:dyDescent="0.15">
      <c r="A312" s="119" t="s">
        <v>22</v>
      </c>
      <c r="B312" s="120">
        <v>186.87659399999993</v>
      </c>
      <c r="C312" s="121" t="s">
        <v>75</v>
      </c>
      <c r="D312" s="121">
        <v>79.135435999999999</v>
      </c>
      <c r="E312" s="121">
        <v>107.13163399999999</v>
      </c>
      <c r="G312" s="37"/>
      <c r="H312" s="37"/>
      <c r="I312" s="37"/>
      <c r="J312" s="38"/>
      <c r="K312" s="122"/>
      <c r="L312" s="122"/>
      <c r="M312" s="122"/>
      <c r="N312" s="122"/>
      <c r="O312" s="122"/>
      <c r="P312" s="122"/>
      <c r="Q312" s="122"/>
    </row>
    <row r="313" spans="1:17" s="36" customFormat="1" ht="8.65" customHeight="1" x14ac:dyDescent="0.15">
      <c r="A313" s="123" t="s">
        <v>23</v>
      </c>
      <c r="B313" s="124">
        <v>2267.1596659999946</v>
      </c>
      <c r="C313" s="125" t="s">
        <v>75</v>
      </c>
      <c r="D313" s="125">
        <v>1716.1359110000003</v>
      </c>
      <c r="E313" s="125">
        <v>550.90176499999984</v>
      </c>
      <c r="G313" s="37"/>
      <c r="H313" s="37"/>
      <c r="I313" s="37"/>
      <c r="J313" s="38"/>
      <c r="K313" s="122"/>
      <c r="L313" s="122"/>
      <c r="M313" s="122"/>
      <c r="N313" s="122"/>
      <c r="O313" s="122"/>
      <c r="P313" s="122"/>
      <c r="Q313" s="122"/>
    </row>
    <row r="314" spans="1:17" s="36" customFormat="1" ht="8.65" customHeight="1" x14ac:dyDescent="0.15">
      <c r="A314" s="119" t="s">
        <v>24</v>
      </c>
      <c r="B314" s="120">
        <v>6930.7906488800172</v>
      </c>
      <c r="C314" s="121">
        <v>78.139857999999975</v>
      </c>
      <c r="D314" s="121">
        <v>1918.0937629999996</v>
      </c>
      <c r="E314" s="121">
        <v>4934.5570278800033</v>
      </c>
      <c r="G314" s="37"/>
      <c r="H314" s="37"/>
      <c r="I314" s="37"/>
      <c r="J314" s="38"/>
      <c r="K314" s="122"/>
      <c r="L314" s="122"/>
      <c r="M314" s="122"/>
      <c r="N314" s="122"/>
      <c r="O314" s="122"/>
      <c r="P314" s="122"/>
      <c r="Q314" s="122"/>
    </row>
    <row r="315" spans="1:17" s="36" customFormat="1" ht="8.65" customHeight="1" x14ac:dyDescent="0.15">
      <c r="A315" s="119" t="s">
        <v>25</v>
      </c>
      <c r="B315" s="120">
        <v>421.61760199999981</v>
      </c>
      <c r="C315" s="121">
        <v>0</v>
      </c>
      <c r="D315" s="121">
        <v>356.97123099999993</v>
      </c>
      <c r="E315" s="121">
        <v>64.633921999999998</v>
      </c>
      <c r="G315" s="37"/>
      <c r="H315" s="37"/>
      <c r="I315" s="37"/>
      <c r="J315" s="38"/>
      <c r="K315" s="122"/>
      <c r="L315" s="122"/>
      <c r="M315" s="122"/>
      <c r="N315" s="122"/>
      <c r="O315" s="122"/>
      <c r="P315" s="122"/>
      <c r="Q315" s="122"/>
    </row>
    <row r="316" spans="1:17" s="36" customFormat="1" ht="8.65" customHeight="1" x14ac:dyDescent="0.15">
      <c r="A316" s="119" t="s">
        <v>26</v>
      </c>
      <c r="B316" s="120">
        <v>1091.9940745200017</v>
      </c>
      <c r="C316" s="121">
        <v>-0.36624200000000001</v>
      </c>
      <c r="D316" s="121">
        <v>708.62796799999978</v>
      </c>
      <c r="E316" s="121">
        <v>383.72852999999998</v>
      </c>
      <c r="G316" s="37"/>
      <c r="H316" s="37"/>
      <c r="I316" s="37"/>
      <c r="J316" s="38"/>
      <c r="K316" s="122"/>
      <c r="L316" s="122"/>
      <c r="M316" s="122"/>
      <c r="N316" s="122"/>
      <c r="O316" s="122"/>
      <c r="P316" s="122"/>
      <c r="Q316" s="122"/>
    </row>
    <row r="317" spans="1:17" s="36" customFormat="1" ht="8.65" customHeight="1" x14ac:dyDescent="0.15">
      <c r="A317" s="123" t="s">
        <v>27</v>
      </c>
      <c r="B317" s="124">
        <v>112.30247403000003</v>
      </c>
      <c r="C317" s="125">
        <v>0</v>
      </c>
      <c r="D317" s="125">
        <v>56.310881999999992</v>
      </c>
      <c r="E317" s="125">
        <v>55.990153029999995</v>
      </c>
      <c r="G317" s="37"/>
      <c r="H317" s="37"/>
      <c r="I317" s="37"/>
      <c r="J317" s="38"/>
      <c r="K317" s="122"/>
      <c r="L317" s="122"/>
      <c r="M317" s="122"/>
      <c r="N317" s="122"/>
      <c r="O317" s="122"/>
      <c r="P317" s="122"/>
      <c r="Q317" s="122"/>
    </row>
    <row r="318" spans="1:17" s="36" customFormat="1" ht="8.65" customHeight="1" x14ac:dyDescent="0.15">
      <c r="A318" s="119" t="s">
        <v>28</v>
      </c>
      <c r="B318" s="120">
        <v>87.068187000000037</v>
      </c>
      <c r="C318" s="121">
        <v>0</v>
      </c>
      <c r="D318" s="121">
        <v>36.531154999999991</v>
      </c>
      <c r="E318" s="121">
        <v>50.78051600000002</v>
      </c>
      <c r="G318" s="37"/>
      <c r="H318" s="37"/>
      <c r="I318" s="37"/>
      <c r="J318" s="38"/>
      <c r="K318" s="122"/>
      <c r="L318" s="122"/>
      <c r="M318" s="122"/>
      <c r="N318" s="122"/>
      <c r="O318" s="122"/>
      <c r="P318" s="122"/>
      <c r="Q318" s="122"/>
    </row>
    <row r="319" spans="1:17" s="36" customFormat="1" ht="8.65" customHeight="1" x14ac:dyDescent="0.15">
      <c r="A319" s="119" t="s">
        <v>29</v>
      </c>
      <c r="B319" s="120">
        <v>1838.1075320100013</v>
      </c>
      <c r="C319" s="121">
        <v>-7.4186000000000014</v>
      </c>
      <c r="D319" s="121">
        <v>1370.5909869999996</v>
      </c>
      <c r="E319" s="121">
        <v>474.93514501000004</v>
      </c>
      <c r="G319" s="37"/>
      <c r="H319" s="37"/>
      <c r="I319" s="37"/>
      <c r="J319" s="38"/>
      <c r="K319" s="122"/>
      <c r="L319" s="122"/>
      <c r="M319" s="122"/>
      <c r="N319" s="122"/>
      <c r="O319" s="122"/>
      <c r="P319" s="122"/>
      <c r="Q319" s="122"/>
    </row>
    <row r="320" spans="1:17" s="36" customFormat="1" ht="8.65" customHeight="1" x14ac:dyDescent="0.15">
      <c r="A320" s="119" t="s">
        <v>30</v>
      </c>
      <c r="B320" s="120">
        <v>2220.9097796300011</v>
      </c>
      <c r="C320" s="121">
        <v>0</v>
      </c>
      <c r="D320" s="121">
        <v>1557.58635</v>
      </c>
      <c r="E320" s="121">
        <v>663.32277663000013</v>
      </c>
      <c r="G320" s="37"/>
      <c r="H320" s="37"/>
      <c r="I320" s="37"/>
      <c r="J320" s="38"/>
      <c r="K320" s="122"/>
      <c r="L320" s="122"/>
      <c r="M320" s="122"/>
      <c r="N320" s="122"/>
      <c r="O320" s="122"/>
      <c r="P320" s="122"/>
      <c r="Q320" s="122"/>
    </row>
    <row r="321" spans="1:17" s="36" customFormat="1" ht="8.65" customHeight="1" x14ac:dyDescent="0.15">
      <c r="A321" s="123" t="s">
        <v>31</v>
      </c>
      <c r="B321" s="124">
        <v>1860.9108940000001</v>
      </c>
      <c r="C321" s="125" t="s">
        <v>75</v>
      </c>
      <c r="D321" s="125">
        <v>1650.0438990000002</v>
      </c>
      <c r="E321" s="125">
        <v>210.86322500000003</v>
      </c>
      <c r="G321" s="37"/>
      <c r="H321" s="37"/>
      <c r="I321" s="37"/>
      <c r="J321" s="38"/>
      <c r="K321" s="122"/>
      <c r="L321" s="122"/>
      <c r="M321" s="122"/>
      <c r="N321" s="122"/>
      <c r="O321" s="122"/>
      <c r="P321" s="122"/>
      <c r="Q321" s="122"/>
    </row>
    <row r="322" spans="1:17" s="36" customFormat="1" ht="8.65" customHeight="1" x14ac:dyDescent="0.15">
      <c r="A322" s="119" t="s">
        <v>32</v>
      </c>
      <c r="B322" s="120">
        <v>393.49801499999995</v>
      </c>
      <c r="C322" s="121" t="s">
        <v>75</v>
      </c>
      <c r="D322" s="121">
        <v>326.50592199999994</v>
      </c>
      <c r="E322" s="121">
        <v>66.204057999999989</v>
      </c>
      <c r="G322" s="37"/>
      <c r="H322" s="37"/>
      <c r="I322" s="37"/>
      <c r="J322" s="38"/>
      <c r="K322" s="122"/>
      <c r="L322" s="122"/>
      <c r="M322" s="122"/>
      <c r="N322" s="122"/>
      <c r="O322" s="122"/>
      <c r="P322" s="122"/>
      <c r="Q322" s="122"/>
    </row>
    <row r="323" spans="1:17" s="36" customFormat="1" ht="8.65" customHeight="1" x14ac:dyDescent="0.15">
      <c r="A323" s="119" t="s">
        <v>33</v>
      </c>
      <c r="B323" s="120">
        <v>246.18914795999993</v>
      </c>
      <c r="C323" s="121">
        <v>2.381116</v>
      </c>
      <c r="D323" s="121">
        <v>29.726869000000001</v>
      </c>
      <c r="E323" s="121">
        <v>185.27170095999995</v>
      </c>
      <c r="G323" s="37"/>
      <c r="H323" s="37"/>
      <c r="I323" s="37"/>
      <c r="J323" s="38"/>
      <c r="K323" s="122"/>
      <c r="L323" s="122"/>
      <c r="M323" s="122"/>
      <c r="N323" s="122"/>
      <c r="O323" s="122"/>
      <c r="P323" s="122"/>
      <c r="Q323" s="122"/>
    </row>
    <row r="324" spans="1:17" s="36" customFormat="1" ht="8.65" customHeight="1" x14ac:dyDescent="0.15">
      <c r="A324" s="119" t="s">
        <v>34</v>
      </c>
      <c r="B324" s="120">
        <v>3593.2014679700001</v>
      </c>
      <c r="C324" s="121" t="s">
        <v>75</v>
      </c>
      <c r="D324" s="121">
        <v>2499.5453919200008</v>
      </c>
      <c r="E324" s="121">
        <v>1093.6092780500003</v>
      </c>
      <c r="G324" s="37"/>
      <c r="H324" s="37"/>
      <c r="I324" s="37"/>
      <c r="J324" s="38"/>
      <c r="K324" s="122"/>
      <c r="L324" s="122"/>
      <c r="M324" s="122"/>
      <c r="N324" s="122"/>
      <c r="O324" s="122"/>
      <c r="P324" s="122"/>
      <c r="Q324" s="122"/>
    </row>
    <row r="325" spans="1:17" s="36" customFormat="1" ht="8.65" customHeight="1" x14ac:dyDescent="0.15">
      <c r="A325" s="123" t="s">
        <v>35</v>
      </c>
      <c r="B325" s="124">
        <v>172.75846060000006</v>
      </c>
      <c r="C325" s="125">
        <v>0</v>
      </c>
      <c r="D325" s="125">
        <v>101.55059900000001</v>
      </c>
      <c r="E325" s="125">
        <v>71.206929599999995</v>
      </c>
      <c r="G325" s="37"/>
      <c r="H325" s="37"/>
      <c r="I325" s="37"/>
      <c r="J325" s="38"/>
      <c r="K325" s="122"/>
      <c r="L325" s="122"/>
      <c r="M325" s="122"/>
      <c r="N325" s="122"/>
      <c r="O325" s="122"/>
      <c r="P325" s="122"/>
      <c r="Q325" s="122"/>
    </row>
    <row r="326" spans="1:17" s="36" customFormat="1" ht="8.65" customHeight="1" x14ac:dyDescent="0.15">
      <c r="A326" s="119" t="s">
        <v>36</v>
      </c>
      <c r="B326" s="120">
        <v>662.70076000000017</v>
      </c>
      <c r="C326" s="121" t="s">
        <v>75</v>
      </c>
      <c r="D326" s="121">
        <v>393.42549000000008</v>
      </c>
      <c r="E326" s="121">
        <v>268.10714300000006</v>
      </c>
      <c r="G326" s="37"/>
      <c r="H326" s="37"/>
      <c r="I326" s="37"/>
      <c r="J326" s="38"/>
      <c r="K326" s="122"/>
      <c r="L326" s="122"/>
      <c r="M326" s="122"/>
      <c r="N326" s="122"/>
      <c r="O326" s="122"/>
      <c r="P326" s="122"/>
      <c r="Q326" s="122"/>
    </row>
    <row r="327" spans="1:17" s="36" customFormat="1" ht="8.65" customHeight="1" x14ac:dyDescent="0.15">
      <c r="A327" s="119" t="s">
        <v>61</v>
      </c>
      <c r="B327" s="120">
        <v>815.26687744999958</v>
      </c>
      <c r="C327" s="121">
        <v>-1.5675049999999999</v>
      </c>
      <c r="D327" s="121">
        <v>219.43531400000009</v>
      </c>
      <c r="E327" s="121">
        <v>595.56527744999994</v>
      </c>
      <c r="G327" s="37"/>
      <c r="H327" s="37"/>
      <c r="I327" s="37"/>
      <c r="J327" s="38"/>
      <c r="K327" s="122"/>
      <c r="L327" s="122"/>
      <c r="M327" s="122"/>
      <c r="N327" s="122"/>
      <c r="O327" s="122"/>
      <c r="P327" s="122"/>
      <c r="Q327" s="122"/>
    </row>
    <row r="328" spans="1:17" s="36" customFormat="1" ht="8.65" customHeight="1" x14ac:dyDescent="0.15">
      <c r="A328" s="119" t="s">
        <v>38</v>
      </c>
      <c r="B328" s="120">
        <v>999.95982687999913</v>
      </c>
      <c r="C328" s="121">
        <v>0</v>
      </c>
      <c r="D328" s="121">
        <v>294.3479099999999</v>
      </c>
      <c r="E328" s="121">
        <v>705.58944387999986</v>
      </c>
      <c r="G328" s="37"/>
      <c r="H328" s="37"/>
      <c r="I328" s="37"/>
      <c r="J328" s="38"/>
      <c r="K328" s="122"/>
      <c r="L328" s="122"/>
      <c r="M328" s="122"/>
      <c r="N328" s="122"/>
      <c r="O328" s="122"/>
      <c r="P328" s="122"/>
      <c r="Q328" s="122"/>
    </row>
    <row r="329" spans="1:17" s="36" customFormat="1" ht="8.65" customHeight="1" x14ac:dyDescent="0.15">
      <c r="A329" s="123" t="s">
        <v>39</v>
      </c>
      <c r="B329" s="124">
        <v>523.92198699999938</v>
      </c>
      <c r="C329" s="125">
        <v>0</v>
      </c>
      <c r="D329" s="125">
        <v>450.4398579999995</v>
      </c>
      <c r="E329" s="125">
        <v>73.029944999999984</v>
      </c>
      <c r="G329" s="37"/>
      <c r="H329" s="37"/>
      <c r="I329" s="37"/>
      <c r="J329" s="38"/>
      <c r="K329" s="122"/>
      <c r="L329" s="122"/>
      <c r="M329" s="122"/>
      <c r="N329" s="122"/>
      <c r="O329" s="122"/>
      <c r="P329" s="122"/>
      <c r="Q329" s="122"/>
    </row>
    <row r="330" spans="1:17" s="36" customFormat="1" ht="8.65" customHeight="1" x14ac:dyDescent="0.15">
      <c r="A330" s="119" t="s">
        <v>40</v>
      </c>
      <c r="B330" s="120">
        <v>278.05021925000005</v>
      </c>
      <c r="C330" s="121">
        <v>-0.41406999999999999</v>
      </c>
      <c r="D330" s="121">
        <v>113.17401899999997</v>
      </c>
      <c r="E330" s="121">
        <v>165.28426479000001</v>
      </c>
      <c r="G330" s="37"/>
      <c r="H330" s="37"/>
      <c r="I330" s="37"/>
      <c r="J330" s="38"/>
      <c r="K330" s="122"/>
      <c r="L330" s="122"/>
      <c r="M330" s="122"/>
      <c r="N330" s="122"/>
      <c r="O330" s="122"/>
      <c r="P330" s="122"/>
      <c r="Q330" s="122"/>
    </row>
    <row r="331" spans="1:17" s="36" customFormat="1" ht="8.65" customHeight="1" x14ac:dyDescent="0.15">
      <c r="A331" s="119" t="s">
        <v>41</v>
      </c>
      <c r="B331" s="120">
        <v>960.75683828999911</v>
      </c>
      <c r="C331" s="121">
        <v>0.63348900000000019</v>
      </c>
      <c r="D331" s="121">
        <v>549.64656200000013</v>
      </c>
      <c r="E331" s="121">
        <v>410.47490728999992</v>
      </c>
      <c r="G331" s="37"/>
      <c r="H331" s="37"/>
      <c r="I331" s="37"/>
      <c r="J331" s="38"/>
      <c r="K331" s="122"/>
      <c r="L331" s="122"/>
      <c r="M331" s="122"/>
      <c r="N331" s="122"/>
      <c r="O331" s="122"/>
      <c r="P331" s="122"/>
      <c r="Q331" s="122"/>
    </row>
    <row r="332" spans="1:17" s="36" customFormat="1" ht="8.65" customHeight="1" x14ac:dyDescent="0.15">
      <c r="A332" s="119" t="s">
        <v>42</v>
      </c>
      <c r="B332" s="120">
        <v>179.60039900000001</v>
      </c>
      <c r="C332" s="121">
        <v>0</v>
      </c>
      <c r="D332" s="121">
        <v>85.592581999999965</v>
      </c>
      <c r="E332" s="121">
        <v>94.390679999999989</v>
      </c>
      <c r="G332" s="37"/>
      <c r="H332" s="37"/>
      <c r="I332" s="37"/>
      <c r="J332" s="38"/>
      <c r="K332" s="122"/>
      <c r="L332" s="122"/>
      <c r="M332" s="122"/>
      <c r="N332" s="122"/>
      <c r="O332" s="122"/>
      <c r="P332" s="122"/>
      <c r="Q332" s="122"/>
    </row>
    <row r="333" spans="1:17" s="36" customFormat="1" ht="8.65" customHeight="1" x14ac:dyDescent="0.15">
      <c r="A333" s="123" t="s">
        <v>43</v>
      </c>
      <c r="B333" s="124">
        <v>877.43560999999931</v>
      </c>
      <c r="C333" s="125" t="s">
        <v>75</v>
      </c>
      <c r="D333" s="125">
        <v>535.72668799999985</v>
      </c>
      <c r="E333" s="125">
        <v>291.34017899999998</v>
      </c>
      <c r="G333" s="37"/>
      <c r="H333" s="37"/>
      <c r="I333" s="37"/>
      <c r="J333" s="38"/>
      <c r="K333" s="122"/>
      <c r="L333" s="122"/>
      <c r="M333" s="122"/>
      <c r="N333" s="122"/>
      <c r="O333" s="122"/>
      <c r="P333" s="122"/>
      <c r="Q333" s="122"/>
    </row>
    <row r="334" spans="1:17" s="36" customFormat="1" ht="8.65" customHeight="1" x14ac:dyDescent="0.15">
      <c r="A334" s="119" t="s">
        <v>44</v>
      </c>
      <c r="B334" s="120">
        <v>92.695589000000012</v>
      </c>
      <c r="C334" s="121">
        <v>0</v>
      </c>
      <c r="D334" s="121">
        <v>73.474528000000007</v>
      </c>
      <c r="E334" s="121">
        <v>15.369590999999998</v>
      </c>
      <c r="G334" s="37"/>
      <c r="H334" s="37"/>
      <c r="I334" s="37"/>
      <c r="J334" s="38"/>
      <c r="K334" s="122"/>
      <c r="L334" s="122"/>
      <c r="M334" s="122"/>
      <c r="N334" s="122"/>
      <c r="O334" s="122"/>
      <c r="P334" s="122"/>
      <c r="Q334" s="122"/>
    </row>
    <row r="335" spans="1:17" s="36" customFormat="1" ht="8.65" customHeight="1" x14ac:dyDescent="0.15">
      <c r="A335" s="119" t="s">
        <v>45</v>
      </c>
      <c r="B335" s="120">
        <v>577.73276999999973</v>
      </c>
      <c r="C335" s="121" t="s">
        <v>75</v>
      </c>
      <c r="D335" s="121">
        <v>277.15832500000005</v>
      </c>
      <c r="E335" s="121">
        <v>300.89029900000003</v>
      </c>
      <c r="G335" s="37"/>
      <c r="H335" s="37"/>
      <c r="I335" s="37"/>
      <c r="J335" s="38"/>
      <c r="K335" s="122"/>
      <c r="L335" s="122"/>
      <c r="M335" s="122"/>
      <c r="N335" s="122"/>
      <c r="O335" s="122"/>
      <c r="P335" s="122"/>
      <c r="Q335" s="122"/>
    </row>
    <row r="336" spans="1:17" s="36" customFormat="1" ht="8.65" customHeight="1" x14ac:dyDescent="0.15">
      <c r="A336" s="119" t="s">
        <v>46</v>
      </c>
      <c r="B336" s="120">
        <v>192.76439196999993</v>
      </c>
      <c r="C336" s="121" t="s">
        <v>75</v>
      </c>
      <c r="D336" s="121">
        <v>58.975803779999985</v>
      </c>
      <c r="E336" s="121">
        <v>133.77816019000005</v>
      </c>
      <c r="G336" s="37"/>
      <c r="H336" s="37"/>
      <c r="I336" s="37"/>
      <c r="J336" s="38"/>
      <c r="K336" s="122"/>
      <c r="L336" s="122"/>
      <c r="M336" s="122"/>
      <c r="N336" s="122"/>
      <c r="O336" s="122"/>
      <c r="P336" s="122"/>
      <c r="Q336" s="122"/>
    </row>
    <row r="337" spans="1:17" s="36" customFormat="1" ht="8.65" customHeight="1" x14ac:dyDescent="0.15">
      <c r="A337" s="123" t="s">
        <v>47</v>
      </c>
      <c r="B337" s="124">
        <v>867.51941100000033</v>
      </c>
      <c r="C337" s="125">
        <v>0</v>
      </c>
      <c r="D337" s="125">
        <v>861.69671499999981</v>
      </c>
      <c r="E337" s="125">
        <v>5.8313900000000007</v>
      </c>
      <c r="G337" s="37"/>
      <c r="H337" s="37"/>
      <c r="I337" s="37"/>
      <c r="J337" s="38"/>
      <c r="K337" s="122"/>
      <c r="L337" s="122"/>
      <c r="M337" s="122"/>
      <c r="N337" s="122"/>
      <c r="O337" s="122"/>
      <c r="P337" s="122"/>
      <c r="Q337" s="122"/>
    </row>
    <row r="338" spans="1:17" s="36" customFormat="1" ht="8.65" customHeight="1" x14ac:dyDescent="0.15">
      <c r="A338" s="109"/>
      <c r="B338" s="130"/>
      <c r="C338" s="130"/>
      <c r="D338" s="130"/>
      <c r="E338" s="130"/>
      <c r="I338" s="112"/>
    </row>
    <row r="339" spans="1:17" s="36" customFormat="1" ht="8.65" customHeight="1" x14ac:dyDescent="0.15">
      <c r="A339" s="134">
        <v>2008</v>
      </c>
      <c r="B339" s="130"/>
      <c r="C339" s="130"/>
      <c r="D339" s="130"/>
      <c r="E339" s="130"/>
      <c r="I339" s="112"/>
    </row>
    <row r="340" spans="1:17" s="115" customFormat="1" ht="8.65" customHeight="1" x14ac:dyDescent="0.15">
      <c r="A340" s="113" t="s">
        <v>15</v>
      </c>
      <c r="B340" s="114">
        <f>SUM(B342:B373)</f>
        <v>29471.922735970002</v>
      </c>
      <c r="C340" s="114">
        <v>61.482076999999997</v>
      </c>
      <c r="D340" s="114">
        <v>15285.853997339978</v>
      </c>
      <c r="E340" s="114">
        <v>14124.586661630015</v>
      </c>
      <c r="G340" s="36"/>
      <c r="H340" s="36"/>
      <c r="I340" s="112"/>
      <c r="J340" s="116"/>
      <c r="K340" s="116"/>
      <c r="L340" s="116"/>
      <c r="M340" s="116"/>
      <c r="N340" s="116"/>
      <c r="O340" s="116"/>
      <c r="P340" s="116"/>
      <c r="Q340" s="116"/>
    </row>
    <row r="341" spans="1:17" s="115" customFormat="1" ht="3.95" customHeight="1" x14ac:dyDescent="0.15">
      <c r="A341" s="113"/>
      <c r="B341" s="114"/>
      <c r="C341" s="117"/>
      <c r="D341" s="117"/>
      <c r="E341" s="117"/>
      <c r="G341" s="116"/>
      <c r="H341" s="116"/>
      <c r="I341" s="112"/>
      <c r="J341" s="116"/>
      <c r="K341" s="116"/>
      <c r="L341" s="116"/>
      <c r="M341" s="116"/>
      <c r="N341" s="116"/>
      <c r="O341" s="116"/>
      <c r="P341" s="116"/>
      <c r="Q341" s="116"/>
    </row>
    <row r="342" spans="1:17" s="36" customFormat="1" ht="8.65" customHeight="1" x14ac:dyDescent="0.15">
      <c r="A342" s="119" t="s">
        <v>16</v>
      </c>
      <c r="B342" s="120">
        <v>337.40853899999973</v>
      </c>
      <c r="C342" s="121">
        <v>0</v>
      </c>
      <c r="D342" s="121">
        <v>270.25632299999978</v>
      </c>
      <c r="E342" s="121">
        <v>64.984110000000015</v>
      </c>
      <c r="G342" s="37"/>
      <c r="H342" s="37"/>
      <c r="I342" s="37"/>
      <c r="J342" s="38"/>
      <c r="K342" s="37"/>
      <c r="L342" s="122"/>
      <c r="M342" s="122"/>
      <c r="N342" s="122"/>
      <c r="O342" s="122"/>
      <c r="P342" s="122"/>
      <c r="Q342" s="122"/>
    </row>
    <row r="343" spans="1:17" s="36" customFormat="1" ht="8.65" customHeight="1" x14ac:dyDescent="0.15">
      <c r="A343" s="119" t="s">
        <v>17</v>
      </c>
      <c r="B343" s="120">
        <v>1456.6194513500016</v>
      </c>
      <c r="C343" s="121">
        <v>3.0078849999999999</v>
      </c>
      <c r="D343" s="121">
        <v>754.03315399999838</v>
      </c>
      <c r="E343" s="121">
        <v>697.97076634999985</v>
      </c>
      <c r="G343" s="37"/>
      <c r="H343" s="37"/>
      <c r="I343" s="37"/>
      <c r="J343" s="38"/>
      <c r="K343" s="37"/>
      <c r="L343" s="122"/>
      <c r="M343" s="122"/>
      <c r="N343" s="122"/>
      <c r="O343" s="122"/>
      <c r="P343" s="122"/>
      <c r="Q343" s="122"/>
    </row>
    <row r="344" spans="1:17" s="36" customFormat="1" ht="8.65" customHeight="1" x14ac:dyDescent="0.15">
      <c r="A344" s="119" t="s">
        <v>18</v>
      </c>
      <c r="B344" s="120">
        <v>820.58576675999973</v>
      </c>
      <c r="C344" s="121">
        <v>7.5029999999999999E-2</v>
      </c>
      <c r="D344" s="121">
        <v>305.86710799999997</v>
      </c>
      <c r="E344" s="121">
        <v>511.43325976</v>
      </c>
      <c r="G344" s="37"/>
      <c r="H344" s="37"/>
      <c r="I344" s="37"/>
      <c r="J344" s="38"/>
      <c r="K344" s="37"/>
      <c r="L344" s="122"/>
      <c r="M344" s="122"/>
      <c r="N344" s="122"/>
      <c r="O344" s="122"/>
      <c r="P344" s="122"/>
      <c r="Q344" s="122"/>
    </row>
    <row r="345" spans="1:17" s="36" customFormat="1" ht="8.65" customHeight="1" x14ac:dyDescent="0.15">
      <c r="A345" s="123" t="s">
        <v>19</v>
      </c>
      <c r="B345" s="124">
        <v>150.05263850000006</v>
      </c>
      <c r="C345" s="125">
        <v>0</v>
      </c>
      <c r="D345" s="125">
        <v>142.29051000000001</v>
      </c>
      <c r="E345" s="125">
        <v>5.2756674999999928</v>
      </c>
      <c r="G345" s="37"/>
      <c r="H345" s="37"/>
      <c r="I345" s="37"/>
      <c r="J345" s="38"/>
      <c r="K345" s="37"/>
      <c r="L345" s="122"/>
      <c r="M345" s="122"/>
      <c r="N345" s="122"/>
      <c r="O345" s="122"/>
      <c r="P345" s="122"/>
      <c r="Q345" s="122"/>
    </row>
    <row r="346" spans="1:17" s="36" customFormat="1" ht="8.65" customHeight="1" x14ac:dyDescent="0.15">
      <c r="A346" s="119" t="s">
        <v>20</v>
      </c>
      <c r="B346" s="120">
        <v>583.08304499999929</v>
      </c>
      <c r="C346" s="121">
        <v>0</v>
      </c>
      <c r="D346" s="121">
        <v>385.94373600000011</v>
      </c>
      <c r="E346" s="121">
        <v>181.62681600000002</v>
      </c>
      <c r="G346" s="37"/>
      <c r="H346" s="37"/>
      <c r="I346" s="37"/>
      <c r="J346" s="38"/>
      <c r="K346" s="37"/>
      <c r="L346" s="122"/>
      <c r="M346" s="122"/>
      <c r="N346" s="122"/>
      <c r="O346" s="122"/>
      <c r="P346" s="122"/>
      <c r="Q346" s="122"/>
    </row>
    <row r="347" spans="1:17" s="36" customFormat="1" ht="8.65" customHeight="1" x14ac:dyDescent="0.15">
      <c r="A347" s="119" t="s">
        <v>21</v>
      </c>
      <c r="B347" s="120">
        <v>187.31554760999992</v>
      </c>
      <c r="C347" s="121" t="s">
        <v>75</v>
      </c>
      <c r="D347" s="121">
        <v>19.435722999999996</v>
      </c>
      <c r="E347" s="121">
        <v>166.42301560999999</v>
      </c>
      <c r="G347" s="37"/>
      <c r="H347" s="37"/>
      <c r="I347" s="37"/>
      <c r="J347" s="38"/>
      <c r="K347" s="37"/>
      <c r="L347" s="122"/>
      <c r="M347" s="122"/>
      <c r="N347" s="122"/>
      <c r="O347" s="122"/>
      <c r="P347" s="122"/>
      <c r="Q347" s="122"/>
    </row>
    <row r="348" spans="1:17" s="36" customFormat="1" ht="8.65" customHeight="1" x14ac:dyDescent="0.15">
      <c r="A348" s="119" t="s">
        <v>22</v>
      </c>
      <c r="B348" s="120">
        <v>63.203183000000017</v>
      </c>
      <c r="C348" s="121">
        <v>3.4904249999999997</v>
      </c>
      <c r="D348" s="121">
        <v>16.132500000000004</v>
      </c>
      <c r="E348" s="121">
        <v>41.220292999999984</v>
      </c>
      <c r="G348" s="37"/>
      <c r="H348" s="37"/>
      <c r="I348" s="37"/>
      <c r="J348" s="38"/>
      <c r="K348" s="37"/>
      <c r="L348" s="122"/>
      <c r="M348" s="122"/>
      <c r="N348" s="122"/>
      <c r="O348" s="122"/>
      <c r="P348" s="122"/>
      <c r="Q348" s="122"/>
    </row>
    <row r="349" spans="1:17" s="36" customFormat="1" ht="8.65" customHeight="1" x14ac:dyDescent="0.15">
      <c r="A349" s="123" t="s">
        <v>23</v>
      </c>
      <c r="B349" s="124">
        <v>2625.0490922800027</v>
      </c>
      <c r="C349" s="125">
        <v>0.72062000000000026</v>
      </c>
      <c r="D349" s="125">
        <v>2276.3394749999998</v>
      </c>
      <c r="E349" s="125">
        <v>348.98273427999999</v>
      </c>
      <c r="G349" s="37"/>
      <c r="H349" s="37"/>
      <c r="I349" s="37"/>
      <c r="J349" s="38"/>
      <c r="K349" s="37"/>
      <c r="L349" s="122"/>
      <c r="M349" s="122"/>
      <c r="N349" s="122"/>
      <c r="O349" s="122"/>
      <c r="P349" s="122"/>
      <c r="Q349" s="122"/>
    </row>
    <row r="350" spans="1:17" s="36" customFormat="1" ht="8.65" customHeight="1" x14ac:dyDescent="0.15">
      <c r="A350" s="119" t="s">
        <v>24</v>
      </c>
      <c r="B350" s="120">
        <v>7689.9739517600037</v>
      </c>
      <c r="C350" s="121">
        <v>18.686579000000002</v>
      </c>
      <c r="D350" s="121">
        <v>1013.6192154700018</v>
      </c>
      <c r="E350" s="121">
        <v>6657.6681572900006</v>
      </c>
      <c r="G350" s="37"/>
      <c r="H350" s="37"/>
      <c r="I350" s="37"/>
      <c r="J350" s="38"/>
      <c r="K350" s="37"/>
      <c r="L350" s="122"/>
      <c r="M350" s="122"/>
      <c r="N350" s="122"/>
      <c r="O350" s="122"/>
      <c r="P350" s="122"/>
      <c r="Q350" s="122"/>
    </row>
    <row r="351" spans="1:17" s="36" customFormat="1" ht="8.65" customHeight="1" x14ac:dyDescent="0.15">
      <c r="A351" s="119" t="s">
        <v>25</v>
      </c>
      <c r="B351" s="120">
        <v>488.13208899999984</v>
      </c>
      <c r="C351" s="121">
        <v>0</v>
      </c>
      <c r="D351" s="121">
        <v>448.08759999999995</v>
      </c>
      <c r="E351" s="121">
        <v>41.003721000000006</v>
      </c>
      <c r="G351" s="37"/>
      <c r="H351" s="37"/>
      <c r="I351" s="37"/>
      <c r="J351" s="38"/>
      <c r="K351" s="37"/>
      <c r="L351" s="122"/>
      <c r="M351" s="122"/>
      <c r="N351" s="122"/>
      <c r="O351" s="122"/>
      <c r="P351" s="122"/>
      <c r="Q351" s="122"/>
    </row>
    <row r="352" spans="1:17" s="36" customFormat="1" ht="8.65" customHeight="1" x14ac:dyDescent="0.15">
      <c r="A352" s="119" t="s">
        <v>26</v>
      </c>
      <c r="B352" s="120">
        <v>751.78479400000003</v>
      </c>
      <c r="C352" s="121">
        <v>3.577709</v>
      </c>
      <c r="D352" s="121">
        <v>493.14271700000018</v>
      </c>
      <c r="E352" s="121">
        <v>256.42329899999999</v>
      </c>
      <c r="G352" s="37"/>
      <c r="H352" s="37"/>
      <c r="I352" s="37"/>
      <c r="J352" s="38"/>
      <c r="K352" s="37"/>
      <c r="L352" s="122"/>
      <c r="M352" s="122"/>
      <c r="N352" s="122"/>
      <c r="O352" s="122"/>
      <c r="P352" s="122"/>
      <c r="Q352" s="122"/>
    </row>
    <row r="353" spans="1:17" s="36" customFormat="1" ht="8.65" customHeight="1" x14ac:dyDescent="0.15">
      <c r="A353" s="123" t="s">
        <v>27</v>
      </c>
      <c r="B353" s="124">
        <v>574.56270718999929</v>
      </c>
      <c r="C353" s="125">
        <v>0</v>
      </c>
      <c r="D353" s="125">
        <v>478.89838099999997</v>
      </c>
      <c r="E353" s="125">
        <v>95.626903189999979</v>
      </c>
      <c r="G353" s="37"/>
      <c r="H353" s="37"/>
      <c r="I353" s="37"/>
      <c r="J353" s="38"/>
      <c r="K353" s="37"/>
      <c r="L353" s="122"/>
      <c r="M353" s="122"/>
      <c r="N353" s="122"/>
      <c r="O353" s="122"/>
      <c r="P353" s="122"/>
      <c r="Q353" s="122"/>
    </row>
    <row r="354" spans="1:17" s="36" customFormat="1" ht="8.65" customHeight="1" x14ac:dyDescent="0.15">
      <c r="A354" s="119" t="s">
        <v>28</v>
      </c>
      <c r="B354" s="120">
        <v>121.74407099999999</v>
      </c>
      <c r="C354" s="121">
        <v>0</v>
      </c>
      <c r="D354" s="121">
        <v>64.261993000000004</v>
      </c>
      <c r="E354" s="121">
        <v>56.948163999999998</v>
      </c>
      <c r="G354" s="37"/>
      <c r="H354" s="37"/>
      <c r="I354" s="37"/>
      <c r="J354" s="38"/>
      <c r="K354" s="37"/>
      <c r="L354" s="122"/>
      <c r="M354" s="122"/>
      <c r="N354" s="122"/>
      <c r="O354" s="122"/>
      <c r="P354" s="122"/>
      <c r="Q354" s="122"/>
    </row>
    <row r="355" spans="1:17" s="36" customFormat="1" ht="8.65" customHeight="1" x14ac:dyDescent="0.15">
      <c r="A355" s="119" t="s">
        <v>29</v>
      </c>
      <c r="B355" s="120">
        <v>1038.1228604699995</v>
      </c>
      <c r="C355" s="121">
        <v>16.437085</v>
      </c>
      <c r="D355" s="121">
        <v>639.69192999999939</v>
      </c>
      <c r="E355" s="121">
        <v>381.98909247</v>
      </c>
      <c r="G355" s="37"/>
      <c r="H355" s="37"/>
      <c r="I355" s="37"/>
      <c r="J355" s="38"/>
      <c r="K355" s="37"/>
      <c r="L355" s="122"/>
      <c r="M355" s="122"/>
      <c r="N355" s="122"/>
      <c r="O355" s="122"/>
      <c r="P355" s="122"/>
      <c r="Q355" s="122"/>
    </row>
    <row r="356" spans="1:17" s="36" customFormat="1" ht="8.65" customHeight="1" x14ac:dyDescent="0.15">
      <c r="A356" s="119" t="s">
        <v>30</v>
      </c>
      <c r="B356" s="120">
        <v>2345.0571485799974</v>
      </c>
      <c r="C356" s="121" t="s">
        <v>75</v>
      </c>
      <c r="D356" s="121">
        <v>1534.2507890000002</v>
      </c>
      <c r="E356" s="121">
        <v>810.79918558000008</v>
      </c>
      <c r="G356" s="37"/>
      <c r="H356" s="37"/>
      <c r="I356" s="37"/>
      <c r="J356" s="38"/>
      <c r="K356" s="37"/>
      <c r="L356" s="122"/>
      <c r="M356" s="122"/>
      <c r="N356" s="122"/>
      <c r="O356" s="122"/>
      <c r="P356" s="122"/>
      <c r="Q356" s="122"/>
    </row>
    <row r="357" spans="1:17" s="36" customFormat="1" ht="8.65" customHeight="1" x14ac:dyDescent="0.15">
      <c r="A357" s="123" t="s">
        <v>31</v>
      </c>
      <c r="B357" s="124">
        <v>187.21132300000002</v>
      </c>
      <c r="C357" s="125" t="s">
        <v>75</v>
      </c>
      <c r="D357" s="125">
        <v>27.968650999999994</v>
      </c>
      <c r="E357" s="125">
        <v>161.19348499999998</v>
      </c>
      <c r="G357" s="37"/>
      <c r="H357" s="37"/>
      <c r="I357" s="37"/>
      <c r="J357" s="38"/>
      <c r="K357" s="37"/>
      <c r="L357" s="122"/>
      <c r="M357" s="122"/>
      <c r="N357" s="122"/>
      <c r="O357" s="122"/>
      <c r="P357" s="122"/>
      <c r="Q357" s="122"/>
    </row>
    <row r="358" spans="1:17" s="36" customFormat="1" ht="8.65" customHeight="1" x14ac:dyDescent="0.15">
      <c r="A358" s="119" t="s">
        <v>32</v>
      </c>
      <c r="B358" s="120">
        <v>284.79285500000003</v>
      </c>
      <c r="C358" s="121" t="s">
        <v>75</v>
      </c>
      <c r="D358" s="121">
        <v>184.04234299999999</v>
      </c>
      <c r="E358" s="121">
        <v>98.973953000000009</v>
      </c>
      <c r="G358" s="37"/>
      <c r="H358" s="37"/>
      <c r="I358" s="37"/>
      <c r="J358" s="38"/>
      <c r="K358" s="37"/>
      <c r="L358" s="122"/>
      <c r="M358" s="122"/>
      <c r="N358" s="122"/>
      <c r="O358" s="122"/>
      <c r="P358" s="122"/>
      <c r="Q358" s="122"/>
    </row>
    <row r="359" spans="1:17" s="36" customFormat="1" ht="8.65" customHeight="1" x14ac:dyDescent="0.15">
      <c r="A359" s="119" t="s">
        <v>33</v>
      </c>
      <c r="B359" s="120">
        <v>152.7071927100001</v>
      </c>
      <c r="C359" s="121">
        <v>-0.48235199999999967</v>
      </c>
      <c r="D359" s="121">
        <v>5.4651279999999991</v>
      </c>
      <c r="E359" s="121">
        <v>62.049305709999999</v>
      </c>
      <c r="G359" s="37"/>
      <c r="H359" s="37"/>
      <c r="I359" s="37"/>
      <c r="J359" s="38"/>
      <c r="K359" s="37"/>
      <c r="L359" s="122"/>
      <c r="M359" s="122"/>
      <c r="N359" s="122"/>
      <c r="O359" s="122"/>
      <c r="P359" s="122"/>
      <c r="Q359" s="122"/>
    </row>
    <row r="360" spans="1:17" s="36" customFormat="1" ht="8.65" customHeight="1" x14ac:dyDescent="0.15">
      <c r="A360" s="119" t="s">
        <v>34</v>
      </c>
      <c r="B360" s="120">
        <v>1667.2295502000027</v>
      </c>
      <c r="C360" s="121" t="s">
        <v>75</v>
      </c>
      <c r="D360" s="121">
        <v>905.79023809999831</v>
      </c>
      <c r="E360" s="121">
        <v>760.01953009999988</v>
      </c>
      <c r="G360" s="37"/>
      <c r="H360" s="37"/>
      <c r="I360" s="37"/>
      <c r="J360" s="38"/>
      <c r="K360" s="37"/>
      <c r="L360" s="122"/>
      <c r="M360" s="122"/>
      <c r="N360" s="122"/>
      <c r="O360" s="122"/>
      <c r="P360" s="122"/>
      <c r="Q360" s="122"/>
    </row>
    <row r="361" spans="1:17" s="36" customFormat="1" ht="8.65" customHeight="1" x14ac:dyDescent="0.15">
      <c r="A361" s="123" t="s">
        <v>35</v>
      </c>
      <c r="B361" s="124">
        <v>201.17997679999991</v>
      </c>
      <c r="C361" s="125">
        <v>0</v>
      </c>
      <c r="D361" s="125">
        <v>159.65931799999998</v>
      </c>
      <c r="E361" s="125">
        <v>39.302684799999994</v>
      </c>
      <c r="G361" s="37"/>
      <c r="H361" s="37"/>
      <c r="I361" s="37"/>
      <c r="J361" s="38"/>
      <c r="K361" s="37"/>
      <c r="L361" s="122"/>
      <c r="M361" s="122"/>
      <c r="N361" s="122"/>
      <c r="O361" s="122"/>
      <c r="P361" s="122"/>
      <c r="Q361" s="122"/>
    </row>
    <row r="362" spans="1:17" s="36" customFormat="1" ht="8.65" customHeight="1" x14ac:dyDescent="0.15">
      <c r="A362" s="119" t="s">
        <v>36</v>
      </c>
      <c r="B362" s="120">
        <v>380.89686500000022</v>
      </c>
      <c r="C362" s="121" t="s">
        <v>75</v>
      </c>
      <c r="D362" s="121">
        <v>164.249167</v>
      </c>
      <c r="E362" s="121">
        <v>214.13747200000003</v>
      </c>
      <c r="G362" s="37"/>
      <c r="H362" s="37"/>
      <c r="I362" s="37"/>
      <c r="J362" s="38"/>
      <c r="K362" s="37"/>
      <c r="L362" s="122"/>
      <c r="M362" s="122"/>
      <c r="N362" s="122"/>
      <c r="O362" s="122"/>
      <c r="P362" s="122"/>
      <c r="Q362" s="122"/>
    </row>
    <row r="363" spans="1:17" s="36" customFormat="1" ht="8.65" customHeight="1" x14ac:dyDescent="0.15">
      <c r="A363" s="119" t="s">
        <v>61</v>
      </c>
      <c r="B363" s="120">
        <v>1071.5038360000021</v>
      </c>
      <c r="C363" s="121">
        <v>-1.936008</v>
      </c>
      <c r="D363" s="121">
        <v>665.6133609999996</v>
      </c>
      <c r="E363" s="121">
        <v>403.89786399999997</v>
      </c>
      <c r="G363" s="37"/>
      <c r="H363" s="37"/>
      <c r="I363" s="37"/>
      <c r="J363" s="38"/>
      <c r="K363" s="37"/>
      <c r="L363" s="122"/>
      <c r="M363" s="122"/>
      <c r="N363" s="122"/>
      <c r="O363" s="122"/>
      <c r="P363" s="122"/>
      <c r="Q363" s="122"/>
    </row>
    <row r="364" spans="1:17" s="36" customFormat="1" ht="8.65" customHeight="1" x14ac:dyDescent="0.15">
      <c r="A364" s="119" t="s">
        <v>38</v>
      </c>
      <c r="B364" s="120">
        <v>302.18579016999968</v>
      </c>
      <c r="C364" s="121" t="s">
        <v>75</v>
      </c>
      <c r="D364" s="121">
        <v>66.777382000000003</v>
      </c>
      <c r="E364" s="121">
        <v>229.62467416999999</v>
      </c>
      <c r="G364" s="37"/>
      <c r="H364" s="37"/>
      <c r="I364" s="37"/>
      <c r="J364" s="38"/>
      <c r="K364" s="37"/>
      <c r="L364" s="122"/>
      <c r="M364" s="122"/>
      <c r="N364" s="122"/>
      <c r="O364" s="122"/>
      <c r="P364" s="122"/>
      <c r="Q364" s="122"/>
    </row>
    <row r="365" spans="1:17" s="36" customFormat="1" ht="8.65" customHeight="1" x14ac:dyDescent="0.15">
      <c r="A365" s="123" t="s">
        <v>39</v>
      </c>
      <c r="B365" s="124">
        <v>460.72732700000006</v>
      </c>
      <c r="C365" s="125" t="s">
        <v>75</v>
      </c>
      <c r="D365" s="125">
        <v>353.01145800000012</v>
      </c>
      <c r="E365" s="125">
        <v>101.86992400000001</v>
      </c>
      <c r="G365" s="37"/>
      <c r="H365" s="37"/>
      <c r="I365" s="37"/>
      <c r="J365" s="38"/>
      <c r="K365" s="37"/>
      <c r="L365" s="122"/>
      <c r="M365" s="122"/>
      <c r="N365" s="122"/>
      <c r="O365" s="122"/>
      <c r="P365" s="122"/>
      <c r="Q365" s="122"/>
    </row>
    <row r="366" spans="1:17" s="36" customFormat="1" ht="8.65" customHeight="1" x14ac:dyDescent="0.15">
      <c r="A366" s="119" t="s">
        <v>40</v>
      </c>
      <c r="B366" s="120">
        <v>175.53634967000002</v>
      </c>
      <c r="C366" s="121">
        <v>-1.5957869999999996</v>
      </c>
      <c r="D366" s="121">
        <v>43.875927000000004</v>
      </c>
      <c r="E366" s="121">
        <v>135.97036166999999</v>
      </c>
      <c r="G366" s="37"/>
      <c r="H366" s="37"/>
      <c r="I366" s="37"/>
      <c r="J366" s="38"/>
      <c r="K366" s="37"/>
      <c r="L366" s="122"/>
      <c r="M366" s="122"/>
      <c r="N366" s="122"/>
      <c r="O366" s="122"/>
      <c r="P366" s="122"/>
      <c r="Q366" s="122"/>
    </row>
    <row r="367" spans="1:17" s="36" customFormat="1" ht="8.65" customHeight="1" x14ac:dyDescent="0.15">
      <c r="A367" s="119" t="s">
        <v>41</v>
      </c>
      <c r="B367" s="120">
        <v>1574.3363465499992</v>
      </c>
      <c r="C367" s="121" t="s">
        <v>75</v>
      </c>
      <c r="D367" s="121">
        <v>884.5331930000001</v>
      </c>
      <c r="E367" s="121">
        <v>680.92432154999995</v>
      </c>
      <c r="G367" s="37"/>
      <c r="H367" s="37"/>
      <c r="I367" s="37"/>
      <c r="J367" s="38"/>
      <c r="K367" s="37"/>
      <c r="L367" s="122"/>
      <c r="M367" s="122"/>
      <c r="N367" s="122"/>
      <c r="O367" s="122"/>
      <c r="P367" s="122"/>
      <c r="Q367" s="122"/>
    </row>
    <row r="368" spans="1:17" s="36" customFormat="1" ht="8.65" customHeight="1" x14ac:dyDescent="0.15">
      <c r="A368" s="119" t="s">
        <v>42</v>
      </c>
      <c r="B368" s="120">
        <v>135.01064355999995</v>
      </c>
      <c r="C368" s="121" t="s">
        <v>75</v>
      </c>
      <c r="D368" s="121">
        <v>60.498571999999974</v>
      </c>
      <c r="E368" s="121">
        <v>70.168692559999997</v>
      </c>
      <c r="G368" s="37"/>
      <c r="H368" s="37"/>
      <c r="I368" s="37"/>
      <c r="J368" s="38"/>
      <c r="K368" s="37"/>
      <c r="L368" s="122"/>
      <c r="M368" s="122"/>
      <c r="N368" s="122"/>
      <c r="O368" s="122"/>
      <c r="P368" s="122"/>
      <c r="Q368" s="122"/>
    </row>
    <row r="369" spans="1:17" s="36" customFormat="1" ht="8.65" customHeight="1" x14ac:dyDescent="0.15">
      <c r="A369" s="123" t="s">
        <v>43</v>
      </c>
      <c r="B369" s="124">
        <v>932.42304499999887</v>
      </c>
      <c r="C369" s="125" t="s">
        <v>75</v>
      </c>
      <c r="D369" s="125">
        <v>623.45819300000005</v>
      </c>
      <c r="E369" s="125">
        <v>279.67332099999999</v>
      </c>
      <c r="G369" s="37"/>
      <c r="H369" s="37"/>
      <c r="I369" s="37"/>
      <c r="J369" s="38"/>
      <c r="K369" s="37"/>
      <c r="L369" s="122"/>
      <c r="M369" s="122"/>
      <c r="N369" s="122"/>
      <c r="O369" s="122"/>
      <c r="P369" s="122"/>
      <c r="Q369" s="122"/>
    </row>
    <row r="370" spans="1:17" s="36" customFormat="1" ht="8.65" customHeight="1" x14ac:dyDescent="0.15">
      <c r="A370" s="119" t="s">
        <v>44</v>
      </c>
      <c r="B370" s="120">
        <v>123.70981099999992</v>
      </c>
      <c r="C370" s="121">
        <v>0</v>
      </c>
      <c r="D370" s="121">
        <v>105.56994499999993</v>
      </c>
      <c r="E370" s="121">
        <v>8.579405999999997</v>
      </c>
      <c r="G370" s="37"/>
      <c r="H370" s="37"/>
      <c r="I370" s="37"/>
      <c r="J370" s="38"/>
      <c r="K370" s="37"/>
      <c r="L370" s="122"/>
      <c r="M370" s="122"/>
      <c r="N370" s="122"/>
      <c r="O370" s="122"/>
      <c r="P370" s="122"/>
      <c r="Q370" s="122"/>
    </row>
    <row r="371" spans="1:17" s="36" customFormat="1" ht="8.65" customHeight="1" x14ac:dyDescent="0.15">
      <c r="A371" s="119" t="s">
        <v>45</v>
      </c>
      <c r="B371" s="120">
        <v>607.78018616999964</v>
      </c>
      <c r="C371" s="121">
        <v>0.12676699999999952</v>
      </c>
      <c r="D371" s="121">
        <v>252.54370276999992</v>
      </c>
      <c r="E371" s="121">
        <v>354.03712940000003</v>
      </c>
      <c r="G371" s="37"/>
      <c r="H371" s="37"/>
      <c r="I371" s="37"/>
      <c r="J371" s="38"/>
      <c r="K371" s="37"/>
      <c r="L371" s="122"/>
      <c r="M371" s="122"/>
      <c r="N371" s="122"/>
      <c r="O371" s="122"/>
      <c r="P371" s="122"/>
      <c r="Q371" s="122"/>
    </row>
    <row r="372" spans="1:17" s="36" customFormat="1" ht="8.65" customHeight="1" x14ac:dyDescent="0.15">
      <c r="A372" s="119" t="s">
        <v>46</v>
      </c>
      <c r="B372" s="120">
        <v>145.53444963999996</v>
      </c>
      <c r="C372" s="121" t="s">
        <v>75</v>
      </c>
      <c r="D372" s="121">
        <v>42.017700000000012</v>
      </c>
      <c r="E372" s="121">
        <v>101.81263664000001</v>
      </c>
      <c r="G372" s="37"/>
      <c r="H372" s="37"/>
      <c r="I372" s="37"/>
      <c r="J372" s="38"/>
      <c r="K372" s="37"/>
      <c r="L372" s="122"/>
      <c r="M372" s="122"/>
      <c r="N372" s="122"/>
      <c r="O372" s="122"/>
      <c r="P372" s="122"/>
      <c r="Q372" s="122"/>
    </row>
    <row r="373" spans="1:17" s="36" customFormat="1" ht="8.65" customHeight="1" x14ac:dyDescent="0.15">
      <c r="A373" s="123" t="s">
        <v>47</v>
      </c>
      <c r="B373" s="124">
        <v>1836.462303</v>
      </c>
      <c r="C373" s="125">
        <v>0</v>
      </c>
      <c r="D373" s="125">
        <v>1804.8156039999997</v>
      </c>
      <c r="E373" s="125">
        <v>31.646698999999998</v>
      </c>
      <c r="G373" s="37"/>
      <c r="H373" s="37"/>
      <c r="I373" s="37"/>
      <c r="J373" s="38"/>
      <c r="K373" s="37"/>
      <c r="L373" s="122"/>
      <c r="M373" s="122"/>
      <c r="N373" s="122"/>
      <c r="O373" s="122"/>
      <c r="P373" s="122"/>
      <c r="Q373" s="122"/>
    </row>
    <row r="374" spans="1:17" s="36" customFormat="1" ht="8.65" customHeight="1" x14ac:dyDescent="0.15">
      <c r="A374" s="109"/>
      <c r="B374" s="133"/>
      <c r="C374" s="133"/>
      <c r="D374" s="133"/>
      <c r="E374" s="133"/>
      <c r="I374" s="112"/>
    </row>
    <row r="375" spans="1:17" s="36" customFormat="1" ht="9" customHeight="1" x14ac:dyDescent="0.15">
      <c r="A375" s="132" t="s">
        <v>77</v>
      </c>
      <c r="B375" s="127"/>
      <c r="C375" s="127"/>
      <c r="D375" s="128"/>
      <c r="E375" s="128"/>
      <c r="G375" s="122"/>
      <c r="H375" s="122"/>
      <c r="I375" s="112"/>
      <c r="J375" s="122"/>
      <c r="K375" s="122"/>
      <c r="L375" s="122"/>
      <c r="M375" s="122"/>
      <c r="N375" s="122"/>
      <c r="O375" s="122"/>
      <c r="P375" s="122"/>
      <c r="Q375" s="122"/>
    </row>
    <row r="376" spans="1:17" s="36" customFormat="1" ht="8.65" customHeight="1" x14ac:dyDescent="0.15">
      <c r="A376" s="134">
        <v>2009</v>
      </c>
      <c r="B376" s="130"/>
      <c r="C376" s="130"/>
      <c r="D376" s="130"/>
      <c r="E376" s="130"/>
      <c r="I376" s="112"/>
    </row>
    <row r="377" spans="1:17" s="115" customFormat="1" ht="8.65" customHeight="1" x14ac:dyDescent="0.15">
      <c r="A377" s="113" t="s">
        <v>15</v>
      </c>
      <c r="B377" s="114">
        <f>SUM(B379:B410)</f>
        <v>17961.637380099997</v>
      </c>
      <c r="C377" s="114">
        <v>22.248726719999993</v>
      </c>
      <c r="D377" s="114">
        <v>9427.9203810200142</v>
      </c>
      <c r="E377" s="114">
        <v>8511.4682723600035</v>
      </c>
      <c r="G377" s="122"/>
      <c r="H377" s="122"/>
      <c r="I377" s="112"/>
      <c r="J377" s="116"/>
      <c r="K377" s="116"/>
      <c r="L377" s="116"/>
      <c r="M377" s="116"/>
      <c r="N377" s="116"/>
      <c r="O377" s="116"/>
      <c r="P377" s="116"/>
      <c r="Q377" s="116"/>
    </row>
    <row r="378" spans="1:17" s="115" customFormat="1" ht="3.95" customHeight="1" x14ac:dyDescent="0.15">
      <c r="A378" s="113"/>
      <c r="B378" s="114"/>
      <c r="C378" s="117"/>
      <c r="D378" s="117"/>
      <c r="E378" s="117"/>
      <c r="G378" s="116"/>
      <c r="H378" s="116"/>
      <c r="I378" s="112"/>
      <c r="J378" s="116"/>
      <c r="K378" s="116"/>
      <c r="L378" s="116"/>
      <c r="M378" s="116"/>
      <c r="N378" s="116"/>
      <c r="O378" s="116"/>
      <c r="P378" s="116"/>
      <c r="Q378" s="116"/>
    </row>
    <row r="379" spans="1:17" s="36" customFormat="1" ht="8.65" customHeight="1" x14ac:dyDescent="0.15">
      <c r="A379" s="119" t="s">
        <v>16</v>
      </c>
      <c r="B379" s="120">
        <v>342.1243536799999</v>
      </c>
      <c r="C379" s="121" t="s">
        <v>75</v>
      </c>
      <c r="D379" s="121">
        <v>299.40348175999986</v>
      </c>
      <c r="E379" s="121">
        <v>42.765562920000001</v>
      </c>
      <c r="G379" s="37"/>
      <c r="H379" s="37"/>
      <c r="I379" s="37"/>
      <c r="J379" s="38"/>
      <c r="K379" s="37"/>
      <c r="L379" s="122"/>
      <c r="M379" s="122"/>
      <c r="N379" s="122"/>
      <c r="O379" s="122"/>
      <c r="P379" s="122"/>
      <c r="Q379" s="122"/>
    </row>
    <row r="380" spans="1:17" s="36" customFormat="1" ht="8.65" customHeight="1" x14ac:dyDescent="0.15">
      <c r="A380" s="119" t="s">
        <v>17</v>
      </c>
      <c r="B380" s="120">
        <v>829.58471115999873</v>
      </c>
      <c r="C380" s="121" t="s">
        <v>75</v>
      </c>
      <c r="D380" s="121">
        <v>606.97252131999903</v>
      </c>
      <c r="E380" s="121">
        <v>222.60820484000007</v>
      </c>
      <c r="G380" s="37"/>
      <c r="H380" s="37"/>
      <c r="I380" s="37"/>
      <c r="J380" s="38"/>
      <c r="K380" s="37"/>
      <c r="L380" s="122"/>
      <c r="M380" s="122"/>
      <c r="N380" s="122"/>
      <c r="O380" s="122"/>
      <c r="P380" s="122"/>
      <c r="Q380" s="122"/>
    </row>
    <row r="381" spans="1:17" s="36" customFormat="1" ht="8.65" customHeight="1" x14ac:dyDescent="0.15">
      <c r="A381" s="119" t="s">
        <v>18</v>
      </c>
      <c r="B381" s="120">
        <v>451.55422853000005</v>
      </c>
      <c r="C381" s="121">
        <v>0.12473172000000002</v>
      </c>
      <c r="D381" s="121">
        <v>175.97780500000005</v>
      </c>
      <c r="E381" s="121">
        <v>275.44647681000004</v>
      </c>
      <c r="G381" s="37"/>
      <c r="H381" s="37"/>
      <c r="I381" s="37"/>
      <c r="J381" s="38"/>
      <c r="K381" s="37"/>
      <c r="L381" s="122"/>
      <c r="M381" s="122"/>
      <c r="N381" s="122"/>
      <c r="O381" s="122"/>
      <c r="P381" s="122"/>
      <c r="Q381" s="122"/>
    </row>
    <row r="382" spans="1:17" s="36" customFormat="1" ht="8.65" customHeight="1" x14ac:dyDescent="0.15">
      <c r="A382" s="123" t="s">
        <v>19</v>
      </c>
      <c r="B382" s="124">
        <v>25.896665690000006</v>
      </c>
      <c r="C382" s="125" t="s">
        <v>75</v>
      </c>
      <c r="D382" s="125">
        <v>-11.931825809999999</v>
      </c>
      <c r="E382" s="125">
        <v>39.428786499999994</v>
      </c>
      <c r="G382" s="37"/>
      <c r="H382" s="37"/>
      <c r="I382" s="37"/>
      <c r="J382" s="38"/>
      <c r="K382" s="37"/>
      <c r="L382" s="122"/>
      <c r="M382" s="122"/>
      <c r="N382" s="122"/>
      <c r="O382" s="122"/>
      <c r="P382" s="122"/>
      <c r="Q382" s="122"/>
    </row>
    <row r="383" spans="1:17" s="36" customFormat="1" ht="8.65" customHeight="1" x14ac:dyDescent="0.15">
      <c r="A383" s="119" t="s">
        <v>20</v>
      </c>
      <c r="B383" s="120">
        <v>381.21029472000004</v>
      </c>
      <c r="C383" s="121" t="s">
        <v>75</v>
      </c>
      <c r="D383" s="121">
        <v>267.55072372000018</v>
      </c>
      <c r="E383" s="121">
        <v>101.06894799999999</v>
      </c>
      <c r="G383" s="37"/>
      <c r="H383" s="37"/>
      <c r="I383" s="37"/>
      <c r="J383" s="38"/>
      <c r="K383" s="37"/>
      <c r="L383" s="122"/>
      <c r="M383" s="122"/>
      <c r="N383" s="122"/>
      <c r="O383" s="122"/>
      <c r="P383" s="122"/>
      <c r="Q383" s="122"/>
    </row>
    <row r="384" spans="1:17" s="36" customFormat="1" ht="8.65" customHeight="1" x14ac:dyDescent="0.15">
      <c r="A384" s="119" t="s">
        <v>21</v>
      </c>
      <c r="B384" s="120">
        <v>134.76719030999993</v>
      </c>
      <c r="C384" s="121">
        <v>0.24887999999999999</v>
      </c>
      <c r="D384" s="121">
        <v>7.3394210000000024</v>
      </c>
      <c r="E384" s="121">
        <v>113.19762630999996</v>
      </c>
      <c r="G384" s="37"/>
      <c r="H384" s="37"/>
      <c r="I384" s="37"/>
      <c r="J384" s="38"/>
      <c r="K384" s="37"/>
      <c r="L384" s="122"/>
      <c r="M384" s="122"/>
      <c r="N384" s="122"/>
      <c r="O384" s="122"/>
      <c r="P384" s="122"/>
      <c r="Q384" s="122"/>
    </row>
    <row r="385" spans="1:17" s="36" customFormat="1" ht="8.65" customHeight="1" x14ac:dyDescent="0.15">
      <c r="A385" s="119" t="s">
        <v>22</v>
      </c>
      <c r="B385" s="120">
        <v>91.881580189999994</v>
      </c>
      <c r="C385" s="121" t="s">
        <v>75</v>
      </c>
      <c r="D385" s="121">
        <v>30.884515999999994</v>
      </c>
      <c r="E385" s="121">
        <v>51.422977000000003</v>
      </c>
      <c r="G385" s="37"/>
      <c r="H385" s="37"/>
      <c r="I385" s="37"/>
      <c r="J385" s="38"/>
      <c r="K385" s="37"/>
      <c r="L385" s="122"/>
      <c r="M385" s="122"/>
      <c r="N385" s="122"/>
      <c r="O385" s="122"/>
      <c r="P385" s="122"/>
      <c r="Q385" s="122"/>
    </row>
    <row r="386" spans="1:17" s="36" customFormat="1" ht="8.65" customHeight="1" x14ac:dyDescent="0.15">
      <c r="A386" s="123" t="s">
        <v>23</v>
      </c>
      <c r="B386" s="124">
        <v>1424.5148853000012</v>
      </c>
      <c r="C386" s="125">
        <v>1.0594120000000002</v>
      </c>
      <c r="D386" s="125">
        <v>1334.2478520300015</v>
      </c>
      <c r="E386" s="125">
        <v>89.080750269999996</v>
      </c>
      <c r="G386" s="37"/>
      <c r="H386" s="37"/>
      <c r="I386" s="37"/>
      <c r="J386" s="38"/>
      <c r="K386" s="37"/>
      <c r="L386" s="122"/>
      <c r="M386" s="122"/>
      <c r="N386" s="122"/>
      <c r="O386" s="122"/>
      <c r="P386" s="122"/>
      <c r="Q386" s="122"/>
    </row>
    <row r="387" spans="1:17" s="36" customFormat="1" ht="8.65" customHeight="1" x14ac:dyDescent="0.15">
      <c r="A387" s="119" t="s">
        <v>24</v>
      </c>
      <c r="B387" s="120">
        <v>5374.8346769100008</v>
      </c>
      <c r="C387" s="121">
        <v>0.35066599999999992</v>
      </c>
      <c r="D387" s="121">
        <v>1695.5563039600002</v>
      </c>
      <c r="E387" s="121">
        <v>3678.9277069499999</v>
      </c>
      <c r="G387" s="37"/>
      <c r="H387" s="37"/>
      <c r="I387" s="37"/>
      <c r="J387" s="38"/>
      <c r="K387" s="37"/>
      <c r="L387" s="122"/>
      <c r="M387" s="122"/>
      <c r="N387" s="122"/>
      <c r="O387" s="122"/>
      <c r="P387" s="122"/>
      <c r="Q387" s="122"/>
    </row>
    <row r="388" spans="1:17" s="36" customFormat="1" ht="8.65" customHeight="1" x14ac:dyDescent="0.15">
      <c r="A388" s="119" t="s">
        <v>25</v>
      </c>
      <c r="B388" s="120">
        <v>127.36882939000002</v>
      </c>
      <c r="C388" s="121" t="s">
        <v>75</v>
      </c>
      <c r="D388" s="121">
        <v>88.578357389999994</v>
      </c>
      <c r="E388" s="121">
        <v>38.706673999999992</v>
      </c>
      <c r="G388" s="37"/>
      <c r="H388" s="37"/>
      <c r="I388" s="37"/>
      <c r="J388" s="38"/>
      <c r="K388" s="37"/>
      <c r="L388" s="122"/>
      <c r="M388" s="122"/>
      <c r="N388" s="122"/>
      <c r="O388" s="122"/>
      <c r="P388" s="122"/>
      <c r="Q388" s="122"/>
    </row>
    <row r="389" spans="1:17" s="36" customFormat="1" ht="8.65" customHeight="1" x14ac:dyDescent="0.15">
      <c r="A389" s="119" t="s">
        <v>26</v>
      </c>
      <c r="B389" s="120">
        <v>508.59799896999999</v>
      </c>
      <c r="C389" s="121" t="s">
        <v>75</v>
      </c>
      <c r="D389" s="121">
        <v>148.47286781</v>
      </c>
      <c r="E389" s="121">
        <v>359.9687721599999</v>
      </c>
      <c r="G389" s="37"/>
      <c r="H389" s="37"/>
      <c r="I389" s="37"/>
      <c r="J389" s="38"/>
      <c r="K389" s="37"/>
      <c r="L389" s="122"/>
      <c r="M389" s="122"/>
      <c r="N389" s="122"/>
      <c r="O389" s="122"/>
      <c r="P389" s="122"/>
      <c r="Q389" s="122"/>
    </row>
    <row r="390" spans="1:17" s="36" customFormat="1" ht="8.65" customHeight="1" x14ac:dyDescent="0.15">
      <c r="A390" s="123" t="s">
        <v>27</v>
      </c>
      <c r="B390" s="124">
        <v>135.51905221999996</v>
      </c>
      <c r="C390" s="125" t="s">
        <v>75</v>
      </c>
      <c r="D390" s="125">
        <v>68.612732999999992</v>
      </c>
      <c r="E390" s="125">
        <v>58.341616219999999</v>
      </c>
      <c r="G390" s="37"/>
      <c r="H390" s="37"/>
      <c r="I390" s="37"/>
      <c r="J390" s="38"/>
      <c r="K390" s="37"/>
      <c r="L390" s="122"/>
      <c r="M390" s="122"/>
      <c r="N390" s="122"/>
      <c r="O390" s="122"/>
      <c r="P390" s="122"/>
      <c r="Q390" s="122"/>
    </row>
    <row r="391" spans="1:17" s="36" customFormat="1" ht="8.65" customHeight="1" x14ac:dyDescent="0.15">
      <c r="A391" s="119" t="s">
        <v>28</v>
      </c>
      <c r="B391" s="120">
        <v>111.45512400000005</v>
      </c>
      <c r="C391" s="121" t="s">
        <v>75</v>
      </c>
      <c r="D391" s="121">
        <v>43.776383999999972</v>
      </c>
      <c r="E391" s="121">
        <v>67.640961000000019</v>
      </c>
      <c r="G391" s="37"/>
      <c r="H391" s="37"/>
      <c r="I391" s="37"/>
      <c r="J391" s="38"/>
      <c r="K391" s="37"/>
      <c r="L391" s="122"/>
      <c r="M391" s="122"/>
      <c r="N391" s="122"/>
      <c r="O391" s="122"/>
      <c r="P391" s="122"/>
      <c r="Q391" s="122"/>
    </row>
    <row r="392" spans="1:17" s="36" customFormat="1" ht="8.65" customHeight="1" x14ac:dyDescent="0.15">
      <c r="A392" s="119" t="s">
        <v>29</v>
      </c>
      <c r="B392" s="120">
        <v>1003.8696215000007</v>
      </c>
      <c r="C392" s="121">
        <v>0.68745099999999992</v>
      </c>
      <c r="D392" s="121">
        <v>948.40921617000038</v>
      </c>
      <c r="E392" s="121">
        <v>54.772749330000025</v>
      </c>
      <c r="G392" s="37"/>
      <c r="H392" s="37"/>
      <c r="I392" s="37"/>
      <c r="J392" s="38"/>
      <c r="K392" s="37"/>
      <c r="L392" s="122"/>
      <c r="M392" s="122"/>
      <c r="N392" s="122"/>
      <c r="O392" s="122"/>
      <c r="P392" s="122"/>
      <c r="Q392" s="122"/>
    </row>
    <row r="393" spans="1:17" s="36" customFormat="1" ht="8.65" customHeight="1" x14ac:dyDescent="0.15">
      <c r="A393" s="119" t="s">
        <v>30</v>
      </c>
      <c r="B393" s="120">
        <v>1592.1843955799977</v>
      </c>
      <c r="C393" s="121" t="s">
        <v>75</v>
      </c>
      <c r="D393" s="121">
        <v>679.74991202000001</v>
      </c>
      <c r="E393" s="121">
        <v>912.31916155999977</v>
      </c>
      <c r="G393" s="37"/>
      <c r="H393" s="37"/>
      <c r="I393" s="37"/>
      <c r="J393" s="38"/>
      <c r="K393" s="37"/>
      <c r="L393" s="122"/>
      <c r="M393" s="122"/>
      <c r="N393" s="122"/>
      <c r="O393" s="122"/>
      <c r="P393" s="122"/>
      <c r="Q393" s="122"/>
    </row>
    <row r="394" spans="1:17" s="36" customFormat="1" ht="8.65" customHeight="1" x14ac:dyDescent="0.15">
      <c r="A394" s="123" t="s">
        <v>31</v>
      </c>
      <c r="B394" s="124">
        <v>156.47530513999996</v>
      </c>
      <c r="C394" s="125" t="s">
        <v>75</v>
      </c>
      <c r="D394" s="125">
        <v>45.680574000000007</v>
      </c>
      <c r="E394" s="125">
        <v>110.76968214</v>
      </c>
      <c r="G394" s="37"/>
      <c r="H394" s="37"/>
      <c r="I394" s="37"/>
      <c r="J394" s="38"/>
      <c r="K394" s="37"/>
      <c r="L394" s="122"/>
      <c r="M394" s="122"/>
      <c r="N394" s="122"/>
      <c r="O394" s="122"/>
      <c r="P394" s="122"/>
      <c r="Q394" s="122"/>
    </row>
    <row r="395" spans="1:17" s="36" customFormat="1" ht="8.65" customHeight="1" x14ac:dyDescent="0.15">
      <c r="A395" s="119" t="s">
        <v>32</v>
      </c>
      <c r="B395" s="120">
        <v>121.69188635999994</v>
      </c>
      <c r="C395" s="121" t="s">
        <v>75</v>
      </c>
      <c r="D395" s="121">
        <v>71.071579999999997</v>
      </c>
      <c r="E395" s="121">
        <v>50.609584360000007</v>
      </c>
      <c r="G395" s="37"/>
      <c r="H395" s="37"/>
      <c r="I395" s="37"/>
      <c r="J395" s="38"/>
      <c r="K395" s="37"/>
      <c r="L395" s="122"/>
      <c r="M395" s="122"/>
      <c r="N395" s="122"/>
      <c r="O395" s="122"/>
      <c r="P395" s="122"/>
      <c r="Q395" s="122"/>
    </row>
    <row r="396" spans="1:17" s="36" customFormat="1" ht="8.65" customHeight="1" x14ac:dyDescent="0.15">
      <c r="A396" s="119" t="s">
        <v>33</v>
      </c>
      <c r="B396" s="120">
        <v>102.71026977999995</v>
      </c>
      <c r="C396" s="121">
        <v>0.26018800000000031</v>
      </c>
      <c r="D396" s="121">
        <v>17.158320999999997</v>
      </c>
      <c r="E396" s="121">
        <v>85.064940780000001</v>
      </c>
      <c r="G396" s="37"/>
      <c r="H396" s="37"/>
      <c r="I396" s="37"/>
      <c r="J396" s="38"/>
      <c r="K396" s="37"/>
      <c r="L396" s="122"/>
      <c r="M396" s="122"/>
      <c r="N396" s="122"/>
      <c r="O396" s="122"/>
      <c r="P396" s="122"/>
      <c r="Q396" s="122"/>
    </row>
    <row r="397" spans="1:17" s="36" customFormat="1" ht="8.65" customHeight="1" x14ac:dyDescent="0.15">
      <c r="A397" s="119" t="s">
        <v>34</v>
      </c>
      <c r="B397" s="120">
        <v>951.28184478999788</v>
      </c>
      <c r="C397" s="121" t="s">
        <v>75</v>
      </c>
      <c r="D397" s="121">
        <v>261.31442983000011</v>
      </c>
      <c r="E397" s="121">
        <v>688.49214496000002</v>
      </c>
      <c r="G397" s="37"/>
      <c r="H397" s="37"/>
      <c r="I397" s="37"/>
      <c r="J397" s="38"/>
      <c r="K397" s="37"/>
      <c r="L397" s="122"/>
      <c r="M397" s="122"/>
      <c r="N397" s="122"/>
      <c r="O397" s="122"/>
      <c r="P397" s="122"/>
      <c r="Q397" s="122"/>
    </row>
    <row r="398" spans="1:17" s="36" customFormat="1" ht="8.65" customHeight="1" x14ac:dyDescent="0.15">
      <c r="A398" s="123" t="s">
        <v>35</v>
      </c>
      <c r="B398" s="124">
        <v>235.8698233499999</v>
      </c>
      <c r="C398" s="125" t="s">
        <v>75</v>
      </c>
      <c r="D398" s="125">
        <v>169.35231318999999</v>
      </c>
      <c r="E398" s="125">
        <v>66.514046160000021</v>
      </c>
      <c r="G398" s="37"/>
      <c r="H398" s="37"/>
      <c r="I398" s="37"/>
      <c r="J398" s="38"/>
      <c r="K398" s="37"/>
      <c r="L398" s="122"/>
      <c r="M398" s="122"/>
      <c r="N398" s="122"/>
      <c r="O398" s="122"/>
      <c r="P398" s="122"/>
      <c r="Q398" s="122"/>
    </row>
    <row r="399" spans="1:17" s="36" customFormat="1" ht="8.65" customHeight="1" x14ac:dyDescent="0.15">
      <c r="A399" s="119" t="s">
        <v>36</v>
      </c>
      <c r="B399" s="120">
        <v>182.30328310000002</v>
      </c>
      <c r="C399" s="121" t="s">
        <v>75</v>
      </c>
      <c r="D399" s="121">
        <v>59.974760290000056</v>
      </c>
      <c r="E399" s="121">
        <v>113.68047181000001</v>
      </c>
      <c r="G399" s="37"/>
      <c r="H399" s="37"/>
      <c r="I399" s="37"/>
      <c r="J399" s="38"/>
      <c r="K399" s="37"/>
      <c r="L399" s="122"/>
      <c r="M399" s="122"/>
      <c r="N399" s="122"/>
      <c r="O399" s="122"/>
      <c r="P399" s="122"/>
      <c r="Q399" s="122"/>
    </row>
    <row r="400" spans="1:17" s="36" customFormat="1" ht="8.65" customHeight="1" x14ac:dyDescent="0.15">
      <c r="A400" s="119" t="s">
        <v>61</v>
      </c>
      <c r="B400" s="120">
        <v>1131.6098622000002</v>
      </c>
      <c r="C400" s="121" t="s">
        <v>75</v>
      </c>
      <c r="D400" s="121">
        <v>887.73405903999969</v>
      </c>
      <c r="E400" s="121">
        <v>247.23836386000002</v>
      </c>
      <c r="G400" s="37"/>
      <c r="H400" s="37"/>
      <c r="I400" s="37"/>
      <c r="J400" s="38"/>
      <c r="K400" s="37"/>
      <c r="L400" s="122"/>
      <c r="M400" s="122"/>
      <c r="N400" s="122"/>
      <c r="O400" s="122"/>
      <c r="P400" s="122"/>
      <c r="Q400" s="122"/>
    </row>
    <row r="401" spans="1:17" s="36" customFormat="1" ht="8.65" customHeight="1" x14ac:dyDescent="0.15">
      <c r="A401" s="119" t="s">
        <v>38</v>
      </c>
      <c r="B401" s="120">
        <v>288.57712299000013</v>
      </c>
      <c r="C401" s="121" t="s">
        <v>75</v>
      </c>
      <c r="D401" s="121">
        <v>51.285782590000061</v>
      </c>
      <c r="E401" s="121">
        <v>237.36917940000006</v>
      </c>
      <c r="G401" s="37"/>
      <c r="H401" s="37"/>
      <c r="I401" s="37"/>
      <c r="J401" s="38"/>
      <c r="K401" s="37"/>
      <c r="L401" s="122"/>
      <c r="M401" s="122"/>
      <c r="N401" s="122"/>
      <c r="O401" s="122"/>
      <c r="P401" s="122"/>
      <c r="Q401" s="122"/>
    </row>
    <row r="402" spans="1:17" s="36" customFormat="1" ht="8.65" customHeight="1" x14ac:dyDescent="0.15">
      <c r="A402" s="123" t="s">
        <v>39</v>
      </c>
      <c r="B402" s="124">
        <v>85.025896999999873</v>
      </c>
      <c r="C402" s="125" t="s">
        <v>75</v>
      </c>
      <c r="D402" s="125">
        <v>10.195031999999994</v>
      </c>
      <c r="E402" s="125">
        <v>61.665082000000005</v>
      </c>
      <c r="G402" s="37"/>
      <c r="H402" s="37"/>
      <c r="I402" s="37"/>
      <c r="J402" s="38"/>
      <c r="K402" s="37"/>
      <c r="L402" s="122"/>
      <c r="M402" s="122"/>
      <c r="N402" s="122"/>
      <c r="O402" s="122"/>
      <c r="P402" s="122"/>
      <c r="Q402" s="122"/>
    </row>
    <row r="403" spans="1:17" s="36" customFormat="1" ht="8.65" customHeight="1" x14ac:dyDescent="0.15">
      <c r="A403" s="119" t="s">
        <v>40</v>
      </c>
      <c r="B403" s="120">
        <v>148.72893830999996</v>
      </c>
      <c r="C403" s="121" t="s">
        <v>75</v>
      </c>
      <c r="D403" s="121">
        <v>37.292597999999998</v>
      </c>
      <c r="E403" s="121">
        <v>111.09379531</v>
      </c>
      <c r="G403" s="37"/>
      <c r="H403" s="37"/>
      <c r="I403" s="37"/>
      <c r="J403" s="38"/>
      <c r="K403" s="37"/>
      <c r="L403" s="122"/>
      <c r="M403" s="122"/>
      <c r="N403" s="122"/>
      <c r="O403" s="122"/>
      <c r="P403" s="122"/>
      <c r="Q403" s="122"/>
    </row>
    <row r="404" spans="1:17" s="36" customFormat="1" ht="8.65" customHeight="1" x14ac:dyDescent="0.15">
      <c r="A404" s="119" t="s">
        <v>41</v>
      </c>
      <c r="B404" s="120">
        <v>357.19632139000026</v>
      </c>
      <c r="C404" s="121" t="s">
        <v>75</v>
      </c>
      <c r="D404" s="121">
        <v>417.87637100000006</v>
      </c>
      <c r="E404" s="121">
        <v>-64.959383609999989</v>
      </c>
      <c r="G404" s="37"/>
      <c r="H404" s="37"/>
      <c r="I404" s="37"/>
      <c r="J404" s="38"/>
      <c r="K404" s="37"/>
      <c r="L404" s="122"/>
      <c r="M404" s="122"/>
      <c r="N404" s="122"/>
      <c r="O404" s="122"/>
      <c r="P404" s="122"/>
      <c r="Q404" s="122"/>
    </row>
    <row r="405" spans="1:17" s="36" customFormat="1" ht="8.65" customHeight="1" x14ac:dyDescent="0.15">
      <c r="A405" s="119" t="s">
        <v>42</v>
      </c>
      <c r="B405" s="120">
        <v>90.366139270000033</v>
      </c>
      <c r="C405" s="121" t="s">
        <v>75</v>
      </c>
      <c r="D405" s="121">
        <v>18.470817189999995</v>
      </c>
      <c r="E405" s="121">
        <v>71.647924079999996</v>
      </c>
      <c r="G405" s="37"/>
      <c r="H405" s="37"/>
      <c r="I405" s="37"/>
      <c r="J405" s="38"/>
      <c r="K405" s="37"/>
      <c r="L405" s="122"/>
      <c r="M405" s="122"/>
      <c r="N405" s="122"/>
      <c r="O405" s="122"/>
      <c r="P405" s="122"/>
      <c r="Q405" s="122"/>
    </row>
    <row r="406" spans="1:17" s="36" customFormat="1" ht="8.65" customHeight="1" x14ac:dyDescent="0.15">
      <c r="A406" s="123" t="s">
        <v>43</v>
      </c>
      <c r="B406" s="124">
        <v>603.16357423000079</v>
      </c>
      <c r="C406" s="125" t="s">
        <v>75</v>
      </c>
      <c r="D406" s="125">
        <v>429.84592879000002</v>
      </c>
      <c r="E406" s="125">
        <v>155.10331443999999</v>
      </c>
      <c r="G406" s="37"/>
      <c r="H406" s="37"/>
      <c r="I406" s="37"/>
      <c r="J406" s="38"/>
      <c r="K406" s="37"/>
      <c r="L406" s="122"/>
      <c r="M406" s="122"/>
      <c r="N406" s="122"/>
      <c r="O406" s="122"/>
      <c r="P406" s="122"/>
      <c r="Q406" s="122"/>
    </row>
    <row r="407" spans="1:17" s="36" customFormat="1" ht="8.65" customHeight="1" x14ac:dyDescent="0.15">
      <c r="A407" s="119" t="s">
        <v>44</v>
      </c>
      <c r="B407" s="120">
        <v>72.191990999999959</v>
      </c>
      <c r="C407" s="121" t="s">
        <v>75</v>
      </c>
      <c r="D407" s="121">
        <v>25.997399999999999</v>
      </c>
      <c r="E407" s="121">
        <v>39.674195000000005</v>
      </c>
      <c r="G407" s="37"/>
      <c r="H407" s="37"/>
      <c r="I407" s="37"/>
      <c r="J407" s="38"/>
      <c r="K407" s="37"/>
      <c r="L407" s="122"/>
      <c r="M407" s="122"/>
      <c r="N407" s="122"/>
      <c r="O407" s="122"/>
      <c r="P407" s="122"/>
      <c r="Q407" s="122"/>
    </row>
    <row r="408" spans="1:17" s="36" customFormat="1" ht="8.65" customHeight="1" x14ac:dyDescent="0.15">
      <c r="A408" s="119" t="s">
        <v>45</v>
      </c>
      <c r="B408" s="120">
        <v>517.97893483000007</v>
      </c>
      <c r="C408" s="121" t="s">
        <v>75</v>
      </c>
      <c r="D408" s="121">
        <v>208.59934554000006</v>
      </c>
      <c r="E408" s="121">
        <v>308.75372529000003</v>
      </c>
      <c r="G408" s="37"/>
      <c r="H408" s="37"/>
      <c r="I408" s="37"/>
      <c r="J408" s="38"/>
      <c r="K408" s="37"/>
      <c r="L408" s="122"/>
      <c r="M408" s="122"/>
      <c r="N408" s="122"/>
      <c r="O408" s="122"/>
      <c r="P408" s="122"/>
      <c r="Q408" s="122"/>
    </row>
    <row r="409" spans="1:17" s="36" customFormat="1" ht="8.65" customHeight="1" x14ac:dyDescent="0.15">
      <c r="A409" s="119" t="s">
        <v>46</v>
      </c>
      <c r="B409" s="120">
        <v>79.586262210000044</v>
      </c>
      <c r="C409" s="121" t="s">
        <v>75</v>
      </c>
      <c r="D409" s="121">
        <v>9.9243560000000031</v>
      </c>
      <c r="E409" s="121">
        <v>68.044374210000001</v>
      </c>
      <c r="G409" s="37"/>
      <c r="H409" s="37"/>
      <c r="I409" s="37"/>
      <c r="J409" s="38"/>
      <c r="K409" s="37"/>
      <c r="L409" s="122"/>
      <c r="M409" s="122"/>
      <c r="N409" s="122"/>
      <c r="O409" s="122"/>
      <c r="P409" s="122"/>
      <c r="Q409" s="122"/>
    </row>
    <row r="410" spans="1:17" s="36" customFormat="1" ht="8.65" customHeight="1" x14ac:dyDescent="0.15">
      <c r="A410" s="123" t="s">
        <v>47</v>
      </c>
      <c r="B410" s="124">
        <v>301.51631599999962</v>
      </c>
      <c r="C410" s="125" t="s">
        <v>75</v>
      </c>
      <c r="D410" s="125">
        <v>280.66222700000003</v>
      </c>
      <c r="E410" s="125">
        <v>19.389589000000001</v>
      </c>
      <c r="G410" s="37"/>
      <c r="H410" s="37"/>
      <c r="I410" s="37"/>
      <c r="J410" s="38"/>
      <c r="K410" s="37"/>
      <c r="L410" s="122"/>
      <c r="M410" s="122"/>
      <c r="N410" s="122"/>
      <c r="O410" s="122"/>
      <c r="P410" s="122"/>
      <c r="Q410" s="122"/>
    </row>
    <row r="411" spans="1:17" s="36" customFormat="1" ht="8.65" customHeight="1" x14ac:dyDescent="0.15">
      <c r="A411" s="126"/>
      <c r="B411" s="127"/>
      <c r="C411" s="128"/>
      <c r="D411" s="128"/>
      <c r="E411" s="128"/>
      <c r="I411" s="112"/>
      <c r="J411" s="122"/>
      <c r="K411" s="122"/>
      <c r="L411" s="122"/>
      <c r="M411" s="122"/>
      <c r="N411" s="122"/>
      <c r="O411" s="122"/>
      <c r="P411" s="122"/>
      <c r="Q411" s="122"/>
    </row>
    <row r="412" spans="1:17" s="36" customFormat="1" ht="8.65" customHeight="1" x14ac:dyDescent="0.15">
      <c r="A412" s="134">
        <v>2010</v>
      </c>
      <c r="B412" s="130"/>
      <c r="C412" s="130"/>
      <c r="D412" s="135"/>
      <c r="E412" s="130"/>
      <c r="I412" s="112"/>
    </row>
    <row r="413" spans="1:17" s="115" customFormat="1" ht="8.65" customHeight="1" x14ac:dyDescent="0.15">
      <c r="A413" s="113" t="s">
        <v>15</v>
      </c>
      <c r="B413" s="114">
        <f>SUM(B415:B446)</f>
        <v>27229.267719729996</v>
      </c>
      <c r="C413" s="114">
        <v>99.967035600000017</v>
      </c>
      <c r="D413" s="114">
        <v>16993.664776480018</v>
      </c>
      <c r="E413" s="114">
        <v>10135.635907649992</v>
      </c>
      <c r="G413" s="122"/>
      <c r="H413" s="122"/>
      <c r="I413" s="112"/>
      <c r="J413" s="116"/>
      <c r="K413" s="116"/>
      <c r="L413" s="116"/>
      <c r="M413" s="116"/>
      <c r="N413" s="116"/>
      <c r="O413" s="116"/>
      <c r="P413" s="116"/>
      <c r="Q413" s="116"/>
    </row>
    <row r="414" spans="1:17" s="115" customFormat="1" ht="3.95" customHeight="1" x14ac:dyDescent="0.15">
      <c r="A414" s="113"/>
      <c r="B414" s="114"/>
      <c r="C414" s="117"/>
      <c r="D414" s="117"/>
      <c r="E414" s="117"/>
      <c r="G414" s="116"/>
      <c r="H414" s="116"/>
      <c r="I414" s="112"/>
      <c r="J414" s="116"/>
      <c r="K414" s="116"/>
      <c r="L414" s="116"/>
      <c r="M414" s="116"/>
      <c r="N414" s="116"/>
      <c r="O414" s="116"/>
      <c r="P414" s="116"/>
      <c r="Q414" s="116"/>
    </row>
    <row r="415" spans="1:17" s="36" customFormat="1" ht="8.65" customHeight="1" x14ac:dyDescent="0.15">
      <c r="A415" s="119" t="s">
        <v>16</v>
      </c>
      <c r="B415" s="120">
        <v>316.09580699999987</v>
      </c>
      <c r="C415" s="121">
        <v>0</v>
      </c>
      <c r="D415" s="121">
        <v>206.75978099999995</v>
      </c>
      <c r="E415" s="121">
        <v>108.15962599999999</v>
      </c>
      <c r="G415" s="37"/>
      <c r="H415" s="37"/>
      <c r="I415" s="37"/>
      <c r="J415" s="38"/>
      <c r="K415" s="37"/>
      <c r="L415" s="122"/>
      <c r="M415" s="122"/>
      <c r="N415" s="122"/>
      <c r="O415" s="122"/>
      <c r="P415" s="122"/>
      <c r="Q415" s="122"/>
    </row>
    <row r="416" spans="1:17" s="36" customFormat="1" ht="8.65" customHeight="1" x14ac:dyDescent="0.15">
      <c r="A416" s="119" t="s">
        <v>17</v>
      </c>
      <c r="B416" s="120">
        <v>1413.23186702</v>
      </c>
      <c r="C416" s="121" t="s">
        <v>75</v>
      </c>
      <c r="D416" s="121">
        <v>963.77878586999952</v>
      </c>
      <c r="E416" s="121">
        <v>445.93065714999994</v>
      </c>
      <c r="G416" s="37"/>
      <c r="H416" s="37"/>
      <c r="I416" s="37"/>
      <c r="J416" s="38"/>
      <c r="K416" s="37"/>
      <c r="L416" s="122"/>
      <c r="M416" s="122"/>
      <c r="N416" s="122"/>
      <c r="O416" s="122"/>
      <c r="P416" s="122"/>
      <c r="Q416" s="122"/>
    </row>
    <row r="417" spans="1:17" s="36" customFormat="1" ht="8.65" customHeight="1" x14ac:dyDescent="0.15">
      <c r="A417" s="119" t="s">
        <v>18</v>
      </c>
      <c r="B417" s="120">
        <v>521.01126326999974</v>
      </c>
      <c r="C417" s="121">
        <v>0</v>
      </c>
      <c r="D417" s="121">
        <v>227.61666313000001</v>
      </c>
      <c r="E417" s="121">
        <v>293.24157613999989</v>
      </c>
      <c r="G417" s="37"/>
      <c r="H417" s="37"/>
      <c r="I417" s="37"/>
      <c r="J417" s="38"/>
      <c r="K417" s="37"/>
      <c r="L417" s="122"/>
      <c r="M417" s="122"/>
      <c r="N417" s="122"/>
      <c r="O417" s="122"/>
      <c r="P417" s="122"/>
      <c r="Q417" s="122"/>
    </row>
    <row r="418" spans="1:17" s="36" customFormat="1" ht="8.65" customHeight="1" x14ac:dyDescent="0.15">
      <c r="A418" s="123" t="s">
        <v>19</v>
      </c>
      <c r="B418" s="124">
        <v>73.203547949999987</v>
      </c>
      <c r="C418" s="125">
        <v>0</v>
      </c>
      <c r="D418" s="125">
        <v>13.935524150000003</v>
      </c>
      <c r="E418" s="125">
        <v>55.500485799999993</v>
      </c>
      <c r="G418" s="37"/>
      <c r="H418" s="37"/>
      <c r="I418" s="37"/>
      <c r="J418" s="38"/>
      <c r="K418" s="37"/>
      <c r="L418" s="122"/>
      <c r="M418" s="122"/>
      <c r="N418" s="122"/>
      <c r="O418" s="122"/>
      <c r="P418" s="122"/>
      <c r="Q418" s="122"/>
    </row>
    <row r="419" spans="1:17" s="36" customFormat="1" ht="8.65" customHeight="1" x14ac:dyDescent="0.15">
      <c r="A419" s="119" t="s">
        <v>20</v>
      </c>
      <c r="B419" s="120">
        <v>751.20089099999961</v>
      </c>
      <c r="C419" s="121">
        <v>0</v>
      </c>
      <c r="D419" s="121">
        <v>530.58016300000031</v>
      </c>
      <c r="E419" s="121">
        <v>219.77909099999997</v>
      </c>
      <c r="G419" s="37"/>
      <c r="H419" s="37"/>
      <c r="I419" s="37"/>
      <c r="J419" s="38"/>
      <c r="K419" s="37"/>
      <c r="L419" s="122"/>
      <c r="M419" s="122"/>
      <c r="N419" s="122"/>
      <c r="O419" s="122"/>
      <c r="P419" s="122"/>
      <c r="Q419" s="122"/>
    </row>
    <row r="420" spans="1:17" s="36" customFormat="1" ht="8.65" customHeight="1" x14ac:dyDescent="0.15">
      <c r="A420" s="119" t="s">
        <v>21</v>
      </c>
      <c r="B420" s="120">
        <v>264.86709814999995</v>
      </c>
      <c r="C420" s="121" t="s">
        <v>75</v>
      </c>
      <c r="D420" s="121">
        <v>7.6986709999999992</v>
      </c>
      <c r="E420" s="121">
        <v>246.80987915</v>
      </c>
      <c r="G420" s="37"/>
      <c r="H420" s="37"/>
      <c r="I420" s="37"/>
      <c r="J420" s="38"/>
      <c r="K420" s="37"/>
      <c r="L420" s="122"/>
      <c r="M420" s="122"/>
      <c r="N420" s="122"/>
      <c r="O420" s="122"/>
      <c r="P420" s="122"/>
      <c r="Q420" s="122"/>
    </row>
    <row r="421" spans="1:17" s="36" customFormat="1" ht="8.65" customHeight="1" x14ac:dyDescent="0.15">
      <c r="A421" s="119" t="s">
        <v>22</v>
      </c>
      <c r="B421" s="120">
        <v>157.67583615000012</v>
      </c>
      <c r="C421" s="121" t="s">
        <v>75</v>
      </c>
      <c r="D421" s="121">
        <v>29.705165999999998</v>
      </c>
      <c r="E421" s="121">
        <v>124.77661499999999</v>
      </c>
      <c r="G421" s="37"/>
      <c r="H421" s="37"/>
      <c r="I421" s="37"/>
      <c r="J421" s="38"/>
      <c r="K421" s="37"/>
      <c r="L421" s="122"/>
      <c r="M421" s="122"/>
      <c r="N421" s="122"/>
      <c r="O421" s="122"/>
      <c r="P421" s="122"/>
      <c r="Q421" s="122"/>
    </row>
    <row r="422" spans="1:17" s="36" customFormat="1" ht="8.65" customHeight="1" x14ac:dyDescent="0.15">
      <c r="A422" s="123" t="s">
        <v>23</v>
      </c>
      <c r="B422" s="124">
        <v>1847.3573678200039</v>
      </c>
      <c r="C422" s="125">
        <v>0.91745620000000017</v>
      </c>
      <c r="D422" s="125">
        <v>1536.8992559599997</v>
      </c>
      <c r="E422" s="125">
        <v>309.56330766000002</v>
      </c>
      <c r="G422" s="37"/>
      <c r="H422" s="37"/>
      <c r="I422" s="37"/>
      <c r="J422" s="38"/>
      <c r="K422" s="37"/>
      <c r="L422" s="122"/>
      <c r="M422" s="122"/>
      <c r="N422" s="122"/>
      <c r="O422" s="122"/>
      <c r="P422" s="122"/>
      <c r="Q422" s="122"/>
    </row>
    <row r="423" spans="1:17" s="36" customFormat="1" ht="8.65" customHeight="1" x14ac:dyDescent="0.15">
      <c r="A423" s="119" t="s">
        <v>24</v>
      </c>
      <c r="B423" s="120">
        <v>3971.1646251000002</v>
      </c>
      <c r="C423" s="121">
        <v>-10.985751510000002</v>
      </c>
      <c r="D423" s="121">
        <v>1354.1026957399993</v>
      </c>
      <c r="E423" s="121">
        <v>2628.0476808699996</v>
      </c>
      <c r="G423" s="37"/>
      <c r="H423" s="37"/>
      <c r="I423" s="37"/>
      <c r="J423" s="38"/>
      <c r="K423" s="37"/>
      <c r="L423" s="122"/>
      <c r="M423" s="122"/>
      <c r="N423" s="122"/>
      <c r="O423" s="122"/>
      <c r="P423" s="122"/>
      <c r="Q423" s="122"/>
    </row>
    <row r="424" spans="1:17" s="36" customFormat="1" ht="8.65" customHeight="1" x14ac:dyDescent="0.15">
      <c r="A424" s="119" t="s">
        <v>25</v>
      </c>
      <c r="B424" s="120">
        <v>412.9403954</v>
      </c>
      <c r="C424" s="121">
        <v>0</v>
      </c>
      <c r="D424" s="121">
        <v>322.40090281999994</v>
      </c>
      <c r="E424" s="121">
        <v>65.857018579999988</v>
      </c>
      <c r="G424" s="37"/>
      <c r="H424" s="37"/>
      <c r="I424" s="37"/>
      <c r="J424" s="38"/>
      <c r="K424" s="37"/>
      <c r="L424" s="122"/>
      <c r="M424" s="122"/>
      <c r="N424" s="122"/>
      <c r="O424" s="122"/>
      <c r="P424" s="122"/>
      <c r="Q424" s="122"/>
    </row>
    <row r="425" spans="1:17" s="36" customFormat="1" ht="8.65" customHeight="1" x14ac:dyDescent="0.15">
      <c r="A425" s="119" t="s">
        <v>26</v>
      </c>
      <c r="B425" s="120">
        <v>399.26994754000015</v>
      </c>
      <c r="C425" s="121">
        <v>0</v>
      </c>
      <c r="D425" s="121">
        <v>198.67715363999997</v>
      </c>
      <c r="E425" s="121">
        <v>200.59252290000003</v>
      </c>
      <c r="G425" s="37"/>
      <c r="H425" s="37"/>
      <c r="I425" s="37"/>
      <c r="J425" s="38"/>
      <c r="K425" s="37"/>
      <c r="L425" s="122"/>
      <c r="M425" s="122"/>
      <c r="N425" s="122"/>
      <c r="O425" s="122"/>
      <c r="P425" s="122"/>
      <c r="Q425" s="122"/>
    </row>
    <row r="426" spans="1:17" s="36" customFormat="1" ht="8.65" customHeight="1" x14ac:dyDescent="0.15">
      <c r="A426" s="123" t="s">
        <v>27</v>
      </c>
      <c r="B426" s="124">
        <v>138.66957829000003</v>
      </c>
      <c r="C426" s="125" t="s">
        <v>75</v>
      </c>
      <c r="D426" s="125">
        <v>67.698569999999989</v>
      </c>
      <c r="E426" s="125">
        <v>71.557144999999991</v>
      </c>
      <c r="G426" s="37"/>
      <c r="H426" s="37"/>
      <c r="I426" s="37"/>
      <c r="J426" s="38"/>
      <c r="K426" s="37"/>
      <c r="L426" s="122"/>
      <c r="M426" s="122"/>
      <c r="N426" s="122"/>
      <c r="O426" s="122"/>
      <c r="P426" s="122"/>
      <c r="Q426" s="122"/>
    </row>
    <row r="427" spans="1:17" s="36" customFormat="1" ht="8.65" customHeight="1" x14ac:dyDescent="0.15">
      <c r="A427" s="119" t="s">
        <v>28</v>
      </c>
      <c r="B427" s="120">
        <v>380.3469310000001</v>
      </c>
      <c r="C427" s="121">
        <v>0</v>
      </c>
      <c r="D427" s="121">
        <v>266.76422199999996</v>
      </c>
      <c r="E427" s="121">
        <v>113.12326199999998</v>
      </c>
      <c r="G427" s="37"/>
      <c r="H427" s="37"/>
      <c r="I427" s="37"/>
      <c r="J427" s="38"/>
      <c r="K427" s="37"/>
      <c r="L427" s="122"/>
      <c r="M427" s="122"/>
      <c r="N427" s="122"/>
      <c r="O427" s="122"/>
      <c r="P427" s="122"/>
      <c r="Q427" s="122"/>
    </row>
    <row r="428" spans="1:17" s="36" customFormat="1" ht="8.65" customHeight="1" x14ac:dyDescent="0.15">
      <c r="A428" s="119" t="s">
        <v>29</v>
      </c>
      <c r="B428" s="120">
        <v>2247.4573311299982</v>
      </c>
      <c r="C428" s="121">
        <v>11.320319000000001</v>
      </c>
      <c r="D428" s="121">
        <v>1598.3496599500011</v>
      </c>
      <c r="E428" s="121">
        <v>637.78712217999998</v>
      </c>
      <c r="G428" s="37"/>
      <c r="H428" s="37"/>
      <c r="I428" s="37"/>
      <c r="J428" s="38"/>
      <c r="K428" s="37"/>
      <c r="L428" s="122"/>
      <c r="M428" s="122"/>
      <c r="N428" s="122"/>
      <c r="O428" s="122"/>
      <c r="P428" s="122"/>
      <c r="Q428" s="122"/>
    </row>
    <row r="429" spans="1:17" s="36" customFormat="1" ht="8.65" customHeight="1" x14ac:dyDescent="0.15">
      <c r="A429" s="119" t="s">
        <v>30</v>
      </c>
      <c r="B429" s="120">
        <v>2034.8633006599991</v>
      </c>
      <c r="C429" s="121" t="s">
        <v>75</v>
      </c>
      <c r="D429" s="121">
        <v>1163.0555913700005</v>
      </c>
      <c r="E429" s="121">
        <v>872.18754329000001</v>
      </c>
      <c r="G429" s="37"/>
      <c r="H429" s="37"/>
      <c r="I429" s="37"/>
      <c r="J429" s="38"/>
      <c r="K429" s="37"/>
      <c r="L429" s="122"/>
      <c r="M429" s="122"/>
      <c r="N429" s="122"/>
      <c r="O429" s="122"/>
      <c r="P429" s="122"/>
      <c r="Q429" s="122"/>
    </row>
    <row r="430" spans="1:17" s="36" customFormat="1" ht="8.65" customHeight="1" x14ac:dyDescent="0.15">
      <c r="A430" s="123" t="s">
        <v>31</v>
      </c>
      <c r="B430" s="124">
        <v>158.19514286999998</v>
      </c>
      <c r="C430" s="125">
        <v>-0.49849613000000009</v>
      </c>
      <c r="D430" s="125">
        <v>-7.7644549999999963</v>
      </c>
      <c r="E430" s="125">
        <v>166.28061999999997</v>
      </c>
      <c r="G430" s="37"/>
      <c r="H430" s="37"/>
      <c r="I430" s="37"/>
      <c r="J430" s="38"/>
      <c r="K430" s="37"/>
      <c r="L430" s="122"/>
      <c r="M430" s="122"/>
      <c r="N430" s="122"/>
      <c r="O430" s="122"/>
      <c r="P430" s="122"/>
      <c r="Q430" s="122"/>
    </row>
    <row r="431" spans="1:17" s="36" customFormat="1" ht="8.65" customHeight="1" x14ac:dyDescent="0.15">
      <c r="A431" s="119" t="s">
        <v>32</v>
      </c>
      <c r="B431" s="120">
        <v>199.37923600000008</v>
      </c>
      <c r="C431" s="121" t="s">
        <v>75</v>
      </c>
      <c r="D431" s="121">
        <v>104.85401299999998</v>
      </c>
      <c r="E431" s="121">
        <v>93.98617200000001</v>
      </c>
      <c r="G431" s="37"/>
      <c r="H431" s="37"/>
      <c r="I431" s="37"/>
      <c r="J431" s="38"/>
      <c r="K431" s="37"/>
      <c r="L431" s="122"/>
      <c r="M431" s="122"/>
      <c r="N431" s="122"/>
      <c r="O431" s="122"/>
      <c r="P431" s="122"/>
      <c r="Q431" s="122"/>
    </row>
    <row r="432" spans="1:17" s="36" customFormat="1" ht="8.65" customHeight="1" x14ac:dyDescent="0.15">
      <c r="A432" s="119" t="s">
        <v>33</v>
      </c>
      <c r="B432" s="120">
        <v>177.70405636999988</v>
      </c>
      <c r="C432" s="121">
        <v>0.82071300000000003</v>
      </c>
      <c r="D432" s="121" t="s">
        <v>76</v>
      </c>
      <c r="E432" s="121">
        <v>176.41076636999998</v>
      </c>
      <c r="G432" s="37"/>
      <c r="H432" s="37"/>
      <c r="I432" s="37"/>
      <c r="J432" s="38"/>
      <c r="K432" s="37"/>
      <c r="L432" s="122"/>
      <c r="M432" s="122"/>
      <c r="N432" s="122"/>
      <c r="O432" s="122"/>
      <c r="P432" s="122"/>
      <c r="Q432" s="122"/>
    </row>
    <row r="433" spans="1:17" s="36" customFormat="1" ht="8.65" customHeight="1" x14ac:dyDescent="0.15">
      <c r="A433" s="119" t="s">
        <v>34</v>
      </c>
      <c r="B433" s="120">
        <v>4839.1320195099888</v>
      </c>
      <c r="C433" s="121" t="s">
        <v>75</v>
      </c>
      <c r="D433" s="121">
        <v>4051.6978864300031</v>
      </c>
      <c r="E433" s="121">
        <v>782.92651707999994</v>
      </c>
      <c r="G433" s="37"/>
      <c r="H433" s="37"/>
      <c r="I433" s="37"/>
      <c r="J433" s="38"/>
      <c r="K433" s="37"/>
      <c r="L433" s="122"/>
      <c r="M433" s="122"/>
      <c r="N433" s="122"/>
      <c r="O433" s="122"/>
      <c r="P433" s="122"/>
      <c r="Q433" s="122"/>
    </row>
    <row r="434" spans="1:17" s="36" customFormat="1" ht="8.65" customHeight="1" x14ac:dyDescent="0.15">
      <c r="A434" s="123" t="s">
        <v>35</v>
      </c>
      <c r="B434" s="124">
        <v>117.56913214000005</v>
      </c>
      <c r="C434" s="125" t="s">
        <v>75</v>
      </c>
      <c r="D434" s="125">
        <v>34.123468389999999</v>
      </c>
      <c r="E434" s="125">
        <v>81.0124</v>
      </c>
      <c r="G434" s="37"/>
      <c r="H434" s="37"/>
      <c r="I434" s="37"/>
      <c r="J434" s="38"/>
      <c r="K434" s="37"/>
      <c r="L434" s="122"/>
      <c r="M434" s="122"/>
      <c r="N434" s="122"/>
      <c r="O434" s="122"/>
      <c r="P434" s="122"/>
      <c r="Q434" s="122"/>
    </row>
    <row r="435" spans="1:17" s="36" customFormat="1" ht="8.65" customHeight="1" x14ac:dyDescent="0.15">
      <c r="A435" s="119" t="s">
        <v>36</v>
      </c>
      <c r="B435" s="120">
        <v>783.01895595000042</v>
      </c>
      <c r="C435" s="121" t="s">
        <v>75</v>
      </c>
      <c r="D435" s="121">
        <v>514.9190086399999</v>
      </c>
      <c r="E435" s="121">
        <v>260.20250331000005</v>
      </c>
      <c r="G435" s="37"/>
      <c r="H435" s="37"/>
      <c r="I435" s="37"/>
      <c r="J435" s="38"/>
      <c r="K435" s="37"/>
      <c r="L435" s="122"/>
      <c r="M435" s="122"/>
      <c r="N435" s="122"/>
      <c r="O435" s="122"/>
      <c r="P435" s="122"/>
      <c r="Q435" s="122"/>
    </row>
    <row r="436" spans="1:17" s="36" customFormat="1" ht="8.65" customHeight="1" x14ac:dyDescent="0.15">
      <c r="A436" s="119" t="s">
        <v>61</v>
      </c>
      <c r="B436" s="120">
        <v>847.92673237000042</v>
      </c>
      <c r="C436" s="121">
        <v>18.999158999999999</v>
      </c>
      <c r="D436" s="121">
        <v>486.29217917999989</v>
      </c>
      <c r="E436" s="121">
        <v>342.59714418999999</v>
      </c>
      <c r="G436" s="37"/>
      <c r="H436" s="37"/>
      <c r="I436" s="37"/>
      <c r="J436" s="38"/>
      <c r="K436" s="37"/>
      <c r="L436" s="122"/>
      <c r="M436" s="122"/>
      <c r="N436" s="122"/>
      <c r="O436" s="122"/>
      <c r="P436" s="122"/>
      <c r="Q436" s="122"/>
    </row>
    <row r="437" spans="1:17" s="36" customFormat="1" ht="8.65" customHeight="1" x14ac:dyDescent="0.15">
      <c r="A437" s="119" t="s">
        <v>38</v>
      </c>
      <c r="B437" s="120">
        <v>386.51659942999964</v>
      </c>
      <c r="C437" s="121" t="s">
        <v>75</v>
      </c>
      <c r="D437" s="121">
        <v>31.868524999999991</v>
      </c>
      <c r="E437" s="121">
        <v>354.58539732999992</v>
      </c>
      <c r="G437" s="37"/>
      <c r="H437" s="37"/>
      <c r="I437" s="37"/>
      <c r="J437" s="38"/>
      <c r="K437" s="37"/>
      <c r="L437" s="122"/>
      <c r="M437" s="122"/>
      <c r="N437" s="122"/>
      <c r="O437" s="122"/>
      <c r="P437" s="122"/>
      <c r="Q437" s="122"/>
    </row>
    <row r="438" spans="1:17" s="36" customFormat="1" ht="8.65" customHeight="1" x14ac:dyDescent="0.15">
      <c r="A438" s="123" t="s">
        <v>39</v>
      </c>
      <c r="B438" s="124">
        <v>473.49472700000001</v>
      </c>
      <c r="C438" s="125" t="s">
        <v>75</v>
      </c>
      <c r="D438" s="125">
        <v>302.84394899999984</v>
      </c>
      <c r="E438" s="125">
        <v>131.51707200000001</v>
      </c>
      <c r="G438" s="37"/>
      <c r="H438" s="37"/>
      <c r="I438" s="37"/>
      <c r="J438" s="38"/>
      <c r="K438" s="37"/>
      <c r="L438" s="122"/>
      <c r="M438" s="122"/>
      <c r="N438" s="122"/>
      <c r="O438" s="122"/>
      <c r="P438" s="122"/>
      <c r="Q438" s="122"/>
    </row>
    <row r="439" spans="1:17" s="36" customFormat="1" ht="8.65" customHeight="1" x14ac:dyDescent="0.15">
      <c r="A439" s="119" t="s">
        <v>40</v>
      </c>
      <c r="B439" s="120">
        <v>222.37617964000009</v>
      </c>
      <c r="C439" s="121" t="s">
        <v>75</v>
      </c>
      <c r="D439" s="121">
        <v>33.564905999999986</v>
      </c>
      <c r="E439" s="121">
        <v>172.98393964000005</v>
      </c>
      <c r="G439" s="37"/>
      <c r="H439" s="37"/>
      <c r="I439" s="37"/>
      <c r="J439" s="38"/>
      <c r="K439" s="37"/>
      <c r="L439" s="122"/>
      <c r="M439" s="122"/>
      <c r="N439" s="122"/>
      <c r="O439" s="122"/>
      <c r="P439" s="122"/>
      <c r="Q439" s="122"/>
    </row>
    <row r="440" spans="1:17" s="36" customFormat="1" ht="8.65" customHeight="1" x14ac:dyDescent="0.15">
      <c r="A440" s="119" t="s">
        <v>41</v>
      </c>
      <c r="B440" s="120">
        <v>1108.8403534400006</v>
      </c>
      <c r="C440" s="121">
        <v>0.51677700000000004</v>
      </c>
      <c r="D440" s="121">
        <v>766.6469629999998</v>
      </c>
      <c r="E440" s="121">
        <v>305.15271044000002</v>
      </c>
      <c r="G440" s="37"/>
      <c r="H440" s="37"/>
      <c r="I440" s="37"/>
      <c r="J440" s="38"/>
      <c r="K440" s="37"/>
      <c r="L440" s="122"/>
      <c r="M440" s="122"/>
      <c r="N440" s="122"/>
      <c r="O440" s="122"/>
      <c r="P440" s="122"/>
      <c r="Q440" s="122"/>
    </row>
    <row r="441" spans="1:17" s="36" customFormat="1" ht="8.65" customHeight="1" x14ac:dyDescent="0.15">
      <c r="A441" s="119" t="s">
        <v>42</v>
      </c>
      <c r="B441" s="120">
        <v>141.26248731000007</v>
      </c>
      <c r="C441" s="121">
        <v>0</v>
      </c>
      <c r="D441" s="121">
        <v>19.954295149999993</v>
      </c>
      <c r="E441" s="121">
        <v>118.49697916000001</v>
      </c>
      <c r="G441" s="37"/>
      <c r="H441" s="37"/>
      <c r="I441" s="37"/>
      <c r="J441" s="38"/>
      <c r="K441" s="37"/>
      <c r="L441" s="122"/>
      <c r="M441" s="122"/>
      <c r="N441" s="122"/>
      <c r="O441" s="122"/>
      <c r="P441" s="122"/>
      <c r="Q441" s="122"/>
    </row>
    <row r="442" spans="1:17" s="36" customFormat="1" ht="8.65" customHeight="1" x14ac:dyDescent="0.15">
      <c r="A442" s="123" t="s">
        <v>43</v>
      </c>
      <c r="B442" s="124">
        <v>1035.8754904499995</v>
      </c>
      <c r="C442" s="125" t="s">
        <v>75</v>
      </c>
      <c r="D442" s="125">
        <v>830.97330814999975</v>
      </c>
      <c r="E442" s="125">
        <v>182.75870929999999</v>
      </c>
      <c r="G442" s="37"/>
      <c r="H442" s="37"/>
      <c r="I442" s="37"/>
      <c r="J442" s="38"/>
      <c r="K442" s="37"/>
      <c r="L442" s="122"/>
      <c r="M442" s="122"/>
      <c r="N442" s="122"/>
      <c r="O442" s="122"/>
      <c r="P442" s="122"/>
      <c r="Q442" s="122"/>
    </row>
    <row r="443" spans="1:17" s="36" customFormat="1" ht="8.65" customHeight="1" x14ac:dyDescent="0.15">
      <c r="A443" s="119" t="s">
        <v>44</v>
      </c>
      <c r="B443" s="120">
        <v>91.171233400000006</v>
      </c>
      <c r="C443" s="121">
        <v>0</v>
      </c>
      <c r="D443" s="121">
        <v>79.726340400000012</v>
      </c>
      <c r="E443" s="121">
        <v>10.607798000000001</v>
      </c>
      <c r="G443" s="37"/>
      <c r="H443" s="37"/>
      <c r="I443" s="37"/>
      <c r="J443" s="38"/>
      <c r="K443" s="37"/>
      <c r="L443" s="122"/>
      <c r="M443" s="122"/>
      <c r="N443" s="122"/>
      <c r="O443" s="122"/>
      <c r="P443" s="122"/>
      <c r="Q443" s="122"/>
    </row>
    <row r="444" spans="1:17" s="36" customFormat="1" ht="8.65" customHeight="1" x14ac:dyDescent="0.15">
      <c r="A444" s="119" t="s">
        <v>45</v>
      </c>
      <c r="B444" s="120">
        <v>1241.4182665500002</v>
      </c>
      <c r="C444" s="121" t="s">
        <v>75</v>
      </c>
      <c r="D444" s="121">
        <v>842.23609999999985</v>
      </c>
      <c r="E444" s="121">
        <v>393.05790354999993</v>
      </c>
      <c r="G444" s="37"/>
      <c r="H444" s="37"/>
      <c r="I444" s="37"/>
      <c r="J444" s="38"/>
      <c r="K444" s="37"/>
      <c r="L444" s="122"/>
      <c r="M444" s="122"/>
      <c r="N444" s="122"/>
      <c r="O444" s="122"/>
      <c r="P444" s="122"/>
      <c r="Q444" s="122"/>
    </row>
    <row r="445" spans="1:17" s="36" customFormat="1" ht="8.65" customHeight="1" x14ac:dyDescent="0.15">
      <c r="A445" s="119" t="s">
        <v>46</v>
      </c>
      <c r="B445" s="120">
        <v>94.11293481999995</v>
      </c>
      <c r="C445" s="121">
        <v>5.9916999999999998E-2</v>
      </c>
      <c r="D445" s="121">
        <v>11.46486936</v>
      </c>
      <c r="E445" s="121">
        <v>82.581560500000023</v>
      </c>
      <c r="G445" s="37"/>
      <c r="H445" s="37"/>
      <c r="I445" s="37"/>
      <c r="J445" s="38"/>
      <c r="K445" s="37"/>
      <c r="L445" s="122"/>
      <c r="M445" s="122"/>
      <c r="N445" s="122"/>
      <c r="O445" s="122"/>
      <c r="P445" s="122"/>
      <c r="Q445" s="122"/>
    </row>
    <row r="446" spans="1:17" s="36" customFormat="1" ht="8.65" customHeight="1" x14ac:dyDescent="0.15">
      <c r="A446" s="123" t="s">
        <v>47</v>
      </c>
      <c r="B446" s="124">
        <v>381.91838500000011</v>
      </c>
      <c r="C446" s="125">
        <v>0</v>
      </c>
      <c r="D446" s="125">
        <v>321.65984600000002</v>
      </c>
      <c r="E446" s="125">
        <v>60.258538999999992</v>
      </c>
      <c r="G446" s="37"/>
      <c r="H446" s="37"/>
      <c r="I446" s="37"/>
      <c r="J446" s="38"/>
      <c r="K446" s="37"/>
      <c r="L446" s="122"/>
      <c r="M446" s="122"/>
      <c r="N446" s="122"/>
      <c r="O446" s="122"/>
      <c r="P446" s="122"/>
      <c r="Q446" s="122"/>
    </row>
    <row r="447" spans="1:17" s="36" customFormat="1" ht="8.65" customHeight="1" x14ac:dyDescent="0.15">
      <c r="A447" s="126"/>
      <c r="B447" s="127"/>
      <c r="C447" s="127"/>
      <c r="D447" s="128"/>
      <c r="E447" s="128"/>
      <c r="I447" s="112"/>
      <c r="J447" s="122"/>
      <c r="K447" s="122"/>
      <c r="L447" s="122"/>
      <c r="M447" s="122"/>
      <c r="N447" s="122"/>
      <c r="O447" s="122"/>
      <c r="P447" s="122"/>
      <c r="Q447" s="122"/>
    </row>
    <row r="448" spans="1:17" s="36" customFormat="1" ht="9" customHeight="1" x14ac:dyDescent="0.15">
      <c r="A448" s="132" t="s">
        <v>77</v>
      </c>
      <c r="B448" s="127"/>
      <c r="C448" s="127"/>
      <c r="D448" s="128"/>
      <c r="E448" s="128"/>
      <c r="G448" s="122"/>
      <c r="H448" s="122"/>
      <c r="I448" s="112"/>
      <c r="J448" s="122"/>
      <c r="K448" s="122"/>
      <c r="L448" s="122"/>
      <c r="M448" s="122"/>
      <c r="N448" s="122"/>
      <c r="O448" s="122"/>
      <c r="P448" s="122"/>
      <c r="Q448" s="122"/>
    </row>
    <row r="449" spans="1:17" s="36" customFormat="1" ht="8.65" customHeight="1" x14ac:dyDescent="0.15">
      <c r="A449" s="134">
        <v>2011</v>
      </c>
      <c r="B449" s="130"/>
      <c r="C449" s="130"/>
      <c r="D449" s="135"/>
      <c r="E449" s="130"/>
      <c r="I449" s="112"/>
    </row>
    <row r="450" spans="1:17" s="115" customFormat="1" ht="8.65" customHeight="1" x14ac:dyDescent="0.15">
      <c r="A450" s="113" t="s">
        <v>15</v>
      </c>
      <c r="B450" s="114">
        <f>SUM(B452:B483)</f>
        <v>25575.024047810002</v>
      </c>
      <c r="C450" s="114">
        <v>127.02659381000002</v>
      </c>
      <c r="D450" s="114">
        <v>14008.089571660061</v>
      </c>
      <c r="E450" s="114">
        <v>11439.907882340012</v>
      </c>
      <c r="G450" s="122"/>
      <c r="H450" s="122"/>
      <c r="I450" s="112"/>
      <c r="J450" s="116"/>
      <c r="K450" s="116"/>
      <c r="L450" s="116"/>
      <c r="M450" s="116"/>
      <c r="N450" s="116"/>
      <c r="O450" s="116"/>
      <c r="P450" s="116"/>
      <c r="Q450" s="116"/>
    </row>
    <row r="451" spans="1:17" s="115" customFormat="1" ht="3.95" customHeight="1" x14ac:dyDescent="0.15">
      <c r="A451" s="113"/>
      <c r="B451" s="114"/>
      <c r="C451" s="117"/>
      <c r="D451" s="117"/>
      <c r="E451" s="117"/>
      <c r="G451" s="116"/>
      <c r="H451" s="116"/>
      <c r="I451" s="112"/>
      <c r="J451" s="116"/>
      <c r="K451" s="116"/>
      <c r="L451" s="116"/>
      <c r="M451" s="116"/>
      <c r="N451" s="116"/>
      <c r="O451" s="116"/>
      <c r="P451" s="116"/>
      <c r="Q451" s="116"/>
    </row>
    <row r="452" spans="1:17" s="36" customFormat="1" ht="8.65" customHeight="1" x14ac:dyDescent="0.15">
      <c r="A452" s="119" t="s">
        <v>16</v>
      </c>
      <c r="B452" s="120">
        <v>189.2468848499999</v>
      </c>
      <c r="C452" s="121">
        <v>0</v>
      </c>
      <c r="D452" s="121">
        <v>130.99135280999994</v>
      </c>
      <c r="E452" s="121">
        <v>56.938562830000016</v>
      </c>
      <c r="G452" s="37"/>
      <c r="H452" s="37"/>
      <c r="I452" s="37"/>
      <c r="J452" s="38"/>
      <c r="K452" s="37"/>
      <c r="L452" s="122"/>
      <c r="M452" s="122"/>
      <c r="N452" s="122"/>
      <c r="O452" s="122"/>
      <c r="P452" s="122"/>
      <c r="Q452" s="122"/>
    </row>
    <row r="453" spans="1:17" s="36" customFormat="1" ht="8.65" customHeight="1" x14ac:dyDescent="0.15">
      <c r="A453" s="119" t="s">
        <v>17</v>
      </c>
      <c r="B453" s="120">
        <v>759.43365447999884</v>
      </c>
      <c r="C453" s="121" t="s">
        <v>76</v>
      </c>
      <c r="D453" s="121">
        <v>528.77736911000045</v>
      </c>
      <c r="E453" s="121">
        <v>226.89917744999994</v>
      </c>
      <c r="G453" s="37"/>
      <c r="H453" s="37"/>
      <c r="I453" s="37"/>
      <c r="J453" s="38"/>
      <c r="K453" s="37"/>
      <c r="L453" s="122"/>
      <c r="M453" s="122"/>
      <c r="N453" s="122"/>
      <c r="O453" s="122"/>
      <c r="P453" s="122"/>
      <c r="Q453" s="122"/>
    </row>
    <row r="454" spans="1:17" s="36" customFormat="1" ht="8.65" customHeight="1" x14ac:dyDescent="0.15">
      <c r="A454" s="119" t="s">
        <v>18</v>
      </c>
      <c r="B454" s="120">
        <v>710.56601917999944</v>
      </c>
      <c r="C454" s="121" t="s">
        <v>75</v>
      </c>
      <c r="D454" s="121">
        <v>336.65163661999998</v>
      </c>
      <c r="E454" s="121">
        <v>373.66274891999984</v>
      </c>
      <c r="G454" s="37"/>
      <c r="H454" s="37"/>
      <c r="I454" s="37"/>
      <c r="J454" s="38"/>
      <c r="K454" s="37"/>
      <c r="L454" s="122"/>
      <c r="M454" s="122"/>
      <c r="N454" s="122"/>
      <c r="O454" s="122"/>
      <c r="P454" s="122"/>
      <c r="Q454" s="122"/>
    </row>
    <row r="455" spans="1:17" s="36" customFormat="1" ht="8.65" customHeight="1" x14ac:dyDescent="0.15">
      <c r="A455" s="123" t="s">
        <v>19</v>
      </c>
      <c r="B455" s="124">
        <v>24.808271190000017</v>
      </c>
      <c r="C455" s="125" t="s">
        <v>75</v>
      </c>
      <c r="D455" s="125">
        <v>-19.841922</v>
      </c>
      <c r="E455" s="125">
        <v>45.667473189999988</v>
      </c>
      <c r="G455" s="37"/>
      <c r="H455" s="37"/>
      <c r="I455" s="37"/>
      <c r="J455" s="38"/>
      <c r="K455" s="37"/>
      <c r="L455" s="122"/>
      <c r="M455" s="122"/>
      <c r="N455" s="122"/>
      <c r="O455" s="122"/>
      <c r="P455" s="122"/>
      <c r="Q455" s="122"/>
    </row>
    <row r="456" spans="1:17" s="36" customFormat="1" ht="8.65" customHeight="1" x14ac:dyDescent="0.15">
      <c r="A456" s="119" t="s">
        <v>20</v>
      </c>
      <c r="B456" s="120">
        <v>647.32323937000001</v>
      </c>
      <c r="C456" s="121">
        <v>0.25288699999999997</v>
      </c>
      <c r="D456" s="121">
        <v>519.76950534999992</v>
      </c>
      <c r="E456" s="121">
        <v>127.30084702000001</v>
      </c>
      <c r="G456" s="37"/>
      <c r="H456" s="37"/>
      <c r="I456" s="37"/>
      <c r="J456" s="38"/>
      <c r="K456" s="37"/>
      <c r="L456" s="122"/>
      <c r="M456" s="122"/>
      <c r="N456" s="122"/>
      <c r="O456" s="122"/>
      <c r="P456" s="122"/>
      <c r="Q456" s="122"/>
    </row>
    <row r="457" spans="1:17" s="36" customFormat="1" ht="8.65" customHeight="1" x14ac:dyDescent="0.15">
      <c r="A457" s="119" t="s">
        <v>21</v>
      </c>
      <c r="B457" s="120">
        <v>153.68612925000016</v>
      </c>
      <c r="C457" s="121" t="s">
        <v>75</v>
      </c>
      <c r="D457" s="121">
        <v>34.317228749999998</v>
      </c>
      <c r="E457" s="121">
        <v>114.18520250000003</v>
      </c>
      <c r="G457" s="37"/>
      <c r="H457" s="37"/>
      <c r="I457" s="37"/>
      <c r="J457" s="38"/>
      <c r="K457" s="37"/>
      <c r="L457" s="122"/>
      <c r="M457" s="122"/>
      <c r="N457" s="122"/>
      <c r="O457" s="122"/>
      <c r="P457" s="122"/>
      <c r="Q457" s="122"/>
    </row>
    <row r="458" spans="1:17" s="36" customFormat="1" ht="8.65" customHeight="1" x14ac:dyDescent="0.15">
      <c r="A458" s="119" t="s">
        <v>22</v>
      </c>
      <c r="B458" s="120">
        <v>92.808819250000013</v>
      </c>
      <c r="C458" s="121" t="s">
        <v>75</v>
      </c>
      <c r="D458" s="121">
        <v>20.774425870000002</v>
      </c>
      <c r="E458" s="121">
        <v>60.782610380000001</v>
      </c>
      <c r="G458" s="37"/>
      <c r="H458" s="37"/>
      <c r="I458" s="37"/>
      <c r="J458" s="38"/>
      <c r="K458" s="37"/>
      <c r="L458" s="122"/>
      <c r="M458" s="122"/>
      <c r="N458" s="122"/>
      <c r="O458" s="122"/>
      <c r="P458" s="122"/>
      <c r="Q458" s="122"/>
    </row>
    <row r="459" spans="1:17" s="36" customFormat="1" ht="8.65" customHeight="1" x14ac:dyDescent="0.15">
      <c r="A459" s="123" t="s">
        <v>23</v>
      </c>
      <c r="B459" s="124">
        <v>1223.7426686099977</v>
      </c>
      <c r="C459" s="125">
        <v>0.44043399999999999</v>
      </c>
      <c r="D459" s="125">
        <v>1036.9736496700004</v>
      </c>
      <c r="E459" s="125">
        <v>186.36302393999998</v>
      </c>
      <c r="G459" s="37"/>
      <c r="H459" s="37"/>
      <c r="I459" s="37"/>
      <c r="J459" s="38"/>
      <c r="K459" s="37"/>
      <c r="L459" s="122"/>
      <c r="M459" s="122"/>
      <c r="N459" s="122"/>
      <c r="O459" s="122"/>
      <c r="P459" s="122"/>
      <c r="Q459" s="122"/>
    </row>
    <row r="460" spans="1:17" s="36" customFormat="1" ht="8.65" customHeight="1" x14ac:dyDescent="0.15">
      <c r="A460" s="119" t="s">
        <v>24</v>
      </c>
      <c r="B460" s="120">
        <v>7408.9394326099991</v>
      </c>
      <c r="C460" s="121">
        <v>4.5471730000000008</v>
      </c>
      <c r="D460" s="121">
        <v>2366.7651785800031</v>
      </c>
      <c r="E460" s="121">
        <v>5037.6270810299984</v>
      </c>
      <c r="G460" s="37"/>
      <c r="H460" s="37"/>
      <c r="I460" s="37"/>
      <c r="J460" s="38"/>
      <c r="K460" s="37"/>
      <c r="L460" s="122"/>
      <c r="M460" s="122"/>
      <c r="N460" s="122"/>
      <c r="O460" s="122"/>
      <c r="P460" s="122"/>
      <c r="Q460" s="122"/>
    </row>
    <row r="461" spans="1:17" s="36" customFormat="1" ht="8.65" customHeight="1" x14ac:dyDescent="0.15">
      <c r="A461" s="119" t="s">
        <v>25</v>
      </c>
      <c r="B461" s="120">
        <v>227.86182986000011</v>
      </c>
      <c r="C461" s="121" t="s">
        <v>75</v>
      </c>
      <c r="D461" s="121">
        <v>159.56166605999996</v>
      </c>
      <c r="E461" s="121">
        <v>68.3001608</v>
      </c>
      <c r="G461" s="37"/>
      <c r="H461" s="37"/>
      <c r="I461" s="37"/>
      <c r="J461" s="38"/>
      <c r="K461" s="37"/>
      <c r="L461" s="122"/>
      <c r="M461" s="122"/>
      <c r="N461" s="122"/>
      <c r="O461" s="122"/>
      <c r="P461" s="122"/>
      <c r="Q461" s="122"/>
    </row>
    <row r="462" spans="1:17" s="36" customFormat="1" ht="8.65" customHeight="1" x14ac:dyDescent="0.15">
      <c r="A462" s="119" t="s">
        <v>26</v>
      </c>
      <c r="B462" s="120">
        <v>1423.0680761299998</v>
      </c>
      <c r="C462" s="121" t="s">
        <v>75</v>
      </c>
      <c r="D462" s="121">
        <v>1047.3120299499997</v>
      </c>
      <c r="E462" s="121">
        <v>370.14415991999999</v>
      </c>
      <c r="G462" s="37"/>
      <c r="H462" s="37"/>
      <c r="I462" s="37"/>
      <c r="J462" s="38"/>
      <c r="K462" s="37"/>
      <c r="L462" s="122"/>
      <c r="M462" s="122"/>
      <c r="N462" s="122"/>
      <c r="O462" s="122"/>
      <c r="P462" s="122"/>
      <c r="Q462" s="122"/>
    </row>
    <row r="463" spans="1:17" s="36" customFormat="1" ht="8.65" customHeight="1" x14ac:dyDescent="0.15">
      <c r="A463" s="123" t="s">
        <v>27</v>
      </c>
      <c r="B463" s="124">
        <v>240.82163397000011</v>
      </c>
      <c r="C463" s="125" t="s">
        <v>75</v>
      </c>
      <c r="D463" s="125">
        <v>99.164284460000019</v>
      </c>
      <c r="E463" s="125">
        <v>141.42253051</v>
      </c>
      <c r="G463" s="37"/>
      <c r="H463" s="37"/>
      <c r="I463" s="37"/>
      <c r="J463" s="38"/>
      <c r="K463" s="37"/>
      <c r="L463" s="122"/>
      <c r="M463" s="122"/>
      <c r="N463" s="122"/>
      <c r="O463" s="122"/>
      <c r="P463" s="122"/>
      <c r="Q463" s="122"/>
    </row>
    <row r="464" spans="1:17" s="36" customFormat="1" ht="8.65" customHeight="1" x14ac:dyDescent="0.15">
      <c r="A464" s="119" t="s">
        <v>28</v>
      </c>
      <c r="B464" s="120">
        <v>265.52540805000001</v>
      </c>
      <c r="C464" s="121">
        <v>0</v>
      </c>
      <c r="D464" s="121">
        <v>172.66089353999999</v>
      </c>
      <c r="E464" s="121">
        <v>89.052120299999999</v>
      </c>
      <c r="G464" s="37"/>
      <c r="H464" s="37"/>
      <c r="I464" s="37"/>
      <c r="J464" s="38"/>
      <c r="K464" s="37"/>
      <c r="L464" s="122"/>
      <c r="M464" s="122"/>
      <c r="N464" s="122"/>
      <c r="O464" s="122"/>
      <c r="P464" s="122"/>
      <c r="Q464" s="122"/>
    </row>
    <row r="465" spans="1:17" s="36" customFormat="1" ht="8.65" customHeight="1" x14ac:dyDescent="0.15">
      <c r="A465" s="119" t="s">
        <v>29</v>
      </c>
      <c r="B465" s="120">
        <v>1040.13166432</v>
      </c>
      <c r="C465" s="121">
        <v>9.3649309999999986</v>
      </c>
      <c r="D465" s="121">
        <v>607.42677515000014</v>
      </c>
      <c r="E465" s="121">
        <v>423.33773109999976</v>
      </c>
      <c r="G465" s="37"/>
      <c r="H465" s="37"/>
      <c r="I465" s="37"/>
      <c r="J465" s="38"/>
      <c r="K465" s="37"/>
      <c r="L465" s="122"/>
      <c r="M465" s="122"/>
      <c r="N465" s="122"/>
      <c r="O465" s="122"/>
      <c r="P465" s="122"/>
      <c r="Q465" s="122"/>
    </row>
    <row r="466" spans="1:17" s="36" customFormat="1" ht="8.65" customHeight="1" x14ac:dyDescent="0.15">
      <c r="A466" s="119" t="s">
        <v>30</v>
      </c>
      <c r="B466" s="120">
        <v>2700.0751318700036</v>
      </c>
      <c r="C466" s="121" t="s">
        <v>75</v>
      </c>
      <c r="D466" s="121">
        <v>1807.3054354599992</v>
      </c>
      <c r="E466" s="121">
        <v>892.76955740999995</v>
      </c>
      <c r="G466" s="37"/>
      <c r="H466" s="37"/>
      <c r="I466" s="37"/>
      <c r="J466" s="38"/>
      <c r="K466" s="37"/>
      <c r="L466" s="122"/>
      <c r="M466" s="122"/>
      <c r="N466" s="122"/>
      <c r="O466" s="122"/>
      <c r="P466" s="122"/>
      <c r="Q466" s="122"/>
    </row>
    <row r="467" spans="1:17" s="36" customFormat="1" ht="8.65" customHeight="1" x14ac:dyDescent="0.15">
      <c r="A467" s="123" t="s">
        <v>31</v>
      </c>
      <c r="B467" s="124">
        <v>150.78415818000005</v>
      </c>
      <c r="C467" s="125" t="s">
        <v>75</v>
      </c>
      <c r="D467" s="125">
        <v>45.816425150000015</v>
      </c>
      <c r="E467" s="125">
        <v>104.83502402999999</v>
      </c>
      <c r="G467" s="37"/>
      <c r="H467" s="37"/>
      <c r="I467" s="37"/>
      <c r="J467" s="38"/>
      <c r="K467" s="37"/>
      <c r="L467" s="122"/>
      <c r="M467" s="122"/>
      <c r="N467" s="122"/>
      <c r="O467" s="122"/>
      <c r="P467" s="122"/>
      <c r="Q467" s="122"/>
    </row>
    <row r="468" spans="1:17" s="36" customFormat="1" ht="8.65" customHeight="1" x14ac:dyDescent="0.15">
      <c r="A468" s="119" t="s">
        <v>32</v>
      </c>
      <c r="B468" s="120">
        <v>102.45875693999999</v>
      </c>
      <c r="C468" s="121" t="s">
        <v>75</v>
      </c>
      <c r="D468" s="121">
        <v>43.110117039999956</v>
      </c>
      <c r="E468" s="121">
        <v>59.415231920000004</v>
      </c>
      <c r="G468" s="37"/>
      <c r="H468" s="37"/>
      <c r="I468" s="37"/>
      <c r="J468" s="38"/>
      <c r="K468" s="37"/>
      <c r="L468" s="122"/>
      <c r="M468" s="122"/>
      <c r="N468" s="122"/>
      <c r="O468" s="122"/>
      <c r="P468" s="122"/>
      <c r="Q468" s="122"/>
    </row>
    <row r="469" spans="1:17" s="36" customFormat="1" ht="8.65" customHeight="1" x14ac:dyDescent="0.15">
      <c r="A469" s="119" t="s">
        <v>33</v>
      </c>
      <c r="B469" s="120">
        <v>144.47080991000004</v>
      </c>
      <c r="C469" s="121">
        <v>2.5878519999999998</v>
      </c>
      <c r="D469" s="121">
        <v>8.1049132899999989</v>
      </c>
      <c r="E469" s="121">
        <v>132.41722862</v>
      </c>
      <c r="G469" s="37"/>
      <c r="H469" s="37"/>
      <c r="I469" s="37"/>
      <c r="J469" s="38"/>
      <c r="K469" s="37"/>
      <c r="L469" s="122"/>
      <c r="M469" s="122"/>
      <c r="N469" s="122"/>
      <c r="O469" s="122"/>
      <c r="P469" s="122"/>
      <c r="Q469" s="122"/>
    </row>
    <row r="470" spans="1:17" s="36" customFormat="1" ht="8.65" customHeight="1" x14ac:dyDescent="0.15">
      <c r="A470" s="119" t="s">
        <v>34</v>
      </c>
      <c r="B470" s="120">
        <v>1790.4722026200027</v>
      </c>
      <c r="C470" s="121" t="s">
        <v>75</v>
      </c>
      <c r="D470" s="121">
        <v>1254.7760661500017</v>
      </c>
      <c r="E470" s="121">
        <v>535.69612846999996</v>
      </c>
      <c r="G470" s="37"/>
      <c r="H470" s="37"/>
      <c r="I470" s="37"/>
      <c r="J470" s="38"/>
      <c r="K470" s="37"/>
      <c r="L470" s="122"/>
      <c r="M470" s="122"/>
      <c r="N470" s="122"/>
      <c r="O470" s="122"/>
      <c r="P470" s="122"/>
      <c r="Q470" s="122"/>
    </row>
    <row r="471" spans="1:17" s="36" customFormat="1" ht="8.65" customHeight="1" x14ac:dyDescent="0.15">
      <c r="A471" s="123" t="s">
        <v>35</v>
      </c>
      <c r="B471" s="124">
        <v>178.1169857300001</v>
      </c>
      <c r="C471" s="125">
        <v>0</v>
      </c>
      <c r="D471" s="125">
        <v>130.57968399000001</v>
      </c>
      <c r="E471" s="125">
        <v>47.533243740000003</v>
      </c>
      <c r="G471" s="37"/>
      <c r="H471" s="37"/>
      <c r="I471" s="37"/>
      <c r="J471" s="38"/>
      <c r="K471" s="37"/>
      <c r="L471" s="122"/>
      <c r="M471" s="122"/>
      <c r="N471" s="122"/>
      <c r="O471" s="122"/>
      <c r="P471" s="122"/>
      <c r="Q471" s="122"/>
    </row>
    <row r="472" spans="1:17" s="36" customFormat="1" ht="8.65" customHeight="1" x14ac:dyDescent="0.15">
      <c r="A472" s="119" t="s">
        <v>36</v>
      </c>
      <c r="B472" s="120">
        <v>598.24338466000029</v>
      </c>
      <c r="C472" s="121" t="s">
        <v>75</v>
      </c>
      <c r="D472" s="121">
        <v>373.47852063999994</v>
      </c>
      <c r="E472" s="121">
        <v>209.73429968000002</v>
      </c>
      <c r="G472" s="37"/>
      <c r="H472" s="37"/>
      <c r="I472" s="37"/>
      <c r="J472" s="38"/>
      <c r="K472" s="37"/>
      <c r="L472" s="122"/>
      <c r="M472" s="122"/>
      <c r="N472" s="122"/>
      <c r="O472" s="122"/>
      <c r="P472" s="122"/>
      <c r="Q472" s="122"/>
    </row>
    <row r="473" spans="1:17" s="36" customFormat="1" ht="8.65" customHeight="1" x14ac:dyDescent="0.15">
      <c r="A473" s="119" t="s">
        <v>61</v>
      </c>
      <c r="B473" s="120">
        <v>1047.3472027900009</v>
      </c>
      <c r="C473" s="121">
        <v>71.086721649999987</v>
      </c>
      <c r="D473" s="121">
        <v>709.99630795999985</v>
      </c>
      <c r="E473" s="121">
        <v>270.91263991</v>
      </c>
      <c r="G473" s="37"/>
      <c r="H473" s="37"/>
      <c r="I473" s="37"/>
      <c r="J473" s="38"/>
      <c r="K473" s="37"/>
      <c r="L473" s="122"/>
      <c r="M473" s="122"/>
      <c r="N473" s="122"/>
      <c r="O473" s="122"/>
      <c r="P473" s="122"/>
      <c r="Q473" s="122"/>
    </row>
    <row r="474" spans="1:17" s="36" customFormat="1" ht="8.65" customHeight="1" x14ac:dyDescent="0.15">
      <c r="A474" s="119" t="s">
        <v>38</v>
      </c>
      <c r="B474" s="120">
        <v>505.66089188999979</v>
      </c>
      <c r="C474" s="121" t="s">
        <v>75</v>
      </c>
      <c r="D474" s="121">
        <v>133.97104545000002</v>
      </c>
      <c r="E474" s="121">
        <v>371.68149337</v>
      </c>
      <c r="G474" s="37"/>
      <c r="H474" s="37"/>
      <c r="I474" s="37"/>
      <c r="J474" s="38"/>
      <c r="K474" s="37"/>
      <c r="L474" s="122"/>
      <c r="M474" s="122"/>
      <c r="N474" s="122"/>
      <c r="O474" s="122"/>
      <c r="P474" s="122"/>
      <c r="Q474" s="122"/>
    </row>
    <row r="475" spans="1:17" s="36" customFormat="1" ht="8.65" customHeight="1" x14ac:dyDescent="0.15">
      <c r="A475" s="123" t="s">
        <v>39</v>
      </c>
      <c r="B475" s="124">
        <v>268.27715945000023</v>
      </c>
      <c r="C475" s="125" t="s">
        <v>75</v>
      </c>
      <c r="D475" s="125">
        <v>191.34201635999989</v>
      </c>
      <c r="E475" s="125">
        <v>74.278867089999977</v>
      </c>
      <c r="G475" s="37"/>
      <c r="H475" s="37"/>
      <c r="I475" s="37"/>
      <c r="J475" s="38"/>
      <c r="K475" s="37"/>
      <c r="L475" s="122"/>
      <c r="M475" s="122"/>
      <c r="N475" s="122"/>
      <c r="O475" s="122"/>
      <c r="P475" s="122"/>
      <c r="Q475" s="122"/>
    </row>
    <row r="476" spans="1:17" s="36" customFormat="1" ht="8.65" customHeight="1" x14ac:dyDescent="0.15">
      <c r="A476" s="119" t="s">
        <v>40</v>
      </c>
      <c r="B476" s="120">
        <v>237.80527991000008</v>
      </c>
      <c r="C476" s="121" t="s">
        <v>75</v>
      </c>
      <c r="D476" s="121">
        <v>56.911041869999991</v>
      </c>
      <c r="E476" s="121">
        <v>179.73737104000003</v>
      </c>
      <c r="G476" s="37"/>
      <c r="H476" s="37"/>
      <c r="I476" s="37"/>
      <c r="J476" s="38"/>
      <c r="K476" s="37"/>
      <c r="L476" s="122"/>
      <c r="M476" s="122"/>
      <c r="N476" s="122"/>
      <c r="O476" s="122"/>
      <c r="P476" s="122"/>
      <c r="Q476" s="122"/>
    </row>
    <row r="477" spans="1:17" s="36" customFormat="1" ht="8.65" customHeight="1" x14ac:dyDescent="0.15">
      <c r="A477" s="119" t="s">
        <v>41</v>
      </c>
      <c r="B477" s="120">
        <v>303.30681139000041</v>
      </c>
      <c r="C477" s="121">
        <v>0.54848481999999998</v>
      </c>
      <c r="D477" s="121">
        <v>197.20510117000003</v>
      </c>
      <c r="E477" s="121">
        <v>105.44630725999997</v>
      </c>
      <c r="G477" s="37"/>
      <c r="H477" s="37"/>
      <c r="I477" s="37"/>
      <c r="J477" s="38"/>
      <c r="K477" s="37"/>
      <c r="L477" s="122"/>
      <c r="M477" s="122"/>
      <c r="N477" s="122"/>
      <c r="O477" s="122"/>
      <c r="P477" s="122"/>
      <c r="Q477" s="122"/>
    </row>
    <row r="478" spans="1:17" s="36" customFormat="1" ht="8.65" customHeight="1" x14ac:dyDescent="0.15">
      <c r="A478" s="119" t="s">
        <v>42</v>
      </c>
      <c r="B478" s="120">
        <v>232.52745527000008</v>
      </c>
      <c r="C478" s="121" t="s">
        <v>75</v>
      </c>
      <c r="D478" s="121">
        <v>39.460831010000021</v>
      </c>
      <c r="E478" s="121">
        <v>127.94876226000001</v>
      </c>
      <c r="G478" s="37"/>
      <c r="H478" s="37"/>
      <c r="I478" s="37"/>
      <c r="J478" s="38"/>
      <c r="K478" s="37"/>
      <c r="L478" s="122"/>
      <c r="M478" s="122"/>
      <c r="N478" s="122"/>
      <c r="O478" s="122"/>
      <c r="P478" s="122"/>
      <c r="Q478" s="122"/>
    </row>
    <row r="479" spans="1:17" s="36" customFormat="1" ht="8.65" customHeight="1" x14ac:dyDescent="0.15">
      <c r="A479" s="123" t="s">
        <v>43</v>
      </c>
      <c r="B479" s="124">
        <v>843.36888126000076</v>
      </c>
      <c r="C479" s="125">
        <v>0.54164000000000001</v>
      </c>
      <c r="D479" s="125">
        <v>677.85941868000032</v>
      </c>
      <c r="E479" s="125">
        <v>164.96445757999996</v>
      </c>
      <c r="G479" s="37"/>
      <c r="H479" s="37"/>
      <c r="I479" s="37"/>
      <c r="J479" s="38"/>
      <c r="K479" s="37"/>
      <c r="L479" s="122"/>
      <c r="M479" s="122"/>
      <c r="N479" s="122"/>
      <c r="O479" s="122"/>
      <c r="P479" s="122"/>
      <c r="Q479" s="122"/>
    </row>
    <row r="480" spans="1:17" s="36" customFormat="1" ht="8.65" customHeight="1" x14ac:dyDescent="0.15">
      <c r="A480" s="119" t="s">
        <v>44</v>
      </c>
      <c r="B480" s="120">
        <v>246.90881199999993</v>
      </c>
      <c r="C480" s="121">
        <v>0</v>
      </c>
      <c r="D480" s="121">
        <v>208.14562000000001</v>
      </c>
      <c r="E480" s="121">
        <v>38.852606000000002</v>
      </c>
      <c r="G480" s="37"/>
      <c r="H480" s="37"/>
      <c r="I480" s="37"/>
      <c r="J480" s="38"/>
      <c r="K480" s="37"/>
      <c r="L480" s="122"/>
      <c r="M480" s="122"/>
      <c r="N480" s="122"/>
      <c r="O480" s="122"/>
      <c r="P480" s="122"/>
      <c r="Q480" s="122"/>
    </row>
    <row r="481" spans="1:17" s="36" customFormat="1" ht="8.65" customHeight="1" x14ac:dyDescent="0.15">
      <c r="A481" s="119" t="s">
        <v>45</v>
      </c>
      <c r="B481" s="120">
        <v>1185.3531132099999</v>
      </c>
      <c r="C481" s="121" t="s">
        <v>75</v>
      </c>
      <c r="D481" s="121">
        <v>558.73826993999978</v>
      </c>
      <c r="E481" s="121">
        <v>626.61484226999994</v>
      </c>
      <c r="G481" s="37"/>
      <c r="H481" s="37"/>
      <c r="I481" s="37"/>
      <c r="J481" s="38"/>
      <c r="K481" s="37"/>
      <c r="L481" s="122"/>
      <c r="M481" s="122"/>
      <c r="N481" s="122"/>
      <c r="O481" s="122"/>
      <c r="P481" s="122"/>
      <c r="Q481" s="122"/>
    </row>
    <row r="482" spans="1:17" s="36" customFormat="1" ht="8.65" customHeight="1" x14ac:dyDescent="0.15">
      <c r="A482" s="119" t="s">
        <v>46</v>
      </c>
      <c r="B482" s="120">
        <v>165.15035405999984</v>
      </c>
      <c r="C482" s="121" t="s">
        <v>75</v>
      </c>
      <c r="D482" s="121">
        <v>90.773289939999998</v>
      </c>
      <c r="E482" s="121">
        <v>77.913529119999993</v>
      </c>
      <c r="G482" s="37"/>
      <c r="H482" s="37"/>
      <c r="I482" s="37"/>
      <c r="J482" s="38"/>
      <c r="K482" s="37"/>
      <c r="L482" s="122"/>
      <c r="M482" s="122"/>
      <c r="N482" s="122"/>
      <c r="O482" s="122"/>
      <c r="P482" s="122"/>
      <c r="Q482" s="122"/>
    </row>
    <row r="483" spans="1:17" s="36" customFormat="1" ht="8.65" customHeight="1" x14ac:dyDescent="0.15">
      <c r="A483" s="123" t="s">
        <v>47</v>
      </c>
      <c r="B483" s="124">
        <v>466.73292554999995</v>
      </c>
      <c r="C483" s="125">
        <v>0</v>
      </c>
      <c r="D483" s="125">
        <v>442.38653864000003</v>
      </c>
      <c r="E483" s="125">
        <v>24.349583909999996</v>
      </c>
      <c r="G483" s="37"/>
      <c r="H483" s="37"/>
      <c r="I483" s="37"/>
      <c r="J483" s="38"/>
      <c r="K483" s="37"/>
      <c r="L483" s="122"/>
      <c r="M483" s="122"/>
      <c r="N483" s="122"/>
      <c r="O483" s="122"/>
      <c r="P483" s="122"/>
      <c r="Q483" s="122"/>
    </row>
    <row r="484" spans="1:17" s="36" customFormat="1" ht="8.65" customHeight="1" x14ac:dyDescent="0.15">
      <c r="A484" s="126"/>
      <c r="B484" s="127"/>
      <c r="C484" s="128"/>
      <c r="D484" s="128"/>
      <c r="E484" s="128"/>
      <c r="I484" s="112"/>
      <c r="J484" s="122"/>
      <c r="K484" s="122"/>
      <c r="L484" s="122"/>
      <c r="M484" s="122"/>
      <c r="N484" s="122"/>
      <c r="O484" s="122"/>
      <c r="P484" s="122"/>
      <c r="Q484" s="122"/>
    </row>
    <row r="485" spans="1:17" s="36" customFormat="1" ht="8.65" customHeight="1" x14ac:dyDescent="0.15">
      <c r="A485" s="109">
        <v>2012</v>
      </c>
      <c r="B485" s="130"/>
      <c r="C485" s="130"/>
      <c r="D485" s="135"/>
      <c r="E485" s="130"/>
      <c r="I485" s="112"/>
    </row>
    <row r="486" spans="1:17" s="115" customFormat="1" ht="8.65" customHeight="1" x14ac:dyDescent="0.15">
      <c r="A486" s="113" t="s">
        <v>15</v>
      </c>
      <c r="B486" s="114">
        <f>SUM(B488:B519)</f>
        <v>21893.889988499996</v>
      </c>
      <c r="C486" s="114">
        <v>144.95666347999995</v>
      </c>
      <c r="D486" s="114">
        <v>15670.731147110038</v>
      </c>
      <c r="E486" s="114">
        <v>6078.2021779099914</v>
      </c>
      <c r="G486" s="122"/>
      <c r="H486" s="122"/>
      <c r="I486" s="112"/>
      <c r="J486" s="116"/>
      <c r="K486" s="116"/>
      <c r="L486" s="116"/>
      <c r="M486" s="116"/>
      <c r="N486" s="116"/>
      <c r="O486" s="116"/>
      <c r="P486" s="116"/>
      <c r="Q486" s="116"/>
    </row>
    <row r="487" spans="1:17" s="115" customFormat="1" ht="3.95" customHeight="1" x14ac:dyDescent="0.15">
      <c r="A487" s="113"/>
      <c r="B487" s="114"/>
      <c r="C487" s="117"/>
      <c r="D487" s="117"/>
      <c r="E487" s="117"/>
      <c r="G487" s="116"/>
      <c r="H487" s="116"/>
      <c r="I487" s="112"/>
      <c r="J487" s="116"/>
      <c r="K487" s="116"/>
      <c r="L487" s="116"/>
      <c r="M487" s="116"/>
      <c r="N487" s="116"/>
      <c r="O487" s="116"/>
      <c r="P487" s="116"/>
      <c r="Q487" s="116"/>
    </row>
    <row r="488" spans="1:17" s="36" customFormat="1" ht="8.65" customHeight="1" x14ac:dyDescent="0.15">
      <c r="A488" s="119" t="s">
        <v>16</v>
      </c>
      <c r="B488" s="120">
        <v>354.42925101999992</v>
      </c>
      <c r="C488" s="121" t="s">
        <v>75</v>
      </c>
      <c r="D488" s="121">
        <v>302.64635772000003</v>
      </c>
      <c r="E488" s="121">
        <v>51.409207299999998</v>
      </c>
      <c r="G488" s="37"/>
      <c r="H488" s="37"/>
      <c r="I488" s="37"/>
      <c r="J488" s="38"/>
      <c r="K488" s="122"/>
      <c r="L488" s="122"/>
      <c r="M488" s="122"/>
      <c r="N488" s="122"/>
      <c r="O488" s="122"/>
      <c r="P488" s="122"/>
      <c r="Q488" s="122"/>
    </row>
    <row r="489" spans="1:17" s="36" customFormat="1" ht="8.65" customHeight="1" x14ac:dyDescent="0.15">
      <c r="A489" s="119" t="s">
        <v>17</v>
      </c>
      <c r="B489" s="120">
        <v>1017.6686525399987</v>
      </c>
      <c r="C489" s="121" t="s">
        <v>75</v>
      </c>
      <c r="D489" s="121">
        <v>674.89358436999964</v>
      </c>
      <c r="E489" s="121">
        <v>341.18354317000001</v>
      </c>
      <c r="G489" s="37"/>
      <c r="H489" s="37"/>
      <c r="I489" s="37"/>
      <c r="J489" s="38"/>
      <c r="K489" s="122"/>
      <c r="L489" s="122"/>
      <c r="M489" s="122"/>
      <c r="N489" s="122"/>
      <c r="O489" s="122"/>
      <c r="P489" s="122"/>
      <c r="Q489" s="122"/>
    </row>
    <row r="490" spans="1:17" s="36" customFormat="1" ht="8.65" customHeight="1" x14ac:dyDescent="0.15">
      <c r="A490" s="119" t="s">
        <v>18</v>
      </c>
      <c r="B490" s="120">
        <v>730.251258530001</v>
      </c>
      <c r="C490" s="121" t="s">
        <v>75</v>
      </c>
      <c r="D490" s="121">
        <v>229.99248881</v>
      </c>
      <c r="E490" s="121">
        <v>499.84762304999998</v>
      </c>
      <c r="G490" s="37"/>
      <c r="H490" s="37"/>
      <c r="I490" s="37"/>
      <c r="J490" s="38"/>
      <c r="K490" s="122"/>
      <c r="L490" s="122"/>
      <c r="M490" s="122"/>
      <c r="N490" s="122"/>
      <c r="O490" s="122"/>
      <c r="P490" s="122"/>
      <c r="Q490" s="122"/>
    </row>
    <row r="491" spans="1:17" s="36" customFormat="1" ht="8.65" customHeight="1" x14ac:dyDescent="0.15">
      <c r="A491" s="123" t="s">
        <v>19</v>
      </c>
      <c r="B491" s="124">
        <v>209.66831487000005</v>
      </c>
      <c r="C491" s="125" t="s">
        <v>75</v>
      </c>
      <c r="D491" s="125">
        <v>201.25604450000003</v>
      </c>
      <c r="E491" s="125">
        <v>6.6166873699999993</v>
      </c>
      <c r="G491" s="37"/>
      <c r="H491" s="37"/>
      <c r="I491" s="37"/>
      <c r="J491" s="38"/>
      <c r="K491" s="122"/>
      <c r="L491" s="122"/>
      <c r="M491" s="122"/>
      <c r="N491" s="122"/>
      <c r="O491" s="122"/>
      <c r="P491" s="122"/>
      <c r="Q491" s="122"/>
    </row>
    <row r="492" spans="1:17" s="36" customFormat="1" ht="8.65" customHeight="1" x14ac:dyDescent="0.15">
      <c r="A492" s="119" t="s">
        <v>20</v>
      </c>
      <c r="B492" s="120">
        <v>539.11546420999991</v>
      </c>
      <c r="C492" s="121">
        <v>0</v>
      </c>
      <c r="D492" s="121">
        <v>426.37967084000002</v>
      </c>
      <c r="E492" s="121">
        <v>109.29067237000001</v>
      </c>
      <c r="G492" s="37"/>
      <c r="H492" s="37"/>
      <c r="I492" s="37"/>
      <c r="J492" s="38"/>
      <c r="K492" s="122"/>
      <c r="L492" s="122"/>
      <c r="M492" s="122"/>
      <c r="N492" s="122"/>
      <c r="O492" s="122"/>
      <c r="P492" s="122"/>
      <c r="Q492" s="122"/>
    </row>
    <row r="493" spans="1:17" s="36" customFormat="1" ht="8.65" customHeight="1" x14ac:dyDescent="0.15">
      <c r="A493" s="119" t="s">
        <v>21</v>
      </c>
      <c r="B493" s="120">
        <v>59.989411040000007</v>
      </c>
      <c r="C493" s="121" t="s">
        <v>75</v>
      </c>
      <c r="D493" s="121">
        <v>50.046194020000002</v>
      </c>
      <c r="E493" s="121">
        <v>10.192810020000008</v>
      </c>
      <c r="G493" s="37"/>
      <c r="H493" s="37"/>
      <c r="I493" s="37"/>
      <c r="J493" s="38"/>
      <c r="K493" s="122"/>
      <c r="L493" s="122"/>
      <c r="M493" s="122"/>
      <c r="N493" s="122"/>
      <c r="O493" s="122"/>
      <c r="P493" s="122"/>
      <c r="Q493" s="122"/>
    </row>
    <row r="494" spans="1:17" s="36" customFormat="1" ht="8.65" customHeight="1" x14ac:dyDescent="0.15">
      <c r="A494" s="119" t="s">
        <v>22</v>
      </c>
      <c r="B494" s="120">
        <v>121.09168493000007</v>
      </c>
      <c r="C494" s="121" t="s">
        <v>75</v>
      </c>
      <c r="D494" s="121">
        <v>37.348072980000005</v>
      </c>
      <c r="E494" s="121">
        <v>61.805015949999998</v>
      </c>
      <c r="G494" s="37"/>
      <c r="H494" s="37"/>
      <c r="I494" s="37"/>
      <c r="J494" s="38"/>
      <c r="K494" s="122"/>
      <c r="L494" s="122"/>
      <c r="M494" s="122"/>
      <c r="N494" s="122"/>
      <c r="O494" s="122"/>
      <c r="P494" s="122"/>
      <c r="Q494" s="122"/>
    </row>
    <row r="495" spans="1:17" s="36" customFormat="1" ht="8.65" customHeight="1" x14ac:dyDescent="0.15">
      <c r="A495" s="123" t="s">
        <v>23</v>
      </c>
      <c r="B495" s="124">
        <v>1241.8208397300002</v>
      </c>
      <c r="C495" s="125">
        <v>0.71561000000000008</v>
      </c>
      <c r="D495" s="125">
        <v>1097.8556027299987</v>
      </c>
      <c r="E495" s="125">
        <v>143.24962699999998</v>
      </c>
      <c r="G495" s="37"/>
      <c r="H495" s="37"/>
      <c r="I495" s="37"/>
      <c r="J495" s="38"/>
      <c r="K495" s="122"/>
      <c r="L495" s="122"/>
      <c r="M495" s="122"/>
      <c r="N495" s="122"/>
      <c r="O495" s="122"/>
      <c r="P495" s="122"/>
      <c r="Q495" s="122"/>
    </row>
    <row r="496" spans="1:17" s="36" customFormat="1" ht="8.65" customHeight="1" x14ac:dyDescent="0.15">
      <c r="A496" s="119" t="s">
        <v>24</v>
      </c>
      <c r="B496" s="120">
        <v>1369.732822569998</v>
      </c>
      <c r="C496" s="121">
        <v>-0.67872204999999985</v>
      </c>
      <c r="D496" s="121">
        <v>1236.3670600100013</v>
      </c>
      <c r="E496" s="121">
        <v>134.04448460999942</v>
      </c>
      <c r="G496" s="37"/>
      <c r="H496" s="37"/>
      <c r="I496" s="37"/>
      <c r="J496" s="38"/>
      <c r="K496" s="122"/>
      <c r="L496" s="122"/>
      <c r="M496" s="122"/>
      <c r="N496" s="122"/>
      <c r="O496" s="122"/>
      <c r="P496" s="122"/>
      <c r="Q496" s="122"/>
    </row>
    <row r="497" spans="1:17" s="36" customFormat="1" ht="8.65" customHeight="1" x14ac:dyDescent="0.15">
      <c r="A497" s="119" t="s">
        <v>25</v>
      </c>
      <c r="B497" s="120">
        <v>268.38881627000012</v>
      </c>
      <c r="C497" s="121">
        <v>0</v>
      </c>
      <c r="D497" s="121">
        <v>153.53819562000004</v>
      </c>
      <c r="E497" s="121">
        <v>114.81762164999999</v>
      </c>
      <c r="G497" s="37"/>
      <c r="H497" s="37"/>
      <c r="I497" s="37"/>
      <c r="J497" s="38"/>
      <c r="K497" s="122"/>
      <c r="L497" s="122"/>
      <c r="M497" s="122"/>
      <c r="N497" s="122"/>
      <c r="O497" s="122"/>
      <c r="P497" s="122"/>
      <c r="Q497" s="122"/>
    </row>
    <row r="498" spans="1:17" s="36" customFormat="1" ht="8.65" customHeight="1" x14ac:dyDescent="0.15">
      <c r="A498" s="119" t="s">
        <v>26</v>
      </c>
      <c r="B498" s="120">
        <v>1332.2990086199995</v>
      </c>
      <c r="C498" s="121" t="s">
        <v>75</v>
      </c>
      <c r="D498" s="121">
        <v>1066.9474780900005</v>
      </c>
      <c r="E498" s="121">
        <v>264.34678352999998</v>
      </c>
      <c r="G498" s="37"/>
      <c r="H498" s="37"/>
      <c r="I498" s="37"/>
      <c r="J498" s="38"/>
      <c r="K498" s="122"/>
      <c r="L498" s="122"/>
      <c r="M498" s="122"/>
      <c r="N498" s="122"/>
      <c r="O498" s="122"/>
      <c r="P498" s="122"/>
      <c r="Q498" s="122"/>
    </row>
    <row r="499" spans="1:17" s="36" customFormat="1" ht="8.65" customHeight="1" x14ac:dyDescent="0.15">
      <c r="A499" s="123" t="s">
        <v>27</v>
      </c>
      <c r="B499" s="124">
        <v>163.54740872000008</v>
      </c>
      <c r="C499" s="125">
        <v>0</v>
      </c>
      <c r="D499" s="125">
        <v>88.240522659999996</v>
      </c>
      <c r="E499" s="125">
        <v>75.214999059999997</v>
      </c>
      <c r="G499" s="37"/>
      <c r="H499" s="37"/>
      <c r="I499" s="37"/>
      <c r="J499" s="38"/>
      <c r="K499" s="122"/>
      <c r="L499" s="122"/>
      <c r="M499" s="122"/>
      <c r="N499" s="122"/>
      <c r="O499" s="122"/>
      <c r="P499" s="122"/>
      <c r="Q499" s="122"/>
    </row>
    <row r="500" spans="1:17" s="36" customFormat="1" ht="8.65" customHeight="1" x14ac:dyDescent="0.15">
      <c r="A500" s="119" t="s">
        <v>28</v>
      </c>
      <c r="B500" s="120">
        <v>178.80899577999986</v>
      </c>
      <c r="C500" s="121">
        <v>0</v>
      </c>
      <c r="D500" s="121">
        <v>107.92648783000003</v>
      </c>
      <c r="E500" s="121">
        <v>69.989857950000015</v>
      </c>
      <c r="G500" s="37"/>
      <c r="H500" s="37"/>
      <c r="I500" s="37"/>
      <c r="J500" s="38"/>
      <c r="K500" s="122"/>
      <c r="L500" s="122"/>
      <c r="M500" s="122"/>
      <c r="N500" s="122"/>
      <c r="O500" s="122"/>
      <c r="P500" s="122"/>
      <c r="Q500" s="122"/>
    </row>
    <row r="501" spans="1:17" s="36" customFormat="1" ht="8.65" customHeight="1" x14ac:dyDescent="0.15">
      <c r="A501" s="119" t="s">
        <v>29</v>
      </c>
      <c r="B501" s="120">
        <v>1412.9246857999997</v>
      </c>
      <c r="C501" s="121">
        <v>13.080044859999999</v>
      </c>
      <c r="D501" s="121">
        <v>865.54475451999974</v>
      </c>
      <c r="E501" s="121">
        <v>532.53744541999981</v>
      </c>
      <c r="G501" s="37"/>
      <c r="H501" s="37"/>
      <c r="I501" s="37"/>
      <c r="J501" s="38"/>
      <c r="K501" s="122"/>
      <c r="L501" s="122"/>
      <c r="M501" s="122"/>
      <c r="N501" s="122"/>
      <c r="O501" s="122"/>
      <c r="P501" s="122"/>
      <c r="Q501" s="122"/>
    </row>
    <row r="502" spans="1:17" s="36" customFormat="1" ht="8.65" customHeight="1" x14ac:dyDescent="0.15">
      <c r="A502" s="119" t="s">
        <v>30</v>
      </c>
      <c r="B502" s="120">
        <v>3113.6350031699976</v>
      </c>
      <c r="C502" s="121" t="s">
        <v>75</v>
      </c>
      <c r="D502" s="121">
        <v>2081.0402830199992</v>
      </c>
      <c r="E502" s="121">
        <v>1006.7555321500002</v>
      </c>
      <c r="G502" s="37"/>
      <c r="H502" s="37"/>
      <c r="I502" s="37"/>
      <c r="J502" s="38"/>
      <c r="K502" s="122"/>
      <c r="L502" s="122"/>
      <c r="M502" s="122"/>
      <c r="N502" s="122"/>
      <c r="O502" s="122"/>
      <c r="P502" s="122"/>
      <c r="Q502" s="122"/>
    </row>
    <row r="503" spans="1:17" s="36" customFormat="1" ht="8.65" customHeight="1" x14ac:dyDescent="0.15">
      <c r="A503" s="123" t="s">
        <v>31</v>
      </c>
      <c r="B503" s="124">
        <v>335.50618719000005</v>
      </c>
      <c r="C503" s="125" t="s">
        <v>75</v>
      </c>
      <c r="D503" s="125">
        <v>147.18440415000001</v>
      </c>
      <c r="E503" s="125">
        <v>187.77670903999999</v>
      </c>
      <c r="G503" s="37"/>
      <c r="H503" s="37"/>
      <c r="I503" s="37"/>
      <c r="J503" s="38"/>
      <c r="K503" s="122"/>
      <c r="L503" s="122"/>
      <c r="M503" s="122"/>
      <c r="N503" s="122"/>
      <c r="O503" s="122"/>
      <c r="P503" s="122"/>
      <c r="Q503" s="122"/>
    </row>
    <row r="504" spans="1:17" s="36" customFormat="1" ht="8.65" customHeight="1" x14ac:dyDescent="0.15">
      <c r="A504" s="119" t="s">
        <v>32</v>
      </c>
      <c r="B504" s="120">
        <v>273.99823006999981</v>
      </c>
      <c r="C504" s="121">
        <v>0</v>
      </c>
      <c r="D504" s="121">
        <v>141.39451375000002</v>
      </c>
      <c r="E504" s="121">
        <v>130.16953731999999</v>
      </c>
      <c r="G504" s="37"/>
      <c r="H504" s="37"/>
      <c r="I504" s="37"/>
      <c r="J504" s="38"/>
      <c r="K504" s="122"/>
      <c r="L504" s="122"/>
      <c r="M504" s="122"/>
      <c r="N504" s="122"/>
      <c r="O504" s="122"/>
      <c r="P504" s="122"/>
      <c r="Q504" s="122"/>
    </row>
    <row r="505" spans="1:17" s="36" customFormat="1" ht="8.65" customHeight="1" x14ac:dyDescent="0.15">
      <c r="A505" s="119" t="s">
        <v>33</v>
      </c>
      <c r="B505" s="120">
        <v>163.82461102000011</v>
      </c>
      <c r="C505" s="121">
        <v>5.4319550000000003</v>
      </c>
      <c r="D505" s="121">
        <v>4.4219830599999996</v>
      </c>
      <c r="E505" s="121">
        <v>152.15508606</v>
      </c>
      <c r="G505" s="37"/>
      <c r="H505" s="37"/>
      <c r="I505" s="37"/>
      <c r="J505" s="38"/>
      <c r="K505" s="122"/>
      <c r="L505" s="122"/>
      <c r="M505" s="122"/>
      <c r="N505" s="122"/>
      <c r="O505" s="122"/>
      <c r="P505" s="122"/>
      <c r="Q505" s="122"/>
    </row>
    <row r="506" spans="1:17" s="36" customFormat="1" ht="8.65" customHeight="1" x14ac:dyDescent="0.15">
      <c r="A506" s="119" t="s">
        <v>34</v>
      </c>
      <c r="B506" s="120">
        <v>1276.9304290300001</v>
      </c>
      <c r="C506" s="121">
        <v>0</v>
      </c>
      <c r="D506" s="121">
        <v>1030.0720591099998</v>
      </c>
      <c r="E506" s="121">
        <v>246.4250979200001</v>
      </c>
      <c r="G506" s="37"/>
      <c r="H506" s="37"/>
      <c r="I506" s="37"/>
      <c r="J506" s="38"/>
      <c r="K506" s="122"/>
      <c r="L506" s="122"/>
      <c r="M506" s="122"/>
      <c r="N506" s="122"/>
      <c r="O506" s="122"/>
      <c r="P506" s="122"/>
      <c r="Q506" s="122"/>
    </row>
    <row r="507" spans="1:17" s="36" customFormat="1" ht="8.65" customHeight="1" x14ac:dyDescent="0.15">
      <c r="A507" s="123" t="s">
        <v>35</v>
      </c>
      <c r="B507" s="124">
        <v>353.70045049000026</v>
      </c>
      <c r="C507" s="125">
        <v>0</v>
      </c>
      <c r="D507" s="125">
        <v>297.94640695999999</v>
      </c>
      <c r="E507" s="125">
        <v>51.997761530000005</v>
      </c>
      <c r="G507" s="37"/>
      <c r="H507" s="37"/>
      <c r="I507" s="37"/>
      <c r="J507" s="38"/>
      <c r="K507" s="122"/>
      <c r="L507" s="122"/>
      <c r="M507" s="122"/>
      <c r="N507" s="122"/>
      <c r="O507" s="122"/>
      <c r="P507" s="122"/>
      <c r="Q507" s="122"/>
    </row>
    <row r="508" spans="1:17" s="36" customFormat="1" ht="8.65" customHeight="1" x14ac:dyDescent="0.15">
      <c r="A508" s="119" t="s">
        <v>36</v>
      </c>
      <c r="B508" s="120">
        <v>756.95797443000026</v>
      </c>
      <c r="C508" s="121" t="s">
        <v>75</v>
      </c>
      <c r="D508" s="121">
        <v>550.62942633</v>
      </c>
      <c r="E508" s="121">
        <v>184.03176109999998</v>
      </c>
      <c r="G508" s="37"/>
      <c r="H508" s="37"/>
      <c r="I508" s="37"/>
      <c r="J508" s="38"/>
      <c r="K508" s="122"/>
      <c r="L508" s="122"/>
      <c r="M508" s="122"/>
      <c r="N508" s="122"/>
      <c r="O508" s="122"/>
      <c r="P508" s="122"/>
      <c r="Q508" s="122"/>
    </row>
    <row r="509" spans="1:17" s="36" customFormat="1" ht="8.65" customHeight="1" x14ac:dyDescent="0.15">
      <c r="A509" s="119" t="s">
        <v>61</v>
      </c>
      <c r="B509" s="120">
        <v>94.325213379999951</v>
      </c>
      <c r="C509" s="121">
        <v>16.790517999999999</v>
      </c>
      <c r="D509" s="121">
        <v>532.90055818999986</v>
      </c>
      <c r="E509" s="121">
        <v>-462.91774681000004</v>
      </c>
      <c r="G509" s="37"/>
      <c r="H509" s="37"/>
      <c r="I509" s="37"/>
      <c r="J509" s="38"/>
      <c r="K509" s="122"/>
      <c r="L509" s="122"/>
      <c r="M509" s="122"/>
      <c r="N509" s="122"/>
      <c r="O509" s="122"/>
      <c r="P509" s="122"/>
      <c r="Q509" s="122"/>
    </row>
    <row r="510" spans="1:17" s="36" customFormat="1" ht="8.65" customHeight="1" x14ac:dyDescent="0.15">
      <c r="A510" s="119" t="s">
        <v>38</v>
      </c>
      <c r="B510" s="120">
        <v>627.47837974000061</v>
      </c>
      <c r="C510" s="121">
        <v>0</v>
      </c>
      <c r="D510" s="121">
        <v>89.39173108</v>
      </c>
      <c r="E510" s="121">
        <v>514.17762163999987</v>
      </c>
      <c r="G510" s="37"/>
      <c r="H510" s="37"/>
      <c r="I510" s="37"/>
      <c r="J510" s="38"/>
      <c r="K510" s="122"/>
      <c r="L510" s="122"/>
      <c r="M510" s="122"/>
      <c r="N510" s="122"/>
      <c r="O510" s="122"/>
      <c r="P510" s="122"/>
      <c r="Q510" s="122"/>
    </row>
    <row r="511" spans="1:17" s="36" customFormat="1" ht="8.65" customHeight="1" x14ac:dyDescent="0.15">
      <c r="A511" s="123" t="s">
        <v>39</v>
      </c>
      <c r="B511" s="124">
        <v>880.32435663000103</v>
      </c>
      <c r="C511" s="125" t="s">
        <v>75</v>
      </c>
      <c r="D511" s="125">
        <v>699.19011337000018</v>
      </c>
      <c r="E511" s="125">
        <v>170.59850226000003</v>
      </c>
      <c r="G511" s="37"/>
      <c r="H511" s="37"/>
      <c r="I511" s="37"/>
      <c r="J511" s="38"/>
      <c r="K511" s="122"/>
      <c r="L511" s="122"/>
      <c r="M511" s="122"/>
      <c r="N511" s="122"/>
      <c r="O511" s="122"/>
      <c r="P511" s="122"/>
      <c r="Q511" s="122"/>
    </row>
    <row r="512" spans="1:17" s="36" customFormat="1" ht="8.65" customHeight="1" x14ac:dyDescent="0.15">
      <c r="A512" s="119" t="s">
        <v>40</v>
      </c>
      <c r="B512" s="120">
        <v>431.78373861000017</v>
      </c>
      <c r="C512" s="121">
        <v>16.934994</v>
      </c>
      <c r="D512" s="121">
        <v>59.091792520000013</v>
      </c>
      <c r="E512" s="121">
        <v>355.67034708999995</v>
      </c>
      <c r="G512" s="37"/>
      <c r="H512" s="37"/>
      <c r="I512" s="37"/>
      <c r="J512" s="38"/>
      <c r="K512" s="122"/>
      <c r="L512" s="122"/>
      <c r="M512" s="122"/>
      <c r="N512" s="122"/>
      <c r="O512" s="122"/>
      <c r="P512" s="122"/>
      <c r="Q512" s="122"/>
    </row>
    <row r="513" spans="1:17" s="36" customFormat="1" ht="8.65" customHeight="1" x14ac:dyDescent="0.15">
      <c r="A513" s="119" t="s">
        <v>41</v>
      </c>
      <c r="B513" s="120">
        <v>1199.2039417899978</v>
      </c>
      <c r="C513" s="121" t="s">
        <v>75</v>
      </c>
      <c r="D513" s="121">
        <v>779.57961232000002</v>
      </c>
      <c r="E513" s="121">
        <v>417.92748247000003</v>
      </c>
      <c r="G513" s="37"/>
      <c r="H513" s="37"/>
      <c r="I513" s="37"/>
      <c r="J513" s="38"/>
      <c r="K513" s="122"/>
      <c r="L513" s="122"/>
      <c r="M513" s="122"/>
      <c r="N513" s="122"/>
      <c r="O513" s="122"/>
      <c r="P513" s="122"/>
      <c r="Q513" s="122"/>
    </row>
    <row r="514" spans="1:17" s="36" customFormat="1" ht="8.65" customHeight="1" x14ac:dyDescent="0.15">
      <c r="A514" s="119" t="s">
        <v>42</v>
      </c>
      <c r="B514" s="120">
        <v>325.32048519000011</v>
      </c>
      <c r="C514" s="121" t="s">
        <v>75</v>
      </c>
      <c r="D514" s="121">
        <v>234.48092486000002</v>
      </c>
      <c r="E514" s="121">
        <v>92.737936330000011</v>
      </c>
      <c r="G514" s="37"/>
      <c r="H514" s="37"/>
      <c r="I514" s="37"/>
      <c r="J514" s="38"/>
      <c r="K514" s="122"/>
      <c r="L514" s="122"/>
      <c r="M514" s="122"/>
      <c r="N514" s="122"/>
      <c r="O514" s="122"/>
      <c r="P514" s="122"/>
      <c r="Q514" s="122"/>
    </row>
    <row r="515" spans="1:17" s="36" customFormat="1" ht="8.65" customHeight="1" x14ac:dyDescent="0.15">
      <c r="A515" s="123" t="s">
        <v>43</v>
      </c>
      <c r="B515" s="124">
        <v>1047.0071409300001</v>
      </c>
      <c r="C515" s="125" t="s">
        <v>75</v>
      </c>
      <c r="D515" s="125">
        <v>951.31857479999974</v>
      </c>
      <c r="E515" s="125">
        <v>90.777198129999974</v>
      </c>
      <c r="G515" s="37"/>
      <c r="H515" s="37"/>
      <c r="I515" s="37"/>
      <c r="J515" s="38"/>
      <c r="K515" s="122"/>
      <c r="L515" s="122"/>
      <c r="M515" s="122"/>
      <c r="N515" s="122"/>
      <c r="O515" s="122"/>
      <c r="P515" s="122"/>
      <c r="Q515" s="122"/>
    </row>
    <row r="516" spans="1:17" s="36" customFormat="1" ht="8.65" customHeight="1" x14ac:dyDescent="0.15">
      <c r="A516" s="119" t="s">
        <v>44</v>
      </c>
      <c r="B516" s="120">
        <v>79.502387970000001</v>
      </c>
      <c r="C516" s="121">
        <v>0</v>
      </c>
      <c r="D516" s="121">
        <v>71.137739999999994</v>
      </c>
      <c r="E516" s="121">
        <v>10.666214970000002</v>
      </c>
      <c r="G516" s="37"/>
      <c r="H516" s="37"/>
      <c r="I516" s="37"/>
      <c r="J516" s="38"/>
      <c r="K516" s="122"/>
      <c r="L516" s="122"/>
      <c r="M516" s="122"/>
      <c r="N516" s="122"/>
      <c r="O516" s="122"/>
      <c r="P516" s="122"/>
      <c r="Q516" s="122"/>
    </row>
    <row r="517" spans="1:17" s="36" customFormat="1" ht="8.65" customHeight="1" x14ac:dyDescent="0.15">
      <c r="A517" s="119" t="s">
        <v>45</v>
      </c>
      <c r="B517" s="120">
        <v>1052.6452457099992</v>
      </c>
      <c r="C517" s="121">
        <v>17.797322000000001</v>
      </c>
      <c r="D517" s="121">
        <v>677.6833633800004</v>
      </c>
      <c r="E517" s="121">
        <v>357.16456032999997</v>
      </c>
      <c r="G517" s="37"/>
      <c r="H517" s="37"/>
      <c r="I517" s="37"/>
      <c r="J517" s="38"/>
      <c r="K517" s="122"/>
      <c r="L517" s="122"/>
      <c r="M517" s="122"/>
      <c r="N517" s="122"/>
      <c r="O517" s="122"/>
      <c r="P517" s="122"/>
      <c r="Q517" s="122"/>
    </row>
    <row r="518" spans="1:17" s="36" customFormat="1" ht="8.65" customHeight="1" x14ac:dyDescent="0.15">
      <c r="A518" s="119" t="s">
        <v>46</v>
      </c>
      <c r="B518" s="120">
        <v>127.62199997</v>
      </c>
      <c r="C518" s="121">
        <v>7.695449</v>
      </c>
      <c r="D518" s="121">
        <v>16.702479659999998</v>
      </c>
      <c r="E518" s="121">
        <v>79.26636031000001</v>
      </c>
      <c r="G518" s="37"/>
      <c r="H518" s="37"/>
      <c r="I518" s="37"/>
      <c r="J518" s="38"/>
      <c r="K518" s="122"/>
      <c r="L518" s="122"/>
      <c r="M518" s="122"/>
      <c r="N518" s="122"/>
      <c r="O518" s="122"/>
      <c r="P518" s="122"/>
      <c r="Q518" s="122"/>
    </row>
    <row r="519" spans="1:17" s="36" customFormat="1" ht="8.65" customHeight="1" x14ac:dyDescent="0.15">
      <c r="A519" s="123" t="s">
        <v>47</v>
      </c>
      <c r="B519" s="124">
        <v>754.38759855000058</v>
      </c>
      <c r="C519" s="125">
        <v>0</v>
      </c>
      <c r="D519" s="125">
        <v>704.20046485000012</v>
      </c>
      <c r="E519" s="125">
        <v>48.788616699999992</v>
      </c>
      <c r="G519" s="37"/>
      <c r="H519" s="37"/>
      <c r="I519" s="37"/>
      <c r="J519" s="38"/>
      <c r="K519" s="122"/>
      <c r="L519" s="122"/>
      <c r="M519" s="122"/>
      <c r="N519" s="122"/>
      <c r="O519" s="122"/>
      <c r="P519" s="122"/>
      <c r="Q519" s="122"/>
    </row>
    <row r="520" spans="1:17" s="36" customFormat="1" ht="8.65" customHeight="1" x14ac:dyDescent="0.15">
      <c r="A520" s="126"/>
      <c r="B520" s="127"/>
      <c r="C520" s="127"/>
      <c r="D520" s="128"/>
      <c r="E520" s="128"/>
      <c r="I520" s="112"/>
      <c r="J520" s="122"/>
      <c r="K520" s="122"/>
      <c r="L520" s="122"/>
      <c r="M520" s="122"/>
      <c r="N520" s="122"/>
      <c r="O520" s="122"/>
      <c r="P520" s="122"/>
      <c r="Q520" s="122"/>
    </row>
    <row r="521" spans="1:17" s="36" customFormat="1" ht="9" customHeight="1" x14ac:dyDescent="0.15">
      <c r="A521" s="132" t="s">
        <v>77</v>
      </c>
      <c r="B521" s="127"/>
      <c r="C521" s="127"/>
      <c r="D521" s="128"/>
      <c r="E521" s="128"/>
      <c r="G521" s="122"/>
      <c r="H521" s="122"/>
      <c r="I521" s="112"/>
      <c r="J521" s="122"/>
      <c r="K521" s="122"/>
      <c r="L521" s="122"/>
      <c r="M521" s="122"/>
      <c r="N521" s="122"/>
      <c r="O521" s="122"/>
      <c r="P521" s="122"/>
      <c r="Q521" s="122"/>
    </row>
    <row r="522" spans="1:17" s="36" customFormat="1" ht="8.65" customHeight="1" x14ac:dyDescent="0.15">
      <c r="A522" s="109">
        <v>2013</v>
      </c>
      <c r="B522" s="130"/>
      <c r="C522" s="130"/>
      <c r="D522" s="130"/>
      <c r="E522" s="130"/>
      <c r="G522" s="37"/>
      <c r="H522" s="37"/>
      <c r="I522" s="112"/>
    </row>
    <row r="523" spans="1:17" s="115" customFormat="1" ht="8.65" customHeight="1" x14ac:dyDescent="0.15">
      <c r="A523" s="113" t="s">
        <v>15</v>
      </c>
      <c r="B523" s="114">
        <f>SUM(B525:B556)</f>
        <v>48326.713133640005</v>
      </c>
      <c r="C523" s="114">
        <v>210.80076747000001</v>
      </c>
      <c r="D523" s="114">
        <v>39252.256526080018</v>
      </c>
      <c r="E523" s="114">
        <v>8863.6558400899976</v>
      </c>
      <c r="G523" s="122"/>
      <c r="H523" s="122"/>
      <c r="I523" s="112"/>
      <c r="J523" s="116"/>
      <c r="K523" s="116"/>
      <c r="L523" s="116"/>
      <c r="M523" s="116"/>
      <c r="N523" s="116"/>
      <c r="O523" s="116"/>
      <c r="P523" s="116"/>
      <c r="Q523" s="116"/>
    </row>
    <row r="524" spans="1:17" s="115" customFormat="1" ht="3.95" customHeight="1" x14ac:dyDescent="0.15">
      <c r="A524" s="113"/>
      <c r="B524" s="114"/>
      <c r="C524" s="117"/>
      <c r="D524" s="117"/>
      <c r="E524" s="117"/>
      <c r="G524" s="116"/>
      <c r="H524" s="116"/>
      <c r="I524" s="112"/>
      <c r="J524" s="116"/>
      <c r="K524" s="116"/>
      <c r="L524" s="116"/>
      <c r="M524" s="116"/>
      <c r="N524" s="116"/>
      <c r="O524" s="116"/>
      <c r="P524" s="116"/>
      <c r="Q524" s="116"/>
    </row>
    <row r="525" spans="1:17" s="36" customFormat="1" ht="8.65" customHeight="1" x14ac:dyDescent="0.15">
      <c r="A525" s="119" t="s">
        <v>16</v>
      </c>
      <c r="B525" s="120">
        <v>45.20084944999995</v>
      </c>
      <c r="C525" s="121" t="s">
        <v>75</v>
      </c>
      <c r="D525" s="121">
        <v>22.378401250000007</v>
      </c>
      <c r="E525" s="121">
        <v>22.667944200000004</v>
      </c>
      <c r="G525" s="37"/>
      <c r="H525" s="37"/>
      <c r="I525" s="37"/>
      <c r="J525" s="38"/>
      <c r="K525" s="122"/>
      <c r="L525" s="122"/>
      <c r="M525" s="122"/>
      <c r="N525" s="122"/>
      <c r="O525" s="122"/>
      <c r="P525" s="122"/>
      <c r="Q525" s="122"/>
    </row>
    <row r="526" spans="1:17" s="36" customFormat="1" ht="8.65" customHeight="1" x14ac:dyDescent="0.15">
      <c r="A526" s="119" t="s">
        <v>17</v>
      </c>
      <c r="B526" s="120">
        <v>1290.68385412</v>
      </c>
      <c r="C526" s="121" t="s">
        <v>75</v>
      </c>
      <c r="D526" s="121">
        <v>1020.7375221200004</v>
      </c>
      <c r="E526" s="121">
        <v>269.92415699999998</v>
      </c>
      <c r="G526" s="37"/>
      <c r="H526" s="37"/>
      <c r="I526" s="37"/>
      <c r="J526" s="38"/>
      <c r="K526" s="122"/>
      <c r="L526" s="122"/>
      <c r="M526" s="122"/>
      <c r="N526" s="122"/>
      <c r="O526" s="122"/>
      <c r="P526" s="122"/>
      <c r="Q526" s="122"/>
    </row>
    <row r="527" spans="1:17" s="36" customFormat="1" ht="8.65" customHeight="1" x14ac:dyDescent="0.15">
      <c r="A527" s="119" t="s">
        <v>18</v>
      </c>
      <c r="B527" s="120">
        <v>421.37019347999978</v>
      </c>
      <c r="C527" s="121" t="s">
        <v>76</v>
      </c>
      <c r="D527" s="121">
        <v>43.610843789999976</v>
      </c>
      <c r="E527" s="121">
        <v>377.42689268999999</v>
      </c>
      <c r="G527" s="37"/>
      <c r="H527" s="37"/>
      <c r="I527" s="37"/>
      <c r="J527" s="38"/>
      <c r="K527" s="122"/>
      <c r="L527" s="122"/>
      <c r="M527" s="122"/>
      <c r="N527" s="122"/>
      <c r="O527" s="122"/>
      <c r="P527" s="122"/>
      <c r="Q527" s="122"/>
    </row>
    <row r="528" spans="1:17" s="36" customFormat="1" ht="8.65" customHeight="1" x14ac:dyDescent="0.15">
      <c r="A528" s="123" t="s">
        <v>19</v>
      </c>
      <c r="B528" s="124">
        <v>278.41982285999995</v>
      </c>
      <c r="C528" s="125">
        <v>0</v>
      </c>
      <c r="D528" s="125">
        <v>178.50465829000001</v>
      </c>
      <c r="E528" s="125">
        <v>95.824462569999994</v>
      </c>
      <c r="G528" s="37"/>
      <c r="H528" s="37"/>
      <c r="I528" s="37"/>
      <c r="J528" s="38"/>
      <c r="K528" s="122"/>
      <c r="L528" s="122"/>
      <c r="M528" s="122"/>
      <c r="N528" s="122"/>
      <c r="O528" s="122"/>
      <c r="P528" s="122"/>
      <c r="Q528" s="122"/>
    </row>
    <row r="529" spans="1:17" s="36" customFormat="1" ht="8.65" customHeight="1" x14ac:dyDescent="0.15">
      <c r="A529" s="119" t="s">
        <v>20</v>
      </c>
      <c r="B529" s="120">
        <v>1805.3265071000014</v>
      </c>
      <c r="C529" s="121" t="s">
        <v>75</v>
      </c>
      <c r="D529" s="121">
        <v>1459.35106421</v>
      </c>
      <c r="E529" s="121">
        <v>343.40207788999999</v>
      </c>
      <c r="G529" s="37"/>
      <c r="H529" s="37"/>
      <c r="I529" s="37"/>
      <c r="J529" s="38"/>
      <c r="K529" s="122"/>
      <c r="L529" s="122"/>
      <c r="M529" s="122"/>
      <c r="N529" s="122"/>
      <c r="O529" s="122"/>
      <c r="P529" s="122"/>
      <c r="Q529" s="122"/>
    </row>
    <row r="530" spans="1:17" s="36" customFormat="1" ht="8.65" customHeight="1" x14ac:dyDescent="0.15">
      <c r="A530" s="119" t="s">
        <v>21</v>
      </c>
      <c r="B530" s="120">
        <v>167.54168460000005</v>
      </c>
      <c r="C530" s="121">
        <v>2.0003139999999999</v>
      </c>
      <c r="D530" s="121">
        <v>54.865531359999977</v>
      </c>
      <c r="E530" s="121">
        <v>-39.413039760000032</v>
      </c>
      <c r="G530" s="37"/>
      <c r="H530" s="37"/>
      <c r="I530" s="37"/>
      <c r="J530" s="38"/>
      <c r="K530" s="122"/>
      <c r="L530" s="122"/>
      <c r="M530" s="122"/>
      <c r="N530" s="122"/>
      <c r="O530" s="122"/>
      <c r="P530" s="122"/>
      <c r="Q530" s="122"/>
    </row>
    <row r="531" spans="1:17" s="36" customFormat="1" ht="8.65" customHeight="1" x14ac:dyDescent="0.15">
      <c r="A531" s="119" t="s">
        <v>22</v>
      </c>
      <c r="B531" s="120">
        <v>193.20384209000011</v>
      </c>
      <c r="C531" s="121" t="s">
        <v>75</v>
      </c>
      <c r="D531" s="121">
        <v>122.50508728000001</v>
      </c>
      <c r="E531" s="121">
        <v>66.497701809999995</v>
      </c>
      <c r="G531" s="37"/>
      <c r="H531" s="37"/>
      <c r="I531" s="37"/>
      <c r="J531" s="38"/>
      <c r="K531" s="122"/>
      <c r="L531" s="122"/>
      <c r="M531" s="122"/>
      <c r="N531" s="122"/>
      <c r="O531" s="122"/>
      <c r="P531" s="122"/>
      <c r="Q531" s="122"/>
    </row>
    <row r="532" spans="1:17" s="36" customFormat="1" ht="8.65" customHeight="1" x14ac:dyDescent="0.15">
      <c r="A532" s="123" t="s">
        <v>23</v>
      </c>
      <c r="B532" s="124">
        <v>2306.7673933500005</v>
      </c>
      <c r="C532" s="125">
        <v>0.211421</v>
      </c>
      <c r="D532" s="125">
        <v>1720.2850052899987</v>
      </c>
      <c r="E532" s="125">
        <v>586.2709670600002</v>
      </c>
      <c r="G532" s="37"/>
      <c r="H532" s="37"/>
      <c r="I532" s="37"/>
      <c r="J532" s="38"/>
      <c r="K532" s="122"/>
      <c r="L532" s="122"/>
      <c r="M532" s="122"/>
      <c r="N532" s="122"/>
      <c r="O532" s="122"/>
      <c r="P532" s="122"/>
      <c r="Q532" s="122"/>
    </row>
    <row r="533" spans="1:17" s="36" customFormat="1" ht="8.65" customHeight="1" x14ac:dyDescent="0.15">
      <c r="A533" s="119" t="s">
        <v>24</v>
      </c>
      <c r="B533" s="120">
        <v>5844.7611925500005</v>
      </c>
      <c r="C533" s="121">
        <v>7.1596850000000005</v>
      </c>
      <c r="D533" s="121">
        <v>4049.5854021100045</v>
      </c>
      <c r="E533" s="121">
        <v>1788.0161054399989</v>
      </c>
      <c r="G533" s="37"/>
      <c r="H533" s="37"/>
      <c r="I533" s="37"/>
      <c r="J533" s="38"/>
      <c r="K533" s="122"/>
      <c r="L533" s="122"/>
      <c r="M533" s="122"/>
      <c r="N533" s="122"/>
      <c r="O533" s="122"/>
      <c r="P533" s="122"/>
      <c r="Q533" s="122"/>
    </row>
    <row r="534" spans="1:17" s="36" customFormat="1" ht="8.65" customHeight="1" x14ac:dyDescent="0.15">
      <c r="A534" s="119" t="s">
        <v>25</v>
      </c>
      <c r="B534" s="120">
        <v>447.3500196399998</v>
      </c>
      <c r="C534" s="121">
        <v>0</v>
      </c>
      <c r="D534" s="121">
        <v>354.59004845999999</v>
      </c>
      <c r="E534" s="121">
        <v>92.759971179999994</v>
      </c>
      <c r="G534" s="37"/>
      <c r="H534" s="37"/>
      <c r="I534" s="37"/>
      <c r="J534" s="38"/>
      <c r="K534" s="122"/>
      <c r="L534" s="122"/>
      <c r="M534" s="122"/>
      <c r="N534" s="122"/>
      <c r="O534" s="122"/>
      <c r="P534" s="122"/>
      <c r="Q534" s="122"/>
    </row>
    <row r="535" spans="1:17" s="36" customFormat="1" ht="8.65" customHeight="1" x14ac:dyDescent="0.15">
      <c r="A535" s="119" t="s">
        <v>26</v>
      </c>
      <c r="B535" s="120">
        <v>2634.9808625500013</v>
      </c>
      <c r="C535" s="121" t="s">
        <v>75</v>
      </c>
      <c r="D535" s="121">
        <v>2322.0434055600003</v>
      </c>
      <c r="E535" s="121">
        <v>310.45295599000008</v>
      </c>
      <c r="G535" s="37"/>
      <c r="H535" s="37"/>
      <c r="I535" s="37"/>
      <c r="J535" s="38"/>
      <c r="K535" s="122"/>
      <c r="L535" s="122"/>
      <c r="M535" s="122"/>
      <c r="N535" s="122"/>
      <c r="O535" s="122"/>
      <c r="P535" s="122"/>
      <c r="Q535" s="122"/>
    </row>
    <row r="536" spans="1:17" s="36" customFormat="1" ht="8.65" customHeight="1" x14ac:dyDescent="0.15">
      <c r="A536" s="123" t="s">
        <v>27</v>
      </c>
      <c r="B536" s="124">
        <v>1086.8947696800003</v>
      </c>
      <c r="C536" s="125">
        <v>0</v>
      </c>
      <c r="D536" s="125">
        <v>1013.9482958300002</v>
      </c>
      <c r="E536" s="125">
        <v>72.874442850000008</v>
      </c>
      <c r="G536" s="37"/>
      <c r="H536" s="37"/>
      <c r="I536" s="37"/>
      <c r="J536" s="38"/>
      <c r="K536" s="122"/>
      <c r="L536" s="122"/>
      <c r="M536" s="122"/>
      <c r="N536" s="122"/>
      <c r="O536" s="122"/>
      <c r="P536" s="122"/>
      <c r="Q536" s="122"/>
    </row>
    <row r="537" spans="1:17" s="36" customFormat="1" ht="8.65" customHeight="1" x14ac:dyDescent="0.15">
      <c r="A537" s="119" t="s">
        <v>28</v>
      </c>
      <c r="B537" s="120">
        <v>470.02068617000003</v>
      </c>
      <c r="C537" s="121">
        <v>0</v>
      </c>
      <c r="D537" s="121">
        <v>342.43977369999971</v>
      </c>
      <c r="E537" s="121">
        <v>91.95033746999998</v>
      </c>
      <c r="G537" s="37"/>
      <c r="H537" s="37"/>
      <c r="I537" s="37"/>
      <c r="J537" s="38"/>
      <c r="K537" s="122"/>
      <c r="L537" s="122"/>
      <c r="M537" s="122"/>
      <c r="N537" s="122"/>
      <c r="O537" s="122"/>
      <c r="P537" s="122"/>
      <c r="Q537" s="122"/>
    </row>
    <row r="538" spans="1:17" s="36" customFormat="1" ht="8.65" customHeight="1" x14ac:dyDescent="0.15">
      <c r="A538" s="119" t="s">
        <v>29</v>
      </c>
      <c r="B538" s="120">
        <v>2936.3742266500026</v>
      </c>
      <c r="C538" s="121">
        <v>52.462531000000006</v>
      </c>
      <c r="D538" s="121">
        <v>2404.543958849998</v>
      </c>
      <c r="E538" s="121">
        <v>479.36544879999997</v>
      </c>
      <c r="G538" s="37"/>
      <c r="H538" s="37"/>
      <c r="I538" s="37"/>
      <c r="J538" s="38"/>
      <c r="K538" s="122"/>
      <c r="L538" s="122"/>
      <c r="M538" s="122"/>
      <c r="N538" s="122"/>
      <c r="O538" s="122"/>
      <c r="P538" s="122"/>
      <c r="Q538" s="122"/>
    </row>
    <row r="539" spans="1:17" s="36" customFormat="1" ht="8.65" customHeight="1" x14ac:dyDescent="0.15">
      <c r="A539" s="119" t="s">
        <v>30</v>
      </c>
      <c r="B539" s="120">
        <v>4575.0534273300073</v>
      </c>
      <c r="C539" s="121" t="s">
        <v>75</v>
      </c>
      <c r="D539" s="121">
        <v>4088.7462738800027</v>
      </c>
      <c r="E539" s="121">
        <v>486.20232727000001</v>
      </c>
      <c r="G539" s="37"/>
      <c r="H539" s="37"/>
      <c r="I539" s="37"/>
      <c r="J539" s="38"/>
      <c r="K539" s="122"/>
      <c r="L539" s="122"/>
      <c r="M539" s="122"/>
      <c r="N539" s="122"/>
      <c r="O539" s="122"/>
      <c r="P539" s="122"/>
      <c r="Q539" s="122"/>
    </row>
    <row r="540" spans="1:17" s="36" customFormat="1" ht="8.65" customHeight="1" x14ac:dyDescent="0.15">
      <c r="A540" s="123" t="s">
        <v>31</v>
      </c>
      <c r="B540" s="124">
        <v>2246.1284568300002</v>
      </c>
      <c r="C540" s="125">
        <v>41.419779999999996</v>
      </c>
      <c r="D540" s="125">
        <v>2011.9940325999999</v>
      </c>
      <c r="E540" s="125">
        <v>192.27471923000002</v>
      </c>
      <c r="G540" s="37"/>
      <c r="H540" s="37"/>
      <c r="I540" s="37"/>
      <c r="J540" s="38"/>
      <c r="K540" s="122"/>
      <c r="L540" s="122"/>
      <c r="M540" s="122"/>
      <c r="N540" s="122"/>
      <c r="O540" s="122"/>
      <c r="P540" s="122"/>
      <c r="Q540" s="122"/>
    </row>
    <row r="541" spans="1:17" s="36" customFormat="1" ht="8.65" customHeight="1" x14ac:dyDescent="0.15">
      <c r="A541" s="119" t="s">
        <v>32</v>
      </c>
      <c r="B541" s="120">
        <v>450.96462001000003</v>
      </c>
      <c r="C541" s="121">
        <v>0</v>
      </c>
      <c r="D541" s="121">
        <v>315.09042716999988</v>
      </c>
      <c r="E541" s="121">
        <v>135.85771284000003</v>
      </c>
      <c r="G541" s="37"/>
      <c r="H541" s="37"/>
      <c r="I541" s="37"/>
      <c r="J541" s="38"/>
      <c r="K541" s="122"/>
      <c r="L541" s="122"/>
      <c r="M541" s="122"/>
      <c r="N541" s="122"/>
      <c r="O541" s="122"/>
      <c r="P541" s="122"/>
      <c r="Q541" s="122"/>
    </row>
    <row r="542" spans="1:17" s="36" customFormat="1" ht="8.65" customHeight="1" x14ac:dyDescent="0.15">
      <c r="A542" s="119" t="s">
        <v>33</v>
      </c>
      <c r="B542" s="120">
        <v>535.63883026999997</v>
      </c>
      <c r="C542" s="121">
        <v>-0.13381700000000002</v>
      </c>
      <c r="D542" s="121">
        <v>384.42810480999981</v>
      </c>
      <c r="E542" s="121">
        <v>151.40398848999999</v>
      </c>
      <c r="G542" s="37"/>
      <c r="H542" s="37"/>
      <c r="I542" s="37"/>
      <c r="J542" s="38"/>
      <c r="K542" s="122"/>
      <c r="L542" s="122"/>
      <c r="M542" s="122"/>
      <c r="N542" s="122"/>
      <c r="O542" s="122"/>
      <c r="P542" s="122"/>
      <c r="Q542" s="122"/>
    </row>
    <row r="543" spans="1:17" s="36" customFormat="1" ht="8.65" customHeight="1" x14ac:dyDescent="0.15">
      <c r="A543" s="119" t="s">
        <v>34</v>
      </c>
      <c r="B543" s="120">
        <v>2244.5948400599991</v>
      </c>
      <c r="C543" s="121">
        <v>0</v>
      </c>
      <c r="D543" s="121">
        <v>1952.9463434500003</v>
      </c>
      <c r="E543" s="121">
        <v>279.33344398999998</v>
      </c>
      <c r="G543" s="37"/>
      <c r="H543" s="37"/>
      <c r="I543" s="37"/>
      <c r="J543" s="38"/>
      <c r="K543" s="122"/>
      <c r="L543" s="122"/>
      <c r="M543" s="122"/>
      <c r="N543" s="122"/>
      <c r="O543" s="122"/>
      <c r="P543" s="122"/>
      <c r="Q543" s="122"/>
    </row>
    <row r="544" spans="1:17" s="36" customFormat="1" ht="8.65" customHeight="1" x14ac:dyDescent="0.15">
      <c r="A544" s="123" t="s">
        <v>35</v>
      </c>
      <c r="B544" s="124">
        <v>1942.551064</v>
      </c>
      <c r="C544" s="125" t="s">
        <v>75</v>
      </c>
      <c r="D544" s="125">
        <v>1918.1654873699999</v>
      </c>
      <c r="E544" s="125">
        <v>24.244690630000001</v>
      </c>
      <c r="G544" s="37"/>
      <c r="H544" s="37"/>
      <c r="I544" s="37"/>
      <c r="J544" s="38"/>
      <c r="K544" s="122"/>
      <c r="L544" s="122"/>
      <c r="M544" s="122"/>
      <c r="N544" s="122"/>
      <c r="O544" s="122"/>
      <c r="P544" s="122"/>
      <c r="Q544" s="122"/>
    </row>
    <row r="545" spans="1:17" s="36" customFormat="1" ht="8.65" customHeight="1" x14ac:dyDescent="0.15">
      <c r="A545" s="119" t="s">
        <v>36</v>
      </c>
      <c r="B545" s="120">
        <v>1445.0214807400007</v>
      </c>
      <c r="C545" s="121" t="s">
        <v>75</v>
      </c>
      <c r="D545" s="121">
        <v>1302.1626579300014</v>
      </c>
      <c r="E545" s="121">
        <v>102.04805081000001</v>
      </c>
      <c r="G545" s="37"/>
      <c r="H545" s="37"/>
      <c r="I545" s="37"/>
      <c r="J545" s="38"/>
      <c r="K545" s="122"/>
      <c r="L545" s="122"/>
      <c r="M545" s="122"/>
      <c r="N545" s="122"/>
      <c r="O545" s="122"/>
      <c r="P545" s="122"/>
      <c r="Q545" s="122"/>
    </row>
    <row r="546" spans="1:17" s="36" customFormat="1" ht="8.65" customHeight="1" x14ac:dyDescent="0.15">
      <c r="A546" s="119" t="s">
        <v>61</v>
      </c>
      <c r="B546" s="120">
        <v>910.08416911000006</v>
      </c>
      <c r="C546" s="121">
        <v>65.709480999999982</v>
      </c>
      <c r="D546" s="121">
        <v>653.47873130000028</v>
      </c>
      <c r="E546" s="121">
        <v>189.43333180999997</v>
      </c>
      <c r="G546" s="37"/>
      <c r="H546" s="37"/>
      <c r="I546" s="37"/>
      <c r="J546" s="38"/>
      <c r="K546" s="122"/>
      <c r="L546" s="122"/>
      <c r="M546" s="122"/>
      <c r="N546" s="122"/>
      <c r="O546" s="122"/>
      <c r="P546" s="122"/>
      <c r="Q546" s="122"/>
    </row>
    <row r="547" spans="1:17" s="36" customFormat="1" ht="8.65" customHeight="1" x14ac:dyDescent="0.15">
      <c r="A547" s="119" t="s">
        <v>38</v>
      </c>
      <c r="B547" s="120">
        <v>1003.7262351100002</v>
      </c>
      <c r="C547" s="121" t="s">
        <v>75</v>
      </c>
      <c r="D547" s="121">
        <v>134.67773011000003</v>
      </c>
      <c r="E547" s="121">
        <v>839.68197199999986</v>
      </c>
      <c r="G547" s="37"/>
      <c r="H547" s="37"/>
      <c r="I547" s="37"/>
      <c r="J547" s="38"/>
      <c r="K547" s="122"/>
      <c r="L547" s="122"/>
      <c r="M547" s="122"/>
      <c r="N547" s="122"/>
      <c r="O547" s="122"/>
      <c r="P547" s="122"/>
      <c r="Q547" s="122"/>
    </row>
    <row r="548" spans="1:17" s="36" customFormat="1" ht="8.65" customHeight="1" x14ac:dyDescent="0.15">
      <c r="A548" s="123" t="s">
        <v>39</v>
      </c>
      <c r="B548" s="124">
        <v>2008.149735479999</v>
      </c>
      <c r="C548" s="125" t="s">
        <v>75</v>
      </c>
      <c r="D548" s="125">
        <v>1819.1556113599997</v>
      </c>
      <c r="E548" s="125">
        <v>188.96777112000004</v>
      </c>
      <c r="G548" s="37"/>
      <c r="H548" s="37"/>
      <c r="I548" s="37"/>
      <c r="J548" s="38"/>
      <c r="K548" s="122"/>
      <c r="L548" s="122"/>
      <c r="M548" s="122"/>
      <c r="N548" s="122"/>
      <c r="O548" s="122"/>
      <c r="P548" s="122"/>
      <c r="Q548" s="122"/>
    </row>
    <row r="549" spans="1:17" s="36" customFormat="1" ht="8.65" customHeight="1" x14ac:dyDescent="0.15">
      <c r="A549" s="119" t="s">
        <v>40</v>
      </c>
      <c r="B549" s="120">
        <v>619.02440807999972</v>
      </c>
      <c r="C549" s="121" t="s">
        <v>75</v>
      </c>
      <c r="D549" s="121">
        <v>210.08823057999996</v>
      </c>
      <c r="E549" s="121">
        <v>405.82727050000011</v>
      </c>
      <c r="G549" s="37"/>
      <c r="H549" s="37"/>
      <c r="I549" s="37"/>
      <c r="J549" s="38"/>
      <c r="K549" s="122"/>
      <c r="L549" s="122"/>
      <c r="M549" s="122"/>
      <c r="N549" s="122"/>
      <c r="O549" s="122"/>
      <c r="P549" s="122"/>
      <c r="Q549" s="122"/>
    </row>
    <row r="550" spans="1:17" s="36" customFormat="1" ht="8.65" customHeight="1" x14ac:dyDescent="0.15">
      <c r="A550" s="119" t="s">
        <v>41</v>
      </c>
      <c r="B550" s="120">
        <v>2088.4102025599991</v>
      </c>
      <c r="C550" s="121" t="s">
        <v>75</v>
      </c>
      <c r="D550" s="121">
        <v>2028.8092641799994</v>
      </c>
      <c r="E550" s="121">
        <v>59.598060380000007</v>
      </c>
      <c r="G550" s="37"/>
      <c r="H550" s="37"/>
      <c r="I550" s="37"/>
      <c r="J550" s="38"/>
      <c r="K550" s="122"/>
      <c r="L550" s="122"/>
      <c r="M550" s="122"/>
      <c r="N550" s="122"/>
      <c r="O550" s="122"/>
      <c r="P550" s="122"/>
      <c r="Q550" s="122"/>
    </row>
    <row r="551" spans="1:17" s="36" customFormat="1" ht="8.65" customHeight="1" x14ac:dyDescent="0.15">
      <c r="A551" s="119" t="s">
        <v>42</v>
      </c>
      <c r="B551" s="120">
        <v>323.93475674999991</v>
      </c>
      <c r="C551" s="121" t="s">
        <v>75</v>
      </c>
      <c r="D551" s="121">
        <v>204.78473155999995</v>
      </c>
      <c r="E551" s="121">
        <v>120.47336219</v>
      </c>
      <c r="G551" s="37"/>
      <c r="H551" s="37"/>
      <c r="I551" s="37"/>
      <c r="J551" s="38"/>
      <c r="K551" s="122"/>
      <c r="L551" s="122"/>
      <c r="M551" s="122"/>
      <c r="N551" s="122"/>
      <c r="O551" s="122"/>
      <c r="P551" s="122"/>
      <c r="Q551" s="122"/>
    </row>
    <row r="552" spans="1:17" s="36" customFormat="1" ht="8.65" customHeight="1" x14ac:dyDescent="0.15">
      <c r="A552" s="123" t="s">
        <v>43</v>
      </c>
      <c r="B552" s="124">
        <v>1739.4293800499986</v>
      </c>
      <c r="C552" s="125" t="s">
        <v>75</v>
      </c>
      <c r="D552" s="125">
        <v>1234.3950602000004</v>
      </c>
      <c r="E552" s="125">
        <v>505.02362384999998</v>
      </c>
      <c r="G552" s="37"/>
      <c r="H552" s="37"/>
      <c r="I552" s="37"/>
      <c r="J552" s="38"/>
      <c r="K552" s="122"/>
      <c r="L552" s="122"/>
      <c r="M552" s="122"/>
      <c r="N552" s="122"/>
      <c r="O552" s="122"/>
      <c r="P552" s="122"/>
      <c r="Q552" s="122"/>
    </row>
    <row r="553" spans="1:17" s="36" customFormat="1" ht="8.65" customHeight="1" x14ac:dyDescent="0.15">
      <c r="A553" s="119" t="s">
        <v>44</v>
      </c>
      <c r="B553" s="120">
        <v>73.054385300000007</v>
      </c>
      <c r="C553" s="121">
        <v>0</v>
      </c>
      <c r="D553" s="121">
        <v>93.90912369000003</v>
      </c>
      <c r="E553" s="121">
        <v>-19.072543389999993</v>
      </c>
      <c r="G553" s="37"/>
      <c r="H553" s="37"/>
      <c r="I553" s="37"/>
      <c r="J553" s="38"/>
      <c r="K553" s="122"/>
      <c r="L553" s="122"/>
      <c r="M553" s="122"/>
      <c r="N553" s="122"/>
      <c r="O553" s="122"/>
      <c r="P553" s="122"/>
      <c r="Q553" s="122"/>
    </row>
    <row r="554" spans="1:17" s="36" customFormat="1" ht="8.65" customHeight="1" x14ac:dyDescent="0.15">
      <c r="A554" s="119" t="s">
        <v>45</v>
      </c>
      <c r="B554" s="120">
        <v>1702.5737480500002</v>
      </c>
      <c r="C554" s="121">
        <v>0.79225999999999985</v>
      </c>
      <c r="D554" s="121">
        <v>1176.8728220100011</v>
      </c>
      <c r="E554" s="121">
        <v>524.90866603999996</v>
      </c>
      <c r="G554" s="37"/>
      <c r="H554" s="37"/>
      <c r="I554" s="37"/>
      <c r="J554" s="38"/>
      <c r="K554" s="122"/>
      <c r="L554" s="122"/>
      <c r="M554" s="122"/>
      <c r="N554" s="122"/>
      <c r="O554" s="122"/>
      <c r="P554" s="122"/>
      <c r="Q554" s="122"/>
    </row>
    <row r="555" spans="1:17" s="36" customFormat="1" ht="8.65" customHeight="1" x14ac:dyDescent="0.15">
      <c r="A555" s="119" t="s">
        <v>46</v>
      </c>
      <c r="B555" s="120">
        <v>516.31946513999958</v>
      </c>
      <c r="C555" s="121">
        <v>0.15504128999999997</v>
      </c>
      <c r="D555" s="121">
        <v>409.1980524600001</v>
      </c>
      <c r="E555" s="121">
        <v>77.713899390000009</v>
      </c>
      <c r="G555" s="37"/>
      <c r="H555" s="37"/>
      <c r="I555" s="37"/>
      <c r="J555" s="38"/>
      <c r="K555" s="122"/>
      <c r="L555" s="122"/>
      <c r="M555" s="122"/>
      <c r="N555" s="122"/>
      <c r="O555" s="122"/>
      <c r="P555" s="122"/>
      <c r="Q555" s="122"/>
    </row>
    <row r="556" spans="1:17" s="36" customFormat="1" ht="8.65" customHeight="1" x14ac:dyDescent="0.15">
      <c r="A556" s="123" t="s">
        <v>47</v>
      </c>
      <c r="B556" s="124">
        <v>3973.1580244799984</v>
      </c>
      <c r="C556" s="125">
        <v>0</v>
      </c>
      <c r="D556" s="125">
        <v>3958.3755563200002</v>
      </c>
      <c r="E556" s="125">
        <v>17.588293160000003</v>
      </c>
      <c r="G556" s="37"/>
      <c r="H556" s="37"/>
      <c r="I556" s="37"/>
      <c r="J556" s="38"/>
      <c r="K556" s="122"/>
      <c r="L556" s="122"/>
      <c r="M556" s="122"/>
      <c r="N556" s="122"/>
      <c r="O556" s="122"/>
      <c r="P556" s="122"/>
      <c r="Q556" s="122"/>
    </row>
    <row r="557" spans="1:17" s="36" customFormat="1" ht="8.65" customHeight="1" x14ac:dyDescent="0.15">
      <c r="A557" s="126"/>
      <c r="B557" s="127"/>
      <c r="C557" s="127"/>
      <c r="D557" s="128"/>
      <c r="E557" s="128"/>
      <c r="I557" s="112"/>
      <c r="J557" s="122"/>
      <c r="K557" s="122"/>
      <c r="L557" s="122"/>
      <c r="M557" s="122"/>
      <c r="N557" s="122"/>
      <c r="O557" s="122"/>
      <c r="P557" s="122"/>
      <c r="Q557" s="122"/>
    </row>
    <row r="558" spans="1:17" s="36" customFormat="1" ht="8.65" customHeight="1" x14ac:dyDescent="0.15">
      <c r="A558" s="109">
        <v>2014</v>
      </c>
      <c r="B558" s="130"/>
      <c r="C558" s="130"/>
      <c r="D558" s="130"/>
      <c r="E558" s="130"/>
      <c r="G558" s="37"/>
      <c r="H558" s="37"/>
      <c r="I558" s="112"/>
    </row>
    <row r="559" spans="1:17" s="115" customFormat="1" ht="8.65" customHeight="1" x14ac:dyDescent="0.15">
      <c r="A559" s="113" t="s">
        <v>15</v>
      </c>
      <c r="B559" s="114">
        <f>SUM(B561:B592)</f>
        <v>30297.144259969999</v>
      </c>
      <c r="C559" s="114">
        <v>177.77720482000009</v>
      </c>
      <c r="D559" s="114">
        <v>23131.274649070096</v>
      </c>
      <c r="E559" s="114">
        <v>6988.0924060800062</v>
      </c>
      <c r="G559" s="122"/>
      <c r="H559" s="122"/>
      <c r="I559" s="112"/>
      <c r="J559" s="116"/>
      <c r="K559" s="116"/>
      <c r="L559" s="116"/>
      <c r="M559" s="116"/>
      <c r="N559" s="116"/>
      <c r="O559" s="116"/>
      <c r="P559" s="116"/>
      <c r="Q559" s="116"/>
    </row>
    <row r="560" spans="1:17" s="115" customFormat="1" ht="3.95" customHeight="1" x14ac:dyDescent="0.15">
      <c r="A560" s="113"/>
      <c r="B560" s="114"/>
      <c r="C560" s="117"/>
      <c r="D560" s="117"/>
      <c r="E560" s="117"/>
      <c r="G560" s="116"/>
      <c r="H560" s="116"/>
      <c r="I560" s="112"/>
      <c r="J560" s="116"/>
      <c r="K560" s="116"/>
      <c r="L560" s="116"/>
      <c r="M560" s="116"/>
      <c r="N560" s="116"/>
      <c r="O560" s="116"/>
      <c r="P560" s="116"/>
      <c r="Q560" s="116"/>
    </row>
    <row r="561" spans="1:17" s="36" customFormat="1" ht="8.65" customHeight="1" x14ac:dyDescent="0.15">
      <c r="A561" s="119" t="s">
        <v>16</v>
      </c>
      <c r="B561" s="120">
        <v>938.57596659000001</v>
      </c>
      <c r="C561" s="121">
        <v>0</v>
      </c>
      <c r="D561" s="121">
        <v>967.12974085999974</v>
      </c>
      <c r="E561" s="121">
        <v>-28.717170270000011</v>
      </c>
      <c r="G561" s="37"/>
      <c r="H561" s="37"/>
      <c r="I561" s="37"/>
      <c r="J561" s="38"/>
      <c r="K561" s="122"/>
      <c r="L561" s="122"/>
      <c r="M561" s="122"/>
      <c r="N561" s="122"/>
      <c r="O561" s="122"/>
      <c r="P561" s="122"/>
      <c r="Q561" s="122"/>
    </row>
    <row r="562" spans="1:17" s="36" customFormat="1" ht="8.65" customHeight="1" x14ac:dyDescent="0.15">
      <c r="A562" s="119" t="s">
        <v>17</v>
      </c>
      <c r="B562" s="120">
        <v>1204.0077924199979</v>
      </c>
      <c r="C562" s="121">
        <v>11.05175493</v>
      </c>
      <c r="D562" s="121">
        <v>1081.4240894099987</v>
      </c>
      <c r="E562" s="121">
        <v>111.53102908000001</v>
      </c>
      <c r="G562" s="37"/>
      <c r="H562" s="37"/>
      <c r="I562" s="37"/>
      <c r="J562" s="38"/>
      <c r="K562" s="122"/>
      <c r="L562" s="122"/>
      <c r="M562" s="122"/>
      <c r="N562" s="122"/>
      <c r="O562" s="122"/>
      <c r="P562" s="122"/>
      <c r="Q562" s="122"/>
    </row>
    <row r="563" spans="1:17" s="36" customFormat="1" ht="8.65" customHeight="1" x14ac:dyDescent="0.15">
      <c r="A563" s="119" t="s">
        <v>18</v>
      </c>
      <c r="B563" s="120">
        <v>253.84953964000007</v>
      </c>
      <c r="C563" s="121" t="s">
        <v>75</v>
      </c>
      <c r="D563" s="121">
        <v>7.1021997399999988</v>
      </c>
      <c r="E563" s="121">
        <v>246.7396349</v>
      </c>
      <c r="G563" s="37"/>
      <c r="H563" s="37"/>
      <c r="I563" s="37"/>
      <c r="J563" s="38"/>
      <c r="K563" s="122"/>
      <c r="L563" s="122"/>
      <c r="M563" s="122"/>
      <c r="N563" s="122"/>
      <c r="O563" s="122"/>
      <c r="P563" s="122"/>
      <c r="Q563" s="122"/>
    </row>
    <row r="564" spans="1:17" s="36" customFormat="1" ht="8.65" customHeight="1" x14ac:dyDescent="0.15">
      <c r="A564" s="123" t="s">
        <v>19</v>
      </c>
      <c r="B564" s="124">
        <v>216.68494139999973</v>
      </c>
      <c r="C564" s="125">
        <v>0</v>
      </c>
      <c r="D564" s="125">
        <v>188.54064529999971</v>
      </c>
      <c r="E564" s="125">
        <v>28.084407230000011</v>
      </c>
      <c r="G564" s="37"/>
      <c r="H564" s="37"/>
      <c r="I564" s="37"/>
      <c r="J564" s="38"/>
      <c r="K564" s="122"/>
      <c r="L564" s="122"/>
      <c r="M564" s="122"/>
      <c r="N564" s="122"/>
      <c r="O564" s="122"/>
      <c r="P564" s="122"/>
      <c r="Q564" s="122"/>
    </row>
    <row r="565" spans="1:17" s="36" customFormat="1" ht="8.65" customHeight="1" x14ac:dyDescent="0.15">
      <c r="A565" s="119" t="s">
        <v>20</v>
      </c>
      <c r="B565" s="120">
        <v>1619.0997460699989</v>
      </c>
      <c r="C565" s="121">
        <v>0</v>
      </c>
      <c r="D565" s="121">
        <v>1621.2551459099991</v>
      </c>
      <c r="E565" s="121">
        <v>-4.7405287400000029</v>
      </c>
      <c r="G565" s="37"/>
      <c r="H565" s="37"/>
      <c r="I565" s="37"/>
      <c r="J565" s="38"/>
      <c r="K565" s="122"/>
      <c r="L565" s="122"/>
      <c r="M565" s="122"/>
      <c r="N565" s="122"/>
      <c r="O565" s="122"/>
      <c r="P565" s="122"/>
      <c r="Q565" s="122"/>
    </row>
    <row r="566" spans="1:17" s="36" customFormat="1" ht="8.65" customHeight="1" x14ac:dyDescent="0.15">
      <c r="A566" s="119" t="s">
        <v>21</v>
      </c>
      <c r="B566" s="120">
        <v>195.02918523000002</v>
      </c>
      <c r="C566" s="121" t="s">
        <v>75</v>
      </c>
      <c r="D566" s="121">
        <v>21.629549010000002</v>
      </c>
      <c r="E566" s="121">
        <v>168.98482722000003</v>
      </c>
      <c r="G566" s="37"/>
      <c r="H566" s="37"/>
      <c r="I566" s="37"/>
      <c r="J566" s="38"/>
      <c r="K566" s="122"/>
      <c r="L566" s="122"/>
      <c r="M566" s="122"/>
      <c r="N566" s="122"/>
      <c r="O566" s="122"/>
      <c r="P566" s="122"/>
      <c r="Q566" s="122"/>
    </row>
    <row r="567" spans="1:17" s="36" customFormat="1" ht="8.65" customHeight="1" x14ac:dyDescent="0.15">
      <c r="A567" s="119" t="s">
        <v>22</v>
      </c>
      <c r="B567" s="120">
        <v>35.023386400000014</v>
      </c>
      <c r="C567" s="121">
        <v>0</v>
      </c>
      <c r="D567" s="121">
        <v>52.642722580000012</v>
      </c>
      <c r="E567" s="121">
        <v>-19.833241180000005</v>
      </c>
      <c r="G567" s="37"/>
      <c r="H567" s="37"/>
      <c r="I567" s="37"/>
      <c r="J567" s="38"/>
      <c r="K567" s="122"/>
      <c r="L567" s="122"/>
      <c r="M567" s="122"/>
      <c r="N567" s="122"/>
      <c r="O567" s="122"/>
      <c r="P567" s="122"/>
      <c r="Q567" s="122"/>
    </row>
    <row r="568" spans="1:17" s="36" customFormat="1" ht="8.65" customHeight="1" x14ac:dyDescent="0.15">
      <c r="A568" s="123" t="s">
        <v>23</v>
      </c>
      <c r="B568" s="124">
        <v>1877.6391534799977</v>
      </c>
      <c r="C568" s="125" t="s">
        <v>75</v>
      </c>
      <c r="D568" s="125">
        <v>1759.5097580500003</v>
      </c>
      <c r="E568" s="125">
        <v>118.02330343000007</v>
      </c>
      <c r="G568" s="37"/>
      <c r="H568" s="37"/>
      <c r="I568" s="37"/>
      <c r="J568" s="38"/>
      <c r="K568" s="122"/>
      <c r="L568" s="122"/>
      <c r="M568" s="122"/>
      <c r="N568" s="122"/>
      <c r="O568" s="122"/>
      <c r="P568" s="122"/>
      <c r="Q568" s="122"/>
    </row>
    <row r="569" spans="1:17" s="36" customFormat="1" ht="8.65" customHeight="1" x14ac:dyDescent="0.15">
      <c r="A569" s="119" t="s">
        <v>24</v>
      </c>
      <c r="B569" s="120">
        <v>6101.369719230006</v>
      </c>
      <c r="C569" s="121">
        <v>8.6129600000000011</v>
      </c>
      <c r="D569" s="121">
        <v>2387.6382997899991</v>
      </c>
      <c r="E569" s="121">
        <v>3705.1184594399979</v>
      </c>
      <c r="G569" s="37"/>
      <c r="H569" s="37"/>
      <c r="I569" s="37"/>
      <c r="J569" s="38"/>
      <c r="K569" s="122"/>
      <c r="L569" s="122"/>
      <c r="M569" s="122"/>
      <c r="N569" s="122"/>
      <c r="O569" s="122"/>
      <c r="P569" s="122"/>
      <c r="Q569" s="122"/>
    </row>
    <row r="570" spans="1:17" s="36" customFormat="1" ht="8.65" customHeight="1" x14ac:dyDescent="0.15">
      <c r="A570" s="119" t="s">
        <v>25</v>
      </c>
      <c r="B570" s="120">
        <v>75.172777989999986</v>
      </c>
      <c r="C570" s="121">
        <v>0</v>
      </c>
      <c r="D570" s="121">
        <v>97.763454169999989</v>
      </c>
      <c r="E570" s="121">
        <v>-22.564003340000003</v>
      </c>
      <c r="G570" s="37"/>
      <c r="H570" s="37"/>
      <c r="I570" s="37"/>
      <c r="J570" s="38"/>
      <c r="K570" s="122"/>
      <c r="L570" s="122"/>
      <c r="M570" s="122"/>
      <c r="N570" s="122"/>
      <c r="O570" s="122"/>
      <c r="P570" s="122"/>
      <c r="Q570" s="122"/>
    </row>
    <row r="571" spans="1:17" s="36" customFormat="1" ht="8.65" customHeight="1" x14ac:dyDescent="0.15">
      <c r="A571" s="119" t="s">
        <v>26</v>
      </c>
      <c r="B571" s="120">
        <v>1315.8744993499997</v>
      </c>
      <c r="C571" s="121">
        <v>10.65039</v>
      </c>
      <c r="D571" s="121">
        <v>1020.75740463</v>
      </c>
      <c r="E571" s="121">
        <v>282.86519694999998</v>
      </c>
      <c r="G571" s="37"/>
      <c r="H571" s="37"/>
      <c r="I571" s="37"/>
      <c r="J571" s="38"/>
      <c r="K571" s="122"/>
      <c r="L571" s="122"/>
      <c r="M571" s="122"/>
      <c r="N571" s="122"/>
      <c r="O571" s="122"/>
      <c r="P571" s="122"/>
      <c r="Q571" s="122"/>
    </row>
    <row r="572" spans="1:17" s="36" customFormat="1" ht="8.65" customHeight="1" x14ac:dyDescent="0.15">
      <c r="A572" s="123" t="s">
        <v>27</v>
      </c>
      <c r="B572" s="124">
        <v>479.44441143999944</v>
      </c>
      <c r="C572" s="125">
        <v>0</v>
      </c>
      <c r="D572" s="125">
        <v>472.22096155000003</v>
      </c>
      <c r="E572" s="125">
        <v>7.1841838899999875</v>
      </c>
      <c r="G572" s="37"/>
      <c r="H572" s="37"/>
      <c r="I572" s="37"/>
      <c r="J572" s="38"/>
      <c r="K572" s="122"/>
      <c r="L572" s="122"/>
      <c r="M572" s="122"/>
      <c r="N572" s="122"/>
      <c r="O572" s="122"/>
      <c r="P572" s="122"/>
      <c r="Q572" s="122"/>
    </row>
    <row r="573" spans="1:17" s="36" customFormat="1" ht="8.65" customHeight="1" x14ac:dyDescent="0.15">
      <c r="A573" s="119" t="s">
        <v>28</v>
      </c>
      <c r="B573" s="120">
        <v>-76.431224970000031</v>
      </c>
      <c r="C573" s="121">
        <v>0</v>
      </c>
      <c r="D573" s="121">
        <v>31.589073830000011</v>
      </c>
      <c r="E573" s="121">
        <v>-121.36830480000002</v>
      </c>
      <c r="G573" s="37"/>
      <c r="H573" s="37"/>
      <c r="I573" s="37"/>
      <c r="J573" s="38"/>
      <c r="K573" s="122"/>
      <c r="L573" s="122"/>
      <c r="M573" s="122"/>
      <c r="N573" s="122"/>
      <c r="O573" s="122"/>
      <c r="P573" s="122"/>
      <c r="Q573" s="122"/>
    </row>
    <row r="574" spans="1:17" s="36" customFormat="1" ht="8.65" customHeight="1" x14ac:dyDescent="0.15">
      <c r="A574" s="119" t="s">
        <v>29</v>
      </c>
      <c r="B574" s="120">
        <v>1677.2637135899993</v>
      </c>
      <c r="C574" s="121">
        <v>28.203558999999998</v>
      </c>
      <c r="D574" s="121">
        <v>1217.4321154599997</v>
      </c>
      <c r="E574" s="121">
        <v>431.62688790999999</v>
      </c>
      <c r="G574" s="37"/>
      <c r="H574" s="37"/>
      <c r="I574" s="37"/>
      <c r="J574" s="38"/>
      <c r="K574" s="122"/>
      <c r="L574" s="122"/>
      <c r="M574" s="122"/>
      <c r="N574" s="122"/>
      <c r="O574" s="122"/>
      <c r="P574" s="122"/>
      <c r="Q574" s="122"/>
    </row>
    <row r="575" spans="1:17" s="36" customFormat="1" ht="8.65" customHeight="1" x14ac:dyDescent="0.15">
      <c r="A575" s="119" t="s">
        <v>30</v>
      </c>
      <c r="B575" s="120">
        <v>3538.0470477299982</v>
      </c>
      <c r="C575" s="121">
        <v>0</v>
      </c>
      <c r="D575" s="121">
        <v>3300.7581180800003</v>
      </c>
      <c r="E575" s="121">
        <v>242.66265826999987</v>
      </c>
      <c r="G575" s="37"/>
      <c r="H575" s="37"/>
      <c r="I575" s="37"/>
      <c r="J575" s="38"/>
      <c r="K575" s="122"/>
      <c r="L575" s="122"/>
      <c r="M575" s="122"/>
      <c r="N575" s="122"/>
      <c r="O575" s="122"/>
      <c r="P575" s="122"/>
      <c r="Q575" s="122"/>
    </row>
    <row r="576" spans="1:17" s="36" customFormat="1" ht="8.65" customHeight="1" x14ac:dyDescent="0.15">
      <c r="A576" s="123" t="s">
        <v>31</v>
      </c>
      <c r="B576" s="124">
        <v>210.65868303000011</v>
      </c>
      <c r="C576" s="125">
        <v>20.305028</v>
      </c>
      <c r="D576" s="125">
        <v>31.206134039999974</v>
      </c>
      <c r="E576" s="125">
        <v>109.33944898999998</v>
      </c>
      <c r="G576" s="37"/>
      <c r="H576" s="37"/>
      <c r="I576" s="37"/>
      <c r="J576" s="38"/>
      <c r="K576" s="122"/>
      <c r="L576" s="122"/>
      <c r="M576" s="122"/>
      <c r="N576" s="122"/>
      <c r="O576" s="122"/>
      <c r="P576" s="122"/>
      <c r="Q576" s="122"/>
    </row>
    <row r="577" spans="1:17" s="36" customFormat="1" ht="8.65" customHeight="1" x14ac:dyDescent="0.15">
      <c r="A577" s="119" t="s">
        <v>32</v>
      </c>
      <c r="B577" s="120">
        <v>356.10058217999995</v>
      </c>
      <c r="C577" s="121">
        <v>0</v>
      </c>
      <c r="D577" s="121">
        <v>355.84453452000002</v>
      </c>
      <c r="E577" s="121">
        <v>-8.4914883399999912</v>
      </c>
      <c r="G577" s="37"/>
      <c r="H577" s="37"/>
      <c r="I577" s="37"/>
      <c r="J577" s="38"/>
      <c r="K577" s="122"/>
      <c r="L577" s="122"/>
      <c r="M577" s="122"/>
      <c r="N577" s="122"/>
      <c r="O577" s="122"/>
      <c r="P577" s="122"/>
      <c r="Q577" s="122"/>
    </row>
    <row r="578" spans="1:17" s="36" customFormat="1" ht="8.65" customHeight="1" x14ac:dyDescent="0.15">
      <c r="A578" s="119" t="s">
        <v>33</v>
      </c>
      <c r="B578" s="120">
        <v>115.60798747000004</v>
      </c>
      <c r="C578" s="121">
        <v>0.36703189000000003</v>
      </c>
      <c r="D578" s="121">
        <v>17.260544020000001</v>
      </c>
      <c r="E578" s="121">
        <v>97.468570559999961</v>
      </c>
      <c r="G578" s="37"/>
      <c r="H578" s="37"/>
      <c r="I578" s="37"/>
      <c r="J578" s="38"/>
      <c r="K578" s="122"/>
      <c r="L578" s="122"/>
      <c r="M578" s="122"/>
      <c r="N578" s="122"/>
      <c r="O578" s="122"/>
      <c r="P578" s="122"/>
      <c r="Q578" s="122"/>
    </row>
    <row r="579" spans="1:17" s="36" customFormat="1" ht="8.65" customHeight="1" x14ac:dyDescent="0.15">
      <c r="A579" s="119" t="s">
        <v>34</v>
      </c>
      <c r="B579" s="120">
        <v>1563.4877636600002</v>
      </c>
      <c r="C579" s="121" t="s">
        <v>75</v>
      </c>
      <c r="D579" s="121">
        <v>1462.5094290200027</v>
      </c>
      <c r="E579" s="121">
        <v>100.35194663999999</v>
      </c>
      <c r="G579" s="37"/>
      <c r="H579" s="37"/>
      <c r="I579" s="37"/>
      <c r="J579" s="38"/>
      <c r="K579" s="122"/>
      <c r="L579" s="122"/>
      <c r="M579" s="122"/>
      <c r="N579" s="122"/>
      <c r="O579" s="122"/>
      <c r="P579" s="122"/>
      <c r="Q579" s="122"/>
    </row>
    <row r="580" spans="1:17" s="36" customFormat="1" ht="8.65" customHeight="1" x14ac:dyDescent="0.15">
      <c r="A580" s="123" t="s">
        <v>35</v>
      </c>
      <c r="B580" s="124">
        <v>482.79532784000008</v>
      </c>
      <c r="C580" s="125">
        <v>0</v>
      </c>
      <c r="D580" s="125">
        <v>492.97574462999989</v>
      </c>
      <c r="E580" s="125">
        <v>-12.451290789999991</v>
      </c>
      <c r="G580" s="37"/>
      <c r="H580" s="37"/>
      <c r="I580" s="37"/>
      <c r="J580" s="38"/>
      <c r="K580" s="122"/>
      <c r="L580" s="122"/>
      <c r="M580" s="122"/>
      <c r="N580" s="122"/>
      <c r="O580" s="122"/>
      <c r="P580" s="122"/>
      <c r="Q580" s="122"/>
    </row>
    <row r="581" spans="1:17" s="36" customFormat="1" ht="8.65" customHeight="1" x14ac:dyDescent="0.15">
      <c r="A581" s="119" t="s">
        <v>36</v>
      </c>
      <c r="B581" s="120">
        <v>1050.24240504</v>
      </c>
      <c r="C581" s="121" t="s">
        <v>75</v>
      </c>
      <c r="D581" s="121">
        <v>1052.3467469199998</v>
      </c>
      <c r="E581" s="121">
        <v>-9.0129898799999815</v>
      </c>
      <c r="G581" s="37"/>
      <c r="H581" s="37"/>
      <c r="I581" s="37"/>
      <c r="J581" s="38"/>
      <c r="K581" s="122"/>
      <c r="L581" s="122"/>
      <c r="M581" s="122"/>
      <c r="N581" s="122"/>
      <c r="O581" s="122"/>
      <c r="P581" s="122"/>
      <c r="Q581" s="122"/>
    </row>
    <row r="582" spans="1:17" s="36" customFormat="1" ht="8.65" customHeight="1" x14ac:dyDescent="0.15">
      <c r="A582" s="119" t="s">
        <v>61</v>
      </c>
      <c r="B582" s="120">
        <v>1097.7228757600012</v>
      </c>
      <c r="C582" s="121">
        <v>59.069158000000002</v>
      </c>
      <c r="D582" s="121">
        <v>663.70953069000007</v>
      </c>
      <c r="E582" s="121">
        <v>374.94036306999999</v>
      </c>
      <c r="G582" s="37"/>
      <c r="H582" s="37"/>
      <c r="I582" s="37"/>
      <c r="J582" s="38"/>
      <c r="K582" s="122"/>
      <c r="L582" s="122"/>
      <c r="M582" s="122"/>
      <c r="N582" s="122"/>
      <c r="O582" s="122"/>
      <c r="P582" s="122"/>
      <c r="Q582" s="122"/>
    </row>
    <row r="583" spans="1:17" s="36" customFormat="1" ht="8.65" customHeight="1" x14ac:dyDescent="0.15">
      <c r="A583" s="119" t="s">
        <v>38</v>
      </c>
      <c r="B583" s="120">
        <v>220.84572732999993</v>
      </c>
      <c r="C583" s="121" t="s">
        <v>75</v>
      </c>
      <c r="D583" s="121">
        <v>-2.8626484699999972</v>
      </c>
      <c r="E583" s="121">
        <v>209.4292208</v>
      </c>
      <c r="G583" s="37"/>
      <c r="H583" s="37"/>
      <c r="I583" s="37"/>
      <c r="J583" s="38"/>
      <c r="K583" s="122"/>
      <c r="L583" s="122"/>
      <c r="M583" s="122"/>
      <c r="N583" s="122"/>
      <c r="O583" s="122"/>
      <c r="P583" s="122"/>
      <c r="Q583" s="122"/>
    </row>
    <row r="584" spans="1:17" s="36" customFormat="1" ht="8.65" customHeight="1" x14ac:dyDescent="0.15">
      <c r="A584" s="123" t="s">
        <v>39</v>
      </c>
      <c r="B584" s="124">
        <v>1064.6151203000004</v>
      </c>
      <c r="C584" s="125">
        <v>0</v>
      </c>
      <c r="D584" s="125">
        <v>880.79152956999997</v>
      </c>
      <c r="E584" s="125">
        <v>183.40493073000002</v>
      </c>
      <c r="G584" s="37"/>
      <c r="H584" s="37"/>
      <c r="I584" s="37"/>
      <c r="J584" s="38"/>
      <c r="K584" s="122"/>
      <c r="L584" s="122"/>
      <c r="M584" s="122"/>
      <c r="N584" s="122"/>
      <c r="O584" s="122"/>
      <c r="P584" s="122"/>
      <c r="Q584" s="122"/>
    </row>
    <row r="585" spans="1:17" s="36" customFormat="1" ht="8.65" customHeight="1" x14ac:dyDescent="0.15">
      <c r="A585" s="119" t="s">
        <v>40</v>
      </c>
      <c r="B585" s="120">
        <v>402.18659893999995</v>
      </c>
      <c r="C585" s="121" t="s">
        <v>75</v>
      </c>
      <c r="D585" s="121">
        <v>105.79145210999997</v>
      </c>
      <c r="E585" s="121">
        <v>286.63956882999997</v>
      </c>
      <c r="G585" s="37"/>
      <c r="H585" s="37"/>
      <c r="I585" s="37"/>
      <c r="J585" s="38"/>
      <c r="K585" s="122"/>
      <c r="L585" s="122"/>
      <c r="M585" s="122"/>
      <c r="N585" s="122"/>
      <c r="O585" s="122"/>
      <c r="P585" s="122"/>
      <c r="Q585" s="122"/>
    </row>
    <row r="586" spans="1:17" s="36" customFormat="1" ht="8.65" customHeight="1" x14ac:dyDescent="0.15">
      <c r="A586" s="119" t="s">
        <v>41</v>
      </c>
      <c r="B586" s="120">
        <v>932.06327499000065</v>
      </c>
      <c r="C586" s="121" t="s">
        <v>75</v>
      </c>
      <c r="D586" s="121">
        <v>529.36861483999996</v>
      </c>
      <c r="E586" s="121">
        <v>402.38609415000008</v>
      </c>
      <c r="G586" s="37"/>
      <c r="H586" s="37"/>
      <c r="I586" s="37"/>
      <c r="J586" s="38"/>
      <c r="K586" s="122"/>
      <c r="L586" s="122"/>
      <c r="M586" s="122"/>
      <c r="N586" s="122"/>
      <c r="O586" s="122"/>
      <c r="P586" s="122"/>
      <c r="Q586" s="122"/>
    </row>
    <row r="587" spans="1:17" s="36" customFormat="1" ht="8.65" customHeight="1" x14ac:dyDescent="0.15">
      <c r="A587" s="119" t="s">
        <v>42</v>
      </c>
      <c r="B587" s="120">
        <v>239.7629294699999</v>
      </c>
      <c r="C587" s="121" t="s">
        <v>75</v>
      </c>
      <c r="D587" s="121">
        <v>181.49129567999987</v>
      </c>
      <c r="E587" s="121">
        <v>14.779721790000005</v>
      </c>
      <c r="G587" s="37"/>
      <c r="H587" s="37"/>
      <c r="I587" s="37"/>
      <c r="J587" s="38"/>
      <c r="K587" s="122"/>
      <c r="L587" s="122"/>
      <c r="M587" s="122"/>
      <c r="N587" s="122"/>
      <c r="O587" s="122"/>
      <c r="P587" s="122"/>
      <c r="Q587" s="122"/>
    </row>
    <row r="588" spans="1:17" s="36" customFormat="1" ht="8.65" customHeight="1" x14ac:dyDescent="0.15">
      <c r="A588" s="123" t="s">
        <v>43</v>
      </c>
      <c r="B588" s="124">
        <v>727.20625708</v>
      </c>
      <c r="C588" s="125">
        <v>0</v>
      </c>
      <c r="D588" s="125">
        <v>827.08989991999977</v>
      </c>
      <c r="E588" s="125">
        <v>-99.883642839999993</v>
      </c>
      <c r="G588" s="37"/>
      <c r="H588" s="37"/>
      <c r="I588" s="37"/>
      <c r="J588" s="38"/>
      <c r="K588" s="122"/>
      <c r="L588" s="122"/>
      <c r="M588" s="122"/>
      <c r="N588" s="122"/>
      <c r="O588" s="122"/>
      <c r="P588" s="122"/>
      <c r="Q588" s="122"/>
    </row>
    <row r="589" spans="1:17" s="36" customFormat="1" ht="8.65" customHeight="1" x14ac:dyDescent="0.15">
      <c r="A589" s="119" t="s">
        <v>44</v>
      </c>
      <c r="B589" s="120">
        <v>116.07597296999998</v>
      </c>
      <c r="C589" s="121">
        <v>0</v>
      </c>
      <c r="D589" s="121">
        <v>97.786758999999989</v>
      </c>
      <c r="E589" s="121">
        <v>18.147779970000002</v>
      </c>
      <c r="G589" s="37"/>
      <c r="H589" s="37"/>
      <c r="I589" s="37"/>
      <c r="J589" s="38"/>
      <c r="K589" s="122"/>
      <c r="L589" s="122"/>
      <c r="M589" s="122"/>
      <c r="N589" s="122"/>
      <c r="O589" s="122"/>
      <c r="P589" s="122"/>
      <c r="Q589" s="122"/>
    </row>
    <row r="590" spans="1:17" s="36" customFormat="1" ht="8.65" customHeight="1" x14ac:dyDescent="0.15">
      <c r="A590" s="119" t="s">
        <v>45</v>
      </c>
      <c r="B590" s="120">
        <v>1270.3563470399999</v>
      </c>
      <c r="C590" s="121">
        <v>0</v>
      </c>
      <c r="D590" s="121">
        <v>1152.7393672300002</v>
      </c>
      <c r="E590" s="121">
        <v>116.11585280999996</v>
      </c>
      <c r="G590" s="37"/>
      <c r="H590" s="37"/>
      <c r="I590" s="37"/>
      <c r="J590" s="38"/>
      <c r="K590" s="122"/>
      <c r="L590" s="122"/>
      <c r="M590" s="122"/>
      <c r="N590" s="122"/>
      <c r="O590" s="122"/>
      <c r="P590" s="122"/>
      <c r="Q590" s="122"/>
    </row>
    <row r="591" spans="1:17" s="36" customFormat="1" ht="8.65" customHeight="1" x14ac:dyDescent="0.15">
      <c r="A591" s="119" t="s">
        <v>46</v>
      </c>
      <c r="B591" s="120">
        <v>84.534675270000122</v>
      </c>
      <c r="C591" s="121" t="s">
        <v>75</v>
      </c>
      <c r="D591" s="121">
        <v>40.397196279999989</v>
      </c>
      <c r="E591" s="121">
        <v>29.604132990000011</v>
      </c>
      <c r="G591" s="37"/>
      <c r="H591" s="37"/>
      <c r="I591" s="37"/>
      <c r="J591" s="38"/>
      <c r="K591" s="122"/>
      <c r="L591" s="122"/>
      <c r="M591" s="122"/>
      <c r="N591" s="122"/>
      <c r="O591" s="122"/>
      <c r="P591" s="122"/>
      <c r="Q591" s="122"/>
    </row>
    <row r="592" spans="1:17" s="36" customFormat="1" ht="8.65" customHeight="1" x14ac:dyDescent="0.15">
      <c r="A592" s="123" t="s">
        <v>47</v>
      </c>
      <c r="B592" s="124">
        <v>912.23107600999992</v>
      </c>
      <c r="C592" s="125">
        <v>0</v>
      </c>
      <c r="D592" s="125">
        <v>919.39470570000003</v>
      </c>
      <c r="E592" s="125">
        <v>-7.479663690000006</v>
      </c>
      <c r="G592" s="37"/>
      <c r="H592" s="37"/>
      <c r="I592" s="37"/>
      <c r="J592" s="38"/>
      <c r="K592" s="122"/>
      <c r="L592" s="122"/>
      <c r="M592" s="122"/>
      <c r="N592" s="122"/>
      <c r="O592" s="122"/>
      <c r="P592" s="122"/>
      <c r="Q592" s="122"/>
    </row>
    <row r="593" spans="1:17" s="36" customFormat="1" ht="8.65" customHeight="1" x14ac:dyDescent="0.15">
      <c r="A593" s="126"/>
      <c r="B593" s="127"/>
      <c r="C593" s="127"/>
      <c r="D593" s="128"/>
      <c r="E593" s="128"/>
      <c r="I593" s="112"/>
      <c r="J593" s="122"/>
      <c r="K593" s="122"/>
      <c r="L593" s="122"/>
      <c r="M593" s="122"/>
      <c r="N593" s="122"/>
      <c r="O593" s="122"/>
      <c r="P593" s="122"/>
      <c r="Q593" s="122"/>
    </row>
    <row r="594" spans="1:17" s="36" customFormat="1" ht="9" customHeight="1" x14ac:dyDescent="0.15">
      <c r="A594" s="132" t="s">
        <v>77</v>
      </c>
      <c r="B594" s="127"/>
      <c r="C594" s="127"/>
      <c r="D594" s="128"/>
      <c r="E594" s="128"/>
      <c r="G594" s="122"/>
      <c r="H594" s="122"/>
      <c r="I594" s="112"/>
      <c r="J594" s="122"/>
      <c r="K594" s="122"/>
      <c r="L594" s="122"/>
      <c r="M594" s="122"/>
      <c r="N594" s="122"/>
      <c r="O594" s="122"/>
      <c r="P594" s="122"/>
      <c r="Q594" s="122"/>
    </row>
    <row r="595" spans="1:17" s="36" customFormat="1" ht="8.65" customHeight="1" x14ac:dyDescent="0.15">
      <c r="A595" s="109">
        <v>2015</v>
      </c>
      <c r="B595" s="130"/>
      <c r="C595" s="130"/>
      <c r="D595" s="130"/>
      <c r="E595" s="130"/>
      <c r="G595" s="37"/>
      <c r="H595" s="37"/>
      <c r="I595" s="112"/>
    </row>
    <row r="596" spans="1:17" s="115" customFormat="1" ht="8.65" customHeight="1" x14ac:dyDescent="0.15">
      <c r="A596" s="113" t="s">
        <v>15</v>
      </c>
      <c r="B596" s="114">
        <f>SUM(B598:B629)</f>
        <v>35891.411698349984</v>
      </c>
      <c r="C596" s="114">
        <v>168.86721548999998</v>
      </c>
      <c r="D596" s="114">
        <v>22790.41755302003</v>
      </c>
      <c r="E596" s="114">
        <v>12932.126929839991</v>
      </c>
      <c r="G596" s="122"/>
      <c r="H596" s="122"/>
      <c r="I596" s="112"/>
      <c r="J596" s="116"/>
      <c r="K596" s="116"/>
      <c r="L596" s="116"/>
      <c r="M596" s="116"/>
      <c r="N596" s="116"/>
      <c r="O596" s="116"/>
      <c r="P596" s="116"/>
      <c r="Q596" s="116"/>
    </row>
    <row r="597" spans="1:17" s="115" customFormat="1" ht="3.95" customHeight="1" x14ac:dyDescent="0.15">
      <c r="A597" s="113"/>
      <c r="B597" s="114"/>
      <c r="C597" s="117"/>
      <c r="D597" s="117"/>
      <c r="E597" s="117"/>
      <c r="G597" s="116"/>
      <c r="H597" s="116"/>
      <c r="I597" s="112"/>
      <c r="J597" s="116"/>
      <c r="K597" s="116"/>
      <c r="L597" s="116"/>
      <c r="M597" s="116"/>
      <c r="N597" s="116"/>
      <c r="O597" s="116"/>
      <c r="P597" s="116"/>
      <c r="Q597" s="116"/>
    </row>
    <row r="598" spans="1:17" s="36" customFormat="1" ht="8.65" customHeight="1" x14ac:dyDescent="0.15">
      <c r="A598" s="119" t="s">
        <v>16</v>
      </c>
      <c r="B598" s="120">
        <v>803.81336395999995</v>
      </c>
      <c r="C598" s="121">
        <v>0</v>
      </c>
      <c r="D598" s="121">
        <v>709.33685961999947</v>
      </c>
      <c r="E598" s="121">
        <v>94.639470070000002</v>
      </c>
      <c r="G598" s="37"/>
      <c r="H598" s="37"/>
      <c r="I598" s="37"/>
      <c r="J598" s="38"/>
      <c r="K598" s="122"/>
      <c r="L598" s="122"/>
      <c r="M598" s="122"/>
      <c r="N598" s="122"/>
      <c r="O598" s="122"/>
      <c r="P598" s="122"/>
      <c r="Q598" s="122"/>
    </row>
    <row r="599" spans="1:17" s="36" customFormat="1" ht="8.65" customHeight="1" x14ac:dyDescent="0.15">
      <c r="A599" s="119" t="s">
        <v>17</v>
      </c>
      <c r="B599" s="120">
        <v>1180.7920387100005</v>
      </c>
      <c r="C599" s="121" t="s">
        <v>75</v>
      </c>
      <c r="D599" s="121">
        <v>713.68041519000008</v>
      </c>
      <c r="E599" s="121">
        <v>454.78757451999996</v>
      </c>
      <c r="G599" s="37"/>
      <c r="H599" s="37"/>
      <c r="I599" s="37"/>
      <c r="J599" s="38"/>
      <c r="K599" s="122"/>
      <c r="L599" s="122"/>
      <c r="M599" s="122"/>
      <c r="N599" s="122"/>
      <c r="O599" s="122"/>
      <c r="P599" s="122"/>
      <c r="Q599" s="122"/>
    </row>
    <row r="600" spans="1:17" s="36" customFormat="1" ht="8.65" customHeight="1" x14ac:dyDescent="0.15">
      <c r="A600" s="119" t="s">
        <v>18</v>
      </c>
      <c r="B600" s="120">
        <v>412.55473506000027</v>
      </c>
      <c r="C600" s="121">
        <v>0</v>
      </c>
      <c r="D600" s="121">
        <v>107.48735642000003</v>
      </c>
      <c r="E600" s="121">
        <v>304.6171836000002</v>
      </c>
      <c r="G600" s="37"/>
      <c r="H600" s="37"/>
      <c r="I600" s="37"/>
      <c r="J600" s="38"/>
      <c r="K600" s="122"/>
      <c r="L600" s="122"/>
      <c r="M600" s="122"/>
      <c r="N600" s="122"/>
      <c r="O600" s="122"/>
      <c r="P600" s="122"/>
      <c r="Q600" s="122"/>
    </row>
    <row r="601" spans="1:17" s="36" customFormat="1" ht="8.65" customHeight="1" x14ac:dyDescent="0.15">
      <c r="A601" s="123" t="s">
        <v>19</v>
      </c>
      <c r="B601" s="124">
        <v>546.8166029100006</v>
      </c>
      <c r="C601" s="125">
        <v>0</v>
      </c>
      <c r="D601" s="125">
        <v>427.47961444999999</v>
      </c>
      <c r="E601" s="125">
        <v>111.74339145999997</v>
      </c>
      <c r="G601" s="37"/>
      <c r="H601" s="37"/>
      <c r="I601" s="37"/>
      <c r="J601" s="38"/>
      <c r="K601" s="122"/>
      <c r="L601" s="122"/>
      <c r="M601" s="122"/>
      <c r="N601" s="122"/>
      <c r="O601" s="122"/>
      <c r="P601" s="122"/>
      <c r="Q601" s="122"/>
    </row>
    <row r="602" spans="1:17" s="36" customFormat="1" ht="8.65" customHeight="1" x14ac:dyDescent="0.15">
      <c r="A602" s="119" t="s">
        <v>20</v>
      </c>
      <c r="B602" s="120">
        <v>1364.9442528799996</v>
      </c>
      <c r="C602" s="121" t="s">
        <v>75</v>
      </c>
      <c r="D602" s="121">
        <v>1265.0155152399998</v>
      </c>
      <c r="E602" s="121">
        <v>99.310252439999999</v>
      </c>
      <c r="G602" s="37"/>
      <c r="H602" s="37"/>
      <c r="I602" s="37"/>
      <c r="J602" s="38"/>
      <c r="K602" s="122"/>
      <c r="L602" s="122"/>
      <c r="M602" s="122"/>
      <c r="N602" s="122"/>
      <c r="O602" s="122"/>
      <c r="P602" s="122"/>
      <c r="Q602" s="122"/>
    </row>
    <row r="603" spans="1:17" s="36" customFormat="1" ht="8.65" customHeight="1" x14ac:dyDescent="0.15">
      <c r="A603" s="119" t="s">
        <v>21</v>
      </c>
      <c r="B603" s="120">
        <v>164.75201005999998</v>
      </c>
      <c r="C603" s="121">
        <v>2.4321840000000003</v>
      </c>
      <c r="D603" s="121">
        <v>17.263290049999998</v>
      </c>
      <c r="E603" s="121">
        <v>84.326381659999996</v>
      </c>
      <c r="G603" s="37"/>
      <c r="H603" s="37"/>
      <c r="I603" s="37"/>
      <c r="J603" s="38"/>
      <c r="K603" s="122"/>
      <c r="L603" s="122"/>
      <c r="M603" s="122"/>
      <c r="N603" s="122"/>
      <c r="O603" s="122"/>
      <c r="P603" s="122"/>
      <c r="Q603" s="122"/>
    </row>
    <row r="604" spans="1:17" s="36" customFormat="1" ht="8.65" customHeight="1" x14ac:dyDescent="0.15">
      <c r="A604" s="119" t="s">
        <v>22</v>
      </c>
      <c r="B604" s="120">
        <v>264.95352255999978</v>
      </c>
      <c r="C604" s="121">
        <v>0</v>
      </c>
      <c r="D604" s="121">
        <v>179.37184285000001</v>
      </c>
      <c r="E604" s="121">
        <v>85.554004520000021</v>
      </c>
      <c r="G604" s="37"/>
      <c r="H604" s="37"/>
      <c r="I604" s="37"/>
      <c r="J604" s="38"/>
      <c r="K604" s="122"/>
      <c r="L604" s="122"/>
      <c r="M604" s="122"/>
      <c r="N604" s="122"/>
      <c r="O604" s="122"/>
      <c r="P604" s="122"/>
      <c r="Q604" s="122"/>
    </row>
    <row r="605" spans="1:17" s="36" customFormat="1" ht="8.65" customHeight="1" x14ac:dyDescent="0.15">
      <c r="A605" s="123" t="s">
        <v>23</v>
      </c>
      <c r="B605" s="124">
        <v>2476.7922669099985</v>
      </c>
      <c r="C605" s="125" t="s">
        <v>75</v>
      </c>
      <c r="D605" s="125">
        <v>2184.8340427599996</v>
      </c>
      <c r="E605" s="125">
        <v>285.26325751000007</v>
      </c>
      <c r="G605" s="37"/>
      <c r="H605" s="37"/>
      <c r="I605" s="37"/>
      <c r="J605" s="38"/>
      <c r="K605" s="122"/>
      <c r="L605" s="122"/>
      <c r="M605" s="122"/>
      <c r="N605" s="122"/>
      <c r="O605" s="122"/>
      <c r="P605" s="122"/>
      <c r="Q605" s="122"/>
    </row>
    <row r="606" spans="1:17" s="36" customFormat="1" ht="8.65" customHeight="1" x14ac:dyDescent="0.15">
      <c r="A606" s="119" t="s">
        <v>24</v>
      </c>
      <c r="B606" s="120">
        <v>6155.7892891999891</v>
      </c>
      <c r="C606" s="121">
        <v>-1.680839</v>
      </c>
      <c r="D606" s="121">
        <v>1922.1857429299987</v>
      </c>
      <c r="E606" s="121">
        <v>4235.2843852700007</v>
      </c>
      <c r="G606" s="37"/>
      <c r="H606" s="37"/>
      <c r="I606" s="37"/>
      <c r="J606" s="38"/>
      <c r="K606" s="122"/>
      <c r="L606" s="122"/>
      <c r="M606" s="122"/>
      <c r="N606" s="122"/>
      <c r="O606" s="122"/>
      <c r="P606" s="122"/>
      <c r="Q606" s="122"/>
    </row>
    <row r="607" spans="1:17" s="36" customFormat="1" ht="8.65" customHeight="1" x14ac:dyDescent="0.15">
      <c r="A607" s="119" t="s">
        <v>25</v>
      </c>
      <c r="B607" s="120">
        <v>231.77562836999994</v>
      </c>
      <c r="C607" s="121">
        <v>0</v>
      </c>
      <c r="D607" s="121">
        <v>159.85486082000003</v>
      </c>
      <c r="E607" s="121">
        <v>71.935625549999997</v>
      </c>
      <c r="G607" s="37"/>
      <c r="H607" s="37"/>
      <c r="I607" s="37"/>
      <c r="J607" s="38"/>
      <c r="K607" s="122"/>
      <c r="L607" s="122"/>
      <c r="M607" s="122"/>
      <c r="N607" s="122"/>
      <c r="O607" s="122"/>
      <c r="P607" s="122"/>
      <c r="Q607" s="122"/>
    </row>
    <row r="608" spans="1:17" s="36" customFormat="1" ht="8.65" customHeight="1" x14ac:dyDescent="0.15">
      <c r="A608" s="119" t="s">
        <v>26</v>
      </c>
      <c r="B608" s="120">
        <v>1757.5028029799985</v>
      </c>
      <c r="C608" s="121" t="s">
        <v>75</v>
      </c>
      <c r="D608" s="121">
        <v>1020.2899971799998</v>
      </c>
      <c r="E608" s="121">
        <v>736.54387681000003</v>
      </c>
      <c r="G608" s="37"/>
      <c r="H608" s="37"/>
      <c r="I608" s="37"/>
      <c r="J608" s="38"/>
      <c r="K608" s="122"/>
      <c r="L608" s="122"/>
      <c r="M608" s="122"/>
      <c r="N608" s="122"/>
      <c r="O608" s="122"/>
      <c r="P608" s="122"/>
      <c r="Q608" s="122"/>
    </row>
    <row r="609" spans="1:17" s="36" customFormat="1" ht="8.65" customHeight="1" x14ac:dyDescent="0.15">
      <c r="A609" s="123" t="s">
        <v>27</v>
      </c>
      <c r="B609" s="124">
        <v>167.44257227</v>
      </c>
      <c r="C609" s="125">
        <v>0</v>
      </c>
      <c r="D609" s="125">
        <v>75.498707319999994</v>
      </c>
      <c r="E609" s="125">
        <v>87.277569440000022</v>
      </c>
      <c r="G609" s="37"/>
      <c r="H609" s="37"/>
      <c r="I609" s="37"/>
      <c r="J609" s="38"/>
      <c r="K609" s="122"/>
      <c r="L609" s="122"/>
      <c r="M609" s="122"/>
      <c r="N609" s="122"/>
      <c r="O609" s="122"/>
      <c r="P609" s="122"/>
      <c r="Q609" s="122"/>
    </row>
    <row r="610" spans="1:17" s="36" customFormat="1" ht="8.65" customHeight="1" x14ac:dyDescent="0.15">
      <c r="A610" s="119" t="s">
        <v>28</v>
      </c>
      <c r="B610" s="120">
        <v>527.41335170999992</v>
      </c>
      <c r="C610" s="121">
        <v>0</v>
      </c>
      <c r="D610" s="121">
        <v>185.50020309000001</v>
      </c>
      <c r="E610" s="121">
        <v>339.09206812000002</v>
      </c>
      <c r="G610" s="37"/>
      <c r="H610" s="37"/>
      <c r="I610" s="37"/>
      <c r="J610" s="38"/>
      <c r="K610" s="122"/>
      <c r="L610" s="122"/>
      <c r="M610" s="122"/>
      <c r="N610" s="122"/>
      <c r="O610" s="122"/>
      <c r="P610" s="122"/>
      <c r="Q610" s="122"/>
    </row>
    <row r="611" spans="1:17" s="36" customFormat="1" ht="8.65" customHeight="1" x14ac:dyDescent="0.15">
      <c r="A611" s="119" t="s">
        <v>29</v>
      </c>
      <c r="B611" s="120">
        <v>2710.739976810004</v>
      </c>
      <c r="C611" s="121">
        <v>11.57340769</v>
      </c>
      <c r="D611" s="121">
        <v>1383.2240978900013</v>
      </c>
      <c r="E611" s="121">
        <v>1307.3560802300001</v>
      </c>
      <c r="G611" s="37"/>
      <c r="H611" s="37"/>
      <c r="I611" s="37"/>
      <c r="J611" s="38"/>
      <c r="K611" s="122"/>
      <c r="L611" s="122"/>
      <c r="M611" s="122"/>
      <c r="N611" s="122"/>
      <c r="O611" s="122"/>
      <c r="P611" s="122"/>
      <c r="Q611" s="122"/>
    </row>
    <row r="612" spans="1:17" s="36" customFormat="1" ht="8.65" customHeight="1" x14ac:dyDescent="0.15">
      <c r="A612" s="119" t="s">
        <v>30</v>
      </c>
      <c r="B612" s="120">
        <v>3042.8071726400017</v>
      </c>
      <c r="C612" s="121" t="s">
        <v>75</v>
      </c>
      <c r="D612" s="121">
        <v>2345.2426984599997</v>
      </c>
      <c r="E612" s="121">
        <v>696.41210297000021</v>
      </c>
      <c r="G612" s="37"/>
      <c r="H612" s="37"/>
      <c r="I612" s="37"/>
      <c r="J612" s="38"/>
      <c r="K612" s="122"/>
      <c r="L612" s="122"/>
      <c r="M612" s="122"/>
      <c r="N612" s="122"/>
      <c r="O612" s="122"/>
      <c r="P612" s="122"/>
      <c r="Q612" s="122"/>
    </row>
    <row r="613" spans="1:17" s="36" customFormat="1" ht="8.65" customHeight="1" x14ac:dyDescent="0.15">
      <c r="A613" s="123" t="s">
        <v>31</v>
      </c>
      <c r="B613" s="124">
        <v>418.48656508000016</v>
      </c>
      <c r="C613" s="125">
        <v>7.0797054600000004</v>
      </c>
      <c r="D613" s="125">
        <v>131.03855999000004</v>
      </c>
      <c r="E613" s="125">
        <v>274.89272162999998</v>
      </c>
      <c r="G613" s="37"/>
      <c r="H613" s="37"/>
      <c r="I613" s="37"/>
      <c r="J613" s="38"/>
      <c r="K613" s="122"/>
      <c r="L613" s="122"/>
      <c r="M613" s="122"/>
      <c r="N613" s="122"/>
      <c r="O613" s="122"/>
      <c r="P613" s="122"/>
      <c r="Q613" s="122"/>
    </row>
    <row r="614" spans="1:17" s="36" customFormat="1" ht="8.65" customHeight="1" x14ac:dyDescent="0.15">
      <c r="A614" s="119" t="s">
        <v>32</v>
      </c>
      <c r="B614" s="120">
        <v>496.89247329000034</v>
      </c>
      <c r="C614" s="121">
        <v>0</v>
      </c>
      <c r="D614" s="121">
        <v>404.60366934000012</v>
      </c>
      <c r="E614" s="121">
        <v>91.044248579999987</v>
      </c>
      <c r="G614" s="37"/>
      <c r="H614" s="37"/>
      <c r="I614" s="37"/>
      <c r="J614" s="38"/>
      <c r="K614" s="122"/>
      <c r="L614" s="122"/>
      <c r="M614" s="122"/>
      <c r="N614" s="122"/>
      <c r="O614" s="122"/>
      <c r="P614" s="122"/>
      <c r="Q614" s="122"/>
    </row>
    <row r="615" spans="1:17" s="36" customFormat="1" ht="8.65" customHeight="1" x14ac:dyDescent="0.15">
      <c r="A615" s="119" t="s">
        <v>33</v>
      </c>
      <c r="B615" s="120">
        <v>103.75391219000002</v>
      </c>
      <c r="C615" s="121" t="s">
        <v>75</v>
      </c>
      <c r="D615" s="121">
        <v>15.171494519999996</v>
      </c>
      <c r="E615" s="121">
        <v>75.116274870000012</v>
      </c>
      <c r="G615" s="37"/>
      <c r="H615" s="37"/>
      <c r="I615" s="37"/>
      <c r="J615" s="38"/>
      <c r="K615" s="122"/>
      <c r="L615" s="122"/>
      <c r="M615" s="122"/>
      <c r="N615" s="122"/>
      <c r="O615" s="122"/>
      <c r="P615" s="122"/>
      <c r="Q615" s="122"/>
    </row>
    <row r="616" spans="1:17" s="36" customFormat="1" ht="8.65" customHeight="1" x14ac:dyDescent="0.15">
      <c r="A616" s="119" t="s">
        <v>34</v>
      </c>
      <c r="B616" s="120">
        <v>3273.4900950199917</v>
      </c>
      <c r="C616" s="121">
        <v>0</v>
      </c>
      <c r="D616" s="121">
        <v>2761.919394959998</v>
      </c>
      <c r="E616" s="121">
        <v>511.56161406000012</v>
      </c>
      <c r="G616" s="37"/>
      <c r="H616" s="37"/>
      <c r="I616" s="37"/>
      <c r="J616" s="38"/>
      <c r="K616" s="122"/>
      <c r="L616" s="122"/>
      <c r="M616" s="122"/>
      <c r="N616" s="122"/>
      <c r="O616" s="122"/>
      <c r="P616" s="122"/>
      <c r="Q616" s="122"/>
    </row>
    <row r="617" spans="1:17" s="36" customFormat="1" ht="8.65" customHeight="1" x14ac:dyDescent="0.15">
      <c r="A617" s="123" t="s">
        <v>35</v>
      </c>
      <c r="B617" s="124">
        <v>296.54512715000021</v>
      </c>
      <c r="C617" s="125" t="s">
        <v>75</v>
      </c>
      <c r="D617" s="125">
        <v>169.00388457000003</v>
      </c>
      <c r="E617" s="125">
        <v>120.42299224000003</v>
      </c>
      <c r="G617" s="37"/>
      <c r="H617" s="37"/>
      <c r="I617" s="37"/>
      <c r="J617" s="38"/>
      <c r="K617" s="122"/>
      <c r="L617" s="122"/>
      <c r="M617" s="122"/>
      <c r="N617" s="122"/>
      <c r="O617" s="122"/>
      <c r="P617" s="122"/>
      <c r="Q617" s="122"/>
    </row>
    <row r="618" spans="1:17" s="36" customFormat="1" ht="8.65" customHeight="1" x14ac:dyDescent="0.15">
      <c r="A618" s="119" t="s">
        <v>36</v>
      </c>
      <c r="B618" s="120">
        <v>800.62025427999959</v>
      </c>
      <c r="C618" s="121">
        <v>8.9133149199999995</v>
      </c>
      <c r="D618" s="121">
        <v>598.66218381000022</v>
      </c>
      <c r="E618" s="121">
        <v>192.90059872</v>
      </c>
      <c r="G618" s="37"/>
      <c r="H618" s="37"/>
      <c r="I618" s="37"/>
      <c r="J618" s="38"/>
      <c r="K618" s="122"/>
      <c r="L618" s="122"/>
      <c r="M618" s="122"/>
      <c r="N618" s="122"/>
      <c r="O618" s="122"/>
      <c r="P618" s="122"/>
      <c r="Q618" s="122"/>
    </row>
    <row r="619" spans="1:17" s="36" customFormat="1" ht="8.65" customHeight="1" x14ac:dyDescent="0.15">
      <c r="A619" s="119" t="s">
        <v>61</v>
      </c>
      <c r="B619" s="120">
        <v>1434.1473983500009</v>
      </c>
      <c r="C619" s="121" t="s">
        <v>75</v>
      </c>
      <c r="D619" s="121">
        <v>808.29327371999977</v>
      </c>
      <c r="E619" s="121">
        <v>508.89568462999995</v>
      </c>
      <c r="G619" s="37"/>
      <c r="H619" s="37"/>
      <c r="I619" s="37"/>
      <c r="J619" s="38"/>
      <c r="K619" s="122"/>
      <c r="L619" s="122"/>
      <c r="M619" s="122"/>
      <c r="N619" s="122"/>
      <c r="O619" s="122"/>
      <c r="P619" s="122"/>
      <c r="Q619" s="122"/>
    </row>
    <row r="620" spans="1:17" s="36" customFormat="1" ht="8.65" customHeight="1" x14ac:dyDescent="0.15">
      <c r="A620" s="119" t="s">
        <v>38</v>
      </c>
      <c r="B620" s="120">
        <v>360.26442493000036</v>
      </c>
      <c r="C620" s="121">
        <v>0</v>
      </c>
      <c r="D620" s="121">
        <v>130.62601907000001</v>
      </c>
      <c r="E620" s="121">
        <v>229.63242269000008</v>
      </c>
      <c r="G620" s="37"/>
      <c r="H620" s="37"/>
      <c r="I620" s="37"/>
      <c r="J620" s="38"/>
      <c r="K620" s="122"/>
      <c r="L620" s="122"/>
      <c r="M620" s="122"/>
      <c r="N620" s="122"/>
      <c r="O620" s="122"/>
      <c r="P620" s="122"/>
      <c r="Q620" s="122"/>
    </row>
    <row r="621" spans="1:17" s="36" customFormat="1" ht="8.65" customHeight="1" x14ac:dyDescent="0.15">
      <c r="A621" s="123" t="s">
        <v>39</v>
      </c>
      <c r="B621" s="124">
        <v>1887.13871363</v>
      </c>
      <c r="C621" s="125">
        <v>0</v>
      </c>
      <c r="D621" s="125">
        <v>1300.8023351300008</v>
      </c>
      <c r="E621" s="125">
        <v>586.33715690000008</v>
      </c>
      <c r="G621" s="37"/>
      <c r="H621" s="37"/>
      <c r="I621" s="37"/>
      <c r="J621" s="38"/>
      <c r="K621" s="122"/>
      <c r="L621" s="122"/>
      <c r="M621" s="122"/>
      <c r="N621" s="122"/>
      <c r="O621" s="122"/>
      <c r="P621" s="122"/>
      <c r="Q621" s="122"/>
    </row>
    <row r="622" spans="1:17" s="36" customFormat="1" ht="8.65" customHeight="1" x14ac:dyDescent="0.15">
      <c r="A622" s="119" t="s">
        <v>40</v>
      </c>
      <c r="B622" s="120">
        <v>440.88667921000001</v>
      </c>
      <c r="C622" s="121" t="s">
        <v>75</v>
      </c>
      <c r="D622" s="121">
        <v>72.980654160000029</v>
      </c>
      <c r="E622" s="121">
        <v>367.90616745000005</v>
      </c>
      <c r="G622" s="37"/>
      <c r="H622" s="37"/>
      <c r="I622" s="37"/>
      <c r="J622" s="38"/>
      <c r="K622" s="122"/>
      <c r="L622" s="122"/>
      <c r="M622" s="122"/>
      <c r="N622" s="122"/>
      <c r="O622" s="122"/>
      <c r="P622" s="122"/>
      <c r="Q622" s="122"/>
    </row>
    <row r="623" spans="1:17" s="36" customFormat="1" ht="8.65" customHeight="1" x14ac:dyDescent="0.15">
      <c r="A623" s="119" t="s">
        <v>41</v>
      </c>
      <c r="B623" s="120">
        <v>640.04763953999998</v>
      </c>
      <c r="C623" s="121" t="s">
        <v>75</v>
      </c>
      <c r="D623" s="121">
        <v>447.01095728999979</v>
      </c>
      <c r="E623" s="121">
        <v>192.85910514999998</v>
      </c>
      <c r="G623" s="37"/>
      <c r="H623" s="37"/>
      <c r="I623" s="37"/>
      <c r="J623" s="38"/>
      <c r="K623" s="122"/>
      <c r="L623" s="122"/>
      <c r="M623" s="122"/>
      <c r="N623" s="122"/>
      <c r="O623" s="122"/>
      <c r="P623" s="122"/>
      <c r="Q623" s="122"/>
    </row>
    <row r="624" spans="1:17" s="36" customFormat="1" ht="8.65" customHeight="1" x14ac:dyDescent="0.15">
      <c r="A624" s="119" t="s">
        <v>42</v>
      </c>
      <c r="B624" s="120">
        <v>729.82197261999943</v>
      </c>
      <c r="C624" s="121">
        <v>0</v>
      </c>
      <c r="D624" s="121">
        <v>596.11633188000008</v>
      </c>
      <c r="E624" s="121">
        <v>134.95332673999999</v>
      </c>
      <c r="G624" s="37"/>
      <c r="H624" s="37"/>
      <c r="I624" s="37"/>
      <c r="J624" s="38"/>
      <c r="K624" s="122"/>
      <c r="L624" s="122"/>
      <c r="M624" s="122"/>
      <c r="N624" s="122"/>
      <c r="O624" s="122"/>
      <c r="P624" s="122"/>
      <c r="Q624" s="122"/>
    </row>
    <row r="625" spans="1:17" s="36" customFormat="1" ht="8.65" customHeight="1" x14ac:dyDescent="0.15">
      <c r="A625" s="123" t="s">
        <v>43</v>
      </c>
      <c r="B625" s="124">
        <v>1095.9076594400001</v>
      </c>
      <c r="C625" s="125">
        <v>0</v>
      </c>
      <c r="D625" s="125">
        <v>911.97981475999995</v>
      </c>
      <c r="E625" s="125">
        <v>182.53575468000003</v>
      </c>
      <c r="G625" s="37"/>
      <c r="H625" s="37"/>
      <c r="I625" s="37"/>
      <c r="J625" s="38"/>
      <c r="K625" s="122"/>
      <c r="L625" s="122"/>
      <c r="M625" s="122"/>
      <c r="N625" s="122"/>
      <c r="O625" s="122"/>
      <c r="P625" s="122"/>
      <c r="Q625" s="122"/>
    </row>
    <row r="626" spans="1:17" s="36" customFormat="1" ht="8.65" customHeight="1" x14ac:dyDescent="0.15">
      <c r="A626" s="119" t="s">
        <v>44</v>
      </c>
      <c r="B626" s="120">
        <v>125.27940821000001</v>
      </c>
      <c r="C626" s="121" t="s">
        <v>75</v>
      </c>
      <c r="D626" s="121">
        <v>114.86792444000001</v>
      </c>
      <c r="E626" s="121">
        <v>6.2887786200000013</v>
      </c>
      <c r="G626" s="37"/>
      <c r="H626" s="37"/>
      <c r="I626" s="37"/>
      <c r="J626" s="38"/>
      <c r="K626" s="122"/>
      <c r="L626" s="122"/>
      <c r="M626" s="122"/>
      <c r="N626" s="122"/>
      <c r="O626" s="122"/>
      <c r="P626" s="122"/>
      <c r="Q626" s="122"/>
    </row>
    <row r="627" spans="1:17" s="36" customFormat="1" ht="8.65" customHeight="1" x14ac:dyDescent="0.15">
      <c r="A627" s="119" t="s">
        <v>45</v>
      </c>
      <c r="B627" s="120">
        <v>1563.5814538200011</v>
      </c>
      <c r="C627" s="121" t="s">
        <v>75</v>
      </c>
      <c r="D627" s="121">
        <v>1293.5500657100006</v>
      </c>
      <c r="E627" s="121">
        <v>252.93587661000001</v>
      </c>
      <c r="G627" s="37"/>
      <c r="H627" s="37"/>
      <c r="I627" s="37"/>
      <c r="J627" s="38"/>
      <c r="K627" s="122"/>
      <c r="L627" s="122"/>
      <c r="M627" s="122"/>
      <c r="N627" s="122"/>
      <c r="O627" s="122"/>
      <c r="P627" s="122"/>
      <c r="Q627" s="122"/>
    </row>
    <row r="628" spans="1:17" s="36" customFormat="1" ht="8.65" customHeight="1" x14ac:dyDescent="0.15">
      <c r="A628" s="119" t="s">
        <v>46</v>
      </c>
      <c r="B628" s="120">
        <v>206.18516670999998</v>
      </c>
      <c r="C628" s="121" t="s">
        <v>76</v>
      </c>
      <c r="D628" s="121">
        <v>61.83849166000001</v>
      </c>
      <c r="E628" s="121">
        <v>144.29814979000002</v>
      </c>
      <c r="G628" s="37"/>
      <c r="H628" s="37"/>
      <c r="I628" s="136"/>
      <c r="J628" s="38"/>
      <c r="K628" s="122"/>
      <c r="L628" s="122"/>
      <c r="M628" s="122"/>
      <c r="N628" s="122"/>
      <c r="O628" s="122"/>
      <c r="P628" s="122"/>
      <c r="Q628" s="122"/>
    </row>
    <row r="629" spans="1:17" s="36" customFormat="1" ht="8.65" customHeight="1" x14ac:dyDescent="0.15">
      <c r="A629" s="123" t="s">
        <v>47</v>
      </c>
      <c r="B629" s="124">
        <v>209.47316785000018</v>
      </c>
      <c r="C629" s="125">
        <v>0</v>
      </c>
      <c r="D629" s="125">
        <v>185.57780024000002</v>
      </c>
      <c r="E629" s="125">
        <v>23.375980390000002</v>
      </c>
      <c r="G629" s="37"/>
      <c r="H629" s="37"/>
      <c r="I629" s="37"/>
      <c r="J629" s="38"/>
      <c r="K629" s="122"/>
      <c r="L629" s="122"/>
      <c r="M629" s="122"/>
      <c r="N629" s="122"/>
      <c r="O629" s="122"/>
      <c r="P629" s="122"/>
      <c r="Q629" s="122"/>
    </row>
    <row r="630" spans="1:17" s="36" customFormat="1" ht="8.65" customHeight="1" x14ac:dyDescent="0.15">
      <c r="A630" s="126"/>
      <c r="B630" s="127"/>
      <c r="C630" s="127"/>
      <c r="D630" s="128"/>
      <c r="E630" s="128"/>
      <c r="I630" s="112"/>
      <c r="J630" s="122"/>
      <c r="K630" s="122"/>
      <c r="L630" s="122"/>
      <c r="M630" s="122"/>
      <c r="N630" s="122"/>
      <c r="O630" s="122"/>
      <c r="P630" s="122"/>
      <c r="Q630" s="122"/>
    </row>
    <row r="631" spans="1:17" s="36" customFormat="1" ht="8.65" customHeight="1" x14ac:dyDescent="0.15">
      <c r="A631" s="109">
        <v>2016</v>
      </c>
      <c r="B631" s="130"/>
      <c r="C631" s="130"/>
      <c r="D631" s="130"/>
      <c r="E631" s="130"/>
      <c r="G631" s="37"/>
      <c r="H631" s="37"/>
      <c r="I631" s="112"/>
    </row>
    <row r="632" spans="1:17" s="115" customFormat="1" ht="8.65" customHeight="1" x14ac:dyDescent="0.15">
      <c r="A632" s="113" t="s">
        <v>15</v>
      </c>
      <c r="B632" s="114">
        <f>SUM(B634:B665)</f>
        <v>31130.881504499986</v>
      </c>
      <c r="C632" s="114">
        <v>89.110630820000011</v>
      </c>
      <c r="D632" s="114">
        <v>21305.173254209931</v>
      </c>
      <c r="E632" s="114">
        <v>9736.5976194699997</v>
      </c>
      <c r="G632" s="122"/>
      <c r="H632" s="122"/>
      <c r="I632" s="112"/>
      <c r="J632" s="116"/>
      <c r="K632" s="116"/>
      <c r="L632" s="116"/>
      <c r="M632" s="116"/>
      <c r="N632" s="116"/>
      <c r="O632" s="116"/>
      <c r="P632" s="116"/>
      <c r="Q632" s="116"/>
    </row>
    <row r="633" spans="1:17" s="115" customFormat="1" ht="3.95" customHeight="1" x14ac:dyDescent="0.15">
      <c r="A633" s="113"/>
      <c r="B633" s="114"/>
      <c r="C633" s="117"/>
      <c r="D633" s="117"/>
      <c r="E633" s="117"/>
      <c r="G633" s="116"/>
      <c r="H633" s="116"/>
      <c r="I633" s="112"/>
      <c r="J633" s="116"/>
      <c r="K633" s="116"/>
      <c r="L633" s="116"/>
      <c r="M633" s="116"/>
      <c r="N633" s="116"/>
      <c r="O633" s="116"/>
      <c r="P633" s="116"/>
      <c r="Q633" s="116"/>
    </row>
    <row r="634" spans="1:17" s="36" customFormat="1" ht="8.65" customHeight="1" x14ac:dyDescent="0.15">
      <c r="A634" s="119" t="s">
        <v>16</v>
      </c>
      <c r="B634" s="120">
        <v>593.18549539999981</v>
      </c>
      <c r="C634" s="121">
        <v>0</v>
      </c>
      <c r="D634" s="121">
        <v>476.54126491000022</v>
      </c>
      <c r="E634" s="121">
        <v>60.755716299999996</v>
      </c>
      <c r="G634" s="37"/>
      <c r="H634" s="37"/>
      <c r="I634" s="37"/>
      <c r="J634" s="38"/>
      <c r="K634" s="122"/>
      <c r="L634" s="122"/>
      <c r="M634" s="122"/>
      <c r="N634" s="122"/>
      <c r="O634" s="122"/>
      <c r="P634" s="122"/>
      <c r="Q634" s="122"/>
    </row>
    <row r="635" spans="1:17" s="36" customFormat="1" ht="8.65" customHeight="1" x14ac:dyDescent="0.15">
      <c r="A635" s="119" t="s">
        <v>17</v>
      </c>
      <c r="B635" s="120">
        <v>1515.881040419999</v>
      </c>
      <c r="C635" s="121" t="s">
        <v>75</v>
      </c>
      <c r="D635" s="121">
        <v>1149.6681816899998</v>
      </c>
      <c r="E635" s="121">
        <v>326.55408234999999</v>
      </c>
      <c r="G635" s="37"/>
      <c r="H635" s="37"/>
      <c r="I635" s="37"/>
      <c r="J635" s="38"/>
      <c r="K635" s="122"/>
      <c r="L635" s="122"/>
      <c r="M635" s="122"/>
      <c r="N635" s="122"/>
      <c r="O635" s="122"/>
      <c r="P635" s="122"/>
      <c r="Q635" s="122"/>
    </row>
    <row r="636" spans="1:17" s="36" customFormat="1" ht="8.65" customHeight="1" x14ac:dyDescent="0.15">
      <c r="A636" s="119" t="s">
        <v>18</v>
      </c>
      <c r="B636" s="120">
        <v>512.25205795999966</v>
      </c>
      <c r="C636" s="121">
        <v>0</v>
      </c>
      <c r="D636" s="121">
        <v>242.64581015999997</v>
      </c>
      <c r="E636" s="121">
        <v>259.24192811000006</v>
      </c>
      <c r="G636" s="37"/>
      <c r="H636" s="37"/>
      <c r="I636" s="37"/>
      <c r="J636" s="38"/>
      <c r="K636" s="122"/>
      <c r="L636" s="122"/>
      <c r="M636" s="122"/>
      <c r="N636" s="122"/>
      <c r="O636" s="122"/>
      <c r="P636" s="122"/>
      <c r="Q636" s="122"/>
    </row>
    <row r="637" spans="1:17" s="36" customFormat="1" ht="8.65" customHeight="1" x14ac:dyDescent="0.15">
      <c r="A637" s="123" t="s">
        <v>19</v>
      </c>
      <c r="B637" s="124">
        <v>141.8394299</v>
      </c>
      <c r="C637" s="125" t="s">
        <v>75</v>
      </c>
      <c r="D637" s="125">
        <v>43.337933200000037</v>
      </c>
      <c r="E637" s="125">
        <v>88.910886650000009</v>
      </c>
      <c r="G637" s="37"/>
      <c r="H637" s="37"/>
      <c r="I637" s="37"/>
      <c r="J637" s="38"/>
      <c r="K637" s="122"/>
      <c r="L637" s="122"/>
      <c r="M637" s="122"/>
      <c r="N637" s="122"/>
      <c r="O637" s="122"/>
      <c r="P637" s="122"/>
      <c r="Q637" s="122"/>
    </row>
    <row r="638" spans="1:17" s="36" customFormat="1" ht="8.65" customHeight="1" x14ac:dyDescent="0.15">
      <c r="A638" s="119" t="s">
        <v>20</v>
      </c>
      <c r="B638" s="120">
        <v>1222.5294850000018</v>
      </c>
      <c r="C638" s="121" t="s">
        <v>75</v>
      </c>
      <c r="D638" s="121">
        <v>1177.0589695500005</v>
      </c>
      <c r="E638" s="121">
        <v>46.132979410000004</v>
      </c>
      <c r="G638" s="37"/>
      <c r="H638" s="37"/>
      <c r="I638" s="37"/>
      <c r="J638" s="38"/>
      <c r="K638" s="122"/>
      <c r="L638" s="122"/>
      <c r="M638" s="122"/>
      <c r="N638" s="122"/>
      <c r="O638" s="122"/>
      <c r="P638" s="122"/>
      <c r="Q638" s="122"/>
    </row>
    <row r="639" spans="1:17" s="36" customFormat="1" ht="8.65" customHeight="1" x14ac:dyDescent="0.15">
      <c r="A639" s="119" t="s">
        <v>21</v>
      </c>
      <c r="B639" s="120">
        <v>-25.454147730000045</v>
      </c>
      <c r="C639" s="121" t="s">
        <v>75</v>
      </c>
      <c r="D639" s="121">
        <v>-130.08360149000004</v>
      </c>
      <c r="E639" s="121">
        <v>88.884622830000012</v>
      </c>
      <c r="G639" s="37"/>
      <c r="H639" s="37"/>
      <c r="I639" s="37"/>
      <c r="J639" s="38"/>
      <c r="K639" s="122"/>
      <c r="L639" s="122"/>
      <c r="M639" s="122"/>
      <c r="N639" s="122"/>
      <c r="O639" s="122"/>
      <c r="P639" s="122"/>
      <c r="Q639" s="122"/>
    </row>
    <row r="640" spans="1:17" s="36" customFormat="1" ht="8.65" customHeight="1" x14ac:dyDescent="0.15">
      <c r="A640" s="119" t="s">
        <v>22</v>
      </c>
      <c r="B640" s="120">
        <v>138.62336812000001</v>
      </c>
      <c r="C640" s="121">
        <v>0</v>
      </c>
      <c r="D640" s="121">
        <v>78.812346810000008</v>
      </c>
      <c r="E640" s="121">
        <v>59.831386550000005</v>
      </c>
      <c r="G640" s="37"/>
      <c r="H640" s="37"/>
      <c r="I640" s="37"/>
      <c r="J640" s="38"/>
      <c r="K640" s="122"/>
      <c r="L640" s="122"/>
      <c r="M640" s="122"/>
      <c r="N640" s="122"/>
      <c r="O640" s="122"/>
      <c r="P640" s="122"/>
      <c r="Q640" s="122"/>
    </row>
    <row r="641" spans="1:17" s="36" customFormat="1" ht="8.65" customHeight="1" x14ac:dyDescent="0.15">
      <c r="A641" s="123" t="s">
        <v>23</v>
      </c>
      <c r="B641" s="124">
        <v>2002.8734647799986</v>
      </c>
      <c r="C641" s="125">
        <v>-1.25914462</v>
      </c>
      <c r="D641" s="125">
        <v>1449.1115434900003</v>
      </c>
      <c r="E641" s="125">
        <v>539.40852733999998</v>
      </c>
      <c r="G641" s="37"/>
      <c r="H641" s="37"/>
      <c r="I641" s="37"/>
      <c r="J641" s="38"/>
      <c r="K641" s="122"/>
      <c r="L641" s="122"/>
      <c r="M641" s="122"/>
      <c r="N641" s="122"/>
      <c r="O641" s="122"/>
      <c r="P641" s="122"/>
      <c r="Q641" s="122"/>
    </row>
    <row r="642" spans="1:17" s="36" customFormat="1" ht="8.65" customHeight="1" x14ac:dyDescent="0.15">
      <c r="A642" s="119" t="s">
        <v>24</v>
      </c>
      <c r="B642" s="120">
        <v>6575.0093793799961</v>
      </c>
      <c r="C642" s="121">
        <v>-0.99188807999999984</v>
      </c>
      <c r="D642" s="121">
        <v>3098.9546381699965</v>
      </c>
      <c r="E642" s="121">
        <v>3477.0466292900001</v>
      </c>
      <c r="G642" s="37"/>
      <c r="H642" s="37"/>
      <c r="I642" s="37"/>
      <c r="J642" s="38"/>
      <c r="K642" s="122"/>
      <c r="L642" s="122"/>
      <c r="M642" s="122"/>
      <c r="N642" s="122"/>
      <c r="O642" s="122"/>
      <c r="P642" s="122"/>
      <c r="Q642" s="122"/>
    </row>
    <row r="643" spans="1:17" s="36" customFormat="1" ht="8.65" customHeight="1" x14ac:dyDescent="0.15">
      <c r="A643" s="119" t="s">
        <v>25</v>
      </c>
      <c r="B643" s="120">
        <v>268.20950197999997</v>
      </c>
      <c r="C643" s="121" t="s">
        <v>75</v>
      </c>
      <c r="D643" s="121">
        <v>217.22116194</v>
      </c>
      <c r="E643" s="121">
        <v>51.127441749999996</v>
      </c>
      <c r="G643" s="37"/>
      <c r="H643" s="37"/>
      <c r="I643" s="37"/>
      <c r="J643" s="38"/>
      <c r="K643" s="122"/>
      <c r="L643" s="122"/>
      <c r="M643" s="122"/>
      <c r="N643" s="122"/>
      <c r="O643" s="122"/>
      <c r="P643" s="122"/>
      <c r="Q643" s="122"/>
    </row>
    <row r="644" spans="1:17" s="36" customFormat="1" ht="8.65" customHeight="1" x14ac:dyDescent="0.15">
      <c r="A644" s="119" t="s">
        <v>26</v>
      </c>
      <c r="B644" s="120">
        <v>1324.8999061099983</v>
      </c>
      <c r="C644" s="121" t="s">
        <v>75</v>
      </c>
      <c r="D644" s="121">
        <v>1135.4337908800003</v>
      </c>
      <c r="E644" s="121">
        <v>160.41343684000003</v>
      </c>
      <c r="G644" s="37"/>
      <c r="H644" s="37"/>
      <c r="I644" s="37"/>
      <c r="J644" s="38"/>
      <c r="K644" s="122"/>
      <c r="L644" s="122"/>
      <c r="M644" s="122"/>
      <c r="N644" s="122"/>
      <c r="O644" s="122"/>
      <c r="P644" s="122"/>
      <c r="Q644" s="122"/>
    </row>
    <row r="645" spans="1:17" s="36" customFormat="1" ht="8.65" customHeight="1" x14ac:dyDescent="0.15">
      <c r="A645" s="123" t="s">
        <v>27</v>
      </c>
      <c r="B645" s="124">
        <v>180.42704165999996</v>
      </c>
      <c r="C645" s="125">
        <v>0</v>
      </c>
      <c r="D645" s="125">
        <v>123.74307565000001</v>
      </c>
      <c r="E645" s="125">
        <v>60.677186710000001</v>
      </c>
      <c r="G645" s="37"/>
      <c r="H645" s="37"/>
      <c r="I645" s="37"/>
      <c r="J645" s="38"/>
      <c r="K645" s="122"/>
      <c r="L645" s="122"/>
      <c r="M645" s="122"/>
      <c r="N645" s="122"/>
      <c r="O645" s="122"/>
      <c r="P645" s="122"/>
      <c r="Q645" s="122"/>
    </row>
    <row r="646" spans="1:17" s="36" customFormat="1" ht="8.65" customHeight="1" x14ac:dyDescent="0.15">
      <c r="A646" s="119" t="s">
        <v>28</v>
      </c>
      <c r="B646" s="120">
        <v>437.3000351599996</v>
      </c>
      <c r="C646" s="121">
        <v>0</v>
      </c>
      <c r="D646" s="121">
        <v>61.549603889999986</v>
      </c>
      <c r="E646" s="121">
        <v>363.64271182000005</v>
      </c>
      <c r="G646" s="37"/>
      <c r="H646" s="37"/>
      <c r="I646" s="37"/>
      <c r="J646" s="38"/>
      <c r="K646" s="122"/>
      <c r="L646" s="122"/>
      <c r="M646" s="122"/>
      <c r="N646" s="122"/>
      <c r="O646" s="122"/>
      <c r="P646" s="122"/>
      <c r="Q646" s="122"/>
    </row>
    <row r="647" spans="1:17" s="36" customFormat="1" ht="8.65" customHeight="1" x14ac:dyDescent="0.15">
      <c r="A647" s="119" t="s">
        <v>29</v>
      </c>
      <c r="B647" s="120">
        <v>2033.9946032900018</v>
      </c>
      <c r="C647" s="121">
        <v>19.764737929999999</v>
      </c>
      <c r="D647" s="121">
        <v>1605.0660051300008</v>
      </c>
      <c r="E647" s="121">
        <v>409.17051031999995</v>
      </c>
      <c r="G647" s="37"/>
      <c r="H647" s="37"/>
      <c r="I647" s="37"/>
      <c r="J647" s="38"/>
      <c r="K647" s="122"/>
      <c r="L647" s="122"/>
      <c r="M647" s="122"/>
      <c r="N647" s="122"/>
      <c r="O647" s="122"/>
      <c r="P647" s="122"/>
      <c r="Q647" s="122"/>
    </row>
    <row r="648" spans="1:17" s="36" customFormat="1" ht="8.65" customHeight="1" x14ac:dyDescent="0.15">
      <c r="A648" s="119" t="s">
        <v>30</v>
      </c>
      <c r="B648" s="120">
        <v>2456.5457499400036</v>
      </c>
      <c r="C648" s="121" t="s">
        <v>75</v>
      </c>
      <c r="D648" s="121">
        <v>1631.9056461600007</v>
      </c>
      <c r="E648" s="121">
        <v>820.91072828000006</v>
      </c>
      <c r="G648" s="37"/>
      <c r="H648" s="37"/>
      <c r="I648" s="37"/>
      <c r="J648" s="38"/>
      <c r="K648" s="122"/>
      <c r="L648" s="122"/>
      <c r="M648" s="122"/>
      <c r="N648" s="122"/>
      <c r="O648" s="122"/>
      <c r="P648" s="122"/>
      <c r="Q648" s="122"/>
    </row>
    <row r="649" spans="1:17" s="36" customFormat="1" ht="8.65" customHeight="1" x14ac:dyDescent="0.15">
      <c r="A649" s="123" t="s">
        <v>31</v>
      </c>
      <c r="B649" s="124">
        <v>192.36314572999999</v>
      </c>
      <c r="C649" s="125" t="s">
        <v>75</v>
      </c>
      <c r="D649" s="125">
        <v>82.328255160000026</v>
      </c>
      <c r="E649" s="125">
        <v>103.87252278999999</v>
      </c>
      <c r="G649" s="37"/>
      <c r="H649" s="37"/>
      <c r="I649" s="37"/>
      <c r="J649" s="38"/>
      <c r="K649" s="122"/>
      <c r="L649" s="122"/>
      <c r="M649" s="122"/>
      <c r="N649" s="122"/>
      <c r="O649" s="122"/>
      <c r="P649" s="122"/>
      <c r="Q649" s="122"/>
    </row>
    <row r="650" spans="1:17" s="36" customFormat="1" ht="8.65" customHeight="1" x14ac:dyDescent="0.15">
      <c r="A650" s="119" t="s">
        <v>32</v>
      </c>
      <c r="B650" s="120">
        <v>233.35280097000003</v>
      </c>
      <c r="C650" s="121" t="s">
        <v>75</v>
      </c>
      <c r="D650" s="121">
        <v>134.01361853999998</v>
      </c>
      <c r="E650" s="121">
        <v>73.382390779999994</v>
      </c>
      <c r="G650" s="37"/>
      <c r="H650" s="37"/>
      <c r="I650" s="37"/>
      <c r="J650" s="38"/>
      <c r="K650" s="122"/>
      <c r="L650" s="122"/>
      <c r="M650" s="122"/>
      <c r="N650" s="122"/>
      <c r="O650" s="122"/>
      <c r="P650" s="122"/>
      <c r="Q650" s="122"/>
    </row>
    <row r="651" spans="1:17" s="36" customFormat="1" ht="8.65" customHeight="1" x14ac:dyDescent="0.15">
      <c r="A651" s="119" t="s">
        <v>33</v>
      </c>
      <c r="B651" s="120">
        <v>88.743354010000004</v>
      </c>
      <c r="C651" s="121" t="s">
        <v>75</v>
      </c>
      <c r="D651" s="121">
        <v>-0.61266004999999957</v>
      </c>
      <c r="E651" s="121">
        <v>85.281092919999992</v>
      </c>
      <c r="G651" s="37"/>
      <c r="H651" s="37"/>
      <c r="I651" s="37"/>
      <c r="J651" s="38"/>
      <c r="K651" s="122"/>
      <c r="L651" s="122"/>
      <c r="M651" s="122"/>
      <c r="N651" s="122"/>
      <c r="O651" s="122"/>
      <c r="P651" s="122"/>
      <c r="Q651" s="122"/>
    </row>
    <row r="652" spans="1:17" s="36" customFormat="1" ht="8.65" customHeight="1" x14ac:dyDescent="0.15">
      <c r="A652" s="119" t="s">
        <v>34</v>
      </c>
      <c r="B652" s="120">
        <v>3417.9429527199927</v>
      </c>
      <c r="C652" s="121" t="s">
        <v>75</v>
      </c>
      <c r="D652" s="121">
        <v>2786.3141508799999</v>
      </c>
      <c r="E652" s="121">
        <v>632.17252398000005</v>
      </c>
      <c r="G652" s="37"/>
      <c r="H652" s="37"/>
      <c r="I652" s="37"/>
      <c r="J652" s="38"/>
      <c r="K652" s="122"/>
      <c r="L652" s="122"/>
      <c r="M652" s="122"/>
      <c r="N652" s="122"/>
      <c r="O652" s="122"/>
      <c r="P652" s="122"/>
      <c r="Q652" s="122"/>
    </row>
    <row r="653" spans="1:17" s="36" customFormat="1" ht="8.65" customHeight="1" x14ac:dyDescent="0.15">
      <c r="A653" s="123" t="s">
        <v>35</v>
      </c>
      <c r="B653" s="124">
        <v>195.30635124999992</v>
      </c>
      <c r="C653" s="125">
        <v>0</v>
      </c>
      <c r="D653" s="125">
        <v>151.74753278999998</v>
      </c>
      <c r="E653" s="125">
        <v>45.058820670000003</v>
      </c>
      <c r="G653" s="37"/>
      <c r="H653" s="37"/>
      <c r="I653" s="37"/>
      <c r="J653" s="38"/>
      <c r="K653" s="122"/>
      <c r="L653" s="122"/>
      <c r="M653" s="122"/>
      <c r="N653" s="122"/>
      <c r="O653" s="122"/>
      <c r="P653" s="122"/>
      <c r="Q653" s="122"/>
    </row>
    <row r="654" spans="1:17" s="36" customFormat="1" ht="8.65" customHeight="1" x14ac:dyDescent="0.15">
      <c r="A654" s="119" t="s">
        <v>36</v>
      </c>
      <c r="B654" s="120">
        <v>1153.6901208600004</v>
      </c>
      <c r="C654" s="121" t="s">
        <v>76</v>
      </c>
      <c r="D654" s="121">
        <v>880.74133008000001</v>
      </c>
      <c r="E654" s="121">
        <v>273.07521423000003</v>
      </c>
      <c r="G654" s="37"/>
      <c r="H654" s="37"/>
      <c r="I654" s="37"/>
      <c r="J654" s="38"/>
      <c r="K654" s="122"/>
      <c r="L654" s="122"/>
      <c r="M654" s="122"/>
      <c r="N654" s="122"/>
      <c r="O654" s="122"/>
      <c r="P654" s="122"/>
      <c r="Q654" s="122"/>
    </row>
    <row r="655" spans="1:17" s="36" customFormat="1" ht="8.65" customHeight="1" x14ac:dyDescent="0.15">
      <c r="A655" s="119" t="s">
        <v>61</v>
      </c>
      <c r="B655" s="120">
        <v>1073.9316328899997</v>
      </c>
      <c r="C655" s="121">
        <v>38.428806209999998</v>
      </c>
      <c r="D655" s="121">
        <v>814.10663137999984</v>
      </c>
      <c r="E655" s="121">
        <v>220.15169130000004</v>
      </c>
      <c r="G655" s="37"/>
      <c r="H655" s="37"/>
      <c r="I655" s="37"/>
      <c r="J655" s="38"/>
      <c r="K655" s="122"/>
      <c r="L655" s="122"/>
      <c r="M655" s="122"/>
      <c r="N655" s="122"/>
      <c r="O655" s="122"/>
      <c r="P655" s="122"/>
      <c r="Q655" s="122"/>
    </row>
    <row r="656" spans="1:17" s="36" customFormat="1" ht="8.65" customHeight="1" x14ac:dyDescent="0.15">
      <c r="A656" s="119" t="s">
        <v>38</v>
      </c>
      <c r="B656" s="120">
        <v>270.78526055999998</v>
      </c>
      <c r="C656" s="121">
        <v>0</v>
      </c>
      <c r="D656" s="121">
        <v>77.57677694000003</v>
      </c>
      <c r="E656" s="121">
        <v>195.32354738000001</v>
      </c>
      <c r="G656" s="37"/>
      <c r="H656" s="37"/>
      <c r="I656" s="37"/>
      <c r="J656" s="38"/>
      <c r="K656" s="122"/>
      <c r="L656" s="122"/>
      <c r="M656" s="122"/>
      <c r="N656" s="122"/>
      <c r="O656" s="122"/>
      <c r="P656" s="122"/>
      <c r="Q656" s="122"/>
    </row>
    <row r="657" spans="1:17" s="36" customFormat="1" ht="8.65" customHeight="1" x14ac:dyDescent="0.15">
      <c r="A657" s="123" t="s">
        <v>39</v>
      </c>
      <c r="B657" s="124">
        <v>825.1755840400001</v>
      </c>
      <c r="C657" s="125" t="s">
        <v>75</v>
      </c>
      <c r="D657" s="125">
        <v>627.79621759999986</v>
      </c>
      <c r="E657" s="125">
        <v>130.67048547000002</v>
      </c>
      <c r="G657" s="37"/>
      <c r="H657" s="37"/>
      <c r="I657" s="37"/>
      <c r="J657" s="38"/>
      <c r="K657" s="122"/>
      <c r="L657" s="122"/>
      <c r="M657" s="122"/>
      <c r="N657" s="122"/>
      <c r="O657" s="122"/>
      <c r="P657" s="122"/>
      <c r="Q657" s="122"/>
    </row>
    <row r="658" spans="1:17" s="36" customFormat="1" ht="8.65" customHeight="1" x14ac:dyDescent="0.15">
      <c r="A658" s="119" t="s">
        <v>40</v>
      </c>
      <c r="B658" s="120">
        <v>433.43873832999975</v>
      </c>
      <c r="C658" s="121" t="s">
        <v>75</v>
      </c>
      <c r="D658" s="121">
        <v>54.191897389999994</v>
      </c>
      <c r="E658" s="121">
        <v>332.58599968000004</v>
      </c>
      <c r="G658" s="37"/>
      <c r="H658" s="37"/>
      <c r="I658" s="37"/>
      <c r="J658" s="38"/>
      <c r="K658" s="122"/>
      <c r="L658" s="122"/>
      <c r="M658" s="122"/>
      <c r="N658" s="122"/>
      <c r="O658" s="122"/>
      <c r="P658" s="122"/>
      <c r="Q658" s="122"/>
    </row>
    <row r="659" spans="1:17" s="36" customFormat="1" ht="8.65" customHeight="1" x14ac:dyDescent="0.15">
      <c r="A659" s="119" t="s">
        <v>41</v>
      </c>
      <c r="B659" s="120">
        <v>560.89923848000001</v>
      </c>
      <c r="C659" s="121" t="s">
        <v>75</v>
      </c>
      <c r="D659" s="121">
        <v>415.17376867999985</v>
      </c>
      <c r="E659" s="121">
        <v>139.64733301000001</v>
      </c>
      <c r="G659" s="37"/>
      <c r="H659" s="37"/>
      <c r="I659" s="37"/>
      <c r="J659" s="38"/>
      <c r="K659" s="122"/>
      <c r="L659" s="122"/>
      <c r="M659" s="122"/>
      <c r="N659" s="122"/>
      <c r="O659" s="122"/>
      <c r="P659" s="122"/>
      <c r="Q659" s="122"/>
    </row>
    <row r="660" spans="1:17" s="36" customFormat="1" ht="8.65" customHeight="1" x14ac:dyDescent="0.15">
      <c r="A660" s="119" t="s">
        <v>42</v>
      </c>
      <c r="B660" s="120">
        <v>112.53175266</v>
      </c>
      <c r="C660" s="121" t="s">
        <v>75</v>
      </c>
      <c r="D660" s="121">
        <v>45.387015510000118</v>
      </c>
      <c r="E660" s="121">
        <v>72.197180070000002</v>
      </c>
      <c r="G660" s="37"/>
      <c r="H660" s="37"/>
      <c r="I660" s="37"/>
      <c r="J660" s="38"/>
      <c r="K660" s="122"/>
      <c r="L660" s="122"/>
      <c r="M660" s="122"/>
      <c r="N660" s="122"/>
      <c r="O660" s="122"/>
      <c r="P660" s="122"/>
      <c r="Q660" s="122"/>
    </row>
    <row r="661" spans="1:17" s="36" customFormat="1" ht="8.65" customHeight="1" x14ac:dyDescent="0.15">
      <c r="A661" s="123" t="s">
        <v>43</v>
      </c>
      <c r="B661" s="124">
        <v>1182.2874756800004</v>
      </c>
      <c r="C661" s="125" t="s">
        <v>75</v>
      </c>
      <c r="D661" s="125">
        <v>1047.9820687700001</v>
      </c>
      <c r="E661" s="125">
        <v>116.76483381</v>
      </c>
      <c r="G661" s="37"/>
      <c r="H661" s="37"/>
      <c r="I661" s="37"/>
      <c r="J661" s="38"/>
      <c r="K661" s="122"/>
      <c r="L661" s="122"/>
      <c r="M661" s="122"/>
      <c r="N661" s="122"/>
      <c r="O661" s="122"/>
      <c r="P661" s="122"/>
      <c r="Q661" s="122"/>
    </row>
    <row r="662" spans="1:17" s="36" customFormat="1" ht="8.65" customHeight="1" x14ac:dyDescent="0.15">
      <c r="A662" s="119" t="s">
        <v>44</v>
      </c>
      <c r="B662" s="120">
        <v>231.42880917000011</v>
      </c>
      <c r="C662" s="121" t="s">
        <v>75</v>
      </c>
      <c r="D662" s="121">
        <v>92.453244360000056</v>
      </c>
      <c r="E662" s="121">
        <v>134.10366059999998</v>
      </c>
      <c r="G662" s="37"/>
      <c r="H662" s="37"/>
      <c r="I662" s="37"/>
      <c r="J662" s="38"/>
      <c r="K662" s="122"/>
      <c r="L662" s="122"/>
      <c r="M662" s="122"/>
      <c r="N662" s="122"/>
      <c r="O662" s="122"/>
      <c r="P662" s="122"/>
      <c r="Q662" s="122"/>
    </row>
    <row r="663" spans="1:17" s="36" customFormat="1" ht="8.65" customHeight="1" x14ac:dyDescent="0.15">
      <c r="A663" s="119" t="s">
        <v>45</v>
      </c>
      <c r="B663" s="120">
        <v>1042.9341035600007</v>
      </c>
      <c r="C663" s="121" t="s">
        <v>75</v>
      </c>
      <c r="D663" s="121">
        <v>803.16908219000038</v>
      </c>
      <c r="E663" s="121">
        <v>233.13123361999999</v>
      </c>
      <c r="G663" s="37"/>
      <c r="H663" s="37"/>
      <c r="I663" s="37"/>
      <c r="J663" s="38"/>
      <c r="K663" s="122"/>
      <c r="L663" s="122"/>
      <c r="M663" s="122"/>
      <c r="N663" s="122"/>
      <c r="O663" s="122"/>
      <c r="P663" s="122"/>
      <c r="Q663" s="122"/>
    </row>
    <row r="664" spans="1:17" s="36" customFormat="1" ht="8.65" customHeight="1" x14ac:dyDescent="0.15">
      <c r="A664" s="119" t="s">
        <v>46</v>
      </c>
      <c r="B664" s="120">
        <v>125.02023720000001</v>
      </c>
      <c r="C664" s="121" t="s">
        <v>75</v>
      </c>
      <c r="D664" s="121">
        <v>58.627104590000002</v>
      </c>
      <c r="E664" s="121">
        <v>68.500261880000011</v>
      </c>
      <c r="G664" s="37"/>
      <c r="H664" s="37"/>
      <c r="I664" s="37"/>
      <c r="J664" s="38"/>
      <c r="K664" s="122"/>
      <c r="L664" s="122"/>
      <c r="M664" s="122"/>
      <c r="N664" s="122"/>
      <c r="O664" s="122"/>
      <c r="P664" s="122"/>
      <c r="Q664" s="122"/>
    </row>
    <row r="665" spans="1:17" s="36" customFormat="1" ht="8.65" customHeight="1" x14ac:dyDescent="0.15">
      <c r="A665" s="123" t="s">
        <v>47</v>
      </c>
      <c r="B665" s="124">
        <v>612.93353501999968</v>
      </c>
      <c r="C665" s="125">
        <v>0</v>
      </c>
      <c r="D665" s="125">
        <v>585.29392369000004</v>
      </c>
      <c r="E665" s="125">
        <v>27.370995780000001</v>
      </c>
      <c r="G665" s="37"/>
      <c r="H665" s="37"/>
      <c r="I665" s="37"/>
      <c r="J665" s="38"/>
      <c r="K665" s="122"/>
      <c r="L665" s="122"/>
      <c r="M665" s="122"/>
      <c r="N665" s="122"/>
      <c r="O665" s="122"/>
      <c r="P665" s="122"/>
      <c r="Q665" s="122"/>
    </row>
    <row r="666" spans="1:17" s="36" customFormat="1" ht="8.65" customHeight="1" x14ac:dyDescent="0.15">
      <c r="A666" s="126"/>
      <c r="B666" s="127"/>
      <c r="C666" s="127"/>
      <c r="D666" s="128"/>
      <c r="E666" s="128"/>
      <c r="I666" s="112"/>
      <c r="J666" s="122"/>
      <c r="K666" s="122"/>
      <c r="L666" s="122"/>
      <c r="M666" s="122"/>
      <c r="N666" s="122"/>
      <c r="O666" s="122"/>
      <c r="P666" s="122"/>
      <c r="Q666" s="122"/>
    </row>
    <row r="667" spans="1:17" s="36" customFormat="1" ht="9" customHeight="1" x14ac:dyDescent="0.15">
      <c r="A667" s="132" t="s">
        <v>77</v>
      </c>
      <c r="B667" s="127"/>
      <c r="C667" s="127"/>
      <c r="D667" s="128"/>
      <c r="E667" s="128"/>
      <c r="G667" s="122"/>
      <c r="H667" s="122"/>
      <c r="I667" s="112"/>
      <c r="J667" s="122"/>
      <c r="K667" s="122"/>
      <c r="L667" s="122"/>
      <c r="M667" s="122"/>
      <c r="N667" s="122"/>
      <c r="O667" s="122"/>
      <c r="P667" s="122"/>
      <c r="Q667" s="122"/>
    </row>
    <row r="668" spans="1:17" s="36" customFormat="1" ht="8.65" customHeight="1" x14ac:dyDescent="0.15">
      <c r="A668" s="109">
        <v>2017</v>
      </c>
      <c r="B668" s="130"/>
      <c r="C668" s="130"/>
      <c r="D668" s="130"/>
      <c r="E668" s="130"/>
      <c r="G668" s="37"/>
      <c r="H668" s="37"/>
      <c r="I668" s="112"/>
    </row>
    <row r="669" spans="1:17" s="115" customFormat="1" ht="8.65" customHeight="1" x14ac:dyDescent="0.15">
      <c r="A669" s="113" t="s">
        <v>15</v>
      </c>
      <c r="B669" s="114">
        <f>SUM(B671:B702)</f>
        <v>33683.08471209</v>
      </c>
      <c r="C669" s="114">
        <v>137.75040824000001</v>
      </c>
      <c r="D669" s="114">
        <v>22097.652993860003</v>
      </c>
      <c r="E669" s="114">
        <v>11447.681309989992</v>
      </c>
      <c r="G669" s="122"/>
      <c r="H669" s="122"/>
      <c r="I669" s="112"/>
      <c r="J669" s="116"/>
      <c r="K669" s="116"/>
      <c r="L669" s="116"/>
      <c r="M669" s="116"/>
      <c r="N669" s="116"/>
      <c r="O669" s="116"/>
      <c r="P669" s="116"/>
      <c r="Q669" s="116"/>
    </row>
    <row r="670" spans="1:17" s="115" customFormat="1" ht="3.95" customHeight="1" x14ac:dyDescent="0.15">
      <c r="A670" s="113"/>
      <c r="B670" s="114"/>
      <c r="C670" s="117"/>
      <c r="D670" s="117"/>
      <c r="E670" s="117"/>
      <c r="G670" s="116"/>
      <c r="H670" s="116"/>
      <c r="I670" s="112"/>
      <c r="J670" s="116"/>
      <c r="K670" s="116"/>
      <c r="L670" s="116"/>
      <c r="M670" s="116"/>
      <c r="N670" s="116"/>
      <c r="O670" s="116"/>
      <c r="P670" s="116"/>
      <c r="Q670" s="116"/>
    </row>
    <row r="671" spans="1:17" s="36" customFormat="1" ht="8.65" customHeight="1" x14ac:dyDescent="0.15">
      <c r="A671" s="119" t="s">
        <v>16</v>
      </c>
      <c r="B671" s="120">
        <v>1577.4588526900006</v>
      </c>
      <c r="C671" s="121">
        <v>0</v>
      </c>
      <c r="D671" s="121">
        <v>1509.0652925400004</v>
      </c>
      <c r="E671" s="121">
        <v>67.794600869999996</v>
      </c>
      <c r="G671" s="37"/>
      <c r="H671" s="37"/>
      <c r="I671" s="37"/>
      <c r="J671" s="38"/>
      <c r="K671" s="122"/>
      <c r="L671" s="122"/>
      <c r="M671" s="122"/>
      <c r="N671" s="122"/>
      <c r="O671" s="122"/>
      <c r="P671" s="122"/>
      <c r="Q671" s="122"/>
    </row>
    <row r="672" spans="1:17" s="36" customFormat="1" ht="8.65" customHeight="1" x14ac:dyDescent="0.15">
      <c r="A672" s="119" t="s">
        <v>17</v>
      </c>
      <c r="B672" s="120">
        <v>1479.1642053699984</v>
      </c>
      <c r="C672" s="121">
        <v>6.05620387</v>
      </c>
      <c r="D672" s="121">
        <v>970.29822794000052</v>
      </c>
      <c r="E672" s="121">
        <v>500.85575453999991</v>
      </c>
      <c r="G672" s="37"/>
      <c r="H672" s="37"/>
      <c r="I672" s="37"/>
      <c r="J672" s="38"/>
      <c r="K672" s="122"/>
      <c r="L672" s="122"/>
      <c r="M672" s="122"/>
      <c r="N672" s="122"/>
      <c r="O672" s="122"/>
      <c r="P672" s="122"/>
      <c r="Q672" s="122"/>
    </row>
    <row r="673" spans="1:17" s="36" customFormat="1" ht="8.65" customHeight="1" x14ac:dyDescent="0.15">
      <c r="A673" s="119" t="s">
        <v>18</v>
      </c>
      <c r="B673" s="120">
        <v>569.49993374999974</v>
      </c>
      <c r="C673" s="121">
        <v>0</v>
      </c>
      <c r="D673" s="121">
        <v>21.001812769999994</v>
      </c>
      <c r="E673" s="121">
        <v>548.4979526999997</v>
      </c>
      <c r="G673" s="37"/>
      <c r="H673" s="37"/>
      <c r="I673" s="37"/>
      <c r="J673" s="38"/>
      <c r="K673" s="122"/>
      <c r="L673" s="122"/>
      <c r="M673" s="122"/>
      <c r="N673" s="122"/>
      <c r="O673" s="122"/>
      <c r="P673" s="122"/>
      <c r="Q673" s="122"/>
    </row>
    <row r="674" spans="1:17" s="36" customFormat="1" ht="8.65" customHeight="1" x14ac:dyDescent="0.15">
      <c r="A674" s="123" t="s">
        <v>19</v>
      </c>
      <c r="B674" s="124">
        <v>325.41905284000001</v>
      </c>
      <c r="C674" s="125" t="s">
        <v>75</v>
      </c>
      <c r="D674" s="125">
        <v>293.10918241000002</v>
      </c>
      <c r="E674" s="125">
        <v>33.934976570000003</v>
      </c>
      <c r="G674" s="37"/>
      <c r="H674" s="37"/>
      <c r="I674" s="37"/>
      <c r="J674" s="38"/>
      <c r="K674" s="122"/>
      <c r="L674" s="122"/>
      <c r="M674" s="122"/>
      <c r="N674" s="122"/>
      <c r="O674" s="122"/>
      <c r="P674" s="122"/>
      <c r="Q674" s="122"/>
    </row>
    <row r="675" spans="1:17" s="36" customFormat="1" ht="8.65" customHeight="1" x14ac:dyDescent="0.15">
      <c r="A675" s="119" t="s">
        <v>20</v>
      </c>
      <c r="B675" s="120">
        <v>2683.7945589199967</v>
      </c>
      <c r="C675" s="121" t="s">
        <v>75</v>
      </c>
      <c r="D675" s="121">
        <v>2453.4091912300009</v>
      </c>
      <c r="E675" s="121">
        <v>228.33302905999997</v>
      </c>
      <c r="G675" s="37"/>
      <c r="H675" s="37"/>
      <c r="I675" s="37"/>
      <c r="J675" s="38"/>
      <c r="K675" s="122"/>
      <c r="L675" s="122"/>
      <c r="M675" s="122"/>
      <c r="N675" s="122"/>
      <c r="O675" s="122"/>
      <c r="P675" s="122"/>
      <c r="Q675" s="122"/>
    </row>
    <row r="676" spans="1:17" s="36" customFormat="1" ht="8.65" customHeight="1" x14ac:dyDescent="0.15">
      <c r="A676" s="119" t="s">
        <v>21</v>
      </c>
      <c r="B676" s="120">
        <v>143.81938609999989</v>
      </c>
      <c r="C676" s="121">
        <v>4.9382403699999999</v>
      </c>
      <c r="D676" s="121">
        <v>21.263276690000005</v>
      </c>
      <c r="E676" s="121">
        <v>116.67415928999999</v>
      </c>
      <c r="G676" s="37"/>
      <c r="H676" s="37"/>
      <c r="I676" s="37"/>
      <c r="J676" s="38"/>
      <c r="K676" s="122"/>
      <c r="L676" s="122"/>
      <c r="M676" s="122"/>
      <c r="N676" s="122"/>
      <c r="O676" s="122"/>
      <c r="P676" s="122"/>
      <c r="Q676" s="122"/>
    </row>
    <row r="677" spans="1:17" s="36" customFormat="1" ht="8.65" customHeight="1" x14ac:dyDescent="0.15">
      <c r="A677" s="119" t="s">
        <v>22</v>
      </c>
      <c r="B677" s="120">
        <v>214.40040379000001</v>
      </c>
      <c r="C677" s="121" t="s">
        <v>75</v>
      </c>
      <c r="D677" s="121">
        <v>120.06638452000001</v>
      </c>
      <c r="E677" s="121">
        <v>76.155932720000024</v>
      </c>
      <c r="G677" s="37"/>
      <c r="H677" s="37"/>
      <c r="I677" s="37"/>
      <c r="J677" s="38"/>
      <c r="K677" s="122"/>
      <c r="L677" s="122"/>
      <c r="M677" s="122"/>
      <c r="N677" s="122"/>
      <c r="O677" s="122"/>
      <c r="P677" s="122"/>
      <c r="Q677" s="122"/>
    </row>
    <row r="678" spans="1:17" s="36" customFormat="1" ht="8.65" customHeight="1" x14ac:dyDescent="0.15">
      <c r="A678" s="123" t="s">
        <v>23</v>
      </c>
      <c r="B678" s="124">
        <v>1766.5491860600005</v>
      </c>
      <c r="C678" s="125">
        <v>7.4346579000000004</v>
      </c>
      <c r="D678" s="125">
        <v>1149.3331676399996</v>
      </c>
      <c r="E678" s="125">
        <v>609.60980935999999</v>
      </c>
      <c r="G678" s="37"/>
      <c r="H678" s="37"/>
      <c r="I678" s="37"/>
      <c r="J678" s="38"/>
      <c r="K678" s="122"/>
      <c r="L678" s="122"/>
      <c r="M678" s="122"/>
      <c r="N678" s="122"/>
      <c r="O678" s="122"/>
      <c r="P678" s="122"/>
      <c r="Q678" s="122"/>
    </row>
    <row r="679" spans="1:17" s="36" customFormat="1" ht="8.65" customHeight="1" x14ac:dyDescent="0.15">
      <c r="A679" s="119" t="s">
        <v>24</v>
      </c>
      <c r="B679" s="120">
        <v>4933.1922694800087</v>
      </c>
      <c r="C679" s="121">
        <v>9.9814859999999991E-2</v>
      </c>
      <c r="D679" s="121">
        <v>2126.6582517700012</v>
      </c>
      <c r="E679" s="121">
        <v>2806.4342028500005</v>
      </c>
      <c r="G679" s="37"/>
      <c r="H679" s="37"/>
      <c r="I679" s="37"/>
      <c r="J679" s="38"/>
      <c r="K679" s="122"/>
      <c r="L679" s="122"/>
      <c r="M679" s="122"/>
      <c r="N679" s="122"/>
      <c r="O679" s="122"/>
      <c r="P679" s="122"/>
      <c r="Q679" s="122"/>
    </row>
    <row r="680" spans="1:17" s="36" customFormat="1" ht="8.65" customHeight="1" x14ac:dyDescent="0.15">
      <c r="A680" s="119" t="s">
        <v>25</v>
      </c>
      <c r="B680" s="120">
        <v>107.56633642000001</v>
      </c>
      <c r="C680" s="121" t="s">
        <v>75</v>
      </c>
      <c r="D680" s="121">
        <v>68.269694230000027</v>
      </c>
      <c r="E680" s="121">
        <v>37.948006280000001</v>
      </c>
      <c r="G680" s="37"/>
      <c r="H680" s="37"/>
      <c r="I680" s="37"/>
      <c r="J680" s="38"/>
      <c r="K680" s="122"/>
      <c r="L680" s="122"/>
      <c r="M680" s="122"/>
      <c r="N680" s="122"/>
      <c r="O680" s="122"/>
      <c r="P680" s="122"/>
      <c r="Q680" s="122"/>
    </row>
    <row r="681" spans="1:17" s="36" customFormat="1" ht="8.65" customHeight="1" x14ac:dyDescent="0.15">
      <c r="A681" s="119" t="s">
        <v>26</v>
      </c>
      <c r="B681" s="120">
        <v>1749.5419460799992</v>
      </c>
      <c r="C681" s="121" t="s">
        <v>75</v>
      </c>
      <c r="D681" s="121">
        <v>1601.8681229000006</v>
      </c>
      <c r="E681" s="121">
        <v>147.12211327000003</v>
      </c>
      <c r="G681" s="37"/>
      <c r="H681" s="37"/>
      <c r="I681" s="37"/>
      <c r="J681" s="38"/>
      <c r="K681" s="122"/>
      <c r="L681" s="122"/>
      <c r="M681" s="122"/>
      <c r="N681" s="122"/>
      <c r="O681" s="122"/>
      <c r="P681" s="122"/>
      <c r="Q681" s="122"/>
    </row>
    <row r="682" spans="1:17" s="36" customFormat="1" ht="8.65" customHeight="1" x14ac:dyDescent="0.15">
      <c r="A682" s="123" t="s">
        <v>27</v>
      </c>
      <c r="B682" s="124">
        <v>409.04466183000017</v>
      </c>
      <c r="C682" s="125" t="s">
        <v>75</v>
      </c>
      <c r="D682" s="125">
        <v>324.80476252</v>
      </c>
      <c r="E682" s="125">
        <v>69.984267909999986</v>
      </c>
      <c r="G682" s="37"/>
      <c r="H682" s="37"/>
      <c r="I682" s="37"/>
      <c r="J682" s="38"/>
      <c r="K682" s="122"/>
      <c r="L682" s="122"/>
      <c r="M682" s="122"/>
      <c r="N682" s="122"/>
      <c r="O682" s="122"/>
      <c r="P682" s="122"/>
      <c r="Q682" s="122"/>
    </row>
    <row r="683" spans="1:17" s="36" customFormat="1" ht="8.65" customHeight="1" x14ac:dyDescent="0.15">
      <c r="A683" s="119" t="s">
        <v>28</v>
      </c>
      <c r="B683" s="120">
        <v>353.77047699000008</v>
      </c>
      <c r="C683" s="121" t="s">
        <v>75</v>
      </c>
      <c r="D683" s="121">
        <v>85.11802996000003</v>
      </c>
      <c r="E683" s="121">
        <v>254.40881372000001</v>
      </c>
      <c r="G683" s="37"/>
      <c r="H683" s="37"/>
      <c r="I683" s="37"/>
      <c r="J683" s="38"/>
      <c r="K683" s="122"/>
      <c r="L683" s="122"/>
      <c r="M683" s="122"/>
      <c r="N683" s="122"/>
      <c r="O683" s="122"/>
      <c r="P683" s="122"/>
      <c r="Q683" s="122"/>
    </row>
    <row r="684" spans="1:17" s="36" customFormat="1" ht="8.65" customHeight="1" x14ac:dyDescent="0.15">
      <c r="A684" s="119" t="s">
        <v>29</v>
      </c>
      <c r="B684" s="120">
        <v>1520.0290806999983</v>
      </c>
      <c r="C684" s="121">
        <v>45.181847699999999</v>
      </c>
      <c r="D684" s="121">
        <v>761.69453827000052</v>
      </c>
      <c r="E684" s="121">
        <v>713.13786664999998</v>
      </c>
      <c r="G684" s="37"/>
      <c r="H684" s="37"/>
      <c r="I684" s="37"/>
      <c r="J684" s="38"/>
      <c r="K684" s="122"/>
      <c r="L684" s="122"/>
      <c r="M684" s="122"/>
      <c r="N684" s="122"/>
      <c r="O684" s="122"/>
      <c r="P684" s="122"/>
      <c r="Q684" s="122"/>
    </row>
    <row r="685" spans="1:17" s="36" customFormat="1" ht="8.65" customHeight="1" x14ac:dyDescent="0.15">
      <c r="A685" s="119" t="s">
        <v>30</v>
      </c>
      <c r="B685" s="120">
        <v>3768.9263866399983</v>
      </c>
      <c r="C685" s="121" t="s">
        <v>75</v>
      </c>
      <c r="D685" s="121">
        <v>2986.6690959199996</v>
      </c>
      <c r="E685" s="121">
        <v>771.97567129999959</v>
      </c>
      <c r="G685" s="37"/>
      <c r="H685" s="37"/>
      <c r="I685" s="37"/>
      <c r="J685" s="38"/>
      <c r="K685" s="122"/>
      <c r="L685" s="122"/>
      <c r="M685" s="122"/>
      <c r="N685" s="122"/>
      <c r="O685" s="122"/>
      <c r="P685" s="122"/>
      <c r="Q685" s="122"/>
    </row>
    <row r="686" spans="1:17" s="36" customFormat="1" ht="8.65" customHeight="1" x14ac:dyDescent="0.15">
      <c r="A686" s="123" t="s">
        <v>31</v>
      </c>
      <c r="B686" s="124">
        <v>294.08467674000008</v>
      </c>
      <c r="C686" s="125">
        <v>-2.7546441099999983</v>
      </c>
      <c r="D686" s="125">
        <v>98.06586725999999</v>
      </c>
      <c r="E686" s="125">
        <v>186.48458474</v>
      </c>
      <c r="G686" s="37"/>
      <c r="H686" s="37"/>
      <c r="I686" s="37"/>
      <c r="J686" s="38"/>
      <c r="K686" s="122"/>
      <c r="L686" s="122"/>
      <c r="M686" s="122"/>
      <c r="N686" s="122"/>
      <c r="O686" s="122"/>
      <c r="P686" s="122"/>
      <c r="Q686" s="122"/>
    </row>
    <row r="687" spans="1:17" s="36" customFormat="1" ht="8.65" customHeight="1" x14ac:dyDescent="0.15">
      <c r="A687" s="119" t="s">
        <v>32</v>
      </c>
      <c r="B687" s="120">
        <v>602.65618540000003</v>
      </c>
      <c r="C687" s="121">
        <v>0.13632296999999999</v>
      </c>
      <c r="D687" s="121">
        <v>532.85700342999996</v>
      </c>
      <c r="E687" s="121">
        <v>64.007476179999998</v>
      </c>
      <c r="G687" s="37"/>
      <c r="H687" s="37"/>
      <c r="I687" s="37"/>
      <c r="J687" s="38"/>
      <c r="K687" s="122"/>
      <c r="L687" s="122"/>
      <c r="M687" s="122"/>
      <c r="N687" s="122"/>
      <c r="O687" s="122"/>
      <c r="P687" s="122"/>
      <c r="Q687" s="122"/>
    </row>
    <row r="688" spans="1:17" s="36" customFormat="1" ht="8.65" customHeight="1" x14ac:dyDescent="0.15">
      <c r="A688" s="119" t="s">
        <v>33</v>
      </c>
      <c r="B688" s="120">
        <v>101.64103531999999</v>
      </c>
      <c r="C688" s="121" t="s">
        <v>75</v>
      </c>
      <c r="D688" s="121">
        <v>13.978530079999999</v>
      </c>
      <c r="E688" s="121">
        <v>83.231739060000052</v>
      </c>
      <c r="G688" s="37"/>
      <c r="H688" s="37"/>
      <c r="I688" s="37"/>
      <c r="J688" s="38"/>
      <c r="K688" s="122"/>
      <c r="L688" s="122"/>
      <c r="M688" s="122"/>
      <c r="N688" s="122"/>
      <c r="O688" s="122"/>
      <c r="P688" s="122"/>
      <c r="Q688" s="122"/>
    </row>
    <row r="689" spans="1:17" s="36" customFormat="1" ht="8.65" customHeight="1" x14ac:dyDescent="0.15">
      <c r="A689" s="119" t="s">
        <v>34</v>
      </c>
      <c r="B689" s="120">
        <v>2042.16590309</v>
      </c>
      <c r="C689" s="121">
        <v>0</v>
      </c>
      <c r="D689" s="121">
        <v>1254.0959950900005</v>
      </c>
      <c r="E689" s="121">
        <v>787.17604452000023</v>
      </c>
      <c r="G689" s="37"/>
      <c r="H689" s="37"/>
      <c r="I689" s="37"/>
      <c r="J689" s="38"/>
      <c r="K689" s="122"/>
      <c r="L689" s="122"/>
      <c r="M689" s="122"/>
      <c r="N689" s="122"/>
      <c r="O689" s="122"/>
      <c r="P689" s="122"/>
      <c r="Q689" s="122"/>
    </row>
    <row r="690" spans="1:17" s="36" customFormat="1" ht="8.65" customHeight="1" x14ac:dyDescent="0.15">
      <c r="A690" s="123" t="s">
        <v>35</v>
      </c>
      <c r="B690" s="124">
        <v>499.23007995000006</v>
      </c>
      <c r="C690" s="125" t="s">
        <v>75</v>
      </c>
      <c r="D690" s="125">
        <v>435.55994394000004</v>
      </c>
      <c r="E690" s="125">
        <v>62.517792809999996</v>
      </c>
      <c r="G690" s="37"/>
      <c r="H690" s="37"/>
      <c r="I690" s="37"/>
      <c r="J690" s="38"/>
      <c r="K690" s="122"/>
      <c r="L690" s="122"/>
      <c r="M690" s="122"/>
      <c r="N690" s="122"/>
      <c r="O690" s="122"/>
      <c r="P690" s="122"/>
      <c r="Q690" s="122"/>
    </row>
    <row r="691" spans="1:17" s="36" customFormat="1" ht="8.65" customHeight="1" x14ac:dyDescent="0.15">
      <c r="A691" s="119" t="s">
        <v>36</v>
      </c>
      <c r="B691" s="120">
        <v>931.36117797999964</v>
      </c>
      <c r="C691" s="121">
        <v>6.7111263100000009</v>
      </c>
      <c r="D691" s="121">
        <v>749.97989305999943</v>
      </c>
      <c r="E691" s="121">
        <v>173.13772058000001</v>
      </c>
      <c r="G691" s="37"/>
      <c r="H691" s="37"/>
      <c r="I691" s="37"/>
      <c r="J691" s="38"/>
      <c r="K691" s="122"/>
      <c r="L691" s="122"/>
      <c r="M691" s="122"/>
      <c r="N691" s="122"/>
      <c r="O691" s="122"/>
      <c r="P691" s="122"/>
      <c r="Q691" s="122"/>
    </row>
    <row r="692" spans="1:17" s="36" customFormat="1" ht="8.65" customHeight="1" x14ac:dyDescent="0.15">
      <c r="A692" s="119" t="s">
        <v>61</v>
      </c>
      <c r="B692" s="120">
        <v>991.48334147999947</v>
      </c>
      <c r="C692" s="121">
        <v>-3.9650684099999998</v>
      </c>
      <c r="D692" s="121">
        <v>525.94139953000013</v>
      </c>
      <c r="E692" s="121">
        <v>469.50431308000009</v>
      </c>
      <c r="G692" s="37"/>
      <c r="H692" s="37"/>
      <c r="I692" s="37"/>
      <c r="J692" s="38"/>
      <c r="K692" s="122"/>
      <c r="L692" s="122"/>
      <c r="M692" s="122"/>
      <c r="N692" s="122"/>
      <c r="O692" s="122"/>
      <c r="P692" s="122"/>
      <c r="Q692" s="122"/>
    </row>
    <row r="693" spans="1:17" s="36" customFormat="1" ht="8.65" customHeight="1" x14ac:dyDescent="0.15">
      <c r="A693" s="119" t="s">
        <v>38</v>
      </c>
      <c r="B693" s="120">
        <v>443.26675567999962</v>
      </c>
      <c r="C693" s="121">
        <v>0</v>
      </c>
      <c r="D693" s="121">
        <v>16.190740770000001</v>
      </c>
      <c r="E693" s="121">
        <v>421.21060953999978</v>
      </c>
      <c r="G693" s="37"/>
      <c r="H693" s="37"/>
      <c r="I693" s="37"/>
      <c r="J693" s="38"/>
      <c r="K693" s="122"/>
      <c r="L693" s="122"/>
      <c r="M693" s="122"/>
      <c r="N693" s="122"/>
      <c r="O693" s="122"/>
      <c r="P693" s="122"/>
      <c r="Q693" s="122"/>
    </row>
    <row r="694" spans="1:17" s="36" customFormat="1" ht="8.65" customHeight="1" x14ac:dyDescent="0.15">
      <c r="A694" s="123" t="s">
        <v>39</v>
      </c>
      <c r="B694" s="124">
        <v>1371.7299737400017</v>
      </c>
      <c r="C694" s="125" t="s">
        <v>75</v>
      </c>
      <c r="D694" s="125">
        <v>1091.4528697399999</v>
      </c>
      <c r="E694" s="125">
        <v>246.54132825000005</v>
      </c>
      <c r="G694" s="37"/>
      <c r="H694" s="37"/>
      <c r="I694" s="37"/>
      <c r="J694" s="38"/>
      <c r="K694" s="122"/>
      <c r="L694" s="122"/>
      <c r="M694" s="122"/>
      <c r="N694" s="122"/>
      <c r="O694" s="122"/>
      <c r="P694" s="122"/>
      <c r="Q694" s="122"/>
    </row>
    <row r="695" spans="1:17" s="36" customFormat="1" ht="8.65" customHeight="1" x14ac:dyDescent="0.15">
      <c r="A695" s="119" t="s">
        <v>40</v>
      </c>
      <c r="B695" s="120">
        <v>759.65532409999935</v>
      </c>
      <c r="C695" s="121">
        <v>7.8028423599999996</v>
      </c>
      <c r="D695" s="121">
        <v>76.922153390000005</v>
      </c>
      <c r="E695" s="121">
        <v>674.92976728999975</v>
      </c>
      <c r="G695" s="37"/>
      <c r="H695" s="37"/>
      <c r="I695" s="37"/>
      <c r="J695" s="38"/>
      <c r="K695" s="122"/>
      <c r="L695" s="122"/>
      <c r="M695" s="122"/>
      <c r="N695" s="122"/>
      <c r="O695" s="122"/>
      <c r="P695" s="122"/>
      <c r="Q695" s="122"/>
    </row>
    <row r="696" spans="1:17" s="36" customFormat="1" ht="8.65" customHeight="1" x14ac:dyDescent="0.15">
      <c r="A696" s="119" t="s">
        <v>41</v>
      </c>
      <c r="B696" s="120">
        <v>380.29959319000017</v>
      </c>
      <c r="C696" s="121" t="s">
        <v>75</v>
      </c>
      <c r="D696" s="121">
        <v>95.541077900000175</v>
      </c>
      <c r="E696" s="121">
        <v>284.81600337000009</v>
      </c>
      <c r="G696" s="37"/>
      <c r="H696" s="37"/>
      <c r="I696" s="37"/>
      <c r="J696" s="38"/>
      <c r="K696" s="122"/>
      <c r="L696" s="122"/>
      <c r="M696" s="122"/>
      <c r="N696" s="122"/>
      <c r="O696" s="122"/>
      <c r="P696" s="122"/>
      <c r="Q696" s="122"/>
    </row>
    <row r="697" spans="1:17" s="36" customFormat="1" ht="8.65" customHeight="1" x14ac:dyDescent="0.15">
      <c r="A697" s="119" t="s">
        <v>42</v>
      </c>
      <c r="B697" s="120">
        <v>395.18905586999972</v>
      </c>
      <c r="C697" s="121" t="s">
        <v>75</v>
      </c>
      <c r="D697" s="121">
        <v>274.22876092000001</v>
      </c>
      <c r="E697" s="121">
        <v>102.44988608999999</v>
      </c>
      <c r="G697" s="37"/>
      <c r="H697" s="37"/>
      <c r="I697" s="37"/>
      <c r="J697" s="38"/>
      <c r="K697" s="122"/>
      <c r="L697" s="122"/>
      <c r="M697" s="122"/>
      <c r="N697" s="122"/>
      <c r="O697" s="122"/>
      <c r="P697" s="122"/>
      <c r="Q697" s="122"/>
    </row>
    <row r="698" spans="1:17" s="36" customFormat="1" ht="8.65" customHeight="1" x14ac:dyDescent="0.15">
      <c r="A698" s="123" t="s">
        <v>43</v>
      </c>
      <c r="B698" s="124">
        <v>1545.23661629</v>
      </c>
      <c r="C698" s="125">
        <v>47.463672760000009</v>
      </c>
      <c r="D698" s="125">
        <v>1137.1235844400003</v>
      </c>
      <c r="E698" s="125">
        <v>356.61273232000008</v>
      </c>
      <c r="G698" s="37"/>
      <c r="H698" s="37"/>
      <c r="I698" s="37"/>
      <c r="J698" s="38"/>
      <c r="K698" s="122"/>
      <c r="L698" s="122"/>
      <c r="M698" s="122"/>
      <c r="N698" s="122"/>
      <c r="O698" s="122"/>
      <c r="P698" s="122"/>
      <c r="Q698" s="122"/>
    </row>
    <row r="699" spans="1:17" s="36" customFormat="1" ht="8.65" customHeight="1" x14ac:dyDescent="0.15">
      <c r="A699" s="119" t="s">
        <v>44</v>
      </c>
      <c r="B699" s="120">
        <v>159.47634526999997</v>
      </c>
      <c r="C699" s="121" t="s">
        <v>75</v>
      </c>
      <c r="D699" s="121">
        <v>79.516368779999993</v>
      </c>
      <c r="E699" s="121">
        <v>22.290358019999996</v>
      </c>
      <c r="G699" s="37"/>
      <c r="H699" s="37"/>
      <c r="I699" s="37"/>
      <c r="J699" s="38"/>
      <c r="K699" s="122"/>
      <c r="L699" s="122"/>
      <c r="M699" s="122"/>
      <c r="N699" s="122"/>
      <c r="O699" s="122"/>
      <c r="P699" s="122"/>
      <c r="Q699" s="122"/>
    </row>
    <row r="700" spans="1:17" s="36" customFormat="1" ht="8.65" customHeight="1" x14ac:dyDescent="0.15">
      <c r="A700" s="119" t="s">
        <v>45</v>
      </c>
      <c r="B700" s="120">
        <v>904.34003532000077</v>
      </c>
      <c r="C700" s="121" t="s">
        <v>75</v>
      </c>
      <c r="D700" s="121">
        <v>511.67491641999993</v>
      </c>
      <c r="E700" s="121">
        <v>373.29001783000007</v>
      </c>
      <c r="G700" s="37"/>
      <c r="H700" s="37"/>
      <c r="I700" s="37"/>
      <c r="J700" s="38"/>
      <c r="K700" s="122"/>
      <c r="L700" s="122"/>
      <c r="M700" s="122"/>
      <c r="N700" s="122"/>
      <c r="O700" s="122"/>
      <c r="P700" s="122"/>
      <c r="Q700" s="122"/>
    </row>
    <row r="701" spans="1:17" s="36" customFormat="1" ht="8.65" customHeight="1" x14ac:dyDescent="0.15">
      <c r="A701" s="119" t="s">
        <v>46</v>
      </c>
      <c r="B701" s="120">
        <v>107.27574012999996</v>
      </c>
      <c r="C701" s="121" t="s">
        <v>75</v>
      </c>
      <c r="D701" s="121">
        <v>13.501596620000001</v>
      </c>
      <c r="E701" s="121">
        <v>92.870790310000004</v>
      </c>
      <c r="G701" s="37"/>
      <c r="H701" s="37"/>
      <c r="I701" s="37"/>
      <c r="J701" s="38"/>
      <c r="K701" s="122"/>
      <c r="L701" s="122"/>
      <c r="M701" s="122"/>
      <c r="N701" s="122"/>
      <c r="O701" s="122"/>
      <c r="P701" s="122"/>
      <c r="Q701" s="122"/>
    </row>
    <row r="702" spans="1:17" s="36" customFormat="1" ht="8.65" customHeight="1" x14ac:dyDescent="0.15">
      <c r="A702" s="123" t="s">
        <v>47</v>
      </c>
      <c r="B702" s="124">
        <v>551.81613487999971</v>
      </c>
      <c r="C702" s="125" t="s">
        <v>75</v>
      </c>
      <c r="D702" s="125">
        <v>519.90934077999987</v>
      </c>
      <c r="E702" s="125">
        <v>29.65920766</v>
      </c>
      <c r="G702" s="37"/>
      <c r="H702" s="37"/>
      <c r="I702" s="37"/>
      <c r="J702" s="38"/>
      <c r="K702" s="122"/>
      <c r="L702" s="122"/>
      <c r="M702" s="122"/>
      <c r="N702" s="122"/>
      <c r="O702" s="122"/>
      <c r="P702" s="122"/>
      <c r="Q702" s="122"/>
    </row>
    <row r="703" spans="1:17" s="36" customFormat="1" ht="8.65" customHeight="1" x14ac:dyDescent="0.15">
      <c r="A703" s="126"/>
      <c r="B703" s="127"/>
      <c r="C703" s="127"/>
      <c r="D703" s="128"/>
      <c r="E703" s="128"/>
      <c r="I703" s="112"/>
      <c r="J703" s="122"/>
      <c r="K703" s="122"/>
      <c r="L703" s="122"/>
      <c r="M703" s="122"/>
      <c r="N703" s="122"/>
      <c r="O703" s="122"/>
      <c r="P703" s="122"/>
      <c r="Q703" s="122"/>
    </row>
    <row r="704" spans="1:17" s="36" customFormat="1" ht="8.65" customHeight="1" x14ac:dyDescent="0.15">
      <c r="A704" s="109">
        <v>2018</v>
      </c>
      <c r="B704" s="130"/>
      <c r="C704" s="130"/>
      <c r="D704" s="130"/>
      <c r="E704" s="130"/>
      <c r="G704" s="37"/>
      <c r="H704" s="37"/>
      <c r="I704" s="112"/>
    </row>
    <row r="705" spans="1:17" s="115" customFormat="1" ht="8.65" customHeight="1" x14ac:dyDescent="0.15">
      <c r="A705" s="113" t="s">
        <v>15</v>
      </c>
      <c r="B705" s="114">
        <f>SUM(B707:B738)</f>
        <v>33544.892343320011</v>
      </c>
      <c r="C705" s="114">
        <v>48.066736740000003</v>
      </c>
      <c r="D705" s="114">
        <v>24802.369821430064</v>
      </c>
      <c r="E705" s="114">
        <v>8694.4557851499903</v>
      </c>
      <c r="G705" s="122"/>
      <c r="H705" s="122"/>
      <c r="I705" s="112"/>
      <c r="J705" s="116"/>
      <c r="K705" s="116"/>
      <c r="L705" s="116"/>
      <c r="M705" s="116"/>
      <c r="N705" s="116"/>
      <c r="O705" s="116"/>
      <c r="P705" s="116"/>
      <c r="Q705" s="116"/>
    </row>
    <row r="706" spans="1:17" s="115" customFormat="1" ht="3.95" customHeight="1" x14ac:dyDescent="0.15">
      <c r="A706" s="113"/>
      <c r="B706" s="114"/>
      <c r="C706" s="117"/>
      <c r="D706" s="117"/>
      <c r="E706" s="117"/>
      <c r="G706" s="116"/>
      <c r="H706" s="116"/>
      <c r="I706" s="112"/>
      <c r="J706" s="116"/>
      <c r="K706" s="116"/>
      <c r="L706" s="116"/>
      <c r="M706" s="116"/>
      <c r="N706" s="116"/>
      <c r="O706" s="116"/>
      <c r="P706" s="116"/>
      <c r="Q706" s="116"/>
    </row>
    <row r="707" spans="1:17" s="36" customFormat="1" ht="8.65" customHeight="1" x14ac:dyDescent="0.15">
      <c r="A707" s="119" t="s">
        <v>16</v>
      </c>
      <c r="B707" s="120">
        <v>1136.3621111699995</v>
      </c>
      <c r="C707" s="121">
        <v>0</v>
      </c>
      <c r="D707" s="121">
        <v>1097.6690504100002</v>
      </c>
      <c r="E707" s="121">
        <v>37.09792954000001</v>
      </c>
      <c r="G707" s="37"/>
      <c r="H707" s="37"/>
      <c r="I707" s="37"/>
      <c r="J707" s="38"/>
      <c r="K707" s="122"/>
      <c r="L707" s="122"/>
      <c r="M707" s="122"/>
      <c r="N707" s="122"/>
      <c r="O707" s="122"/>
      <c r="P707" s="122"/>
      <c r="Q707" s="122"/>
    </row>
    <row r="708" spans="1:17" s="36" customFormat="1" ht="8.65" customHeight="1" x14ac:dyDescent="0.15">
      <c r="A708" s="119" t="s">
        <v>17</v>
      </c>
      <c r="B708" s="120">
        <v>1422.8425543900012</v>
      </c>
      <c r="C708" s="121">
        <v>0.19341937000000001</v>
      </c>
      <c r="D708" s="121">
        <v>1226.0064175400003</v>
      </c>
      <c r="E708" s="121">
        <v>192.78492854999999</v>
      </c>
      <c r="G708" s="37"/>
      <c r="H708" s="37"/>
      <c r="I708" s="37"/>
      <c r="J708" s="38"/>
      <c r="K708" s="122"/>
      <c r="L708" s="122"/>
      <c r="M708" s="122"/>
      <c r="N708" s="122"/>
      <c r="O708" s="122"/>
      <c r="P708" s="122"/>
      <c r="Q708" s="122"/>
    </row>
    <row r="709" spans="1:17" s="36" customFormat="1" ht="8.65" customHeight="1" x14ac:dyDescent="0.15">
      <c r="A709" s="119" t="s">
        <v>18</v>
      </c>
      <c r="B709" s="120">
        <v>413.57505486000014</v>
      </c>
      <c r="C709" s="121">
        <v>2.9358016400000002</v>
      </c>
      <c r="D709" s="121">
        <v>-8.0626895799999989</v>
      </c>
      <c r="E709" s="121">
        <v>419.37119739000008</v>
      </c>
      <c r="G709" s="37"/>
      <c r="H709" s="37"/>
      <c r="I709" s="37"/>
      <c r="J709" s="38"/>
      <c r="K709" s="122"/>
      <c r="L709" s="122"/>
      <c r="M709" s="122"/>
      <c r="N709" s="122"/>
      <c r="O709" s="122"/>
      <c r="P709" s="122"/>
      <c r="Q709" s="122"/>
    </row>
    <row r="710" spans="1:17" s="36" customFormat="1" ht="8.65" customHeight="1" x14ac:dyDescent="0.15">
      <c r="A710" s="123" t="s">
        <v>19</v>
      </c>
      <c r="B710" s="124">
        <v>117.23102773999997</v>
      </c>
      <c r="C710" s="125" t="s">
        <v>75</v>
      </c>
      <c r="D710" s="125">
        <v>58.358862250000008</v>
      </c>
      <c r="E710" s="125">
        <v>58.864309669999997</v>
      </c>
      <c r="G710" s="37"/>
      <c r="H710" s="37"/>
      <c r="I710" s="37"/>
      <c r="J710" s="38"/>
      <c r="K710" s="122"/>
      <c r="L710" s="122"/>
      <c r="M710" s="122"/>
      <c r="N710" s="122"/>
      <c r="O710" s="122"/>
      <c r="P710" s="122"/>
      <c r="Q710" s="122"/>
    </row>
    <row r="711" spans="1:17" s="36" customFormat="1" ht="8.65" customHeight="1" x14ac:dyDescent="0.15">
      <c r="A711" s="119" t="s">
        <v>20</v>
      </c>
      <c r="B711" s="120">
        <v>3179.7887116700008</v>
      </c>
      <c r="C711" s="121" t="s">
        <v>75</v>
      </c>
      <c r="D711" s="121">
        <v>2943.0496746499998</v>
      </c>
      <c r="E711" s="121">
        <v>236.59514732000002</v>
      </c>
      <c r="G711" s="37"/>
      <c r="H711" s="37"/>
      <c r="I711" s="37"/>
      <c r="J711" s="38"/>
      <c r="K711" s="122"/>
      <c r="L711" s="122"/>
      <c r="M711" s="122"/>
      <c r="N711" s="122"/>
      <c r="O711" s="122"/>
      <c r="P711" s="122"/>
      <c r="Q711" s="122"/>
    </row>
    <row r="712" spans="1:17" s="36" customFormat="1" ht="8.65" customHeight="1" x14ac:dyDescent="0.15">
      <c r="A712" s="119" t="s">
        <v>21</v>
      </c>
      <c r="B712" s="120">
        <v>96.582206259999992</v>
      </c>
      <c r="C712" s="121" t="s">
        <v>75</v>
      </c>
      <c r="D712" s="121">
        <v>0.36761215000000036</v>
      </c>
      <c r="E712" s="121">
        <v>68.470186220000016</v>
      </c>
      <c r="G712" s="37"/>
      <c r="H712" s="37"/>
      <c r="I712" s="37"/>
      <c r="J712" s="38"/>
      <c r="K712" s="122"/>
      <c r="L712" s="122"/>
      <c r="M712" s="122"/>
      <c r="N712" s="122"/>
      <c r="O712" s="122"/>
      <c r="P712" s="122"/>
      <c r="Q712" s="122"/>
    </row>
    <row r="713" spans="1:17" s="36" customFormat="1" ht="8.65" customHeight="1" x14ac:dyDescent="0.15">
      <c r="A713" s="119" t="s">
        <v>22</v>
      </c>
      <c r="B713" s="120">
        <v>67.591949610000057</v>
      </c>
      <c r="C713" s="121" t="s">
        <v>75</v>
      </c>
      <c r="D713" s="121">
        <v>14.999684590000001</v>
      </c>
      <c r="E713" s="121">
        <v>43.960795200000007</v>
      </c>
      <c r="G713" s="37"/>
      <c r="H713" s="37"/>
      <c r="I713" s="37"/>
      <c r="J713" s="38"/>
      <c r="K713" s="122"/>
      <c r="L713" s="122"/>
      <c r="M713" s="122"/>
      <c r="N713" s="122"/>
      <c r="O713" s="122"/>
      <c r="P713" s="122"/>
      <c r="Q713" s="122"/>
    </row>
    <row r="714" spans="1:17" s="36" customFormat="1" ht="8.65" customHeight="1" x14ac:dyDescent="0.15">
      <c r="A714" s="123" t="s">
        <v>23</v>
      </c>
      <c r="B714" s="124">
        <v>1148.4184677599992</v>
      </c>
      <c r="C714" s="125">
        <v>0.12759106000000001</v>
      </c>
      <c r="D714" s="125">
        <v>956.43229423999992</v>
      </c>
      <c r="E714" s="125">
        <v>191.87060129</v>
      </c>
      <c r="G714" s="37"/>
      <c r="H714" s="37"/>
      <c r="I714" s="37"/>
      <c r="J714" s="38"/>
      <c r="K714" s="122"/>
      <c r="L714" s="122"/>
      <c r="M714" s="122"/>
      <c r="N714" s="122"/>
      <c r="O714" s="122"/>
      <c r="P714" s="122"/>
      <c r="Q714" s="122"/>
    </row>
    <row r="715" spans="1:17" s="36" customFormat="1" ht="8.65" customHeight="1" x14ac:dyDescent="0.15">
      <c r="A715" s="119" t="s">
        <v>24</v>
      </c>
      <c r="B715" s="120">
        <v>6084.2196770900027</v>
      </c>
      <c r="C715" s="121">
        <v>-2.3423420900000003</v>
      </c>
      <c r="D715" s="121">
        <v>3038.9964669099995</v>
      </c>
      <c r="E715" s="121">
        <v>3047.5655522699999</v>
      </c>
      <c r="G715" s="37"/>
      <c r="H715" s="37"/>
      <c r="I715" s="37"/>
      <c r="J715" s="38"/>
      <c r="K715" s="122"/>
      <c r="L715" s="122"/>
      <c r="M715" s="122"/>
      <c r="N715" s="122"/>
      <c r="O715" s="122"/>
      <c r="P715" s="122"/>
      <c r="Q715" s="122"/>
    </row>
    <row r="716" spans="1:17" s="36" customFormat="1" ht="8.65" customHeight="1" x14ac:dyDescent="0.15">
      <c r="A716" s="119" t="s">
        <v>25</v>
      </c>
      <c r="B716" s="120">
        <v>191.01886683000009</v>
      </c>
      <c r="C716" s="121" t="s">
        <v>75</v>
      </c>
      <c r="D716" s="121">
        <v>116.53058922999999</v>
      </c>
      <c r="E716" s="121">
        <v>67.433172309999989</v>
      </c>
      <c r="G716" s="37"/>
      <c r="H716" s="37"/>
      <c r="I716" s="37"/>
      <c r="J716" s="38"/>
      <c r="K716" s="122"/>
      <c r="L716" s="122"/>
      <c r="M716" s="122"/>
      <c r="N716" s="122"/>
      <c r="O716" s="122"/>
      <c r="P716" s="122"/>
      <c r="Q716" s="122"/>
    </row>
    <row r="717" spans="1:17" s="36" customFormat="1" ht="8.65" customHeight="1" x14ac:dyDescent="0.15">
      <c r="A717" s="119" t="s">
        <v>26</v>
      </c>
      <c r="B717" s="120">
        <v>2399.3619214200021</v>
      </c>
      <c r="C717" s="121">
        <v>1.2625582499999999</v>
      </c>
      <c r="D717" s="121">
        <v>2165.6266451299998</v>
      </c>
      <c r="E717" s="121">
        <v>212.50985936000004</v>
      </c>
      <c r="G717" s="37"/>
      <c r="H717" s="37"/>
      <c r="I717" s="37"/>
      <c r="J717" s="38"/>
      <c r="K717" s="122"/>
      <c r="L717" s="122"/>
      <c r="M717" s="122"/>
      <c r="N717" s="122"/>
      <c r="O717" s="122"/>
      <c r="P717" s="122"/>
      <c r="Q717" s="122"/>
    </row>
    <row r="718" spans="1:17" s="36" customFormat="1" ht="8.65" customHeight="1" x14ac:dyDescent="0.15">
      <c r="A718" s="123" t="s">
        <v>27</v>
      </c>
      <c r="B718" s="124">
        <v>417.74260072999988</v>
      </c>
      <c r="C718" s="125" t="s">
        <v>75</v>
      </c>
      <c r="D718" s="125">
        <v>352.66666762</v>
      </c>
      <c r="E718" s="125">
        <v>45.380087720000006</v>
      </c>
      <c r="G718" s="37"/>
      <c r="H718" s="37"/>
      <c r="I718" s="37"/>
      <c r="J718" s="38"/>
      <c r="K718" s="122"/>
      <c r="L718" s="122"/>
      <c r="M718" s="122"/>
      <c r="N718" s="122"/>
      <c r="O718" s="122"/>
      <c r="P718" s="122"/>
      <c r="Q718" s="122"/>
    </row>
    <row r="719" spans="1:17" s="36" customFormat="1" ht="8.65" customHeight="1" x14ac:dyDescent="0.15">
      <c r="A719" s="119" t="s">
        <v>28</v>
      </c>
      <c r="B719" s="120">
        <v>180.57608441000002</v>
      </c>
      <c r="C719" s="121" t="s">
        <v>75</v>
      </c>
      <c r="D719" s="121">
        <v>83.733763360000012</v>
      </c>
      <c r="E719" s="121">
        <v>96.631640419999997</v>
      </c>
      <c r="G719" s="37"/>
      <c r="H719" s="37"/>
      <c r="I719" s="37"/>
      <c r="J719" s="38"/>
      <c r="K719" s="122"/>
      <c r="L719" s="122"/>
      <c r="M719" s="122"/>
      <c r="N719" s="122"/>
      <c r="O719" s="122"/>
      <c r="P719" s="122"/>
      <c r="Q719" s="122"/>
    </row>
    <row r="720" spans="1:17" s="36" customFormat="1" ht="8.65" customHeight="1" x14ac:dyDescent="0.15">
      <c r="A720" s="119" t="s">
        <v>29</v>
      </c>
      <c r="B720" s="120">
        <v>954.27657880000015</v>
      </c>
      <c r="C720" s="121">
        <v>17.993430490000001</v>
      </c>
      <c r="D720" s="121">
        <v>445.87261961999974</v>
      </c>
      <c r="E720" s="121">
        <v>454.51903271000003</v>
      </c>
      <c r="G720" s="37"/>
      <c r="H720" s="37"/>
      <c r="I720" s="37"/>
      <c r="J720" s="38"/>
      <c r="K720" s="122"/>
      <c r="L720" s="122"/>
      <c r="M720" s="122"/>
      <c r="N720" s="122"/>
      <c r="O720" s="122"/>
      <c r="P720" s="122"/>
      <c r="Q720" s="122"/>
    </row>
    <row r="721" spans="1:17" s="36" customFormat="1" ht="8.65" customHeight="1" x14ac:dyDescent="0.15">
      <c r="A721" s="119" t="s">
        <v>30</v>
      </c>
      <c r="B721" s="120">
        <v>2252.8267895300019</v>
      </c>
      <c r="C721" s="121">
        <v>-0.60811953000000019</v>
      </c>
      <c r="D721" s="121">
        <v>1582.290134059999</v>
      </c>
      <c r="E721" s="121">
        <v>670.42707008000025</v>
      </c>
      <c r="G721" s="37"/>
      <c r="H721" s="37"/>
      <c r="I721" s="37"/>
      <c r="J721" s="38"/>
      <c r="K721" s="122"/>
      <c r="L721" s="122"/>
      <c r="M721" s="122"/>
      <c r="N721" s="122"/>
      <c r="O721" s="122"/>
      <c r="P721" s="122"/>
      <c r="Q721" s="122"/>
    </row>
    <row r="722" spans="1:17" s="36" customFormat="1" ht="8.65" customHeight="1" x14ac:dyDescent="0.15">
      <c r="A722" s="123" t="s">
        <v>31</v>
      </c>
      <c r="B722" s="124">
        <v>432.24224033000024</v>
      </c>
      <c r="C722" s="125">
        <v>7.7468263200000003</v>
      </c>
      <c r="D722" s="125">
        <v>280.59272388000028</v>
      </c>
      <c r="E722" s="125">
        <v>144.38360800999999</v>
      </c>
      <c r="G722" s="37"/>
      <c r="H722" s="37"/>
      <c r="I722" s="37"/>
      <c r="J722" s="38"/>
      <c r="K722" s="122"/>
      <c r="L722" s="122"/>
      <c r="M722" s="122"/>
      <c r="N722" s="122"/>
      <c r="O722" s="122"/>
      <c r="P722" s="122"/>
      <c r="Q722" s="122"/>
    </row>
    <row r="723" spans="1:17" s="36" customFormat="1" ht="8.65" customHeight="1" x14ac:dyDescent="0.15">
      <c r="A723" s="119" t="s">
        <v>32</v>
      </c>
      <c r="B723" s="120">
        <v>244.89345823999997</v>
      </c>
      <c r="C723" s="121" t="s">
        <v>75</v>
      </c>
      <c r="D723" s="121">
        <v>200.89557126</v>
      </c>
      <c r="E723" s="121">
        <v>43.721483050000003</v>
      </c>
      <c r="G723" s="37"/>
      <c r="H723" s="37"/>
      <c r="I723" s="37"/>
      <c r="J723" s="38"/>
      <c r="K723" s="122"/>
      <c r="L723" s="122"/>
      <c r="M723" s="122"/>
      <c r="N723" s="122"/>
      <c r="O723" s="122"/>
      <c r="P723" s="122"/>
      <c r="Q723" s="122"/>
    </row>
    <row r="724" spans="1:17" s="36" customFormat="1" ht="8.65" customHeight="1" x14ac:dyDescent="0.15">
      <c r="A724" s="119" t="s">
        <v>33</v>
      </c>
      <c r="B724" s="120">
        <v>140.68045545999979</v>
      </c>
      <c r="C724" s="121" t="s">
        <v>75</v>
      </c>
      <c r="D724" s="121">
        <v>-0.28598785000000038</v>
      </c>
      <c r="E724" s="121">
        <v>135.57570853999999</v>
      </c>
      <c r="G724" s="37"/>
      <c r="H724" s="37"/>
      <c r="I724" s="37"/>
      <c r="J724" s="38"/>
      <c r="K724" s="122"/>
      <c r="L724" s="122"/>
      <c r="M724" s="122"/>
      <c r="N724" s="122"/>
      <c r="O724" s="122"/>
      <c r="P724" s="122"/>
      <c r="Q724" s="122"/>
    </row>
    <row r="725" spans="1:17" s="36" customFormat="1" ht="8.65" customHeight="1" x14ac:dyDescent="0.15">
      <c r="A725" s="119" t="s">
        <v>34</v>
      </c>
      <c r="B725" s="120">
        <v>4430.688014909997</v>
      </c>
      <c r="C725" s="121">
        <v>0</v>
      </c>
      <c r="D725" s="121">
        <v>3784.1277930999959</v>
      </c>
      <c r="E725" s="121">
        <v>646.57154985000011</v>
      </c>
      <c r="G725" s="37"/>
      <c r="H725" s="37"/>
      <c r="I725" s="37"/>
      <c r="J725" s="38"/>
      <c r="K725" s="122"/>
      <c r="L725" s="122"/>
      <c r="M725" s="122"/>
      <c r="N725" s="122"/>
      <c r="O725" s="122"/>
      <c r="P725" s="122"/>
      <c r="Q725" s="122"/>
    </row>
    <row r="726" spans="1:17" s="36" customFormat="1" ht="8.65" customHeight="1" x14ac:dyDescent="0.15">
      <c r="A726" s="123" t="s">
        <v>35</v>
      </c>
      <c r="B726" s="124">
        <v>567.83048254999994</v>
      </c>
      <c r="C726" s="125" t="s">
        <v>75</v>
      </c>
      <c r="D726" s="125">
        <v>584.77148556999987</v>
      </c>
      <c r="E726" s="125">
        <v>38.459051670000001</v>
      </c>
      <c r="G726" s="37"/>
      <c r="H726" s="37"/>
      <c r="I726" s="37"/>
      <c r="J726" s="38"/>
      <c r="K726" s="122"/>
      <c r="L726" s="122"/>
      <c r="M726" s="122"/>
      <c r="N726" s="122"/>
      <c r="O726" s="122"/>
      <c r="P726" s="122"/>
      <c r="Q726" s="122"/>
    </row>
    <row r="727" spans="1:17" s="36" customFormat="1" ht="8.65" customHeight="1" x14ac:dyDescent="0.15">
      <c r="A727" s="119" t="s">
        <v>36</v>
      </c>
      <c r="B727" s="120">
        <v>574.74745564000057</v>
      </c>
      <c r="C727" s="121">
        <v>0.36851389000000012</v>
      </c>
      <c r="D727" s="121">
        <v>400.45897250999997</v>
      </c>
      <c r="E727" s="121">
        <v>176.33263962000001</v>
      </c>
      <c r="G727" s="37"/>
      <c r="H727" s="37"/>
      <c r="I727" s="37"/>
      <c r="J727" s="38"/>
      <c r="K727" s="122"/>
      <c r="L727" s="122"/>
      <c r="M727" s="122"/>
      <c r="N727" s="122"/>
      <c r="O727" s="122"/>
      <c r="P727" s="122"/>
      <c r="Q727" s="122"/>
    </row>
    <row r="728" spans="1:17" s="36" customFormat="1" ht="8.65" customHeight="1" x14ac:dyDescent="0.15">
      <c r="A728" s="119" t="s">
        <v>61</v>
      </c>
      <c r="B728" s="120">
        <v>1059.7103769499995</v>
      </c>
      <c r="C728" s="121">
        <v>6.8756674499999999</v>
      </c>
      <c r="D728" s="121">
        <v>664.64379765000012</v>
      </c>
      <c r="E728" s="121">
        <v>388.19107176999989</v>
      </c>
      <c r="G728" s="37"/>
      <c r="H728" s="37"/>
      <c r="I728" s="37"/>
      <c r="J728" s="38"/>
      <c r="K728" s="122"/>
      <c r="L728" s="122"/>
      <c r="M728" s="122"/>
      <c r="N728" s="122"/>
      <c r="O728" s="122"/>
      <c r="P728" s="122"/>
      <c r="Q728" s="122"/>
    </row>
    <row r="729" spans="1:17" s="36" customFormat="1" ht="8.65" customHeight="1" x14ac:dyDescent="0.15">
      <c r="A729" s="119" t="s">
        <v>38</v>
      </c>
      <c r="B729" s="120">
        <v>342.00266701999971</v>
      </c>
      <c r="C729" s="121" t="s">
        <v>75</v>
      </c>
      <c r="D729" s="121">
        <v>33.112148709999992</v>
      </c>
      <c r="E729" s="121">
        <v>308.88733492000006</v>
      </c>
      <c r="G729" s="37"/>
      <c r="H729" s="37"/>
      <c r="I729" s="37"/>
      <c r="J729" s="38"/>
      <c r="K729" s="122"/>
      <c r="L729" s="122"/>
      <c r="M729" s="122"/>
      <c r="N729" s="122"/>
      <c r="O729" s="122"/>
      <c r="P729" s="122"/>
      <c r="Q729" s="122"/>
    </row>
    <row r="730" spans="1:17" s="36" customFormat="1" ht="8.65" customHeight="1" x14ac:dyDescent="0.15">
      <c r="A730" s="123" t="s">
        <v>39</v>
      </c>
      <c r="B730" s="124">
        <v>1604.7274397299993</v>
      </c>
      <c r="C730" s="125" t="s">
        <v>75</v>
      </c>
      <c r="D730" s="125">
        <v>1430.7606558800003</v>
      </c>
      <c r="E730" s="125">
        <v>161.79411723999996</v>
      </c>
      <c r="G730" s="37"/>
      <c r="H730" s="37"/>
      <c r="I730" s="37"/>
      <c r="J730" s="38"/>
      <c r="K730" s="122"/>
      <c r="L730" s="122"/>
      <c r="M730" s="122"/>
      <c r="N730" s="122"/>
      <c r="O730" s="122"/>
      <c r="P730" s="122"/>
      <c r="Q730" s="122"/>
    </row>
    <row r="731" spans="1:17" s="36" customFormat="1" ht="8.65" customHeight="1" x14ac:dyDescent="0.15">
      <c r="A731" s="119" t="s">
        <v>40</v>
      </c>
      <c r="B731" s="120">
        <v>397.58132170999983</v>
      </c>
      <c r="C731" s="121">
        <v>1.9730940200000002</v>
      </c>
      <c r="D731" s="121">
        <v>231.62918831999997</v>
      </c>
      <c r="E731" s="121">
        <v>164.04009718000003</v>
      </c>
      <c r="G731" s="37"/>
      <c r="H731" s="37"/>
      <c r="I731" s="37"/>
      <c r="J731" s="38"/>
      <c r="K731" s="122"/>
      <c r="L731" s="122"/>
      <c r="M731" s="122"/>
      <c r="N731" s="122"/>
      <c r="O731" s="122"/>
      <c r="P731" s="122"/>
      <c r="Q731" s="122"/>
    </row>
    <row r="732" spans="1:17" s="36" customFormat="1" ht="8.65" customHeight="1" x14ac:dyDescent="0.15">
      <c r="A732" s="119" t="s">
        <v>41</v>
      </c>
      <c r="B732" s="120">
        <v>197.51112124000005</v>
      </c>
      <c r="C732" s="121" t="s">
        <v>75</v>
      </c>
      <c r="D732" s="121">
        <v>153.64886883999998</v>
      </c>
      <c r="E732" s="121">
        <v>43.494310559999995</v>
      </c>
      <c r="G732" s="37"/>
      <c r="H732" s="37"/>
      <c r="I732" s="37"/>
      <c r="J732" s="38"/>
      <c r="K732" s="122"/>
      <c r="L732" s="122"/>
      <c r="M732" s="122"/>
      <c r="N732" s="122"/>
      <c r="O732" s="122"/>
      <c r="P732" s="122"/>
      <c r="Q732" s="122"/>
    </row>
    <row r="733" spans="1:17" s="36" customFormat="1" ht="8.65" customHeight="1" x14ac:dyDescent="0.15">
      <c r="A733" s="119" t="s">
        <v>42</v>
      </c>
      <c r="B733" s="120">
        <v>520.54389738000032</v>
      </c>
      <c r="C733" s="121" t="s">
        <v>75</v>
      </c>
      <c r="D733" s="121">
        <v>342.26457808000004</v>
      </c>
      <c r="E733" s="121">
        <v>179.04427602000001</v>
      </c>
      <c r="G733" s="37"/>
      <c r="H733" s="37"/>
      <c r="I733" s="37"/>
      <c r="J733" s="38"/>
      <c r="K733" s="122"/>
      <c r="L733" s="122"/>
      <c r="M733" s="122"/>
      <c r="N733" s="122"/>
      <c r="O733" s="122"/>
      <c r="P733" s="122"/>
      <c r="Q733" s="122"/>
    </row>
    <row r="734" spans="1:17" s="36" customFormat="1" ht="8.65" customHeight="1" x14ac:dyDescent="0.15">
      <c r="A734" s="123" t="s">
        <v>43</v>
      </c>
      <c r="B734" s="124">
        <v>1474.0624612499985</v>
      </c>
      <c r="C734" s="125" t="s">
        <v>75</v>
      </c>
      <c r="D734" s="125">
        <v>1284.2027945500001</v>
      </c>
      <c r="E734" s="125">
        <v>186.79813145999995</v>
      </c>
      <c r="G734" s="37"/>
      <c r="H734" s="37"/>
      <c r="I734" s="37"/>
      <c r="J734" s="38"/>
      <c r="K734" s="122"/>
      <c r="L734" s="122"/>
      <c r="M734" s="122"/>
      <c r="N734" s="122"/>
      <c r="O734" s="122"/>
      <c r="P734" s="122"/>
      <c r="Q734" s="122"/>
    </row>
    <row r="735" spans="1:17" s="36" customFormat="1" ht="8.65" customHeight="1" x14ac:dyDescent="0.15">
      <c r="A735" s="119" t="s">
        <v>44</v>
      </c>
      <c r="B735" s="120">
        <v>119.91280860999998</v>
      </c>
      <c r="C735" s="121" t="s">
        <v>75</v>
      </c>
      <c r="D735" s="121">
        <v>99.679596529999998</v>
      </c>
      <c r="E735" s="121">
        <v>17.97101808</v>
      </c>
      <c r="G735" s="37"/>
      <c r="H735" s="37"/>
      <c r="I735" s="37"/>
      <c r="J735" s="38"/>
      <c r="K735" s="122"/>
      <c r="L735" s="122"/>
      <c r="M735" s="122"/>
      <c r="N735" s="122"/>
      <c r="O735" s="122"/>
      <c r="P735" s="122"/>
      <c r="Q735" s="122"/>
    </row>
    <row r="736" spans="1:17" s="36" customFormat="1" ht="8.65" customHeight="1" x14ac:dyDescent="0.15">
      <c r="A736" s="119" t="s">
        <v>45</v>
      </c>
      <c r="B736" s="120">
        <v>818.57740136000007</v>
      </c>
      <c r="C736" s="121" t="s">
        <v>75</v>
      </c>
      <c r="D736" s="121">
        <v>716.15752556999996</v>
      </c>
      <c r="E736" s="121">
        <v>95.13496667000004</v>
      </c>
      <c r="G736" s="37"/>
      <c r="H736" s="37"/>
      <c r="I736" s="37"/>
      <c r="J736" s="38"/>
      <c r="K736" s="122"/>
      <c r="L736" s="122"/>
      <c r="M736" s="122"/>
      <c r="N736" s="122"/>
      <c r="O736" s="122"/>
      <c r="P736" s="122"/>
      <c r="Q736" s="122"/>
    </row>
    <row r="737" spans="1:17" s="36" customFormat="1" ht="8.65" customHeight="1" x14ac:dyDescent="0.15">
      <c r="A737" s="119" t="s">
        <v>46</v>
      </c>
      <c r="B737" s="120">
        <v>70.599335680000024</v>
      </c>
      <c r="C737" s="121" t="s">
        <v>75</v>
      </c>
      <c r="D737" s="121">
        <v>4.6841581600000026</v>
      </c>
      <c r="E737" s="121">
        <v>66.146837829999996</v>
      </c>
      <c r="G737" s="37"/>
      <c r="H737" s="37"/>
      <c r="I737" s="37"/>
      <c r="J737" s="38"/>
      <c r="K737" s="122"/>
      <c r="L737" s="122"/>
      <c r="M737" s="122"/>
      <c r="N737" s="122"/>
      <c r="O737" s="122"/>
      <c r="P737" s="122"/>
      <c r="Q737" s="122"/>
    </row>
    <row r="738" spans="1:17" s="36" customFormat="1" ht="8.65" customHeight="1" x14ac:dyDescent="0.15">
      <c r="A738" s="123" t="s">
        <v>47</v>
      </c>
      <c r="B738" s="124">
        <v>486.16680299000029</v>
      </c>
      <c r="C738" s="125" t="s">
        <v>75</v>
      </c>
      <c r="D738" s="125">
        <v>456.18798847000005</v>
      </c>
      <c r="E738" s="125">
        <v>22.060132889999998</v>
      </c>
      <c r="G738" s="37"/>
      <c r="H738" s="37"/>
      <c r="I738" s="37"/>
      <c r="J738" s="38"/>
      <c r="K738" s="122"/>
      <c r="L738" s="122"/>
      <c r="M738" s="122"/>
      <c r="N738" s="122"/>
      <c r="O738" s="122"/>
      <c r="P738" s="122"/>
      <c r="Q738" s="122"/>
    </row>
    <row r="739" spans="1:17" ht="3" customHeight="1" x14ac:dyDescent="0.25">
      <c r="A739" s="101"/>
      <c r="B739" s="101"/>
      <c r="C739" s="101"/>
      <c r="D739" s="102"/>
      <c r="E739" s="102"/>
    </row>
    <row r="740" spans="1:17" ht="3" customHeight="1" x14ac:dyDescent="0.25">
      <c r="A740" s="103"/>
      <c r="B740" s="103"/>
      <c r="C740" s="103"/>
      <c r="D740" s="106"/>
      <c r="E740" s="106"/>
    </row>
    <row r="741" spans="1:17" ht="9" customHeight="1" x14ac:dyDescent="0.15">
      <c r="A741" s="91" t="s">
        <v>78</v>
      </c>
      <c r="B741" s="103"/>
      <c r="C741" s="103"/>
      <c r="D741" s="106"/>
      <c r="E741" s="106"/>
    </row>
    <row r="742" spans="1:17" ht="9" customHeight="1" x14ac:dyDescent="0.15">
      <c r="A742" s="91" t="s">
        <v>79</v>
      </c>
      <c r="B742" s="103"/>
      <c r="C742" s="103"/>
      <c r="D742" s="106"/>
      <c r="E742" s="106"/>
    </row>
    <row r="743" spans="1:17" ht="9" customHeight="1" x14ac:dyDescent="0.15">
      <c r="A743" s="91" t="s">
        <v>64</v>
      </c>
      <c r="B743" s="103"/>
      <c r="C743" s="103"/>
      <c r="D743" s="106"/>
      <c r="E743" s="106"/>
    </row>
    <row r="744" spans="1:17" ht="9" customHeight="1" x14ac:dyDescent="0.15">
      <c r="A744" s="139" t="s">
        <v>80</v>
      </c>
      <c r="B744" s="103"/>
      <c r="C744" s="103"/>
      <c r="D744" s="106"/>
      <c r="E744" s="106"/>
    </row>
    <row r="745" spans="1:17" ht="9" customHeight="1" x14ac:dyDescent="0.15">
      <c r="A745" s="139" t="s">
        <v>81</v>
      </c>
      <c r="B745" s="103"/>
      <c r="C745" s="103"/>
      <c r="D745" s="106"/>
      <c r="E745" s="106"/>
    </row>
    <row r="746" spans="1:17" ht="9" customHeight="1" x14ac:dyDescent="0.15">
      <c r="A746" s="139" t="s">
        <v>82</v>
      </c>
      <c r="B746" s="103"/>
      <c r="C746" s="103"/>
      <c r="D746" s="106"/>
      <c r="E746" s="106"/>
    </row>
    <row r="747" spans="1:17" ht="9" customHeight="1" x14ac:dyDescent="0.25">
      <c r="A747" s="92" t="s">
        <v>83</v>
      </c>
      <c r="B747" s="103"/>
      <c r="C747" s="103"/>
      <c r="D747" s="106"/>
      <c r="E747" s="106"/>
    </row>
    <row r="748" spans="1:17" ht="9" customHeight="1" x14ac:dyDescent="0.25">
      <c r="A748" s="92" t="s">
        <v>84</v>
      </c>
      <c r="B748" s="103"/>
      <c r="C748" s="103"/>
      <c r="D748" s="106"/>
      <c r="E748" s="106"/>
    </row>
    <row r="749" spans="1:17" ht="9" customHeight="1" x14ac:dyDescent="0.25">
      <c r="A749" s="92" t="s">
        <v>85</v>
      </c>
      <c r="B749" s="103"/>
      <c r="C749" s="103"/>
      <c r="D749" s="106"/>
      <c r="E749" s="106"/>
    </row>
    <row r="750" spans="1:17" ht="9" customHeight="1" x14ac:dyDescent="0.25">
      <c r="A750" s="92" t="s">
        <v>86</v>
      </c>
      <c r="B750" s="103"/>
      <c r="C750" s="103"/>
      <c r="D750" s="106"/>
      <c r="E750" s="106"/>
    </row>
    <row r="751" spans="1:17" ht="9" customHeight="1" x14ac:dyDescent="0.25">
      <c r="A751" s="140" t="s">
        <v>87</v>
      </c>
      <c r="B751" s="103"/>
      <c r="C751" s="103"/>
      <c r="D751" s="106"/>
      <c r="E751" s="106"/>
    </row>
    <row r="752" spans="1:17" ht="9" customHeight="1" x14ac:dyDescent="0.25">
      <c r="A752" s="140" t="s">
        <v>88</v>
      </c>
      <c r="B752" s="103"/>
      <c r="C752" s="103"/>
      <c r="D752" s="106"/>
      <c r="E752" s="106"/>
    </row>
    <row r="753" spans="1:9" ht="9" customHeight="1" x14ac:dyDescent="0.25">
      <c r="A753" s="140" t="s">
        <v>89</v>
      </c>
      <c r="B753" s="103"/>
      <c r="C753" s="103"/>
      <c r="D753" s="106"/>
      <c r="E753" s="106"/>
    </row>
    <row r="754" spans="1:9" s="107" customFormat="1" ht="9" customHeight="1" x14ac:dyDescent="0.25">
      <c r="A754" s="92" t="s">
        <v>65</v>
      </c>
      <c r="B754" s="141"/>
      <c r="C754" s="141"/>
      <c r="D754" s="142"/>
      <c r="E754" s="143"/>
      <c r="I754" s="108"/>
    </row>
    <row r="755" spans="1:9" ht="11.25" hidden="1" customHeight="1" x14ac:dyDescent="0.15">
      <c r="A755" s="91"/>
      <c r="F755" s="105" t="s">
        <v>66</v>
      </c>
    </row>
    <row r="756" spans="1:9" ht="11.25" hidden="1" customHeight="1" x14ac:dyDescent="0.15">
      <c r="A756" s="91"/>
    </row>
    <row r="757" spans="1:9" ht="11.25" hidden="1" customHeight="1" x14ac:dyDescent="0.15">
      <c r="A757" s="91"/>
    </row>
    <row r="758" spans="1:9" ht="11.25" hidden="1" customHeight="1" x14ac:dyDescent="0.25"/>
    <row r="759" spans="1:9" ht="11.25" hidden="1" customHeight="1" x14ac:dyDescent="0.15">
      <c r="A759" s="145"/>
    </row>
    <row r="760" spans="1:9" ht="11.25" hidden="1" customHeight="1" x14ac:dyDescent="0.15">
      <c r="A760" s="145"/>
    </row>
    <row r="761" spans="1:9" ht="11.25" hidden="1" customHeight="1" x14ac:dyDescent="0.25"/>
    <row r="762" spans="1:9" ht="11.25" hidden="1" customHeight="1" x14ac:dyDescent="0.25"/>
    <row r="763" spans="1:9" ht="11.25" hidden="1" customHeight="1" x14ac:dyDescent="0.25"/>
  </sheetData>
  <sheetProtection sheet="1" objects="1" scenarios="1"/>
  <mergeCells count="5">
    <mergeCell ref="A7:A8"/>
    <mergeCell ref="B7:B8"/>
    <mergeCell ref="C7:C8"/>
    <mergeCell ref="D7:D8"/>
    <mergeCell ref="E7:E8"/>
  </mergeCells>
  <hyperlinks>
    <hyperlink ref="E1" location="Índice!A1" display="Cuadro 10.5"/>
    <hyperlink ref="A754" r:id="rId1" display="Fuente: SE. Dirección General de Inversión Extranjera. En: www.economia.gob.mx (14 de julio de 2014)."/>
  </hyperlinks>
  <printOptions horizontalCentered="1" verticalCentered="1" gridLinesSet="0"/>
  <pageMargins left="0.19685039370078741" right="0.19685039370078741" top="0.19685039370078741" bottom="0.19685039370078741" header="0" footer="0.39370078740157483"/>
  <pageSetup orientation="portrait" r:id="rId2"/>
  <headerFooter scaleWithDoc="0" alignWithMargins="0">
    <oddHeader>&amp;L&amp;"Arial,Normal"&amp;10&amp;K000080INEGI. Anuario estadístico y geográfico por entidad federativa 2019.</oddHeader>
  </headerFooter>
  <rowBreaks count="10" manualBreakCount="10">
    <brk id="83" max="4" man="1"/>
    <brk id="156" max="4" man="1"/>
    <brk id="229" max="4" man="1"/>
    <brk id="302" max="4" man="1"/>
    <brk id="375" max="4" man="1"/>
    <brk id="448" max="4" man="1"/>
    <brk id="521" max="4" man="1"/>
    <brk id="594" max="4" man="1"/>
    <brk id="667" max="4" man="1"/>
    <brk id="703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54"/>
  <sheetViews>
    <sheetView showGridLines="0" showRowColHeaders="0" zoomScale="130" zoomScaleNormal="130" workbookViewId="0">
      <pane xSplit="1" ySplit="10" topLeftCell="B11" activePane="bottomRight" state="frozen"/>
      <selection activeCell="U1" sqref="U1"/>
      <selection pane="topRight" activeCell="U1" sqref="U1"/>
      <selection pane="bottomLeft" activeCell="U1" sqref="U1"/>
      <selection pane="bottomRight"/>
    </sheetView>
  </sheetViews>
  <sheetFormatPr baseColWidth="10" defaultColWidth="0" defaultRowHeight="0" customHeight="1" zeroHeight="1" x14ac:dyDescent="0.25"/>
  <cols>
    <col min="1" max="1" width="17.28515625" style="159" customWidth="1"/>
    <col min="2" max="2" width="6.140625" style="159" customWidth="1"/>
    <col min="3" max="3" width="6.28515625" style="159" customWidth="1"/>
    <col min="4" max="4" width="5.42578125" style="159" customWidth="1"/>
    <col min="5" max="5" width="7.140625" style="159" customWidth="1"/>
    <col min="6" max="7" width="6.42578125" style="159" customWidth="1"/>
    <col min="8" max="8" width="7.140625" style="159" customWidth="1"/>
    <col min="9" max="11" width="6.5703125" style="159" customWidth="1"/>
    <col min="12" max="12" width="6.85546875" style="159" customWidth="1"/>
    <col min="13" max="14" width="6.28515625" style="159" customWidth="1"/>
    <col min="15" max="15" width="0.85546875" style="159" customWidth="1"/>
    <col min="16" max="16" width="6.7109375" style="159" hidden="1" customWidth="1"/>
    <col min="17" max="17" width="7.85546875" style="157" hidden="1" customWidth="1"/>
    <col min="18" max="18" width="5.7109375" style="158" hidden="1" customWidth="1"/>
    <col min="19" max="19" width="4.28515625" style="159" hidden="1" customWidth="1"/>
    <col min="20" max="28" width="4.5703125" style="159" hidden="1" customWidth="1"/>
    <col min="29" max="34" width="4.42578125" style="159" hidden="1" customWidth="1"/>
    <col min="35" max="35" width="4" style="159" hidden="1" customWidth="1"/>
    <col min="36" max="47" width="4.42578125" style="159" hidden="1" customWidth="1"/>
    <col min="48" max="16384" width="11.42578125" style="159" hidden="1"/>
  </cols>
  <sheetData>
    <row r="1" spans="1:44" s="149" customFormat="1" ht="12.4" customHeight="1" x14ac:dyDescent="0.2">
      <c r="A1" s="146" t="s">
        <v>67</v>
      </c>
      <c r="B1" s="147"/>
      <c r="C1" s="147"/>
      <c r="D1" s="147"/>
      <c r="E1" s="147"/>
      <c r="F1" s="148"/>
      <c r="G1" s="148"/>
      <c r="H1" s="147"/>
      <c r="I1" s="148"/>
      <c r="J1" s="148"/>
      <c r="K1" s="147"/>
      <c r="L1" s="148"/>
      <c r="M1" s="148"/>
      <c r="N1" s="96" t="s">
        <v>90</v>
      </c>
      <c r="Q1" s="150"/>
      <c r="R1" s="151"/>
    </row>
    <row r="2" spans="1:44" s="149" customFormat="1" ht="12" customHeight="1" x14ac:dyDescent="0.2">
      <c r="A2" s="146" t="s">
        <v>91</v>
      </c>
      <c r="B2" s="147"/>
      <c r="C2" s="147"/>
      <c r="D2" s="147"/>
      <c r="E2" s="147"/>
      <c r="F2" s="148"/>
      <c r="G2" s="148"/>
      <c r="H2" s="147"/>
      <c r="I2" s="148"/>
      <c r="J2" s="148"/>
      <c r="K2" s="147"/>
      <c r="L2" s="148"/>
      <c r="M2" s="148"/>
      <c r="N2" s="152"/>
      <c r="Q2" s="150"/>
      <c r="R2" s="151"/>
    </row>
    <row r="3" spans="1:44" s="149" customFormat="1" ht="12" customHeight="1" x14ac:dyDescent="0.2">
      <c r="A3" s="146" t="s">
        <v>56</v>
      </c>
      <c r="B3" s="147"/>
      <c r="C3" s="147"/>
      <c r="D3" s="147"/>
      <c r="E3" s="147"/>
      <c r="F3" s="148"/>
      <c r="G3" s="148"/>
      <c r="H3" s="147"/>
      <c r="I3" s="148"/>
      <c r="J3" s="148"/>
      <c r="K3" s="153"/>
      <c r="L3" s="148"/>
      <c r="M3" s="148"/>
      <c r="N3" s="148"/>
      <c r="Q3" s="150"/>
      <c r="R3" s="151"/>
    </row>
    <row r="4" spans="1:44" s="149" customFormat="1" ht="12" customHeight="1" x14ac:dyDescent="0.2">
      <c r="A4" s="154" t="s">
        <v>3</v>
      </c>
      <c r="B4" s="147"/>
      <c r="C4" s="147"/>
      <c r="D4" s="147"/>
      <c r="E4" s="147"/>
      <c r="F4" s="148"/>
      <c r="G4" s="148"/>
      <c r="H4" s="147"/>
      <c r="I4" s="148"/>
      <c r="J4" s="148"/>
      <c r="K4" s="147"/>
      <c r="L4" s="148"/>
      <c r="M4" s="148"/>
      <c r="N4" s="148"/>
      <c r="Q4" s="150"/>
      <c r="R4" s="151"/>
    </row>
    <row r="5" spans="1:44" ht="3" customHeight="1" x14ac:dyDescent="0.25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6"/>
      <c r="P5" s="156"/>
    </row>
    <row r="6" spans="1:44" ht="3" customHeight="1" x14ac:dyDescent="0.25">
      <c r="A6" s="156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</row>
    <row r="7" spans="1:44" s="160" customFormat="1" ht="8.65" customHeight="1" x14ac:dyDescent="0.25">
      <c r="A7" s="212" t="s">
        <v>70</v>
      </c>
      <c r="B7" s="211" t="s">
        <v>71</v>
      </c>
      <c r="C7" s="211" t="s">
        <v>92</v>
      </c>
      <c r="D7" s="211" t="s">
        <v>93</v>
      </c>
      <c r="E7" s="211" t="s">
        <v>94</v>
      </c>
      <c r="F7" s="211" t="s">
        <v>95</v>
      </c>
      <c r="G7" s="211" t="s">
        <v>96</v>
      </c>
      <c r="H7" s="211" t="s">
        <v>97</v>
      </c>
      <c r="I7" s="211" t="s">
        <v>98</v>
      </c>
      <c r="J7" s="211" t="s">
        <v>99</v>
      </c>
      <c r="K7" s="211" t="s">
        <v>100</v>
      </c>
      <c r="L7" s="211" t="s">
        <v>101</v>
      </c>
      <c r="M7" s="211" t="s">
        <v>102</v>
      </c>
      <c r="N7" s="211" t="s">
        <v>103</v>
      </c>
      <c r="Q7" s="161"/>
      <c r="R7" s="162"/>
    </row>
    <row r="8" spans="1:44" s="160" customFormat="1" ht="8.65" customHeight="1" x14ac:dyDescent="0.25">
      <c r="A8" s="212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Q8" s="161"/>
      <c r="R8" s="162"/>
    </row>
    <row r="9" spans="1:44" s="160" customFormat="1" ht="8.65" customHeight="1" x14ac:dyDescent="0.25">
      <c r="A9" s="212"/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Q9" s="161"/>
      <c r="R9" s="162"/>
    </row>
    <row r="10" spans="1:44" ht="3" customHeight="1" x14ac:dyDescent="0.25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</row>
    <row r="11" spans="1:44" ht="3" customHeight="1" x14ac:dyDescent="0.25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</row>
    <row r="12" spans="1:44" s="166" customFormat="1" ht="8.65" customHeight="1" x14ac:dyDescent="0.15">
      <c r="A12" s="163">
        <v>1999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5"/>
      <c r="Q12" s="167"/>
      <c r="R12" s="168"/>
    </row>
    <row r="13" spans="1:44" s="171" customFormat="1" ht="8.65" customHeight="1" x14ac:dyDescent="0.15">
      <c r="A13" s="169" t="s">
        <v>15</v>
      </c>
      <c r="B13" s="170">
        <f>SUM(B15:B46)</f>
        <v>13934.768947690005</v>
      </c>
      <c r="C13" s="170">
        <f t="shared" ref="C13:L13" si="0">SUM(C15:C46)</f>
        <v>7348.8271523600006</v>
      </c>
      <c r="D13" s="170">
        <f t="shared" si="0"/>
        <v>328.00580300000007</v>
      </c>
      <c r="E13" s="170">
        <f t="shared" si="0"/>
        <v>671.11841801000014</v>
      </c>
      <c r="F13" s="170">
        <f>SUM(F15:F46)+0.1</f>
        <v>100.307188</v>
      </c>
      <c r="G13" s="170">
        <f t="shared" si="0"/>
        <v>992.40404099999989</v>
      </c>
      <c r="H13" s="170">
        <f>SUM(H15:H46)+0.1</f>
        <v>607.01808296999991</v>
      </c>
      <c r="I13" s="170">
        <f>SUM(I15:I46)+0.7</f>
        <v>5.2734800000000011</v>
      </c>
      <c r="J13" s="170">
        <f>SUM(J15:J46)-2.2</f>
        <v>1456.7587999999998</v>
      </c>
      <c r="K13" s="170">
        <f>SUM(K15:K46)+3.4</f>
        <v>407.35252252999993</v>
      </c>
      <c r="L13" s="170">
        <f t="shared" si="0"/>
        <v>60.640753000000011</v>
      </c>
      <c r="M13" s="170">
        <f>SUM(M15:M46)+15</f>
        <v>722.48663599999998</v>
      </c>
      <c r="N13" s="170">
        <f>SUM(N15:N46)-17.1</f>
        <v>1234.5760708200039</v>
      </c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</row>
    <row r="14" spans="1:44" s="171" customFormat="1" ht="3.95" customHeight="1" x14ac:dyDescent="0.15">
      <c r="A14" s="169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P14" s="172"/>
      <c r="Q14" s="173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</row>
    <row r="15" spans="1:44" s="166" customFormat="1" ht="8.65" customHeight="1" x14ac:dyDescent="0.15">
      <c r="A15" s="174" t="s">
        <v>16</v>
      </c>
      <c r="B15" s="175">
        <f t="shared" ref="B15:B46" si="1">SUM(C15:N15)</f>
        <v>818.84607199999959</v>
      </c>
      <c r="C15" s="176">
        <v>87.008375000000015</v>
      </c>
      <c r="D15" s="176">
        <v>3.9183069999999995</v>
      </c>
      <c r="E15" s="176">
        <v>2.2199750000000011</v>
      </c>
      <c r="F15" s="176" t="s">
        <v>76</v>
      </c>
      <c r="G15" s="176">
        <v>12.304623999999995</v>
      </c>
      <c r="H15" s="176" t="s">
        <v>76</v>
      </c>
      <c r="I15" s="176" t="s">
        <v>75</v>
      </c>
      <c r="J15" s="176">
        <v>705.80770700000005</v>
      </c>
      <c r="K15" s="176">
        <v>5.2615160000000003</v>
      </c>
      <c r="L15" s="176">
        <v>0.75040899999999999</v>
      </c>
      <c r="M15" s="176">
        <v>0</v>
      </c>
      <c r="N15" s="176">
        <v>1.5751589999995304</v>
      </c>
      <c r="P15" s="177"/>
      <c r="Q15" s="168"/>
      <c r="R15" s="168"/>
      <c r="S15" s="172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72"/>
      <c r="AM15" s="172"/>
      <c r="AN15" s="172"/>
      <c r="AO15" s="172"/>
      <c r="AP15" s="172"/>
      <c r="AQ15" s="172"/>
      <c r="AR15" s="172"/>
    </row>
    <row r="16" spans="1:44" s="166" customFormat="1" ht="8.65" customHeight="1" x14ac:dyDescent="0.15">
      <c r="A16" s="174" t="s">
        <v>17</v>
      </c>
      <c r="B16" s="175">
        <f t="shared" si="1"/>
        <v>1238.7141825500005</v>
      </c>
      <c r="C16" s="176">
        <v>896.21669653999743</v>
      </c>
      <c r="D16" s="176">
        <v>8.1959650000000011</v>
      </c>
      <c r="E16" s="176">
        <v>25.095676010000005</v>
      </c>
      <c r="F16" s="176">
        <v>1.1937219999999999</v>
      </c>
      <c r="G16" s="176">
        <v>75.300492000000006</v>
      </c>
      <c r="H16" s="176">
        <v>-5.8156000000000006E-2</v>
      </c>
      <c r="I16" s="176">
        <v>0.22301399999999996</v>
      </c>
      <c r="J16" s="176">
        <v>121.57026199999997</v>
      </c>
      <c r="K16" s="176">
        <v>2.0967210000000005</v>
      </c>
      <c r="L16" s="176">
        <v>2.3911079999999996</v>
      </c>
      <c r="M16" s="176" t="s">
        <v>75</v>
      </c>
      <c r="N16" s="176">
        <v>106.48868200000311</v>
      </c>
      <c r="P16" s="177"/>
      <c r="Q16" s="168"/>
      <c r="R16" s="168"/>
      <c r="S16" s="172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72"/>
      <c r="AM16" s="172"/>
      <c r="AN16" s="172"/>
      <c r="AO16" s="172"/>
      <c r="AP16" s="172"/>
      <c r="AQ16" s="172"/>
      <c r="AR16" s="172"/>
    </row>
    <row r="17" spans="1:44" s="166" customFormat="1" ht="8.65" customHeight="1" x14ac:dyDescent="0.15">
      <c r="A17" s="174" t="s">
        <v>18</v>
      </c>
      <c r="B17" s="175">
        <f t="shared" si="1"/>
        <v>134.51285013</v>
      </c>
      <c r="C17" s="176">
        <v>78.888059569999996</v>
      </c>
      <c r="D17" s="176">
        <v>5.8358009999999991</v>
      </c>
      <c r="E17" s="176">
        <v>7.1448000000000012E-2</v>
      </c>
      <c r="F17" s="176">
        <v>0.46701699999999996</v>
      </c>
      <c r="G17" s="176">
        <v>34.002186999999999</v>
      </c>
      <c r="H17" s="176">
        <v>7.5964380300000007</v>
      </c>
      <c r="I17" s="176" t="s">
        <v>75</v>
      </c>
      <c r="J17" s="176" t="s">
        <v>75</v>
      </c>
      <c r="K17" s="176">
        <v>0.39208953000000002</v>
      </c>
      <c r="L17" s="176">
        <v>0.16998900000000003</v>
      </c>
      <c r="M17" s="176">
        <v>0</v>
      </c>
      <c r="N17" s="176">
        <v>7.0898210000000006</v>
      </c>
      <c r="P17" s="177"/>
      <c r="Q17" s="168"/>
      <c r="R17" s="168"/>
      <c r="S17" s="172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72"/>
      <c r="AM17" s="172"/>
      <c r="AN17" s="172"/>
      <c r="AO17" s="172"/>
      <c r="AP17" s="172"/>
      <c r="AQ17" s="172"/>
      <c r="AR17" s="172"/>
    </row>
    <row r="18" spans="1:44" s="166" customFormat="1" ht="8.65" customHeight="1" x14ac:dyDescent="0.15">
      <c r="A18" s="178" t="s">
        <v>19</v>
      </c>
      <c r="B18" s="179">
        <f t="shared" si="1"/>
        <v>30.505075000000005</v>
      </c>
      <c r="C18" s="180">
        <v>25.576365000000006</v>
      </c>
      <c r="D18" s="180">
        <v>9.8966999999999999E-2</v>
      </c>
      <c r="E18" s="180" t="s">
        <v>75</v>
      </c>
      <c r="F18" s="180" t="s">
        <v>75</v>
      </c>
      <c r="G18" s="180">
        <v>0.20069200000000001</v>
      </c>
      <c r="H18" s="180">
        <v>7.0283999999999999E-2</v>
      </c>
      <c r="I18" s="180">
        <v>0</v>
      </c>
      <c r="J18" s="180" t="s">
        <v>75</v>
      </c>
      <c r="K18" s="180">
        <v>0.44288400000000006</v>
      </c>
      <c r="L18" s="180" t="s">
        <v>75</v>
      </c>
      <c r="M18" s="180">
        <v>0</v>
      </c>
      <c r="N18" s="179">
        <v>4.1158830000000002</v>
      </c>
      <c r="P18" s="177"/>
      <c r="Q18" s="168"/>
      <c r="R18" s="168"/>
      <c r="S18" s="172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72"/>
      <c r="AM18" s="172"/>
      <c r="AN18" s="172"/>
      <c r="AO18" s="172"/>
      <c r="AP18" s="172"/>
      <c r="AQ18" s="172"/>
      <c r="AR18" s="172"/>
    </row>
    <row r="19" spans="1:44" s="166" customFormat="1" ht="8.65" customHeight="1" x14ac:dyDescent="0.15">
      <c r="A19" s="174" t="s">
        <v>20</v>
      </c>
      <c r="B19" s="175">
        <f t="shared" si="1"/>
        <v>481.69713039999971</v>
      </c>
      <c r="C19" s="176">
        <v>315.97830439999984</v>
      </c>
      <c r="D19" s="176">
        <v>2.4271880000000006</v>
      </c>
      <c r="E19" s="176">
        <v>5.0307170000000001</v>
      </c>
      <c r="F19" s="176">
        <v>3.8026840000000002</v>
      </c>
      <c r="G19" s="176">
        <v>9.1116320000000002</v>
      </c>
      <c r="H19" s="176">
        <v>105.397645</v>
      </c>
      <c r="I19" s="176">
        <v>0</v>
      </c>
      <c r="J19" s="176">
        <v>3.7060280000000008</v>
      </c>
      <c r="K19" s="176">
        <v>-19.414410999999987</v>
      </c>
      <c r="L19" s="176">
        <v>2.4925179999999996</v>
      </c>
      <c r="M19" s="176">
        <v>0</v>
      </c>
      <c r="N19" s="175">
        <v>53.164824999999837</v>
      </c>
      <c r="P19" s="177"/>
      <c r="Q19" s="168"/>
      <c r="R19" s="168"/>
      <c r="S19" s="172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72"/>
      <c r="AM19" s="172"/>
      <c r="AN19" s="172"/>
      <c r="AO19" s="172"/>
      <c r="AP19" s="172"/>
      <c r="AQ19" s="172"/>
      <c r="AR19" s="172"/>
    </row>
    <row r="20" spans="1:44" s="166" customFormat="1" ht="8.65" customHeight="1" x14ac:dyDescent="0.15">
      <c r="A20" s="174" t="s">
        <v>21</v>
      </c>
      <c r="B20" s="175">
        <f t="shared" si="1"/>
        <v>31.645759999999999</v>
      </c>
      <c r="C20" s="176">
        <v>12.307923999999996</v>
      </c>
      <c r="D20" s="176">
        <v>0.22839399999999996</v>
      </c>
      <c r="E20" s="176">
        <v>2.4231020000000001</v>
      </c>
      <c r="F20" s="176">
        <v>3.927225</v>
      </c>
      <c r="G20" s="176">
        <v>9.1943260000000002</v>
      </c>
      <c r="H20" s="176" t="s">
        <v>76</v>
      </c>
      <c r="I20" s="176">
        <v>0</v>
      </c>
      <c r="J20" s="176">
        <v>2.452658</v>
      </c>
      <c r="K20" s="176">
        <v>0.36960800000000005</v>
      </c>
      <c r="L20" s="176" t="s">
        <v>75</v>
      </c>
      <c r="M20" s="176">
        <v>0</v>
      </c>
      <c r="N20" s="175">
        <v>0.7425230000000056</v>
      </c>
      <c r="P20" s="177"/>
      <c r="Q20" s="168"/>
      <c r="R20" s="168"/>
      <c r="S20" s="172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72"/>
      <c r="AM20" s="172"/>
      <c r="AN20" s="172"/>
      <c r="AO20" s="172"/>
      <c r="AP20" s="172"/>
      <c r="AQ20" s="172"/>
      <c r="AR20" s="172"/>
    </row>
    <row r="21" spans="1:44" s="166" customFormat="1" ht="8.65" customHeight="1" x14ac:dyDescent="0.15">
      <c r="A21" s="174" t="s">
        <v>22</v>
      </c>
      <c r="B21" s="175">
        <f t="shared" si="1"/>
        <v>34.010388820000003</v>
      </c>
      <c r="C21" s="176">
        <v>22.558311</v>
      </c>
      <c r="D21" s="176">
        <v>0.227323</v>
      </c>
      <c r="E21" s="176" t="s">
        <v>75</v>
      </c>
      <c r="F21" s="176">
        <v>0.53613299999999997</v>
      </c>
      <c r="G21" s="176" t="s">
        <v>76</v>
      </c>
      <c r="H21" s="176" t="s">
        <v>75</v>
      </c>
      <c r="I21" s="176">
        <v>0</v>
      </c>
      <c r="J21" s="176" t="s">
        <v>76</v>
      </c>
      <c r="K21" s="176" t="s">
        <v>75</v>
      </c>
      <c r="L21" s="176">
        <v>0</v>
      </c>
      <c r="M21" s="176">
        <v>0</v>
      </c>
      <c r="N21" s="175">
        <v>10.688621820000005</v>
      </c>
      <c r="P21" s="177"/>
      <c r="Q21" s="168"/>
      <c r="R21" s="168"/>
      <c r="S21" s="172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72"/>
      <c r="AM21" s="172"/>
      <c r="AN21" s="172"/>
      <c r="AO21" s="172"/>
      <c r="AP21" s="172"/>
      <c r="AQ21" s="172"/>
      <c r="AR21" s="172"/>
    </row>
    <row r="22" spans="1:44" s="166" customFormat="1" ht="8.65" customHeight="1" x14ac:dyDescent="0.15">
      <c r="A22" s="178" t="s">
        <v>23</v>
      </c>
      <c r="B22" s="179">
        <f t="shared" si="1"/>
        <v>635.01567400000067</v>
      </c>
      <c r="C22" s="180">
        <v>569.46320200000014</v>
      </c>
      <c r="D22" s="180">
        <v>21.861094000000001</v>
      </c>
      <c r="E22" s="180">
        <v>14.249636999999998</v>
      </c>
      <c r="F22" s="180">
        <v>0.56318099999999993</v>
      </c>
      <c r="G22" s="180">
        <v>9.1351999999999989E-2</v>
      </c>
      <c r="H22" s="180">
        <v>6.2404009999999976</v>
      </c>
      <c r="I22" s="180">
        <v>0</v>
      </c>
      <c r="J22" s="180">
        <v>31.007673999999994</v>
      </c>
      <c r="K22" s="180">
        <v>-33.319400999999992</v>
      </c>
      <c r="L22" s="180">
        <v>5.4508160000000014</v>
      </c>
      <c r="M22" s="180" t="s">
        <v>75</v>
      </c>
      <c r="N22" s="179">
        <v>19.4077180000005</v>
      </c>
      <c r="P22" s="177"/>
      <c r="Q22" s="168"/>
      <c r="R22" s="168"/>
      <c r="S22" s="172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72"/>
      <c r="AM22" s="172"/>
      <c r="AN22" s="172"/>
      <c r="AO22" s="172"/>
      <c r="AP22" s="172"/>
      <c r="AQ22" s="172"/>
      <c r="AR22" s="172"/>
    </row>
    <row r="23" spans="1:44" s="166" customFormat="1" ht="8.65" customHeight="1" x14ac:dyDescent="0.15">
      <c r="A23" s="174" t="s">
        <v>24</v>
      </c>
      <c r="B23" s="175">
        <f t="shared" si="1"/>
        <v>3616.043745000004</v>
      </c>
      <c r="C23" s="176">
        <v>1618.3299010000021</v>
      </c>
      <c r="D23" s="176">
        <v>175.24343200000004</v>
      </c>
      <c r="E23" s="176">
        <v>266.5005470000001</v>
      </c>
      <c r="F23" s="176">
        <v>9.4710869999999954</v>
      </c>
      <c r="G23" s="176">
        <v>224.82955800000008</v>
      </c>
      <c r="H23" s="176">
        <v>240.51168699999985</v>
      </c>
      <c r="I23" s="176">
        <v>4.204962000000001</v>
      </c>
      <c r="J23" s="176">
        <v>101.902282</v>
      </c>
      <c r="K23" s="176">
        <v>76.370209999999986</v>
      </c>
      <c r="L23" s="176">
        <v>27.181165000000004</v>
      </c>
      <c r="M23" s="176">
        <v>610.08873299999993</v>
      </c>
      <c r="N23" s="175">
        <v>261.41018100000247</v>
      </c>
      <c r="P23" s="177"/>
      <c r="Q23" s="168"/>
      <c r="R23" s="168"/>
      <c r="S23" s="172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72"/>
      <c r="AM23" s="172"/>
      <c r="AN23" s="172"/>
      <c r="AO23" s="172"/>
      <c r="AP23" s="172"/>
      <c r="AQ23" s="172"/>
      <c r="AR23" s="172"/>
    </row>
    <row r="24" spans="1:44" s="166" customFormat="1" ht="8.65" customHeight="1" x14ac:dyDescent="0.15">
      <c r="A24" s="174" t="s">
        <v>25</v>
      </c>
      <c r="B24" s="175">
        <f t="shared" si="1"/>
        <v>166.064998</v>
      </c>
      <c r="C24" s="176">
        <v>42.956215999999976</v>
      </c>
      <c r="D24" s="176">
        <v>0.36282300000000001</v>
      </c>
      <c r="E24" s="176" t="s">
        <v>75</v>
      </c>
      <c r="F24" s="176" t="s">
        <v>75</v>
      </c>
      <c r="G24" s="176">
        <v>114.9355</v>
      </c>
      <c r="H24" s="176">
        <v>0.31637600000000005</v>
      </c>
      <c r="I24" s="176">
        <v>0</v>
      </c>
      <c r="J24" s="176">
        <v>-7.2719000000000006E-2</v>
      </c>
      <c r="K24" s="176" t="s">
        <v>75</v>
      </c>
      <c r="L24" s="176" t="s">
        <v>75</v>
      </c>
      <c r="M24" s="176">
        <v>0</v>
      </c>
      <c r="N24" s="175">
        <v>7.5668020000000524</v>
      </c>
      <c r="P24" s="177"/>
      <c r="Q24" s="168"/>
      <c r="R24" s="168"/>
      <c r="S24" s="172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72"/>
      <c r="AM24" s="172"/>
      <c r="AN24" s="172"/>
      <c r="AO24" s="172"/>
      <c r="AP24" s="172"/>
      <c r="AQ24" s="172"/>
      <c r="AR24" s="172"/>
    </row>
    <row r="25" spans="1:44" s="166" customFormat="1" ht="8.65" customHeight="1" x14ac:dyDescent="0.15">
      <c r="A25" s="174" t="s">
        <v>26</v>
      </c>
      <c r="B25" s="175">
        <f t="shared" si="1"/>
        <v>309.16424300000006</v>
      </c>
      <c r="C25" s="176">
        <v>256.3904839999999</v>
      </c>
      <c r="D25" s="176">
        <v>0.74715200000000015</v>
      </c>
      <c r="E25" s="176">
        <v>8.4197740000000003</v>
      </c>
      <c r="F25" s="176">
        <v>2.8214940000000004</v>
      </c>
      <c r="G25" s="176">
        <v>19.587423000000001</v>
      </c>
      <c r="H25" s="176">
        <v>4.315296</v>
      </c>
      <c r="I25" s="176">
        <v>0</v>
      </c>
      <c r="J25" s="176">
        <v>9.4817850000000021</v>
      </c>
      <c r="K25" s="176">
        <v>1.756947</v>
      </c>
      <c r="L25" s="176">
        <v>1.5713630000000003</v>
      </c>
      <c r="M25" s="176">
        <v>0</v>
      </c>
      <c r="N25" s="175">
        <v>4.0725250000000983</v>
      </c>
      <c r="P25" s="177"/>
      <c r="Q25" s="168"/>
      <c r="R25" s="168"/>
      <c r="S25" s="172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72"/>
      <c r="AM25" s="172"/>
      <c r="AN25" s="172"/>
      <c r="AO25" s="172"/>
      <c r="AP25" s="172"/>
      <c r="AQ25" s="172"/>
      <c r="AR25" s="172"/>
    </row>
    <row r="26" spans="1:44" s="166" customFormat="1" ht="8.65" customHeight="1" x14ac:dyDescent="0.15">
      <c r="A26" s="178" t="s">
        <v>27</v>
      </c>
      <c r="B26" s="179">
        <f t="shared" si="1"/>
        <v>36.014266919999976</v>
      </c>
      <c r="C26" s="180">
        <v>10.67522692</v>
      </c>
      <c r="D26" s="180">
        <v>0.20350399999999999</v>
      </c>
      <c r="E26" s="180">
        <v>1.331369</v>
      </c>
      <c r="F26" s="180">
        <v>2.5057179999999999</v>
      </c>
      <c r="G26" s="180">
        <v>0.30985399999999996</v>
      </c>
      <c r="H26" s="180">
        <v>12.61421</v>
      </c>
      <c r="I26" s="180" t="s">
        <v>75</v>
      </c>
      <c r="J26" s="180" t="s">
        <v>75</v>
      </c>
      <c r="K26" s="180">
        <v>-0.26617299999999999</v>
      </c>
      <c r="L26" s="180" t="s">
        <v>75</v>
      </c>
      <c r="M26" s="180">
        <v>0</v>
      </c>
      <c r="N26" s="179">
        <v>8.6405579999999738</v>
      </c>
      <c r="P26" s="177"/>
      <c r="Q26" s="168"/>
      <c r="R26" s="168"/>
      <c r="S26" s="172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72"/>
      <c r="AM26" s="172"/>
      <c r="AN26" s="172"/>
      <c r="AO26" s="172"/>
      <c r="AP26" s="172"/>
      <c r="AQ26" s="172"/>
      <c r="AR26" s="172"/>
    </row>
    <row r="27" spans="1:44" s="166" customFormat="1" ht="8.65" customHeight="1" x14ac:dyDescent="0.15">
      <c r="A27" s="174" t="s">
        <v>28</v>
      </c>
      <c r="B27" s="175">
        <f t="shared" si="1"/>
        <v>6.6628729999999967</v>
      </c>
      <c r="C27" s="176">
        <v>9.1740960000000022</v>
      </c>
      <c r="D27" s="176">
        <v>0.36618400000000001</v>
      </c>
      <c r="E27" s="176" t="s">
        <v>75</v>
      </c>
      <c r="F27" s="176">
        <v>8.1578999999999999E-2</v>
      </c>
      <c r="G27" s="176" t="s">
        <v>76</v>
      </c>
      <c r="H27" s="176" t="s">
        <v>75</v>
      </c>
      <c r="I27" s="176">
        <v>0</v>
      </c>
      <c r="J27" s="176" t="s">
        <v>75</v>
      </c>
      <c r="K27" s="176" t="s">
        <v>76</v>
      </c>
      <c r="L27" s="176">
        <v>0</v>
      </c>
      <c r="M27" s="176">
        <v>0</v>
      </c>
      <c r="N27" s="175">
        <v>-2.9589860000000057</v>
      </c>
      <c r="P27" s="177"/>
      <c r="Q27" s="168"/>
      <c r="R27" s="168"/>
      <c r="S27" s="172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72"/>
      <c r="AM27" s="172"/>
      <c r="AN27" s="172"/>
      <c r="AO27" s="172"/>
      <c r="AP27" s="172"/>
      <c r="AQ27" s="172"/>
      <c r="AR27" s="172"/>
    </row>
    <row r="28" spans="1:44" s="166" customFormat="1" ht="8.65" customHeight="1" x14ac:dyDescent="0.15">
      <c r="A28" s="174" t="s">
        <v>29</v>
      </c>
      <c r="B28" s="175">
        <f t="shared" si="1"/>
        <v>766.64695653000012</v>
      </c>
      <c r="C28" s="176">
        <v>520.1494715299998</v>
      </c>
      <c r="D28" s="176">
        <v>44.018390000000011</v>
      </c>
      <c r="E28" s="176">
        <v>43.456045999999972</v>
      </c>
      <c r="F28" s="176">
        <v>7.225950000000001</v>
      </c>
      <c r="G28" s="176">
        <v>64.474949000000009</v>
      </c>
      <c r="H28" s="176">
        <v>15.378380000000002</v>
      </c>
      <c r="I28" s="176" t="s">
        <v>75</v>
      </c>
      <c r="J28" s="176">
        <v>6.5333910000000017</v>
      </c>
      <c r="K28" s="176">
        <v>21.46756899999999</v>
      </c>
      <c r="L28" s="176">
        <v>0.7450730000000001</v>
      </c>
      <c r="M28" s="176">
        <v>0</v>
      </c>
      <c r="N28" s="175">
        <v>43.197737000000188</v>
      </c>
      <c r="P28" s="177"/>
      <c r="Q28" s="168"/>
      <c r="R28" s="168"/>
      <c r="S28" s="172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72"/>
      <c r="AM28" s="172"/>
      <c r="AN28" s="172"/>
      <c r="AO28" s="172"/>
      <c r="AP28" s="172"/>
      <c r="AQ28" s="172"/>
      <c r="AR28" s="172"/>
    </row>
    <row r="29" spans="1:44" s="166" customFormat="1" ht="8.65" customHeight="1" x14ac:dyDescent="0.15">
      <c r="A29" s="174" t="s">
        <v>30</v>
      </c>
      <c r="B29" s="175">
        <f t="shared" si="1"/>
        <v>1129.5082190000016</v>
      </c>
      <c r="C29" s="176">
        <v>542.89131600000019</v>
      </c>
      <c r="D29" s="176">
        <v>26.474101000000001</v>
      </c>
      <c r="E29" s="176">
        <v>200.17264099999994</v>
      </c>
      <c r="F29" s="176">
        <v>23.265647999999999</v>
      </c>
      <c r="G29" s="176">
        <v>31.613184</v>
      </c>
      <c r="H29" s="176">
        <v>45.274007000000019</v>
      </c>
      <c r="I29" s="176" t="s">
        <v>75</v>
      </c>
      <c r="J29" s="176">
        <v>80.652169999999998</v>
      </c>
      <c r="K29" s="176">
        <v>3.9988259999999993</v>
      </c>
      <c r="L29" s="176">
        <v>4.0850999999999997</v>
      </c>
      <c r="M29" s="176">
        <v>97.039633000000009</v>
      </c>
      <c r="N29" s="175">
        <v>74.041593000001512</v>
      </c>
      <c r="P29" s="177"/>
      <c r="Q29" s="168"/>
      <c r="R29" s="168"/>
      <c r="S29" s="172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72"/>
      <c r="AM29" s="172"/>
      <c r="AN29" s="172"/>
      <c r="AO29" s="172"/>
      <c r="AP29" s="172"/>
      <c r="AQ29" s="172"/>
      <c r="AR29" s="172"/>
    </row>
    <row r="30" spans="1:44" s="166" customFormat="1" ht="8.65" customHeight="1" x14ac:dyDescent="0.15">
      <c r="A30" s="178" t="s">
        <v>31</v>
      </c>
      <c r="B30" s="179">
        <f t="shared" si="1"/>
        <v>25.452082999999998</v>
      </c>
      <c r="C30" s="180">
        <v>11.228162000000003</v>
      </c>
      <c r="D30" s="180">
        <v>0.54676599999999997</v>
      </c>
      <c r="E30" s="180" t="s">
        <v>76</v>
      </c>
      <c r="F30" s="180" t="s">
        <v>75</v>
      </c>
      <c r="G30" s="180">
        <v>10.013886999999999</v>
      </c>
      <c r="H30" s="180" t="s">
        <v>76</v>
      </c>
      <c r="I30" s="180">
        <v>0</v>
      </c>
      <c r="J30" s="180" t="s">
        <v>75</v>
      </c>
      <c r="K30" s="180">
        <v>0.59400300000000006</v>
      </c>
      <c r="L30" s="180" t="s">
        <v>75</v>
      </c>
      <c r="M30" s="180">
        <v>0.189971</v>
      </c>
      <c r="N30" s="179">
        <v>2.879293999999998</v>
      </c>
      <c r="P30" s="177"/>
      <c r="Q30" s="168"/>
      <c r="R30" s="168"/>
      <c r="S30" s="172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72"/>
      <c r="AM30" s="172"/>
      <c r="AN30" s="172"/>
      <c r="AO30" s="172"/>
      <c r="AP30" s="172"/>
      <c r="AQ30" s="172"/>
      <c r="AR30" s="172"/>
    </row>
    <row r="31" spans="1:44" s="166" customFormat="1" ht="8.65" customHeight="1" x14ac:dyDescent="0.15">
      <c r="A31" s="174" t="s">
        <v>32</v>
      </c>
      <c r="B31" s="175">
        <f t="shared" si="1"/>
        <v>456.5705479999998</v>
      </c>
      <c r="C31" s="176">
        <v>60.163352000000025</v>
      </c>
      <c r="D31" s="176">
        <v>-0.34599000000000024</v>
      </c>
      <c r="E31" s="176">
        <v>17.093642000000003</v>
      </c>
      <c r="F31" s="176">
        <v>-1.1860280000000001</v>
      </c>
      <c r="G31" s="176" t="s">
        <v>76</v>
      </c>
      <c r="H31" s="176">
        <v>0.65664500000000015</v>
      </c>
      <c r="I31" s="176">
        <v>0</v>
      </c>
      <c r="J31" s="176">
        <v>367.35036799999995</v>
      </c>
      <c r="K31" s="176">
        <v>4.7554819999999998</v>
      </c>
      <c r="L31" s="176" t="s">
        <v>75</v>
      </c>
      <c r="M31" s="176" t="s">
        <v>75</v>
      </c>
      <c r="N31" s="175">
        <v>8.0830769999998324</v>
      </c>
      <c r="P31" s="177"/>
      <c r="Q31" s="168"/>
      <c r="R31" s="168"/>
      <c r="S31" s="172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72"/>
      <c r="AM31" s="172"/>
      <c r="AN31" s="172"/>
      <c r="AO31" s="172"/>
      <c r="AP31" s="172"/>
      <c r="AQ31" s="172"/>
      <c r="AR31" s="172"/>
    </row>
    <row r="32" spans="1:44" s="166" customFormat="1" ht="8.65" customHeight="1" x14ac:dyDescent="0.15">
      <c r="A32" s="174" t="s">
        <v>33</v>
      </c>
      <c r="B32" s="175">
        <f t="shared" si="1"/>
        <v>40.030776999999993</v>
      </c>
      <c r="C32" s="176">
        <v>10.641895999999996</v>
      </c>
      <c r="D32" s="176">
        <v>0.19991500000000004</v>
      </c>
      <c r="E32" s="176">
        <v>3.6249960000000003</v>
      </c>
      <c r="F32" s="176" t="s">
        <v>75</v>
      </c>
      <c r="G32" s="176">
        <v>0.42090599999999995</v>
      </c>
      <c r="H32" s="176">
        <v>2.9599970000000004</v>
      </c>
      <c r="I32" s="176">
        <v>0</v>
      </c>
      <c r="J32" s="176" t="s">
        <v>75</v>
      </c>
      <c r="K32" s="176">
        <v>9.9296200000000017</v>
      </c>
      <c r="L32" s="176" t="s">
        <v>75</v>
      </c>
      <c r="M32" s="176">
        <v>0</v>
      </c>
      <c r="N32" s="175">
        <v>12.253446999999994</v>
      </c>
      <c r="P32" s="177"/>
      <c r="Q32" s="168"/>
      <c r="R32" s="168"/>
      <c r="S32" s="172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72"/>
      <c r="AM32" s="172"/>
      <c r="AN32" s="172"/>
      <c r="AO32" s="172"/>
      <c r="AP32" s="172"/>
      <c r="AQ32" s="172"/>
      <c r="AR32" s="172"/>
    </row>
    <row r="33" spans="1:44" s="166" customFormat="1" ht="8.65" customHeight="1" x14ac:dyDescent="0.15">
      <c r="A33" s="174" t="s">
        <v>34</v>
      </c>
      <c r="B33" s="175">
        <f t="shared" si="1"/>
        <v>1767.6659729999978</v>
      </c>
      <c r="C33" s="176">
        <v>862.74370700000088</v>
      </c>
      <c r="D33" s="176">
        <v>31.061063000000004</v>
      </c>
      <c r="E33" s="176">
        <v>32.941905000000013</v>
      </c>
      <c r="F33" s="176">
        <v>7.000672999999999</v>
      </c>
      <c r="G33" s="176">
        <v>184.70435399999994</v>
      </c>
      <c r="H33" s="176">
        <v>34.020354999999988</v>
      </c>
      <c r="I33" s="176" t="s">
        <v>75</v>
      </c>
      <c r="J33" s="176">
        <v>10.811762000000007</v>
      </c>
      <c r="K33" s="176">
        <v>375.28671300000002</v>
      </c>
      <c r="L33" s="176">
        <v>6.9231569999999998</v>
      </c>
      <c r="M33" s="176">
        <v>0.168299</v>
      </c>
      <c r="N33" s="175">
        <v>222.00398499999733</v>
      </c>
      <c r="P33" s="177"/>
      <c r="Q33" s="168"/>
      <c r="R33" s="168"/>
      <c r="S33" s="172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72"/>
      <c r="AM33" s="172"/>
      <c r="AN33" s="172"/>
      <c r="AO33" s="172"/>
      <c r="AP33" s="172"/>
      <c r="AQ33" s="172"/>
      <c r="AR33" s="172"/>
    </row>
    <row r="34" spans="1:44" s="166" customFormat="1" ht="8.65" customHeight="1" x14ac:dyDescent="0.15">
      <c r="A34" s="178" t="s">
        <v>35</v>
      </c>
      <c r="B34" s="179">
        <f>SUM(C34:N34)</f>
        <v>46.90299899999998</v>
      </c>
      <c r="C34" s="180">
        <v>1.735926000000001</v>
      </c>
      <c r="D34" s="180">
        <v>0.33149300000000004</v>
      </c>
      <c r="E34" s="180" t="s">
        <v>76</v>
      </c>
      <c r="F34" s="180">
        <v>1.77475</v>
      </c>
      <c r="G34" s="180">
        <v>33.481051999999998</v>
      </c>
      <c r="H34" s="180" t="s">
        <v>76</v>
      </c>
      <c r="I34" s="180" t="s">
        <v>75</v>
      </c>
      <c r="J34" s="180" t="s">
        <v>75</v>
      </c>
      <c r="K34" s="180">
        <v>8.6418530000000011</v>
      </c>
      <c r="L34" s="180" t="s">
        <v>75</v>
      </c>
      <c r="M34" s="180">
        <v>0</v>
      </c>
      <c r="N34" s="179">
        <v>0.93792499999997858</v>
      </c>
      <c r="P34" s="177"/>
      <c r="Q34" s="168"/>
      <c r="R34" s="168"/>
      <c r="S34" s="172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72"/>
      <c r="AM34" s="172"/>
      <c r="AN34" s="172"/>
      <c r="AO34" s="172"/>
      <c r="AP34" s="172"/>
      <c r="AQ34" s="172"/>
      <c r="AR34" s="172"/>
    </row>
    <row r="35" spans="1:44" s="166" customFormat="1" ht="8.65" customHeight="1" x14ac:dyDescent="0.15">
      <c r="A35" s="174" t="s">
        <v>36</v>
      </c>
      <c r="B35" s="175">
        <f t="shared" si="1"/>
        <v>296.48246400000016</v>
      </c>
      <c r="C35" s="176">
        <v>233.78381600000009</v>
      </c>
      <c r="D35" s="176">
        <v>1.1227670000000001</v>
      </c>
      <c r="E35" s="176">
        <v>-36.649192000000021</v>
      </c>
      <c r="F35" s="176">
        <v>1.2253500000000002</v>
      </c>
      <c r="G35" s="176">
        <v>37.07604899999999</v>
      </c>
      <c r="H35" s="176">
        <v>44.825490000000002</v>
      </c>
      <c r="I35" s="176">
        <v>0</v>
      </c>
      <c r="J35" s="176" t="s">
        <v>75</v>
      </c>
      <c r="K35" s="176">
        <v>-1.8335590000000004</v>
      </c>
      <c r="L35" s="176">
        <v>0.53064399999999989</v>
      </c>
      <c r="M35" s="176">
        <v>0</v>
      </c>
      <c r="N35" s="175">
        <v>16.401099000000102</v>
      </c>
      <c r="P35" s="177"/>
      <c r="Q35" s="168"/>
      <c r="R35" s="168"/>
      <c r="S35" s="172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72"/>
      <c r="AM35" s="172"/>
      <c r="AN35" s="172"/>
      <c r="AO35" s="172"/>
      <c r="AP35" s="172"/>
      <c r="AQ35" s="172"/>
      <c r="AR35" s="172"/>
    </row>
    <row r="36" spans="1:44" s="166" customFormat="1" ht="8.65" customHeight="1" x14ac:dyDescent="0.15">
      <c r="A36" s="174" t="s">
        <v>61</v>
      </c>
      <c r="B36" s="175">
        <f t="shared" si="1"/>
        <v>255.19375799999972</v>
      </c>
      <c r="C36" s="176">
        <v>166.32894299999975</v>
      </c>
      <c r="D36" s="176">
        <v>2.0281759999999993</v>
      </c>
      <c r="E36" s="176">
        <v>11.400773999999998</v>
      </c>
      <c r="F36" s="176">
        <v>8.7104620000000015</v>
      </c>
      <c r="G36" s="176">
        <v>1.7395500000000002</v>
      </c>
      <c r="H36" s="176">
        <v>46.271044999999994</v>
      </c>
      <c r="I36" s="176">
        <v>0</v>
      </c>
      <c r="J36" s="176">
        <v>-22.287868000000003</v>
      </c>
      <c r="K36" s="176">
        <v>-10.662735</v>
      </c>
      <c r="L36" s="176">
        <v>0.56640299999999999</v>
      </c>
      <c r="M36" s="176" t="s">
        <v>75</v>
      </c>
      <c r="N36" s="175">
        <v>51.099007999999969</v>
      </c>
      <c r="P36" s="177"/>
      <c r="Q36" s="168"/>
      <c r="R36" s="168"/>
      <c r="S36" s="172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72"/>
      <c r="AM36" s="172"/>
      <c r="AN36" s="172"/>
      <c r="AO36" s="172"/>
      <c r="AP36" s="172"/>
      <c r="AQ36" s="172"/>
      <c r="AR36" s="172"/>
    </row>
    <row r="37" spans="1:44" s="166" customFormat="1" ht="8.65" customHeight="1" x14ac:dyDescent="0.15">
      <c r="A37" s="174" t="s">
        <v>38</v>
      </c>
      <c r="B37" s="175">
        <f t="shared" si="1"/>
        <v>133.28947201999986</v>
      </c>
      <c r="C37" s="176">
        <v>10.719334080000003</v>
      </c>
      <c r="D37" s="176">
        <v>1.5686450000000003</v>
      </c>
      <c r="E37" s="176">
        <v>0.34723399999999999</v>
      </c>
      <c r="F37" s="176">
        <v>4.4647409999999992</v>
      </c>
      <c r="G37" s="176">
        <v>82.270538999999999</v>
      </c>
      <c r="H37" s="176">
        <v>0.59832693999999986</v>
      </c>
      <c r="I37" s="176">
        <v>0.14550399999999999</v>
      </c>
      <c r="J37" s="176" t="s">
        <v>75</v>
      </c>
      <c r="K37" s="176">
        <v>24.462263</v>
      </c>
      <c r="L37" s="176">
        <v>0.68179200000000062</v>
      </c>
      <c r="M37" s="176" t="s">
        <v>76</v>
      </c>
      <c r="N37" s="175">
        <v>8.0310929999998564</v>
      </c>
      <c r="P37" s="177"/>
      <c r="Q37" s="168"/>
      <c r="R37" s="168"/>
      <c r="S37" s="172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72"/>
      <c r="AM37" s="172"/>
      <c r="AN37" s="172"/>
      <c r="AO37" s="172"/>
      <c r="AP37" s="172"/>
      <c r="AQ37" s="172"/>
      <c r="AR37" s="172"/>
    </row>
    <row r="38" spans="1:44" s="166" customFormat="1" ht="8.65" customHeight="1" x14ac:dyDescent="0.15">
      <c r="A38" s="178" t="s">
        <v>39</v>
      </c>
      <c r="B38" s="179">
        <f t="shared" si="1"/>
        <v>255.41711800000007</v>
      </c>
      <c r="C38" s="180">
        <v>47.918353000000003</v>
      </c>
      <c r="D38" s="180">
        <v>0.33937000000000006</v>
      </c>
      <c r="E38" s="180">
        <v>18.698960000000014</v>
      </c>
      <c r="F38" s="180" t="s">
        <v>75</v>
      </c>
      <c r="G38" s="180">
        <v>3.5533250000000005</v>
      </c>
      <c r="H38" s="180">
        <v>4.8094319999999993</v>
      </c>
      <c r="I38" s="180">
        <v>0</v>
      </c>
      <c r="J38" s="180" t="s">
        <v>75</v>
      </c>
      <c r="K38" s="180">
        <v>-10.883539999999998</v>
      </c>
      <c r="L38" s="180">
        <v>7.016983999999999</v>
      </c>
      <c r="M38" s="180">
        <v>0</v>
      </c>
      <c r="N38" s="179">
        <v>183.96423400000003</v>
      </c>
      <c r="P38" s="177"/>
      <c r="Q38" s="168"/>
      <c r="R38" s="168"/>
      <c r="S38" s="172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72"/>
      <c r="AM38" s="172"/>
      <c r="AN38" s="172"/>
      <c r="AO38" s="172"/>
      <c r="AP38" s="172"/>
      <c r="AQ38" s="172"/>
      <c r="AR38" s="172"/>
    </row>
    <row r="39" spans="1:44" s="166" customFormat="1" ht="8.65" customHeight="1" x14ac:dyDescent="0.15">
      <c r="A39" s="174" t="s">
        <v>40</v>
      </c>
      <c r="B39" s="175">
        <f t="shared" si="1"/>
        <v>81.125646000000046</v>
      </c>
      <c r="C39" s="176">
        <v>64.72566599999999</v>
      </c>
      <c r="D39" s="176">
        <v>-2.7638820000000002</v>
      </c>
      <c r="E39" s="176">
        <v>0.46312700000000012</v>
      </c>
      <c r="F39" s="176">
        <v>0.87900099999999992</v>
      </c>
      <c r="G39" s="176">
        <v>12.340814999999999</v>
      </c>
      <c r="H39" s="176">
        <v>4.61972</v>
      </c>
      <c r="I39" s="176">
        <v>0</v>
      </c>
      <c r="J39" s="176" t="s">
        <v>75</v>
      </c>
      <c r="K39" s="176">
        <v>1.9114370000000003</v>
      </c>
      <c r="L39" s="176" t="s">
        <v>75</v>
      </c>
      <c r="M39" s="176">
        <v>0</v>
      </c>
      <c r="N39" s="175">
        <v>-1.0502379999999505</v>
      </c>
      <c r="P39" s="177"/>
      <c r="Q39" s="168"/>
      <c r="R39" s="168"/>
      <c r="S39" s="172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72"/>
      <c r="AM39" s="172"/>
      <c r="AN39" s="172"/>
      <c r="AO39" s="172"/>
      <c r="AP39" s="172"/>
      <c r="AQ39" s="172"/>
      <c r="AR39" s="172"/>
    </row>
    <row r="40" spans="1:44" s="166" customFormat="1" ht="8.65" customHeight="1" x14ac:dyDescent="0.15">
      <c r="A40" s="174" t="s">
        <v>41</v>
      </c>
      <c r="B40" s="175">
        <f t="shared" si="1"/>
        <v>321.15278035999984</v>
      </c>
      <c r="C40" s="176">
        <v>253.81486336000034</v>
      </c>
      <c r="D40" s="176">
        <v>0.73277199999999998</v>
      </c>
      <c r="E40" s="176">
        <v>10.998965000000004</v>
      </c>
      <c r="F40" s="176">
        <v>5.2178950000000004</v>
      </c>
      <c r="G40" s="176">
        <v>27.289187000000013</v>
      </c>
      <c r="H40" s="176">
        <v>3.6803019999999997</v>
      </c>
      <c r="I40" s="176">
        <v>0</v>
      </c>
      <c r="J40" s="176">
        <v>3.8726470000000006</v>
      </c>
      <c r="K40" s="176">
        <v>-28.419735999999997</v>
      </c>
      <c r="L40" s="176" t="s">
        <v>75</v>
      </c>
      <c r="M40" s="176">
        <v>0</v>
      </c>
      <c r="N40" s="175">
        <v>43.965884999999446</v>
      </c>
      <c r="P40" s="177"/>
      <c r="Q40" s="168"/>
      <c r="R40" s="168"/>
      <c r="S40" s="172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72"/>
      <c r="AM40" s="172"/>
      <c r="AN40" s="172"/>
      <c r="AO40" s="172"/>
      <c r="AP40" s="172"/>
      <c r="AQ40" s="172"/>
      <c r="AR40" s="172"/>
    </row>
    <row r="41" spans="1:44" s="166" customFormat="1" ht="8.65" customHeight="1" x14ac:dyDescent="0.15">
      <c r="A41" s="174" t="s">
        <v>42</v>
      </c>
      <c r="B41" s="175">
        <f t="shared" si="1"/>
        <v>32.160020999999979</v>
      </c>
      <c r="C41" s="176">
        <v>13.475014</v>
      </c>
      <c r="D41" s="176">
        <v>0.47777999999999987</v>
      </c>
      <c r="E41" s="176" t="s">
        <v>76</v>
      </c>
      <c r="F41" s="176">
        <v>5.6289899999999999</v>
      </c>
      <c r="G41" s="176" t="s">
        <v>76</v>
      </c>
      <c r="H41" s="176" t="s">
        <v>76</v>
      </c>
      <c r="I41" s="176">
        <v>0</v>
      </c>
      <c r="J41" s="176" t="s">
        <v>75</v>
      </c>
      <c r="K41" s="176">
        <v>4.4711249999999998</v>
      </c>
      <c r="L41" s="176">
        <v>0</v>
      </c>
      <c r="M41" s="176">
        <v>0</v>
      </c>
      <c r="N41" s="175">
        <v>8.1071119999999794</v>
      </c>
      <c r="P41" s="177"/>
      <c r="Q41" s="168"/>
      <c r="R41" s="168"/>
      <c r="S41" s="172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72"/>
      <c r="AM41" s="172"/>
      <c r="AN41" s="172"/>
      <c r="AO41" s="172"/>
      <c r="AP41" s="172"/>
      <c r="AQ41" s="172"/>
      <c r="AR41" s="172"/>
    </row>
    <row r="42" spans="1:44" s="166" customFormat="1" ht="8.65" customHeight="1" x14ac:dyDescent="0.15">
      <c r="A42" s="178" t="s">
        <v>43</v>
      </c>
      <c r="B42" s="179">
        <f t="shared" si="1"/>
        <v>582.57692200000008</v>
      </c>
      <c r="C42" s="180">
        <v>501.61882900000001</v>
      </c>
      <c r="D42" s="180">
        <v>0.75545400000000007</v>
      </c>
      <c r="E42" s="180">
        <v>19.932437999999994</v>
      </c>
      <c r="F42" s="180" t="s">
        <v>75</v>
      </c>
      <c r="G42" s="180">
        <v>3.3145010000000004</v>
      </c>
      <c r="H42" s="180">
        <v>6.232092999999999</v>
      </c>
      <c r="I42" s="180">
        <v>0</v>
      </c>
      <c r="J42" s="180">
        <v>31.905122000000006</v>
      </c>
      <c r="K42" s="180">
        <v>-42.083361000000004</v>
      </c>
      <c r="L42" s="180" t="s">
        <v>75</v>
      </c>
      <c r="M42" s="180">
        <v>0</v>
      </c>
      <c r="N42" s="179">
        <v>60.901846000000091</v>
      </c>
      <c r="P42" s="177"/>
      <c r="Q42" s="168"/>
      <c r="R42" s="168"/>
      <c r="S42" s="172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72"/>
      <c r="AM42" s="172"/>
      <c r="AN42" s="172"/>
      <c r="AO42" s="172"/>
      <c r="AP42" s="172"/>
      <c r="AQ42" s="172"/>
      <c r="AR42" s="172"/>
    </row>
    <row r="43" spans="1:44" s="166" customFormat="1" ht="8.65" customHeight="1" x14ac:dyDescent="0.15">
      <c r="A43" s="174" t="s">
        <v>44</v>
      </c>
      <c r="B43" s="175">
        <f t="shared" si="1"/>
        <v>55.006034000000014</v>
      </c>
      <c r="C43" s="176">
        <v>26.677306999999999</v>
      </c>
      <c r="D43" s="176">
        <v>0.12181</v>
      </c>
      <c r="E43" s="176">
        <v>13.842227999999999</v>
      </c>
      <c r="F43" s="176" t="s">
        <v>75</v>
      </c>
      <c r="G43" s="176">
        <v>7.6652999999999999E-2</v>
      </c>
      <c r="H43" s="176" t="s">
        <v>75</v>
      </c>
      <c r="I43" s="176">
        <v>0</v>
      </c>
      <c r="J43" s="176" t="s">
        <v>75</v>
      </c>
      <c r="K43" s="176">
        <v>0</v>
      </c>
      <c r="L43" s="176" t="s">
        <v>75</v>
      </c>
      <c r="M43" s="176">
        <v>0</v>
      </c>
      <c r="N43" s="175">
        <v>14.288036000000012</v>
      </c>
      <c r="P43" s="177"/>
      <c r="Q43" s="168"/>
      <c r="R43" s="168"/>
      <c r="S43" s="172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72"/>
      <c r="AM43" s="172"/>
      <c r="AN43" s="172"/>
      <c r="AO43" s="172"/>
      <c r="AP43" s="172"/>
      <c r="AQ43" s="172"/>
      <c r="AR43" s="172"/>
    </row>
    <row r="44" spans="1:44" s="166" customFormat="1" ht="8.65" customHeight="1" x14ac:dyDescent="0.15">
      <c r="A44" s="174" t="s">
        <v>45</v>
      </c>
      <c r="B44" s="175">
        <f t="shared" si="1"/>
        <v>56.007422000000034</v>
      </c>
      <c r="C44" s="176">
        <v>22.363382000000055</v>
      </c>
      <c r="D44" s="176">
        <v>0.84626499999999993</v>
      </c>
      <c r="E44" s="176">
        <v>9.4524090000000012</v>
      </c>
      <c r="F44" s="176">
        <v>10.629916</v>
      </c>
      <c r="G44" s="176">
        <v>7.8477000000000005E-2</v>
      </c>
      <c r="H44" s="176">
        <v>8.1597050000000007</v>
      </c>
      <c r="I44" s="176">
        <v>0</v>
      </c>
      <c r="J44" s="176">
        <v>4.4903510000000004</v>
      </c>
      <c r="K44" s="176">
        <v>-10.801591000000004</v>
      </c>
      <c r="L44" s="176" t="s">
        <v>75</v>
      </c>
      <c r="M44" s="176">
        <v>0</v>
      </c>
      <c r="N44" s="175">
        <v>10.788507999999979</v>
      </c>
      <c r="P44" s="177"/>
      <c r="Q44" s="168"/>
      <c r="R44" s="168"/>
      <c r="S44" s="172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72"/>
      <c r="AM44" s="172"/>
      <c r="AN44" s="172"/>
      <c r="AO44" s="172"/>
      <c r="AP44" s="172"/>
      <c r="AQ44" s="172"/>
      <c r="AR44" s="172"/>
    </row>
    <row r="45" spans="1:44" s="166" customFormat="1" ht="8.65" customHeight="1" x14ac:dyDescent="0.15">
      <c r="A45" s="174" t="s">
        <v>46</v>
      </c>
      <c r="B45" s="175">
        <f t="shared" si="1"/>
        <v>64.091764960000049</v>
      </c>
      <c r="C45" s="176">
        <v>35.825400959999996</v>
      </c>
      <c r="D45" s="176">
        <v>0.60506700000000002</v>
      </c>
      <c r="E45" s="176" t="s">
        <v>76</v>
      </c>
      <c r="F45" s="176" t="s">
        <v>75</v>
      </c>
      <c r="G45" s="176">
        <v>8.897300000000001E-2</v>
      </c>
      <c r="H45" s="176">
        <v>0.9473339999999999</v>
      </c>
      <c r="I45" s="176">
        <v>0</v>
      </c>
      <c r="J45" s="176" t="s">
        <v>75</v>
      </c>
      <c r="K45" s="176">
        <v>19.428163000000001</v>
      </c>
      <c r="L45" s="176">
        <v>8.4231999999999974E-2</v>
      </c>
      <c r="M45" s="176">
        <v>0</v>
      </c>
      <c r="N45" s="175">
        <v>7.1125950000000557</v>
      </c>
      <c r="P45" s="177"/>
      <c r="Q45" s="168"/>
      <c r="R45" s="168"/>
      <c r="S45" s="172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72"/>
      <c r="AM45" s="172"/>
      <c r="AN45" s="172"/>
      <c r="AO45" s="172"/>
      <c r="AP45" s="172"/>
      <c r="AQ45" s="172"/>
      <c r="AR45" s="172"/>
    </row>
    <row r="46" spans="1:44" s="166" customFormat="1" ht="8.65" customHeight="1" x14ac:dyDescent="0.15">
      <c r="A46" s="178" t="s">
        <v>47</v>
      </c>
      <c r="B46" s="179">
        <f t="shared" si="1"/>
        <v>30.590730999999995</v>
      </c>
      <c r="C46" s="180">
        <v>16.499251999999995</v>
      </c>
      <c r="D46" s="180">
        <v>0.169707</v>
      </c>
      <c r="E46" s="180" t="s">
        <v>75</v>
      </c>
      <c r="F46" s="180" t="s">
        <v>75</v>
      </c>
      <c r="G46" s="180" t="s">
        <v>76</v>
      </c>
      <c r="H46" s="180">
        <v>11.481070000000003</v>
      </c>
      <c r="I46" s="180">
        <v>0</v>
      </c>
      <c r="J46" s="180">
        <v>-0.22481999999999994</v>
      </c>
      <c r="K46" s="180">
        <v>0</v>
      </c>
      <c r="L46" s="180">
        <v>0</v>
      </c>
      <c r="M46" s="180">
        <v>0</v>
      </c>
      <c r="N46" s="179">
        <v>2.6655219999999993</v>
      </c>
      <c r="P46" s="177"/>
      <c r="Q46" s="168"/>
      <c r="R46" s="168"/>
      <c r="S46" s="172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72"/>
      <c r="AM46" s="172"/>
      <c r="AN46" s="172"/>
      <c r="AO46" s="172"/>
      <c r="AP46" s="172"/>
      <c r="AQ46" s="172"/>
      <c r="AR46" s="172"/>
    </row>
    <row r="47" spans="1:44" s="166" customFormat="1" ht="9" customHeight="1" x14ac:dyDescent="0.15">
      <c r="A47" s="181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3"/>
      <c r="P47" s="168"/>
      <c r="Q47" s="167"/>
      <c r="R47" s="168"/>
      <c r="S47" s="184"/>
      <c r="T47" s="184"/>
      <c r="U47" s="184"/>
      <c r="V47" s="184"/>
      <c r="W47" s="184"/>
      <c r="X47" s="184"/>
    </row>
    <row r="48" spans="1:44" s="166" customFormat="1" ht="8.65" customHeight="1" x14ac:dyDescent="0.15">
      <c r="A48" s="163">
        <v>2000</v>
      </c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Q48" s="167"/>
      <c r="R48" s="168"/>
    </row>
    <row r="49" spans="1:24" s="171" customFormat="1" ht="8.65" customHeight="1" x14ac:dyDescent="0.15">
      <c r="A49" s="169" t="s">
        <v>15</v>
      </c>
      <c r="B49" s="170">
        <f>SUM(B51:B82)</f>
        <v>18210.260714450011</v>
      </c>
      <c r="C49" s="170">
        <f t="shared" ref="C49:K49" si="2">SUM(C51:C82)</f>
        <v>11887.555002859999</v>
      </c>
      <c r="D49" s="170">
        <f>SUM(D51:D82)-0.1</f>
        <v>1088.954371</v>
      </c>
      <c r="E49" s="170">
        <f>SUM(E51:E82)-0.1</f>
        <v>283.60092509000003</v>
      </c>
      <c r="F49" s="170">
        <f>SUM(F51:F82)-0.5</f>
        <v>67.038736</v>
      </c>
      <c r="G49" s="170">
        <f t="shared" si="2"/>
        <v>3719.5184150000018</v>
      </c>
      <c r="H49" s="170">
        <f t="shared" si="2"/>
        <v>570.09893550000004</v>
      </c>
      <c r="I49" s="170">
        <f>SUM(I51:I82)+0.1</f>
        <v>21.924287000000003</v>
      </c>
      <c r="J49" s="170">
        <f>SUM(J51:J82)+2.3</f>
        <v>678.32795900000008</v>
      </c>
      <c r="K49" s="170">
        <f t="shared" si="2"/>
        <v>996.9205860000003</v>
      </c>
      <c r="L49" s="170">
        <f>SUM(L51:L82)+6.8</f>
        <v>45.481705999999981</v>
      </c>
      <c r="M49" s="170">
        <f>SUM(M51:M82)+7.2</f>
        <v>-195.11910599999996</v>
      </c>
      <c r="N49" s="170">
        <f>SUM(N51:N82)-15.7</f>
        <v>-954.04110299999058</v>
      </c>
      <c r="P49" s="170"/>
      <c r="Q49" s="170"/>
      <c r="R49" s="168"/>
      <c r="S49" s="185"/>
      <c r="T49" s="185"/>
      <c r="U49" s="185"/>
      <c r="V49" s="185"/>
      <c r="W49" s="185"/>
      <c r="X49" s="185"/>
    </row>
    <row r="50" spans="1:24" s="171" customFormat="1" ht="3.95" customHeight="1" x14ac:dyDescent="0.15">
      <c r="A50" s="169"/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P50" s="177"/>
      <c r="Q50" s="173"/>
      <c r="R50" s="172"/>
      <c r="S50" s="185"/>
      <c r="T50" s="185"/>
      <c r="U50" s="185"/>
      <c r="V50" s="185"/>
      <c r="W50" s="185"/>
      <c r="X50" s="185"/>
    </row>
    <row r="51" spans="1:24" s="166" customFormat="1" ht="8.65" customHeight="1" x14ac:dyDescent="0.15">
      <c r="A51" s="174" t="s">
        <v>16</v>
      </c>
      <c r="B51" s="175">
        <f>SUM(C51:N51)</f>
        <v>288.16124299999973</v>
      </c>
      <c r="C51" s="176">
        <v>93.917183999999963</v>
      </c>
      <c r="D51" s="176">
        <v>3.7800769999999999</v>
      </c>
      <c r="E51" s="176">
        <v>1.8403109999999996</v>
      </c>
      <c r="F51" s="176" t="s">
        <v>76</v>
      </c>
      <c r="G51" s="176">
        <v>14.222168</v>
      </c>
      <c r="H51" s="176">
        <v>0.67088499999999995</v>
      </c>
      <c r="I51" s="176">
        <v>7.5897129999999988</v>
      </c>
      <c r="J51" s="176">
        <v>187.21104300000002</v>
      </c>
      <c r="K51" s="176">
        <v>1.1592829999999998</v>
      </c>
      <c r="L51" s="176" t="s">
        <v>76</v>
      </c>
      <c r="M51" s="176">
        <v>0</v>
      </c>
      <c r="N51" s="176">
        <v>-22.229421000000286</v>
      </c>
      <c r="P51" s="177"/>
      <c r="Q51" s="168"/>
      <c r="R51" s="168"/>
      <c r="S51" s="185"/>
      <c r="T51" s="184"/>
      <c r="U51" s="184"/>
      <c r="V51" s="184"/>
      <c r="W51" s="184"/>
      <c r="X51" s="184"/>
    </row>
    <row r="52" spans="1:24" s="166" customFormat="1" ht="8.65" customHeight="1" x14ac:dyDescent="0.15">
      <c r="A52" s="174" t="s">
        <v>17</v>
      </c>
      <c r="B52" s="175">
        <f t="shared" ref="B52:B69" si="3">SUM(C52:N52)</f>
        <v>1054.0118179799995</v>
      </c>
      <c r="C52" s="176">
        <v>766.56742997999947</v>
      </c>
      <c r="D52" s="176">
        <v>2.6990180000000015</v>
      </c>
      <c r="E52" s="176">
        <v>5.9050250000000011</v>
      </c>
      <c r="F52" s="176">
        <v>0.34155899999999989</v>
      </c>
      <c r="G52" s="176">
        <v>53.817768000000001</v>
      </c>
      <c r="H52" s="176">
        <v>4.1549370000000003</v>
      </c>
      <c r="I52" s="176">
        <v>7.2844000000000006E-2</v>
      </c>
      <c r="J52" s="176">
        <v>131.90796000000014</v>
      </c>
      <c r="K52" s="176">
        <v>5.5086430000000002</v>
      </c>
      <c r="L52" s="176">
        <v>0.47680099999999997</v>
      </c>
      <c r="M52" s="176" t="s">
        <v>75</v>
      </c>
      <c r="N52" s="176">
        <v>82.559832999999799</v>
      </c>
      <c r="P52" s="177"/>
      <c r="Q52" s="168"/>
      <c r="R52" s="168"/>
      <c r="S52" s="185"/>
      <c r="T52" s="184"/>
      <c r="U52" s="184"/>
      <c r="V52" s="184"/>
      <c r="W52" s="184"/>
      <c r="X52" s="184"/>
    </row>
    <row r="53" spans="1:24" s="166" customFormat="1" ht="8.65" customHeight="1" x14ac:dyDescent="0.15">
      <c r="A53" s="174" t="s">
        <v>18</v>
      </c>
      <c r="B53" s="175">
        <f t="shared" si="3"/>
        <v>173.03203891999993</v>
      </c>
      <c r="C53" s="176">
        <v>78.502649830000024</v>
      </c>
      <c r="D53" s="176" t="s">
        <v>76</v>
      </c>
      <c r="E53" s="176">
        <v>0.27569009</v>
      </c>
      <c r="F53" s="176">
        <v>0.33566099999999999</v>
      </c>
      <c r="G53" s="176">
        <v>107.73810300000001</v>
      </c>
      <c r="H53" s="176">
        <v>4.97445</v>
      </c>
      <c r="I53" s="176">
        <v>0</v>
      </c>
      <c r="J53" s="176" t="s">
        <v>75</v>
      </c>
      <c r="K53" s="176">
        <v>0.57399999999999995</v>
      </c>
      <c r="L53" s="176">
        <v>0.30971500000000007</v>
      </c>
      <c r="M53" s="176" t="s">
        <v>75</v>
      </c>
      <c r="N53" s="176">
        <v>-19.678230000000127</v>
      </c>
      <c r="P53" s="177"/>
      <c r="Q53" s="168"/>
      <c r="R53" s="168"/>
      <c r="S53" s="185"/>
      <c r="T53" s="184"/>
      <c r="U53" s="184"/>
      <c r="V53" s="184"/>
      <c r="W53" s="184"/>
      <c r="X53" s="184"/>
    </row>
    <row r="54" spans="1:24" s="166" customFormat="1" ht="8.65" customHeight="1" x14ac:dyDescent="0.15">
      <c r="A54" s="178" t="s">
        <v>19</v>
      </c>
      <c r="B54" s="179">
        <f t="shared" si="3"/>
        <v>25.308216000000009</v>
      </c>
      <c r="C54" s="180">
        <v>29.144802000000006</v>
      </c>
      <c r="D54" s="180">
        <v>-6.6934000000000021E-2</v>
      </c>
      <c r="E54" s="180" t="s">
        <v>76</v>
      </c>
      <c r="F54" s="180">
        <v>0</v>
      </c>
      <c r="G54" s="180">
        <v>8.2670060000000003</v>
      </c>
      <c r="H54" s="180">
        <v>0.41070000000000001</v>
      </c>
      <c r="I54" s="180">
        <v>0</v>
      </c>
      <c r="J54" s="180" t="s">
        <v>75</v>
      </c>
      <c r="K54" s="180" t="s">
        <v>75</v>
      </c>
      <c r="L54" s="180" t="s">
        <v>75</v>
      </c>
      <c r="M54" s="180">
        <v>0</v>
      </c>
      <c r="N54" s="179">
        <v>-12.447357999999994</v>
      </c>
      <c r="P54" s="177"/>
      <c r="Q54" s="168"/>
      <c r="R54" s="168"/>
      <c r="S54" s="185"/>
      <c r="T54" s="184"/>
      <c r="U54" s="184"/>
      <c r="V54" s="184"/>
      <c r="W54" s="184"/>
      <c r="X54" s="184"/>
    </row>
    <row r="55" spans="1:24" s="166" customFormat="1" ht="8.65" customHeight="1" x14ac:dyDescent="0.15">
      <c r="A55" s="174" t="s">
        <v>20</v>
      </c>
      <c r="B55" s="175">
        <f t="shared" si="3"/>
        <v>511.2167680000004</v>
      </c>
      <c r="C55" s="176">
        <v>420.91748100000035</v>
      </c>
      <c r="D55" s="176">
        <v>1.561558</v>
      </c>
      <c r="E55" s="176">
        <v>21.358982000000001</v>
      </c>
      <c r="F55" s="176" t="s">
        <v>75</v>
      </c>
      <c r="G55" s="176">
        <v>29.022603</v>
      </c>
      <c r="H55" s="176">
        <v>42.699664999999996</v>
      </c>
      <c r="I55" s="176">
        <v>0</v>
      </c>
      <c r="J55" s="176">
        <v>6.7351150000000013</v>
      </c>
      <c r="K55" s="176">
        <v>21.678274000000002</v>
      </c>
      <c r="L55" s="176">
        <v>9.5044000000000017E-2</v>
      </c>
      <c r="M55" s="176">
        <v>0</v>
      </c>
      <c r="N55" s="175">
        <v>-32.851953999999921</v>
      </c>
      <c r="P55" s="177"/>
      <c r="Q55" s="168"/>
      <c r="R55" s="168"/>
      <c r="S55" s="185"/>
      <c r="T55" s="184"/>
      <c r="U55" s="184"/>
      <c r="V55" s="184"/>
      <c r="W55" s="184"/>
      <c r="X55" s="184"/>
    </row>
    <row r="56" spans="1:24" s="166" customFormat="1" ht="8.65" customHeight="1" x14ac:dyDescent="0.15">
      <c r="A56" s="174" t="s">
        <v>21</v>
      </c>
      <c r="B56" s="175">
        <f t="shared" si="3"/>
        <v>15.856372449999995</v>
      </c>
      <c r="C56" s="176">
        <v>25.280128449999985</v>
      </c>
      <c r="D56" s="176">
        <v>-6.9612999999999994E-2</v>
      </c>
      <c r="E56" s="176">
        <v>0.23848599999999998</v>
      </c>
      <c r="F56" s="176" t="s">
        <v>75</v>
      </c>
      <c r="G56" s="176">
        <v>7.6896640000000005</v>
      </c>
      <c r="H56" s="176">
        <v>0.72844500000000012</v>
      </c>
      <c r="I56" s="176">
        <v>0</v>
      </c>
      <c r="J56" s="176">
        <v>0.73134499999999991</v>
      </c>
      <c r="K56" s="176">
        <v>0.43747000000000008</v>
      </c>
      <c r="L56" s="176" t="s">
        <v>76</v>
      </c>
      <c r="M56" s="176">
        <v>0</v>
      </c>
      <c r="N56" s="175">
        <v>-19.179552999999984</v>
      </c>
      <c r="P56" s="177"/>
      <c r="Q56" s="168"/>
      <c r="R56" s="168"/>
      <c r="S56" s="185"/>
      <c r="T56" s="184"/>
      <c r="U56" s="184"/>
      <c r="V56" s="184"/>
      <c r="W56" s="184"/>
      <c r="X56" s="184"/>
    </row>
    <row r="57" spans="1:24" s="166" customFormat="1" ht="8.65" customHeight="1" x14ac:dyDescent="0.15">
      <c r="A57" s="174" t="s">
        <v>22</v>
      </c>
      <c r="B57" s="175">
        <f t="shared" si="3"/>
        <v>43.472611999999991</v>
      </c>
      <c r="C57" s="176">
        <v>66.527242999999999</v>
      </c>
      <c r="D57" s="176">
        <v>-0.16311099999999998</v>
      </c>
      <c r="E57" s="176" t="s">
        <v>76</v>
      </c>
      <c r="F57" s="176">
        <v>0.53234099999999995</v>
      </c>
      <c r="G57" s="176">
        <v>23.831299000000001</v>
      </c>
      <c r="H57" s="176">
        <v>0.51627100000000004</v>
      </c>
      <c r="I57" s="176">
        <v>0</v>
      </c>
      <c r="J57" s="176">
        <v>1.8683099999999997</v>
      </c>
      <c r="K57" s="176">
        <v>0.11595899999999999</v>
      </c>
      <c r="L57" s="176" t="s">
        <v>75</v>
      </c>
      <c r="M57" s="176">
        <v>0</v>
      </c>
      <c r="N57" s="175">
        <v>-49.755700000000012</v>
      </c>
      <c r="P57" s="177"/>
      <c r="Q57" s="168"/>
      <c r="R57" s="168"/>
      <c r="S57" s="185"/>
      <c r="T57" s="184"/>
      <c r="U57" s="184"/>
      <c r="V57" s="184"/>
      <c r="W57" s="184"/>
      <c r="X57" s="184"/>
    </row>
    <row r="58" spans="1:24" s="166" customFormat="1" ht="8.65" customHeight="1" x14ac:dyDescent="0.15">
      <c r="A58" s="178" t="s">
        <v>23</v>
      </c>
      <c r="B58" s="179">
        <f t="shared" si="3"/>
        <v>1387.1557400000008</v>
      </c>
      <c r="C58" s="180">
        <v>1227.076126000002</v>
      </c>
      <c r="D58" s="180">
        <v>22.026331000000003</v>
      </c>
      <c r="E58" s="180">
        <v>7.2773849999999989</v>
      </c>
      <c r="F58" s="180" t="s">
        <v>75</v>
      </c>
      <c r="G58" s="180">
        <v>41.027540999999999</v>
      </c>
      <c r="H58" s="180">
        <v>6.3552480000000005</v>
      </c>
      <c r="I58" s="180" t="s">
        <v>75</v>
      </c>
      <c r="J58" s="180">
        <v>43.893334000000017</v>
      </c>
      <c r="K58" s="180">
        <v>20.566259999999996</v>
      </c>
      <c r="L58" s="180">
        <v>12.622334</v>
      </c>
      <c r="M58" s="180">
        <v>57.340099000000002</v>
      </c>
      <c r="N58" s="179">
        <v>-51.02891800000134</v>
      </c>
      <c r="P58" s="177"/>
      <c r="Q58" s="168"/>
      <c r="R58" s="168"/>
      <c r="S58" s="185"/>
      <c r="T58" s="184"/>
      <c r="U58" s="184"/>
      <c r="V58" s="184"/>
      <c r="W58" s="184"/>
      <c r="X58" s="184"/>
    </row>
    <row r="59" spans="1:24" s="166" customFormat="1" ht="8.65" customHeight="1" x14ac:dyDescent="0.15">
      <c r="A59" s="174" t="s">
        <v>24</v>
      </c>
      <c r="B59" s="175">
        <f t="shared" si="3"/>
        <v>5278.3937567800122</v>
      </c>
      <c r="C59" s="176">
        <v>2832.6209907799957</v>
      </c>
      <c r="D59" s="176">
        <v>710.05960500000003</v>
      </c>
      <c r="E59" s="176">
        <v>32.453186000000009</v>
      </c>
      <c r="F59" s="176">
        <v>45.278904000000011</v>
      </c>
      <c r="G59" s="176">
        <v>2065.1087340000008</v>
      </c>
      <c r="H59" s="176">
        <v>161.95012200000005</v>
      </c>
      <c r="I59" s="176">
        <v>13.728597000000002</v>
      </c>
      <c r="J59" s="176">
        <v>49.033374000000002</v>
      </c>
      <c r="K59" s="176">
        <v>53.041566000000017</v>
      </c>
      <c r="L59" s="176">
        <v>17.322067999999984</v>
      </c>
      <c r="M59" s="176">
        <v>-330.75744699999996</v>
      </c>
      <c r="N59" s="175">
        <v>-371.44594299998425</v>
      </c>
      <c r="P59" s="177"/>
      <c r="Q59" s="168"/>
      <c r="R59" s="168"/>
      <c r="S59" s="185"/>
      <c r="T59" s="184"/>
      <c r="U59" s="184"/>
      <c r="V59" s="184"/>
      <c r="W59" s="184"/>
      <c r="X59" s="184"/>
    </row>
    <row r="60" spans="1:24" s="166" customFormat="1" ht="8.65" customHeight="1" x14ac:dyDescent="0.15">
      <c r="A60" s="174" t="s">
        <v>25</v>
      </c>
      <c r="B60" s="175">
        <f t="shared" si="3"/>
        <v>111.43460800000003</v>
      </c>
      <c r="C60" s="176">
        <v>64.002321999999964</v>
      </c>
      <c r="D60" s="176">
        <v>-8.2655999999999993E-2</v>
      </c>
      <c r="E60" s="176" t="s">
        <v>76</v>
      </c>
      <c r="F60" s="176">
        <v>0</v>
      </c>
      <c r="G60" s="176">
        <v>66.127959999999987</v>
      </c>
      <c r="H60" s="176">
        <v>0.70010199999999922</v>
      </c>
      <c r="I60" s="176">
        <v>0</v>
      </c>
      <c r="J60" s="176">
        <v>0.97025400000000006</v>
      </c>
      <c r="K60" s="176">
        <v>0.77365899999999999</v>
      </c>
      <c r="L60" s="176" t="s">
        <v>76</v>
      </c>
      <c r="M60" s="176">
        <v>0</v>
      </c>
      <c r="N60" s="175">
        <v>-21.057032999999933</v>
      </c>
      <c r="P60" s="177"/>
      <c r="Q60" s="168"/>
      <c r="R60" s="168"/>
      <c r="S60" s="185"/>
      <c r="T60" s="184"/>
      <c r="U60" s="184"/>
      <c r="V60" s="184"/>
      <c r="W60" s="184"/>
      <c r="X60" s="184"/>
    </row>
    <row r="61" spans="1:24" s="166" customFormat="1" ht="8.65" customHeight="1" x14ac:dyDescent="0.15">
      <c r="A61" s="174" t="s">
        <v>26</v>
      </c>
      <c r="B61" s="175">
        <f t="shared" si="3"/>
        <v>307.37178699999987</v>
      </c>
      <c r="C61" s="176">
        <v>276.31635100000005</v>
      </c>
      <c r="D61" s="176">
        <v>5.2589080000000008</v>
      </c>
      <c r="E61" s="176">
        <v>9.2161780000000011</v>
      </c>
      <c r="F61" s="176">
        <v>2.6808479999999997</v>
      </c>
      <c r="G61" s="176">
        <v>59.131484</v>
      </c>
      <c r="H61" s="176">
        <v>1.6821009999999998</v>
      </c>
      <c r="I61" s="176">
        <v>5.1879999999999996E-2</v>
      </c>
      <c r="J61" s="176">
        <v>35.733870000000003</v>
      </c>
      <c r="K61" s="176">
        <v>4.6769600000000002</v>
      </c>
      <c r="L61" s="176">
        <v>3.6625690000000004</v>
      </c>
      <c r="M61" s="176">
        <v>0</v>
      </c>
      <c r="N61" s="175">
        <v>-91.039362000000267</v>
      </c>
      <c r="P61" s="177"/>
      <c r="Q61" s="168"/>
      <c r="R61" s="168"/>
      <c r="S61" s="185"/>
      <c r="T61" s="184"/>
      <c r="U61" s="184"/>
      <c r="V61" s="184"/>
      <c r="W61" s="184"/>
      <c r="X61" s="184"/>
    </row>
    <row r="62" spans="1:24" s="166" customFormat="1" ht="8.65" customHeight="1" x14ac:dyDescent="0.15">
      <c r="A62" s="178" t="s">
        <v>27</v>
      </c>
      <c r="B62" s="179">
        <f t="shared" si="3"/>
        <v>49.40541051999999</v>
      </c>
      <c r="C62" s="180">
        <v>43.60660252000001</v>
      </c>
      <c r="D62" s="180">
        <v>5.5013050000000003</v>
      </c>
      <c r="E62" s="180">
        <v>0.163045</v>
      </c>
      <c r="F62" s="180" t="s">
        <v>75</v>
      </c>
      <c r="G62" s="180">
        <v>18.968322000000001</v>
      </c>
      <c r="H62" s="180">
        <v>0.99883699999999997</v>
      </c>
      <c r="I62" s="180">
        <v>0</v>
      </c>
      <c r="J62" s="180" t="s">
        <v>75</v>
      </c>
      <c r="K62" s="180">
        <v>0.24238400000000002</v>
      </c>
      <c r="L62" s="180" t="s">
        <v>75</v>
      </c>
      <c r="M62" s="180">
        <v>0</v>
      </c>
      <c r="N62" s="179">
        <v>-20.075085000000016</v>
      </c>
      <c r="P62" s="177"/>
      <c r="Q62" s="168"/>
      <c r="R62" s="168"/>
      <c r="S62" s="185"/>
      <c r="T62" s="184"/>
      <c r="U62" s="184"/>
      <c r="V62" s="184"/>
      <c r="W62" s="184"/>
      <c r="X62" s="184"/>
    </row>
    <row r="63" spans="1:24" s="166" customFormat="1" ht="8.65" customHeight="1" x14ac:dyDescent="0.15">
      <c r="A63" s="174" t="s">
        <v>28</v>
      </c>
      <c r="B63" s="175">
        <f t="shared" si="3"/>
        <v>-84.99792599999995</v>
      </c>
      <c r="C63" s="176">
        <v>44.616345999999993</v>
      </c>
      <c r="D63" s="176">
        <v>13.507983999999999</v>
      </c>
      <c r="E63" s="176" t="s">
        <v>76</v>
      </c>
      <c r="F63" s="176" t="s">
        <v>75</v>
      </c>
      <c r="G63" s="176">
        <v>23.975475999999997</v>
      </c>
      <c r="H63" s="176">
        <v>-30.242701000000004</v>
      </c>
      <c r="I63" s="176">
        <v>0</v>
      </c>
      <c r="J63" s="176" t="s">
        <v>75</v>
      </c>
      <c r="K63" s="176" t="s">
        <v>76</v>
      </c>
      <c r="L63" s="176">
        <v>0</v>
      </c>
      <c r="M63" s="176">
        <v>0</v>
      </c>
      <c r="N63" s="175">
        <v>-136.85503099999994</v>
      </c>
      <c r="P63" s="177"/>
      <c r="Q63" s="168"/>
      <c r="R63" s="168"/>
      <c r="S63" s="185"/>
      <c r="T63" s="184"/>
      <c r="U63" s="184"/>
      <c r="V63" s="184"/>
      <c r="W63" s="184"/>
      <c r="X63" s="184"/>
    </row>
    <row r="64" spans="1:24" s="166" customFormat="1" ht="8.65" customHeight="1" x14ac:dyDescent="0.15">
      <c r="A64" s="174" t="s">
        <v>29</v>
      </c>
      <c r="B64" s="175">
        <f t="shared" si="3"/>
        <v>1403.0065958399991</v>
      </c>
      <c r="C64" s="176">
        <v>1040.9638038400005</v>
      </c>
      <c r="D64" s="176">
        <v>79.795451</v>
      </c>
      <c r="E64" s="176">
        <v>101.995408</v>
      </c>
      <c r="F64" s="176">
        <v>6.7856589999999999</v>
      </c>
      <c r="G64" s="176">
        <v>118.45726100000002</v>
      </c>
      <c r="H64" s="176">
        <v>65.148351000000005</v>
      </c>
      <c r="I64" s="176" t="s">
        <v>76</v>
      </c>
      <c r="J64" s="176">
        <v>38.108043000000002</v>
      </c>
      <c r="K64" s="176">
        <v>27.868841</v>
      </c>
      <c r="L64" s="176">
        <v>-6.5733569999999988</v>
      </c>
      <c r="M64" s="176">
        <v>0</v>
      </c>
      <c r="N64" s="175">
        <v>-69.542865000001257</v>
      </c>
      <c r="P64" s="177"/>
      <c r="Q64" s="168"/>
      <c r="R64" s="168"/>
      <c r="S64" s="185"/>
      <c r="T64" s="184"/>
      <c r="U64" s="184"/>
      <c r="V64" s="184"/>
      <c r="W64" s="184"/>
      <c r="X64" s="184"/>
    </row>
    <row r="65" spans="1:24" s="166" customFormat="1" ht="8.65" customHeight="1" x14ac:dyDescent="0.15">
      <c r="A65" s="174" t="s">
        <v>30</v>
      </c>
      <c r="B65" s="175">
        <f t="shared" si="3"/>
        <v>1312.1577130000023</v>
      </c>
      <c r="C65" s="176">
        <v>1108.2476100000022</v>
      </c>
      <c r="D65" s="176">
        <v>-9.9856999999999996</v>
      </c>
      <c r="E65" s="176">
        <v>53.554635000000012</v>
      </c>
      <c r="F65" s="176">
        <v>7.7443640000000027</v>
      </c>
      <c r="G65" s="176">
        <v>142.56318200000004</v>
      </c>
      <c r="H65" s="176">
        <v>19.166236000000001</v>
      </c>
      <c r="I65" s="176">
        <v>7.9345000000000027E-2</v>
      </c>
      <c r="J65" s="176">
        <v>20.904595</v>
      </c>
      <c r="K65" s="176">
        <v>30.522053</v>
      </c>
      <c r="L65" s="176">
        <v>0.67646000000000006</v>
      </c>
      <c r="M65" s="176">
        <v>41.134079999999997</v>
      </c>
      <c r="N65" s="175">
        <v>-102.44914699999981</v>
      </c>
      <c r="P65" s="177"/>
      <c r="Q65" s="168"/>
      <c r="R65" s="168"/>
      <c r="S65" s="185"/>
      <c r="T65" s="184"/>
      <c r="U65" s="184"/>
      <c r="V65" s="184"/>
      <c r="W65" s="184"/>
      <c r="X65" s="184"/>
    </row>
    <row r="66" spans="1:24" s="166" customFormat="1" ht="8.65" customHeight="1" x14ac:dyDescent="0.15">
      <c r="A66" s="178" t="s">
        <v>31</v>
      </c>
      <c r="B66" s="179">
        <f t="shared" si="3"/>
        <v>28.331434000000002</v>
      </c>
      <c r="C66" s="180">
        <v>48.22727699999998</v>
      </c>
      <c r="D66" s="180">
        <v>-0.26286199999999998</v>
      </c>
      <c r="E66" s="180">
        <v>5.3648000000000043E-2</v>
      </c>
      <c r="F66" s="180">
        <v>0</v>
      </c>
      <c r="G66" s="180">
        <v>46.017407999999996</v>
      </c>
      <c r="H66" s="180">
        <v>1.0718429999999999</v>
      </c>
      <c r="I66" s="180">
        <v>0</v>
      </c>
      <c r="J66" s="180" t="s">
        <v>75</v>
      </c>
      <c r="K66" s="180">
        <v>36.651865000000008</v>
      </c>
      <c r="L66" s="180" t="s">
        <v>76</v>
      </c>
      <c r="M66" s="180">
        <v>0</v>
      </c>
      <c r="N66" s="179">
        <v>-103.42774499999999</v>
      </c>
      <c r="P66" s="177"/>
      <c r="Q66" s="168"/>
      <c r="R66" s="168"/>
      <c r="S66" s="185"/>
      <c r="T66" s="184"/>
      <c r="U66" s="184"/>
      <c r="V66" s="184"/>
      <c r="W66" s="184"/>
      <c r="X66" s="184"/>
    </row>
    <row r="67" spans="1:24" s="166" customFormat="1" ht="8.65" customHeight="1" x14ac:dyDescent="0.15">
      <c r="A67" s="174" t="s">
        <v>32</v>
      </c>
      <c r="B67" s="175">
        <f t="shared" si="3"/>
        <v>152.60514201000004</v>
      </c>
      <c r="C67" s="176">
        <v>90.13882801000004</v>
      </c>
      <c r="D67" s="176">
        <v>-24.701876000000002</v>
      </c>
      <c r="E67" s="176">
        <v>8.6103080000000016</v>
      </c>
      <c r="F67" s="176">
        <v>1.2786110000000002</v>
      </c>
      <c r="G67" s="176">
        <v>17.846530999999999</v>
      </c>
      <c r="H67" s="176">
        <v>0.96273799999999998</v>
      </c>
      <c r="I67" s="176">
        <v>0</v>
      </c>
      <c r="J67" s="176">
        <v>82.036628999999991</v>
      </c>
      <c r="K67" s="176">
        <v>1.6099579999999993</v>
      </c>
      <c r="L67" s="176" t="s">
        <v>75</v>
      </c>
      <c r="M67" s="176" t="s">
        <v>75</v>
      </c>
      <c r="N67" s="175">
        <v>-25.176585000000017</v>
      </c>
      <c r="P67" s="177"/>
      <c r="Q67" s="168"/>
      <c r="R67" s="168"/>
      <c r="S67" s="185"/>
      <c r="T67" s="184"/>
      <c r="U67" s="184"/>
      <c r="V67" s="184"/>
      <c r="W67" s="184"/>
      <c r="X67" s="184"/>
    </row>
    <row r="68" spans="1:24" s="166" customFormat="1" ht="8.65" customHeight="1" x14ac:dyDescent="0.15">
      <c r="A68" s="174" t="s">
        <v>33</v>
      </c>
      <c r="B68" s="175">
        <f t="shared" si="3"/>
        <v>54.958602810000066</v>
      </c>
      <c r="C68" s="176">
        <v>31.487360809999995</v>
      </c>
      <c r="D68" s="176">
        <v>-5.2153000000000005E-2</v>
      </c>
      <c r="E68" s="176">
        <v>0.18096800000000002</v>
      </c>
      <c r="F68" s="176">
        <v>0</v>
      </c>
      <c r="G68" s="176">
        <v>10.980498000000003</v>
      </c>
      <c r="H68" s="176">
        <v>12.144597999999998</v>
      </c>
      <c r="I68" s="176">
        <v>0</v>
      </c>
      <c r="J68" s="176" t="s">
        <v>75</v>
      </c>
      <c r="K68" s="176">
        <v>14.205406</v>
      </c>
      <c r="L68" s="176">
        <v>2.5665020000000007</v>
      </c>
      <c r="M68" s="176">
        <v>0</v>
      </c>
      <c r="N68" s="175">
        <v>-16.554576999999931</v>
      </c>
      <c r="P68" s="177"/>
      <c r="Q68" s="168"/>
      <c r="R68" s="168"/>
      <c r="S68" s="185"/>
      <c r="T68" s="184"/>
      <c r="U68" s="184"/>
      <c r="V68" s="184"/>
      <c r="W68" s="184"/>
      <c r="X68" s="184"/>
    </row>
    <row r="69" spans="1:24" s="166" customFormat="1" ht="8.65" customHeight="1" x14ac:dyDescent="0.15">
      <c r="A69" s="174" t="s">
        <v>34</v>
      </c>
      <c r="B69" s="175">
        <f t="shared" si="3"/>
        <v>2282.2303877799977</v>
      </c>
      <c r="C69" s="176">
        <v>975.26708778000102</v>
      </c>
      <c r="D69" s="176">
        <v>200.11804399999997</v>
      </c>
      <c r="E69" s="176">
        <v>6.0620639999999977</v>
      </c>
      <c r="F69" s="176">
        <v>-1.5491549999999998</v>
      </c>
      <c r="G69" s="176">
        <v>218.96957800000004</v>
      </c>
      <c r="H69" s="176">
        <v>63.987119000000007</v>
      </c>
      <c r="I69" s="176">
        <v>0</v>
      </c>
      <c r="J69" s="176">
        <v>36.656897999999984</v>
      </c>
      <c r="K69" s="176">
        <v>735.98673100000019</v>
      </c>
      <c r="L69" s="176">
        <v>5.3615650000000006</v>
      </c>
      <c r="M69" s="176">
        <v>0.30358400000000002</v>
      </c>
      <c r="N69" s="175">
        <v>41.066871999996692</v>
      </c>
      <c r="P69" s="177"/>
      <c r="Q69" s="168"/>
      <c r="R69" s="168"/>
      <c r="S69" s="185"/>
      <c r="T69" s="184"/>
      <c r="U69" s="184"/>
      <c r="V69" s="184"/>
      <c r="W69" s="184"/>
      <c r="X69" s="184"/>
    </row>
    <row r="70" spans="1:24" s="166" customFormat="1" ht="8.65" customHeight="1" x14ac:dyDescent="0.15">
      <c r="A70" s="178" t="s">
        <v>35</v>
      </c>
      <c r="B70" s="179">
        <f>SUM(C70:N70)</f>
        <v>16.690637000000017</v>
      </c>
      <c r="C70" s="180">
        <v>37.355572999999971</v>
      </c>
      <c r="D70" s="180">
        <v>-0.14923900000000001</v>
      </c>
      <c r="E70" s="180" t="s">
        <v>76</v>
      </c>
      <c r="F70" s="180" t="s">
        <v>75</v>
      </c>
      <c r="G70" s="180">
        <v>14.930932</v>
      </c>
      <c r="H70" s="180">
        <v>1.2320439999999999</v>
      </c>
      <c r="I70" s="180">
        <v>0</v>
      </c>
      <c r="J70" s="180" t="s">
        <v>75</v>
      </c>
      <c r="K70" s="180">
        <v>1.0972150000000001</v>
      </c>
      <c r="L70" s="180" t="s">
        <v>75</v>
      </c>
      <c r="M70" s="180">
        <v>0</v>
      </c>
      <c r="N70" s="179">
        <v>-37.775887999999952</v>
      </c>
      <c r="P70" s="177"/>
      <c r="Q70" s="168"/>
      <c r="R70" s="168"/>
      <c r="S70" s="185"/>
      <c r="T70" s="184"/>
      <c r="U70" s="184"/>
      <c r="V70" s="184"/>
      <c r="W70" s="184"/>
      <c r="X70" s="184"/>
    </row>
    <row r="71" spans="1:24" s="166" customFormat="1" ht="8.65" customHeight="1" x14ac:dyDescent="0.15">
      <c r="A71" s="174" t="s">
        <v>36</v>
      </c>
      <c r="B71" s="175">
        <f t="shared" ref="B71:B82" si="4">SUM(C71:N71)</f>
        <v>381.74620199999958</v>
      </c>
      <c r="C71" s="176">
        <v>249.923979</v>
      </c>
      <c r="D71" s="176">
        <v>-0.42717799999999995</v>
      </c>
      <c r="E71" s="176">
        <v>12.249208999999999</v>
      </c>
      <c r="F71" s="176">
        <v>0.23863400000000007</v>
      </c>
      <c r="G71" s="176">
        <v>53.72920899999999</v>
      </c>
      <c r="H71" s="176">
        <v>-8.8899310000000042</v>
      </c>
      <c r="I71" s="176">
        <v>0.30190799999999995</v>
      </c>
      <c r="J71" s="176" t="s">
        <v>75</v>
      </c>
      <c r="K71" s="176">
        <v>2.1655190000000002</v>
      </c>
      <c r="L71" s="176">
        <v>0.540238</v>
      </c>
      <c r="M71" s="176">
        <v>0</v>
      </c>
      <c r="N71" s="175">
        <v>71.914614999999571</v>
      </c>
      <c r="P71" s="177"/>
      <c r="Q71" s="168"/>
      <c r="R71" s="168"/>
      <c r="S71" s="185"/>
      <c r="T71" s="184"/>
      <c r="U71" s="184"/>
      <c r="V71" s="184"/>
      <c r="W71" s="184"/>
      <c r="X71" s="184"/>
    </row>
    <row r="72" spans="1:24" s="166" customFormat="1" ht="8.65" customHeight="1" x14ac:dyDescent="0.15">
      <c r="A72" s="174" t="s">
        <v>61</v>
      </c>
      <c r="B72" s="175">
        <f t="shared" si="4"/>
        <v>628.20894494000015</v>
      </c>
      <c r="C72" s="176">
        <v>223.88672094000009</v>
      </c>
      <c r="D72" s="176">
        <v>3.8981800000000004</v>
      </c>
      <c r="E72" s="176">
        <v>2.0400470000000013</v>
      </c>
      <c r="F72" s="176">
        <v>6.7683929999999997</v>
      </c>
      <c r="G72" s="176">
        <v>301.14133200000003</v>
      </c>
      <c r="H72" s="176">
        <v>37.779420000000002</v>
      </c>
      <c r="I72" s="176" t="s">
        <v>76</v>
      </c>
      <c r="J72" s="176">
        <v>5.2282520000000012</v>
      </c>
      <c r="K72" s="176">
        <v>-0.73030400000000029</v>
      </c>
      <c r="L72" s="176">
        <v>0.95105999999999991</v>
      </c>
      <c r="M72" s="176">
        <v>29.660578000000005</v>
      </c>
      <c r="N72" s="175">
        <v>17.585266000000161</v>
      </c>
      <c r="P72" s="177"/>
      <c r="Q72" s="168"/>
      <c r="R72" s="168"/>
      <c r="S72" s="185"/>
      <c r="T72" s="184"/>
      <c r="U72" s="184"/>
      <c r="V72" s="184"/>
      <c r="W72" s="184"/>
      <c r="X72" s="184"/>
    </row>
    <row r="73" spans="1:24" s="166" customFormat="1" ht="8.65" customHeight="1" x14ac:dyDescent="0.15">
      <c r="A73" s="174" t="s">
        <v>38</v>
      </c>
      <c r="B73" s="175">
        <f t="shared" si="4"/>
        <v>200.84127565</v>
      </c>
      <c r="C73" s="176">
        <v>112.55668799000007</v>
      </c>
      <c r="D73" s="176">
        <v>49.308131999999993</v>
      </c>
      <c r="E73" s="176">
        <v>0.29468900000000003</v>
      </c>
      <c r="F73" s="176">
        <v>0.60568100000000002</v>
      </c>
      <c r="G73" s="176">
        <v>18.616177000000008</v>
      </c>
      <c r="H73" s="176">
        <v>2.5140876600000004</v>
      </c>
      <c r="I73" s="176" t="s">
        <v>76</v>
      </c>
      <c r="J73" s="176">
        <v>0.227768</v>
      </c>
      <c r="K73" s="176">
        <v>3.2523839999999997</v>
      </c>
      <c r="L73" s="176">
        <v>0.43167400000000039</v>
      </c>
      <c r="M73" s="176" t="s">
        <v>76</v>
      </c>
      <c r="N73" s="175">
        <v>13.033994999999948</v>
      </c>
      <c r="P73" s="177"/>
      <c r="Q73" s="168"/>
      <c r="R73" s="168"/>
      <c r="S73" s="185"/>
      <c r="T73" s="184"/>
      <c r="U73" s="184"/>
      <c r="V73" s="184"/>
      <c r="W73" s="184"/>
      <c r="X73" s="184"/>
    </row>
    <row r="74" spans="1:24" s="166" customFormat="1" ht="8.65" customHeight="1" x14ac:dyDescent="0.15">
      <c r="A74" s="178" t="s">
        <v>39</v>
      </c>
      <c r="B74" s="179">
        <f t="shared" si="4"/>
        <v>312.28153499999979</v>
      </c>
      <c r="C74" s="180">
        <v>83.394649999999984</v>
      </c>
      <c r="D74" s="180">
        <v>21.823518</v>
      </c>
      <c r="E74" s="180">
        <v>12.110560999999997</v>
      </c>
      <c r="F74" s="180">
        <v>0</v>
      </c>
      <c r="G74" s="180">
        <v>22.847689000000003</v>
      </c>
      <c r="H74" s="180">
        <v>5.2724240000000009</v>
      </c>
      <c r="I74" s="180">
        <v>0</v>
      </c>
      <c r="J74" s="180">
        <v>2.0859389999999998</v>
      </c>
      <c r="K74" s="180">
        <v>3.9243070000000007</v>
      </c>
      <c r="L74" s="180" t="s">
        <v>75</v>
      </c>
      <c r="M74" s="180">
        <v>0</v>
      </c>
      <c r="N74" s="179">
        <v>160.82244699999981</v>
      </c>
      <c r="P74" s="177"/>
      <c r="Q74" s="168"/>
      <c r="R74" s="168"/>
      <c r="S74" s="185"/>
      <c r="T74" s="184"/>
      <c r="U74" s="184"/>
      <c r="V74" s="184"/>
      <c r="W74" s="184"/>
      <c r="X74" s="184"/>
    </row>
    <row r="75" spans="1:24" s="166" customFormat="1" ht="8.65" customHeight="1" x14ac:dyDescent="0.15">
      <c r="A75" s="174" t="s">
        <v>40</v>
      </c>
      <c r="B75" s="175">
        <f t="shared" si="4"/>
        <v>31.656085460000007</v>
      </c>
      <c r="C75" s="176">
        <v>46.835875620000031</v>
      </c>
      <c r="D75" s="176">
        <v>3.8080910000000006</v>
      </c>
      <c r="E75" s="176" t="s">
        <v>76</v>
      </c>
      <c r="F75" s="176">
        <v>-0.169513</v>
      </c>
      <c r="G75" s="176">
        <v>24.634389000000002</v>
      </c>
      <c r="H75" s="176">
        <v>1.86686884</v>
      </c>
      <c r="I75" s="176" t="s">
        <v>75</v>
      </c>
      <c r="J75" s="176" t="s">
        <v>75</v>
      </c>
      <c r="K75" s="176">
        <v>0.48912800000000001</v>
      </c>
      <c r="L75" s="176" t="s">
        <v>75</v>
      </c>
      <c r="M75" s="176">
        <v>0</v>
      </c>
      <c r="N75" s="175">
        <v>-45.808754000000015</v>
      </c>
      <c r="P75" s="177"/>
      <c r="Q75" s="168"/>
      <c r="R75" s="168"/>
      <c r="S75" s="185"/>
      <c r="T75" s="184"/>
      <c r="U75" s="184"/>
      <c r="V75" s="184"/>
      <c r="W75" s="184"/>
      <c r="X75" s="184"/>
    </row>
    <row r="76" spans="1:24" s="166" customFormat="1" ht="8.65" customHeight="1" x14ac:dyDescent="0.15">
      <c r="A76" s="174" t="s">
        <v>41</v>
      </c>
      <c r="B76" s="175">
        <f t="shared" si="4"/>
        <v>651.05119666000007</v>
      </c>
      <c r="C76" s="176">
        <v>524.44032265999977</v>
      </c>
      <c r="D76" s="176">
        <v>-0.27489600000000025</v>
      </c>
      <c r="E76" s="176">
        <v>3.1344190000000003</v>
      </c>
      <c r="F76" s="176">
        <v>-1.3822130000000001</v>
      </c>
      <c r="G76" s="176">
        <v>45.199814000000003</v>
      </c>
      <c r="H76" s="176">
        <v>128.24349999999995</v>
      </c>
      <c r="I76" s="176">
        <v>0</v>
      </c>
      <c r="J76" s="176">
        <v>7.6753839999999993</v>
      </c>
      <c r="K76" s="176">
        <v>6.7447489999999997</v>
      </c>
      <c r="L76" s="176" t="s">
        <v>75</v>
      </c>
      <c r="M76" s="176">
        <v>0</v>
      </c>
      <c r="N76" s="175">
        <v>-62.729882999999631</v>
      </c>
      <c r="P76" s="177"/>
      <c r="Q76" s="168"/>
      <c r="R76" s="168"/>
      <c r="S76" s="185"/>
      <c r="T76" s="184"/>
      <c r="U76" s="184"/>
      <c r="V76" s="184"/>
      <c r="W76" s="184"/>
      <c r="X76" s="184"/>
    </row>
    <row r="77" spans="1:24" s="166" customFormat="1" ht="8.65" customHeight="1" x14ac:dyDescent="0.15">
      <c r="A77" s="174" t="s">
        <v>42</v>
      </c>
      <c r="B77" s="175">
        <f t="shared" si="4"/>
        <v>79.638677000000044</v>
      </c>
      <c r="C77" s="176">
        <v>89.783309000000045</v>
      </c>
      <c r="D77" s="176">
        <v>7.8211190000000013</v>
      </c>
      <c r="E77" s="176">
        <v>-0.24820799999999996</v>
      </c>
      <c r="F77" s="176">
        <v>-1.4771789999999998</v>
      </c>
      <c r="G77" s="176">
        <v>18.377253000000003</v>
      </c>
      <c r="H77" s="176">
        <v>0.87129200000000007</v>
      </c>
      <c r="I77" s="176">
        <v>0</v>
      </c>
      <c r="J77" s="176" t="s">
        <v>75</v>
      </c>
      <c r="K77" s="176">
        <v>0.98262399999999994</v>
      </c>
      <c r="L77" s="176">
        <v>0</v>
      </c>
      <c r="M77" s="176">
        <v>0</v>
      </c>
      <c r="N77" s="175">
        <v>-36.47153299999998</v>
      </c>
      <c r="P77" s="177"/>
      <c r="Q77" s="168"/>
      <c r="R77" s="168"/>
      <c r="S77" s="185"/>
      <c r="T77" s="184"/>
      <c r="U77" s="184"/>
      <c r="V77" s="184"/>
      <c r="W77" s="184"/>
      <c r="X77" s="184"/>
    </row>
    <row r="78" spans="1:24" s="166" customFormat="1" ht="8.65" customHeight="1" x14ac:dyDescent="0.15">
      <c r="A78" s="178" t="s">
        <v>43</v>
      </c>
      <c r="B78" s="179">
        <f t="shared" si="4"/>
        <v>1017.5617869999994</v>
      </c>
      <c r="C78" s="180">
        <v>744.6034319999992</v>
      </c>
      <c r="D78" s="180">
        <v>-5.9486220000000136</v>
      </c>
      <c r="E78" s="180">
        <v>4.4842019999999998</v>
      </c>
      <c r="F78" s="180">
        <v>0</v>
      </c>
      <c r="G78" s="180">
        <v>45.815821</v>
      </c>
      <c r="H78" s="180">
        <v>3.1885300000000001</v>
      </c>
      <c r="I78" s="180">
        <v>0</v>
      </c>
      <c r="J78" s="180">
        <v>18.814402000000001</v>
      </c>
      <c r="K78" s="180">
        <v>13.240539</v>
      </c>
      <c r="L78" s="180" t="s">
        <v>75</v>
      </c>
      <c r="M78" s="180">
        <v>0</v>
      </c>
      <c r="N78" s="179">
        <v>193.3634830000002</v>
      </c>
      <c r="P78" s="177"/>
      <c r="Q78" s="168"/>
      <c r="R78" s="168"/>
      <c r="S78" s="185"/>
      <c r="T78" s="184"/>
      <c r="U78" s="184"/>
      <c r="V78" s="184"/>
      <c r="W78" s="184"/>
      <c r="X78" s="184"/>
    </row>
    <row r="79" spans="1:24" s="166" customFormat="1" ht="8.65" customHeight="1" x14ac:dyDescent="0.15">
      <c r="A79" s="174" t="s">
        <v>44</v>
      </c>
      <c r="B79" s="175">
        <f t="shared" si="4"/>
        <v>56.027532999999956</v>
      </c>
      <c r="C79" s="176">
        <v>45.616024999999972</v>
      </c>
      <c r="D79" s="176" t="s">
        <v>76</v>
      </c>
      <c r="E79" s="176">
        <v>-0.25869799999999976</v>
      </c>
      <c r="F79" s="176">
        <v>0</v>
      </c>
      <c r="G79" s="176">
        <v>6.8233699999999988</v>
      </c>
      <c r="H79" s="176">
        <v>0.279275</v>
      </c>
      <c r="I79" s="176" t="s">
        <v>75</v>
      </c>
      <c r="J79" s="176" t="s">
        <v>75</v>
      </c>
      <c r="K79" s="176" t="s">
        <v>75</v>
      </c>
      <c r="L79" s="176" t="s">
        <v>76</v>
      </c>
      <c r="M79" s="176">
        <v>0</v>
      </c>
      <c r="N79" s="175">
        <v>3.5675609999999907</v>
      </c>
      <c r="P79" s="177"/>
      <c r="Q79" s="168"/>
      <c r="R79" s="168"/>
      <c r="S79" s="185"/>
      <c r="T79" s="184"/>
      <c r="U79" s="184"/>
      <c r="V79" s="184"/>
      <c r="W79" s="184"/>
      <c r="X79" s="184"/>
    </row>
    <row r="80" spans="1:24" s="166" customFormat="1" ht="8.65" customHeight="1" x14ac:dyDescent="0.15">
      <c r="A80" s="174" t="s">
        <v>45</v>
      </c>
      <c r="B80" s="175">
        <f t="shared" si="4"/>
        <v>311.50146399999988</v>
      </c>
      <c r="C80" s="176">
        <v>344.80543600000004</v>
      </c>
      <c r="D80" s="176">
        <v>-0.491315</v>
      </c>
      <c r="E80" s="176">
        <v>0.65347200000000005</v>
      </c>
      <c r="F80" s="176">
        <v>-0.47385899999999981</v>
      </c>
      <c r="G80" s="176">
        <v>62.399506999999986</v>
      </c>
      <c r="H80" s="176">
        <v>15.178581000000001</v>
      </c>
      <c r="I80" s="176">
        <v>0</v>
      </c>
      <c r="J80" s="176">
        <v>0.8135619999999999</v>
      </c>
      <c r="K80" s="176">
        <v>7.348433</v>
      </c>
      <c r="L80" s="176" t="s">
        <v>76</v>
      </c>
      <c r="M80" s="176" t="s">
        <v>75</v>
      </c>
      <c r="N80" s="175">
        <v>-118.73235300000016</v>
      </c>
      <c r="P80" s="177"/>
      <c r="Q80" s="168"/>
      <c r="R80" s="168"/>
      <c r="S80" s="185"/>
      <c r="T80" s="184"/>
      <c r="U80" s="184"/>
      <c r="V80" s="184"/>
      <c r="W80" s="184"/>
      <c r="X80" s="184"/>
    </row>
    <row r="81" spans="1:24" s="166" customFormat="1" ht="8.65" customHeight="1" x14ac:dyDescent="0.15">
      <c r="A81" s="174" t="s">
        <v>46</v>
      </c>
      <c r="B81" s="175">
        <f t="shared" si="4"/>
        <v>82.732707649999952</v>
      </c>
      <c r="C81" s="176">
        <v>90.636859649999977</v>
      </c>
      <c r="D81" s="176">
        <v>0.81122799999999995</v>
      </c>
      <c r="E81" s="176">
        <v>5.5912999999999997E-2</v>
      </c>
      <c r="F81" s="176">
        <v>0</v>
      </c>
      <c r="G81" s="176">
        <v>18.836868000000003</v>
      </c>
      <c r="H81" s="176">
        <v>1.560932</v>
      </c>
      <c r="I81" s="176" t="s">
        <v>76</v>
      </c>
      <c r="J81" s="176" t="s">
        <v>75</v>
      </c>
      <c r="K81" s="176">
        <v>6.8777410000000003</v>
      </c>
      <c r="L81" s="176">
        <v>0.23903299999999997</v>
      </c>
      <c r="M81" s="176">
        <v>0</v>
      </c>
      <c r="N81" s="175">
        <v>-36.285867000000025</v>
      </c>
      <c r="P81" s="177"/>
      <c r="Q81" s="168"/>
      <c r="R81" s="168"/>
      <c r="S81" s="185"/>
      <c r="T81" s="184"/>
      <c r="U81" s="184"/>
      <c r="V81" s="184"/>
      <c r="W81" s="184"/>
      <c r="X81" s="184"/>
    </row>
    <row r="82" spans="1:24" s="166" customFormat="1" ht="8.65" customHeight="1" x14ac:dyDescent="0.15">
      <c r="A82" s="178" t="s">
        <v>47</v>
      </c>
      <c r="B82" s="179">
        <f t="shared" si="4"/>
        <v>47.210349000000022</v>
      </c>
      <c r="C82" s="180">
        <v>30.288507999999982</v>
      </c>
      <c r="D82" s="180">
        <v>-4.8022999999999996E-2</v>
      </c>
      <c r="E82" s="180" t="s">
        <v>75</v>
      </c>
      <c r="F82" s="180">
        <v>0</v>
      </c>
      <c r="G82" s="180">
        <v>12.403468</v>
      </c>
      <c r="H82" s="180">
        <v>22.921964999999997</v>
      </c>
      <c r="I82" s="180">
        <v>0</v>
      </c>
      <c r="J82" s="180">
        <v>5.3918819999999998</v>
      </c>
      <c r="K82" s="180">
        <v>-4.0910609999999989</v>
      </c>
      <c r="L82" s="180">
        <v>0</v>
      </c>
      <c r="M82" s="180">
        <v>0</v>
      </c>
      <c r="N82" s="179">
        <v>-19.656389999999959</v>
      </c>
      <c r="P82" s="177"/>
      <c r="Q82" s="168"/>
      <c r="R82" s="168"/>
      <c r="S82" s="185"/>
      <c r="T82" s="184"/>
      <c r="U82" s="184"/>
      <c r="V82" s="184"/>
      <c r="W82" s="184"/>
      <c r="X82" s="184"/>
    </row>
    <row r="83" spans="1:24" s="166" customFormat="1" ht="5.25" customHeight="1" x14ac:dyDescent="0.15">
      <c r="A83" s="181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Q83" s="167"/>
      <c r="R83" s="168"/>
      <c r="S83" s="184"/>
      <c r="T83" s="184"/>
      <c r="U83" s="184"/>
      <c r="V83" s="184"/>
      <c r="W83" s="184"/>
      <c r="X83" s="184"/>
    </row>
    <row r="84" spans="1:24" s="166" customFormat="1" ht="9" customHeight="1" x14ac:dyDescent="0.15">
      <c r="A84" s="132" t="s">
        <v>77</v>
      </c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P84" s="177"/>
      <c r="Q84" s="167"/>
      <c r="R84" s="168"/>
      <c r="S84" s="184"/>
      <c r="T84" s="184"/>
      <c r="U84" s="184"/>
      <c r="V84" s="184"/>
      <c r="W84" s="184"/>
      <c r="X84" s="184"/>
    </row>
    <row r="85" spans="1:24" s="166" customFormat="1" ht="8.65" customHeight="1" x14ac:dyDescent="0.15">
      <c r="A85" s="163">
        <v>2001</v>
      </c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Q85" s="167"/>
      <c r="R85" s="168"/>
    </row>
    <row r="86" spans="1:24" s="171" customFormat="1" ht="8.65" customHeight="1" x14ac:dyDescent="0.15">
      <c r="A86" s="169" t="s">
        <v>15</v>
      </c>
      <c r="B86" s="170">
        <f>SUM(B88:B119)</f>
        <v>30038.999555329992</v>
      </c>
      <c r="C86" s="170">
        <f t="shared" ref="C86:I86" si="5">SUM(C88:C119)</f>
        <v>21580.415792799995</v>
      </c>
      <c r="D86" s="170">
        <f t="shared" si="5"/>
        <v>1193.4989500000001</v>
      </c>
      <c r="E86" s="170">
        <f>SUM(E88:E119)+0.5</f>
        <v>718.96571637000022</v>
      </c>
      <c r="F86" s="170">
        <f>SUM(F88:F119)+0.3</f>
        <v>99.943488300000027</v>
      </c>
      <c r="G86" s="170">
        <f t="shared" si="5"/>
        <v>2844.2428899300003</v>
      </c>
      <c r="H86" s="170">
        <f t="shared" si="5"/>
        <v>882.12517540999977</v>
      </c>
      <c r="I86" s="170">
        <f t="shared" si="5"/>
        <v>26.271529000000005</v>
      </c>
      <c r="J86" s="170">
        <f>SUM(J88:J119)+4.7</f>
        <v>453.48444799999999</v>
      </c>
      <c r="K86" s="170">
        <f>SUM(K88:K119)+2.8</f>
        <v>1115.6045655299999</v>
      </c>
      <c r="L86" s="170">
        <f>SUM(L88:L119)+1.1</f>
        <v>42.878945299999984</v>
      </c>
      <c r="M86" s="170">
        <f>SUM(M88:M119)+103.7</f>
        <v>105.42403799999998</v>
      </c>
      <c r="N86" s="170">
        <f>SUM(N88:N119)-113.1</f>
        <v>976.14401669000506</v>
      </c>
      <c r="P86" s="170"/>
      <c r="Q86" s="170"/>
      <c r="R86" s="168"/>
      <c r="S86" s="172"/>
      <c r="T86" s="185"/>
      <c r="U86" s="185"/>
      <c r="V86" s="185"/>
      <c r="W86" s="185"/>
      <c r="X86" s="185"/>
    </row>
    <row r="87" spans="1:24" s="171" customFormat="1" ht="3.95" customHeight="1" x14ac:dyDescent="0.15">
      <c r="A87" s="169"/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P87" s="177"/>
      <c r="Q87" s="167"/>
      <c r="R87" s="168"/>
      <c r="S87" s="172"/>
      <c r="T87" s="185"/>
      <c r="U87" s="185"/>
      <c r="V87" s="185"/>
      <c r="W87" s="185"/>
      <c r="X87" s="185"/>
    </row>
    <row r="88" spans="1:24" s="166" customFormat="1" ht="8.65" customHeight="1" x14ac:dyDescent="0.15">
      <c r="A88" s="174" t="s">
        <v>16</v>
      </c>
      <c r="B88" s="175">
        <f t="shared" ref="B88:B106" si="6">SUM(C88:N88)</f>
        <v>254.52894599999999</v>
      </c>
      <c r="C88" s="176">
        <v>157.10908499999991</v>
      </c>
      <c r="D88" s="176">
        <v>1.636984</v>
      </c>
      <c r="E88" s="176">
        <v>2.0079870000000004</v>
      </c>
      <c r="F88" s="176">
        <v>3.6119999999999998E-3</v>
      </c>
      <c r="G88" s="176">
        <v>1.3959360000000003</v>
      </c>
      <c r="H88" s="176">
        <v>-6.5043999999999991E-2</v>
      </c>
      <c r="I88" s="176">
        <v>2.635148</v>
      </c>
      <c r="J88" s="176">
        <v>56.871155999999999</v>
      </c>
      <c r="K88" s="176">
        <v>-1.7709809999999997</v>
      </c>
      <c r="L88" s="176" t="s">
        <v>75</v>
      </c>
      <c r="M88" s="176">
        <v>0</v>
      </c>
      <c r="N88" s="176">
        <v>34.705063000000081</v>
      </c>
      <c r="P88" s="177"/>
      <c r="Q88" s="168"/>
      <c r="R88" s="168"/>
      <c r="S88" s="172"/>
      <c r="T88" s="184"/>
      <c r="U88" s="184"/>
      <c r="V88" s="184"/>
      <c r="W88" s="184"/>
      <c r="X88" s="184"/>
    </row>
    <row r="89" spans="1:24" s="166" customFormat="1" ht="8.65" customHeight="1" x14ac:dyDescent="0.15">
      <c r="A89" s="174" t="s">
        <v>17</v>
      </c>
      <c r="B89" s="175">
        <f t="shared" si="6"/>
        <v>1326.0861335499997</v>
      </c>
      <c r="C89" s="176">
        <v>947.59373254999878</v>
      </c>
      <c r="D89" s="176">
        <v>4.9027689999999993</v>
      </c>
      <c r="E89" s="176">
        <v>48.387826999999994</v>
      </c>
      <c r="F89" s="176">
        <v>0.67197200000000012</v>
      </c>
      <c r="G89" s="176">
        <v>31.700766999999999</v>
      </c>
      <c r="H89" s="176">
        <v>3.2302000000000046E-2</v>
      </c>
      <c r="I89" s="176">
        <v>9.0114E-2</v>
      </c>
      <c r="J89" s="176">
        <v>119.24351599999999</v>
      </c>
      <c r="K89" s="176">
        <v>11.829161999999998</v>
      </c>
      <c r="L89" s="176">
        <v>0.37346600000000002</v>
      </c>
      <c r="M89" s="176">
        <v>9.6817719999999987</v>
      </c>
      <c r="N89" s="176">
        <v>151.57873400000085</v>
      </c>
      <c r="P89" s="177"/>
      <c r="Q89" s="168"/>
      <c r="R89" s="168"/>
      <c r="S89" s="172"/>
      <c r="T89" s="184"/>
      <c r="U89" s="184"/>
      <c r="V89" s="184"/>
      <c r="W89" s="184"/>
      <c r="X89" s="184"/>
    </row>
    <row r="90" spans="1:24" s="166" customFormat="1" ht="8.65" customHeight="1" x14ac:dyDescent="0.15">
      <c r="A90" s="174" t="s">
        <v>18</v>
      </c>
      <c r="B90" s="175">
        <f t="shared" si="6"/>
        <v>242.78259824999998</v>
      </c>
      <c r="C90" s="176">
        <v>238.40665388000008</v>
      </c>
      <c r="D90" s="176">
        <v>0.15352600000000005</v>
      </c>
      <c r="E90" s="176">
        <v>0.52277437000000004</v>
      </c>
      <c r="F90" s="176">
        <v>0.35036300000000004</v>
      </c>
      <c r="G90" s="176">
        <v>0.73626699999999445</v>
      </c>
      <c r="H90" s="176">
        <v>-6.861222999999999</v>
      </c>
      <c r="I90" s="176">
        <v>0</v>
      </c>
      <c r="J90" s="176" t="s">
        <v>75</v>
      </c>
      <c r="K90" s="176">
        <v>5.0972009999999983</v>
      </c>
      <c r="L90" s="176">
        <v>0.56436899999999979</v>
      </c>
      <c r="M90" s="176">
        <v>0</v>
      </c>
      <c r="N90" s="176">
        <v>3.8126669999999194</v>
      </c>
      <c r="P90" s="177"/>
      <c r="Q90" s="168"/>
      <c r="R90" s="168"/>
      <c r="S90" s="172"/>
      <c r="T90" s="184"/>
      <c r="U90" s="184"/>
      <c r="V90" s="184"/>
      <c r="W90" s="184"/>
      <c r="X90" s="184"/>
    </row>
    <row r="91" spans="1:24" s="166" customFormat="1" ht="8.65" customHeight="1" x14ac:dyDescent="0.15">
      <c r="A91" s="178" t="s">
        <v>19</v>
      </c>
      <c r="B91" s="179">
        <f t="shared" si="6"/>
        <v>51.634707999999982</v>
      </c>
      <c r="C91" s="180">
        <v>31.413583000000003</v>
      </c>
      <c r="D91" s="180">
        <v>11.406203000000003</v>
      </c>
      <c r="E91" s="180" t="s">
        <v>75</v>
      </c>
      <c r="F91" s="180" t="s">
        <v>75</v>
      </c>
      <c r="G91" s="180">
        <v>3.0850090000000008</v>
      </c>
      <c r="H91" s="180">
        <v>-1.2747999999999995E-2</v>
      </c>
      <c r="I91" s="180">
        <v>0</v>
      </c>
      <c r="J91" s="180" t="s">
        <v>75</v>
      </c>
      <c r="K91" s="180">
        <v>1.6297550000000001</v>
      </c>
      <c r="L91" s="180" t="s">
        <v>75</v>
      </c>
      <c r="M91" s="180">
        <v>0</v>
      </c>
      <c r="N91" s="179">
        <v>4.112905999999974</v>
      </c>
      <c r="P91" s="177"/>
      <c r="Q91" s="168"/>
      <c r="R91" s="168"/>
      <c r="S91" s="172"/>
      <c r="T91" s="184"/>
      <c r="U91" s="184"/>
      <c r="V91" s="184"/>
      <c r="W91" s="184"/>
      <c r="X91" s="184"/>
    </row>
    <row r="92" spans="1:24" s="166" customFormat="1" ht="8.65" customHeight="1" x14ac:dyDescent="0.15">
      <c r="A92" s="174" t="s">
        <v>20</v>
      </c>
      <c r="B92" s="175">
        <f t="shared" si="6"/>
        <v>1129.8687290000005</v>
      </c>
      <c r="C92" s="176">
        <v>562.83880500000009</v>
      </c>
      <c r="D92" s="176">
        <v>2.0951740000000001</v>
      </c>
      <c r="E92" s="176">
        <v>23.521197000000001</v>
      </c>
      <c r="F92" s="176">
        <v>0.653532</v>
      </c>
      <c r="G92" s="176">
        <v>21.718411</v>
      </c>
      <c r="H92" s="176">
        <v>464.24264000000005</v>
      </c>
      <c r="I92" s="176">
        <v>0</v>
      </c>
      <c r="J92" s="176">
        <v>10.330479</v>
      </c>
      <c r="K92" s="176">
        <v>14.080544999999995</v>
      </c>
      <c r="L92" s="176" t="s">
        <v>75</v>
      </c>
      <c r="M92" s="176">
        <v>0</v>
      </c>
      <c r="N92" s="175">
        <v>30.387946000000284</v>
      </c>
      <c r="P92" s="177"/>
      <c r="Q92" s="168"/>
      <c r="R92" s="168"/>
      <c r="S92" s="172"/>
      <c r="T92" s="184"/>
      <c r="U92" s="184"/>
      <c r="V92" s="184"/>
      <c r="W92" s="184"/>
      <c r="X92" s="184"/>
    </row>
    <row r="93" spans="1:24" s="166" customFormat="1" ht="8.65" customHeight="1" x14ac:dyDescent="0.15">
      <c r="A93" s="174" t="s">
        <v>21</v>
      </c>
      <c r="B93" s="175">
        <f t="shared" si="6"/>
        <v>94.618384999999989</v>
      </c>
      <c r="C93" s="176">
        <v>88.65401</v>
      </c>
      <c r="D93" s="176">
        <v>7.9539999999999975E-3</v>
      </c>
      <c r="E93" s="176">
        <v>2.7975540000000008</v>
      </c>
      <c r="F93" s="176">
        <v>0.14809499999999998</v>
      </c>
      <c r="G93" s="176">
        <v>1.1745290000000002</v>
      </c>
      <c r="H93" s="176">
        <v>1.2288E-2</v>
      </c>
      <c r="I93" s="176">
        <v>0</v>
      </c>
      <c r="J93" s="176" t="s">
        <v>75</v>
      </c>
      <c r="K93" s="176">
        <v>1.5288360000000001</v>
      </c>
      <c r="L93" s="176" t="s">
        <v>75</v>
      </c>
      <c r="M93" s="176">
        <v>0</v>
      </c>
      <c r="N93" s="175">
        <v>0.29511899999998548</v>
      </c>
      <c r="P93" s="177"/>
      <c r="Q93" s="168"/>
      <c r="R93" s="168"/>
      <c r="S93" s="172"/>
      <c r="T93" s="184"/>
      <c r="U93" s="184"/>
      <c r="V93" s="184"/>
      <c r="W93" s="184"/>
      <c r="X93" s="184"/>
    </row>
    <row r="94" spans="1:24" s="166" customFormat="1" ht="8.65" customHeight="1" x14ac:dyDescent="0.15">
      <c r="A94" s="174" t="s">
        <v>22</v>
      </c>
      <c r="B94" s="175">
        <f t="shared" si="6"/>
        <v>199.30156100000002</v>
      </c>
      <c r="C94" s="176">
        <v>182.12384700000004</v>
      </c>
      <c r="D94" s="176">
        <v>2.5597000000000002E-2</v>
      </c>
      <c r="E94" s="176" t="s">
        <v>75</v>
      </c>
      <c r="F94" s="176">
        <v>0.18944399999999997</v>
      </c>
      <c r="G94" s="176">
        <v>6.2975169999999991</v>
      </c>
      <c r="H94" s="176">
        <v>-5.2289999999999989E-2</v>
      </c>
      <c r="I94" s="176">
        <v>0</v>
      </c>
      <c r="J94" s="176">
        <v>3.5921260000000004</v>
      </c>
      <c r="K94" s="176">
        <v>5.1431499999999994</v>
      </c>
      <c r="L94" s="176">
        <v>0</v>
      </c>
      <c r="M94" s="176">
        <v>0</v>
      </c>
      <c r="N94" s="175">
        <v>1.982169999999968</v>
      </c>
      <c r="P94" s="177"/>
      <c r="Q94" s="168"/>
      <c r="R94" s="168"/>
      <c r="S94" s="172"/>
      <c r="T94" s="184"/>
      <c r="U94" s="184"/>
      <c r="V94" s="184"/>
      <c r="W94" s="184"/>
      <c r="X94" s="184"/>
    </row>
    <row r="95" spans="1:24" s="166" customFormat="1" ht="8.65" customHeight="1" x14ac:dyDescent="0.15">
      <c r="A95" s="178" t="s">
        <v>23</v>
      </c>
      <c r="B95" s="179">
        <f t="shared" si="6"/>
        <v>1076.3678899999993</v>
      </c>
      <c r="C95" s="180">
        <v>896.97263699999928</v>
      </c>
      <c r="D95" s="180">
        <v>18.090947000000007</v>
      </c>
      <c r="E95" s="180">
        <v>16.596940000000004</v>
      </c>
      <c r="F95" s="180">
        <v>3.513200000000001E-2</v>
      </c>
      <c r="G95" s="180">
        <v>14.544225999999998</v>
      </c>
      <c r="H95" s="180">
        <v>27.632509999999989</v>
      </c>
      <c r="I95" s="180" t="s">
        <v>75</v>
      </c>
      <c r="J95" s="180">
        <v>40.869757999999997</v>
      </c>
      <c r="K95" s="180">
        <v>11.565148000000001</v>
      </c>
      <c r="L95" s="180">
        <v>20.060908999999999</v>
      </c>
      <c r="M95" s="180" t="s">
        <v>75</v>
      </c>
      <c r="N95" s="179">
        <v>29.999683000000005</v>
      </c>
      <c r="P95" s="177"/>
      <c r="Q95" s="168"/>
      <c r="R95" s="168"/>
      <c r="S95" s="172"/>
      <c r="T95" s="184"/>
      <c r="U95" s="184"/>
      <c r="V95" s="184"/>
      <c r="W95" s="184"/>
      <c r="X95" s="184"/>
    </row>
    <row r="96" spans="1:24" s="166" customFormat="1" ht="8.65" customHeight="1" x14ac:dyDescent="0.15">
      <c r="A96" s="174" t="s">
        <v>24</v>
      </c>
      <c r="B96" s="175">
        <f t="shared" si="6"/>
        <v>10206.333455999998</v>
      </c>
      <c r="C96" s="176">
        <v>7383.7396399999889</v>
      </c>
      <c r="D96" s="176">
        <v>417.01570799999996</v>
      </c>
      <c r="E96" s="176">
        <v>134.57710300000005</v>
      </c>
      <c r="F96" s="176">
        <v>53.666049000000001</v>
      </c>
      <c r="G96" s="176">
        <v>1858.0928740000002</v>
      </c>
      <c r="H96" s="176">
        <v>51.615756000000012</v>
      </c>
      <c r="I96" s="176">
        <v>17.788993999999999</v>
      </c>
      <c r="J96" s="176">
        <v>5.1935820000000028</v>
      </c>
      <c r="K96" s="176">
        <v>401.65092800000008</v>
      </c>
      <c r="L96" s="176">
        <v>4.6852499999999999</v>
      </c>
      <c r="M96" s="176">
        <v>-149.04790200000002</v>
      </c>
      <c r="N96" s="175">
        <v>27.355474000009053</v>
      </c>
      <c r="P96" s="177"/>
      <c r="Q96" s="168"/>
      <c r="R96" s="168"/>
      <c r="S96" s="172"/>
      <c r="T96" s="184"/>
      <c r="U96" s="184"/>
      <c r="V96" s="184"/>
      <c r="W96" s="184"/>
      <c r="X96" s="184"/>
    </row>
    <row r="97" spans="1:24" s="166" customFormat="1" ht="8.65" customHeight="1" x14ac:dyDescent="0.15">
      <c r="A97" s="174" t="s">
        <v>25</v>
      </c>
      <c r="B97" s="175">
        <f t="shared" si="6"/>
        <v>288.85544900000019</v>
      </c>
      <c r="C97" s="176">
        <v>81.046273000000014</v>
      </c>
      <c r="D97" s="176">
        <v>8.6640000000000033E-3</v>
      </c>
      <c r="E97" s="176" t="s">
        <v>75</v>
      </c>
      <c r="F97" s="176" t="s">
        <v>75</v>
      </c>
      <c r="G97" s="176">
        <v>202.700006</v>
      </c>
      <c r="H97" s="176">
        <v>-1.2465249999999997</v>
      </c>
      <c r="I97" s="176">
        <v>0</v>
      </c>
      <c r="J97" s="176">
        <v>2.1911459999999998</v>
      </c>
      <c r="K97" s="176" t="s">
        <v>75</v>
      </c>
      <c r="L97" s="176" t="s">
        <v>75</v>
      </c>
      <c r="M97" s="176">
        <v>0</v>
      </c>
      <c r="N97" s="175">
        <v>4.1558850000001826</v>
      </c>
      <c r="P97" s="177"/>
      <c r="Q97" s="168"/>
      <c r="R97" s="168"/>
      <c r="S97" s="172"/>
      <c r="T97" s="184"/>
      <c r="U97" s="184"/>
      <c r="V97" s="184"/>
      <c r="W97" s="184"/>
      <c r="X97" s="184"/>
    </row>
    <row r="98" spans="1:24" s="166" customFormat="1" ht="8.65" customHeight="1" x14ac:dyDescent="0.15">
      <c r="A98" s="174" t="s">
        <v>26</v>
      </c>
      <c r="B98" s="175">
        <f t="shared" si="6"/>
        <v>857.2378120000003</v>
      </c>
      <c r="C98" s="176">
        <v>688.87465199999951</v>
      </c>
      <c r="D98" s="176">
        <v>10.247257999999999</v>
      </c>
      <c r="E98" s="176">
        <v>11.073846</v>
      </c>
      <c r="F98" s="176">
        <v>1.0595499999999998</v>
      </c>
      <c r="G98" s="176">
        <v>16.803076000000001</v>
      </c>
      <c r="H98" s="176">
        <v>-0.71523700000000001</v>
      </c>
      <c r="I98" s="176">
        <v>1.285121</v>
      </c>
      <c r="J98" s="176">
        <v>67.705485999999993</v>
      </c>
      <c r="K98" s="176">
        <v>25.098226999999994</v>
      </c>
      <c r="L98" s="176">
        <v>0.64146000000000014</v>
      </c>
      <c r="M98" s="176">
        <v>0</v>
      </c>
      <c r="N98" s="175">
        <v>35.164373000000865</v>
      </c>
      <c r="P98" s="177"/>
      <c r="Q98" s="168"/>
      <c r="R98" s="168"/>
      <c r="S98" s="172"/>
      <c r="T98" s="184"/>
      <c r="U98" s="184"/>
      <c r="V98" s="184"/>
      <c r="W98" s="184"/>
      <c r="X98" s="184"/>
    </row>
    <row r="99" spans="1:24" s="166" customFormat="1" ht="8.65" customHeight="1" x14ac:dyDescent="0.15">
      <c r="A99" s="178" t="s">
        <v>27</v>
      </c>
      <c r="B99" s="179">
        <f t="shared" si="6"/>
        <v>215.74931301000009</v>
      </c>
      <c r="C99" s="180">
        <v>195.9184400100001</v>
      </c>
      <c r="D99" s="180">
        <v>1.3085999999999997E-2</v>
      </c>
      <c r="E99" s="180">
        <v>1.5532999999999998E-2</v>
      </c>
      <c r="F99" s="180">
        <v>5.5363439999999988</v>
      </c>
      <c r="G99" s="180">
        <v>6.9643509999999997</v>
      </c>
      <c r="H99" s="180">
        <v>-0.47518699999999997</v>
      </c>
      <c r="I99" s="180">
        <v>0</v>
      </c>
      <c r="J99" s="180" t="s">
        <v>75</v>
      </c>
      <c r="K99" s="180">
        <v>0.47715399999999991</v>
      </c>
      <c r="L99" s="180" t="s">
        <v>75</v>
      </c>
      <c r="M99" s="180" t="s">
        <v>75</v>
      </c>
      <c r="N99" s="179">
        <v>7.2995920000000183</v>
      </c>
      <c r="P99" s="177"/>
      <c r="Q99" s="168"/>
      <c r="R99" s="168"/>
      <c r="S99" s="172"/>
      <c r="T99" s="184"/>
      <c r="U99" s="184"/>
      <c r="V99" s="184"/>
      <c r="W99" s="184"/>
      <c r="X99" s="184"/>
    </row>
    <row r="100" spans="1:24" s="166" customFormat="1" ht="8.65" customHeight="1" x14ac:dyDescent="0.15">
      <c r="A100" s="174" t="s">
        <v>28</v>
      </c>
      <c r="B100" s="175">
        <f t="shared" si="6"/>
        <v>336.06128800000005</v>
      </c>
      <c r="C100" s="176">
        <v>223.33717299999995</v>
      </c>
      <c r="D100" s="176">
        <v>2.6478000000000005E-2</v>
      </c>
      <c r="E100" s="176" t="s">
        <v>75</v>
      </c>
      <c r="F100" s="176">
        <v>2.7593999999999997E-2</v>
      </c>
      <c r="G100" s="176">
        <v>3.9210720000000001</v>
      </c>
      <c r="H100" s="176">
        <v>67.738430999999991</v>
      </c>
      <c r="I100" s="176">
        <v>0</v>
      </c>
      <c r="J100" s="176" t="s">
        <v>75</v>
      </c>
      <c r="K100" s="176">
        <v>36.790092000000001</v>
      </c>
      <c r="L100" s="176" t="s">
        <v>75</v>
      </c>
      <c r="M100" s="176">
        <v>0</v>
      </c>
      <c r="N100" s="175">
        <v>4.2204480000000899</v>
      </c>
      <c r="P100" s="177"/>
      <c r="Q100" s="168"/>
      <c r="R100" s="168"/>
      <c r="S100" s="172"/>
      <c r="T100" s="184"/>
      <c r="U100" s="184"/>
      <c r="V100" s="184"/>
      <c r="W100" s="184"/>
      <c r="X100" s="184"/>
    </row>
    <row r="101" spans="1:24" s="166" customFormat="1" ht="8.65" customHeight="1" x14ac:dyDescent="0.15">
      <c r="A101" s="174" t="s">
        <v>29</v>
      </c>
      <c r="B101" s="175">
        <f t="shared" si="6"/>
        <v>1734.3108599400007</v>
      </c>
      <c r="C101" s="176">
        <v>1035.6815915000006</v>
      </c>
      <c r="D101" s="176">
        <v>94.13299499999998</v>
      </c>
      <c r="E101" s="176">
        <v>95.140673999999962</v>
      </c>
      <c r="F101" s="176">
        <v>2.5116769999999997</v>
      </c>
      <c r="G101" s="176">
        <v>6.4260800000000007</v>
      </c>
      <c r="H101" s="176">
        <v>69.703632080000034</v>
      </c>
      <c r="I101" s="176" t="s">
        <v>75</v>
      </c>
      <c r="J101" s="176">
        <v>20.010560999999996</v>
      </c>
      <c r="K101" s="176">
        <v>330.76752900000002</v>
      </c>
      <c r="L101" s="176">
        <v>7.2055150000000001</v>
      </c>
      <c r="M101" s="176" t="s">
        <v>75</v>
      </c>
      <c r="N101" s="175">
        <v>72.730605360000027</v>
      </c>
      <c r="P101" s="177"/>
      <c r="Q101" s="168"/>
      <c r="R101" s="168"/>
      <c r="S101" s="172"/>
      <c r="T101" s="184"/>
      <c r="U101" s="184"/>
      <c r="V101" s="184"/>
      <c r="W101" s="184"/>
      <c r="X101" s="184"/>
    </row>
    <row r="102" spans="1:24" s="166" customFormat="1" ht="8.65" customHeight="1" x14ac:dyDescent="0.15">
      <c r="A102" s="174" t="s">
        <v>30</v>
      </c>
      <c r="B102" s="175">
        <f t="shared" si="6"/>
        <v>2355.8763892999968</v>
      </c>
      <c r="C102" s="176">
        <v>2042.1254230000018</v>
      </c>
      <c r="D102" s="176">
        <v>38.780668000000006</v>
      </c>
      <c r="E102" s="176">
        <v>199.11575299999996</v>
      </c>
      <c r="F102" s="176">
        <v>16.025443300000006</v>
      </c>
      <c r="G102" s="176">
        <v>85.79916299999995</v>
      </c>
      <c r="H102" s="176">
        <v>31.158922000000004</v>
      </c>
      <c r="I102" s="176">
        <v>4.4078730000000013</v>
      </c>
      <c r="J102" s="176">
        <v>3.4928559999999997</v>
      </c>
      <c r="K102" s="176">
        <v>19.608594000000007</v>
      </c>
      <c r="L102" s="176">
        <v>3.1887000000000221E-2</v>
      </c>
      <c r="M102" s="176">
        <v>141.09016800000001</v>
      </c>
      <c r="N102" s="175">
        <v>-225.7603610000051</v>
      </c>
      <c r="P102" s="177"/>
      <c r="Q102" s="168"/>
      <c r="R102" s="168"/>
      <c r="S102" s="172"/>
      <c r="T102" s="184"/>
      <c r="U102" s="184"/>
      <c r="V102" s="184"/>
      <c r="W102" s="184"/>
      <c r="X102" s="184"/>
    </row>
    <row r="103" spans="1:24" s="166" customFormat="1" ht="8.65" customHeight="1" x14ac:dyDescent="0.15">
      <c r="A103" s="178" t="s">
        <v>31</v>
      </c>
      <c r="B103" s="179">
        <f t="shared" si="6"/>
        <v>319.03981300000009</v>
      </c>
      <c r="C103" s="180">
        <v>303.72723400000012</v>
      </c>
      <c r="D103" s="180">
        <v>3.8829000000000009E-2</v>
      </c>
      <c r="E103" s="180">
        <v>0.52454500000000004</v>
      </c>
      <c r="F103" s="180">
        <v>2.5439570000000002</v>
      </c>
      <c r="G103" s="180">
        <v>5.3294949999999996</v>
      </c>
      <c r="H103" s="180">
        <v>-8.7792999999999954E-2</v>
      </c>
      <c r="I103" s="180">
        <v>0</v>
      </c>
      <c r="J103" s="180" t="s">
        <v>75</v>
      </c>
      <c r="K103" s="180">
        <v>6.4752970000000003</v>
      </c>
      <c r="L103" s="180">
        <v>2.0748899999999999</v>
      </c>
      <c r="M103" s="180" t="s">
        <v>75</v>
      </c>
      <c r="N103" s="179">
        <v>-1.5866410000000428</v>
      </c>
      <c r="P103" s="177"/>
      <c r="Q103" s="168"/>
      <c r="R103" s="168"/>
      <c r="S103" s="172"/>
      <c r="T103" s="184"/>
      <c r="U103" s="184"/>
      <c r="V103" s="184"/>
      <c r="W103" s="184"/>
      <c r="X103" s="184"/>
    </row>
    <row r="104" spans="1:24" s="166" customFormat="1" ht="8.65" customHeight="1" x14ac:dyDescent="0.15">
      <c r="A104" s="174" t="s">
        <v>32</v>
      </c>
      <c r="B104" s="175">
        <f t="shared" si="6"/>
        <v>251.49935400000007</v>
      </c>
      <c r="C104" s="176">
        <v>220.73620799999989</v>
      </c>
      <c r="D104" s="176">
        <v>-2.2620300000000002</v>
      </c>
      <c r="E104" s="176">
        <v>4.7385869999999999</v>
      </c>
      <c r="F104" s="176">
        <v>-4.1152939999999996</v>
      </c>
      <c r="G104" s="176">
        <v>4.0170669999999999</v>
      </c>
      <c r="H104" s="176">
        <v>-0.11246700000000004</v>
      </c>
      <c r="I104" s="176">
        <v>0</v>
      </c>
      <c r="J104" s="176">
        <v>1.608914</v>
      </c>
      <c r="K104" s="176">
        <v>4.5031990000000004</v>
      </c>
      <c r="L104" s="176">
        <v>4.7819999999999998E-3</v>
      </c>
      <c r="M104" s="176">
        <v>0</v>
      </c>
      <c r="N104" s="175">
        <v>22.38038800000021</v>
      </c>
      <c r="P104" s="177"/>
      <c r="Q104" s="168"/>
      <c r="R104" s="168"/>
      <c r="S104" s="172"/>
      <c r="T104" s="184"/>
      <c r="U104" s="184"/>
      <c r="V104" s="184"/>
      <c r="W104" s="184"/>
      <c r="X104" s="184"/>
    </row>
    <row r="105" spans="1:24" s="166" customFormat="1" ht="8.65" customHeight="1" x14ac:dyDescent="0.15">
      <c r="A105" s="174" t="s">
        <v>33</v>
      </c>
      <c r="B105" s="175">
        <f t="shared" si="6"/>
        <v>114.8750472699999</v>
      </c>
      <c r="C105" s="176">
        <v>99.959475269999956</v>
      </c>
      <c r="D105" s="176">
        <v>3.7612999999999994E-2</v>
      </c>
      <c r="E105" s="176">
        <v>0.227969</v>
      </c>
      <c r="F105" s="176">
        <v>0.13104700000000002</v>
      </c>
      <c r="G105" s="176">
        <v>4.0164040000000005</v>
      </c>
      <c r="H105" s="176">
        <v>3.3957139999999995</v>
      </c>
      <c r="I105" s="176">
        <v>0</v>
      </c>
      <c r="J105" s="176" t="s">
        <v>75</v>
      </c>
      <c r="K105" s="176">
        <v>0.99607299999999999</v>
      </c>
      <c r="L105" s="176">
        <v>-6.0062579999999999</v>
      </c>
      <c r="M105" s="176">
        <v>0</v>
      </c>
      <c r="N105" s="175">
        <v>12.117009999999965</v>
      </c>
      <c r="P105" s="177"/>
      <c r="Q105" s="168"/>
      <c r="R105" s="168"/>
      <c r="S105" s="172"/>
      <c r="T105" s="184"/>
      <c r="U105" s="184"/>
      <c r="V105" s="184"/>
      <c r="W105" s="184"/>
      <c r="X105" s="184"/>
    </row>
    <row r="106" spans="1:24" s="166" customFormat="1" ht="8.65" customHeight="1" x14ac:dyDescent="0.15">
      <c r="A106" s="174" t="s">
        <v>34</v>
      </c>
      <c r="B106" s="175">
        <f t="shared" si="6"/>
        <v>3105.4941080000003</v>
      </c>
      <c r="C106" s="176">
        <v>1792.6815890000009</v>
      </c>
      <c r="D106" s="176">
        <v>566.79977100000008</v>
      </c>
      <c r="E106" s="176">
        <v>80.521828999999983</v>
      </c>
      <c r="F106" s="176">
        <v>10.188546000000002</v>
      </c>
      <c r="G106" s="176">
        <v>17.420140000000028</v>
      </c>
      <c r="H106" s="176">
        <v>135.08608099999995</v>
      </c>
      <c r="I106" s="176">
        <v>0</v>
      </c>
      <c r="J106" s="176">
        <v>50.050073000000005</v>
      </c>
      <c r="K106" s="176">
        <v>93.064113999999989</v>
      </c>
      <c r="L106" s="176">
        <v>4.1616749999999998</v>
      </c>
      <c r="M106" s="176" t="s">
        <v>75</v>
      </c>
      <c r="N106" s="175">
        <v>355.52028999999993</v>
      </c>
      <c r="P106" s="177"/>
      <c r="Q106" s="168"/>
      <c r="R106" s="168"/>
      <c r="S106" s="172"/>
      <c r="T106" s="184"/>
      <c r="U106" s="184"/>
      <c r="V106" s="184"/>
      <c r="W106" s="184"/>
      <c r="X106" s="184"/>
    </row>
    <row r="107" spans="1:24" s="166" customFormat="1" ht="8.65" customHeight="1" x14ac:dyDescent="0.15">
      <c r="A107" s="178" t="s">
        <v>35</v>
      </c>
      <c r="B107" s="179">
        <f>SUM(C107:N107)</f>
        <v>144.34627099999986</v>
      </c>
      <c r="C107" s="180">
        <v>165.22173599999985</v>
      </c>
      <c r="D107" s="180">
        <v>2.5211999999999998E-2</v>
      </c>
      <c r="E107" s="180">
        <v>4.5235000000000004E-2</v>
      </c>
      <c r="F107" s="180">
        <v>-0.80062899999999992</v>
      </c>
      <c r="G107" s="180">
        <v>-27.78774799999999</v>
      </c>
      <c r="H107" s="180">
        <v>0.11932500000000001</v>
      </c>
      <c r="I107" s="180">
        <v>0</v>
      </c>
      <c r="J107" s="180" t="s">
        <v>75</v>
      </c>
      <c r="K107" s="180">
        <v>3.4749630000000002</v>
      </c>
      <c r="L107" s="180">
        <v>1.823941</v>
      </c>
      <c r="M107" s="180">
        <v>0</v>
      </c>
      <c r="N107" s="179">
        <v>2.2242359999999906</v>
      </c>
      <c r="P107" s="177"/>
      <c r="Q107" s="168"/>
      <c r="R107" s="168"/>
      <c r="S107" s="172"/>
      <c r="T107" s="184"/>
      <c r="U107" s="184"/>
      <c r="V107" s="184"/>
      <c r="W107" s="184"/>
      <c r="X107" s="184"/>
    </row>
    <row r="108" spans="1:24" s="166" customFormat="1" ht="8.65" customHeight="1" x14ac:dyDescent="0.15">
      <c r="A108" s="174" t="s">
        <v>36</v>
      </c>
      <c r="B108" s="175">
        <f t="shared" ref="B108:B119" si="7">SUM(C108:N108)</f>
        <v>777.94012199999952</v>
      </c>
      <c r="C108" s="176">
        <v>604.92007000000001</v>
      </c>
      <c r="D108" s="176">
        <v>3.0581999999999995E-2</v>
      </c>
      <c r="E108" s="176">
        <v>23.602361999999978</v>
      </c>
      <c r="F108" s="176">
        <v>3.3197980000000005</v>
      </c>
      <c r="G108" s="176">
        <v>19.115226</v>
      </c>
      <c r="H108" s="176">
        <v>-1.2972079999999999</v>
      </c>
      <c r="I108" s="176" t="s">
        <v>75</v>
      </c>
      <c r="J108" s="176" t="s">
        <v>75</v>
      </c>
      <c r="K108" s="176">
        <v>20.105575000000005</v>
      </c>
      <c r="L108" s="176">
        <v>0.66855100000000001</v>
      </c>
      <c r="M108" s="176">
        <v>0</v>
      </c>
      <c r="N108" s="175">
        <v>107.47516599999949</v>
      </c>
      <c r="P108" s="177"/>
      <c r="Q108" s="168"/>
      <c r="R108" s="168"/>
      <c r="S108" s="172"/>
      <c r="T108" s="184"/>
      <c r="U108" s="184"/>
      <c r="V108" s="184"/>
      <c r="W108" s="184"/>
      <c r="X108" s="184"/>
    </row>
    <row r="109" spans="1:24" s="166" customFormat="1" ht="8.65" customHeight="1" x14ac:dyDescent="0.15">
      <c r="A109" s="174" t="s">
        <v>61</v>
      </c>
      <c r="B109" s="175">
        <f t="shared" si="7"/>
        <v>838.67848830000003</v>
      </c>
      <c r="C109" s="176">
        <v>366.46440229999996</v>
      </c>
      <c r="D109" s="176">
        <v>13.285869999999999</v>
      </c>
      <c r="E109" s="176">
        <v>4.4966499999999998</v>
      </c>
      <c r="F109" s="176">
        <v>0.89417999999999997</v>
      </c>
      <c r="G109" s="176">
        <v>372.17763300000007</v>
      </c>
      <c r="H109" s="176">
        <v>25.790179999999996</v>
      </c>
      <c r="I109" s="176">
        <v>4.6195E-2</v>
      </c>
      <c r="J109" s="176">
        <v>11.895558999999999</v>
      </c>
      <c r="K109" s="176">
        <v>7.2499419999999999</v>
      </c>
      <c r="L109" s="176">
        <v>1.4302779999999997</v>
      </c>
      <c r="M109" s="176" t="s">
        <v>75</v>
      </c>
      <c r="N109" s="175">
        <v>34.947598999999855</v>
      </c>
      <c r="P109" s="177"/>
      <c r="Q109" s="168"/>
      <c r="R109" s="168"/>
      <c r="S109" s="172"/>
      <c r="T109" s="184"/>
      <c r="U109" s="184"/>
      <c r="V109" s="184"/>
      <c r="W109" s="184"/>
      <c r="X109" s="184"/>
    </row>
    <row r="110" spans="1:24" s="166" customFormat="1" ht="8.65" customHeight="1" x14ac:dyDescent="0.15">
      <c r="A110" s="174" t="s">
        <v>38</v>
      </c>
      <c r="B110" s="175">
        <f t="shared" si="7"/>
        <v>410.77641204999958</v>
      </c>
      <c r="C110" s="176">
        <v>290.15157048999987</v>
      </c>
      <c r="D110" s="176">
        <v>-2.5845830000000007</v>
      </c>
      <c r="E110" s="176">
        <v>0.36962500000000009</v>
      </c>
      <c r="F110" s="176">
        <v>1.4449650000000001</v>
      </c>
      <c r="G110" s="176">
        <v>59.137267929999979</v>
      </c>
      <c r="H110" s="176">
        <v>2.328069999999999</v>
      </c>
      <c r="I110" s="176">
        <v>1.8083999999999999E-2</v>
      </c>
      <c r="J110" s="176">
        <v>0.31603799999999999</v>
      </c>
      <c r="K110" s="176">
        <v>39.038455999999989</v>
      </c>
      <c r="L110" s="176">
        <v>1.1385143</v>
      </c>
      <c r="M110" s="176" t="s">
        <v>75</v>
      </c>
      <c r="N110" s="175">
        <v>19.41840432999976</v>
      </c>
      <c r="P110" s="177"/>
      <c r="Q110" s="168"/>
      <c r="R110" s="168"/>
      <c r="S110" s="172"/>
      <c r="T110" s="184"/>
      <c r="U110" s="184"/>
      <c r="V110" s="184"/>
      <c r="W110" s="184"/>
      <c r="X110" s="184"/>
    </row>
    <row r="111" spans="1:24" s="166" customFormat="1" ht="8.65" customHeight="1" x14ac:dyDescent="0.15">
      <c r="A111" s="178" t="s">
        <v>39</v>
      </c>
      <c r="B111" s="179">
        <f t="shared" si="7"/>
        <v>429.45620099999979</v>
      </c>
      <c r="C111" s="180">
        <v>243.84972600000023</v>
      </c>
      <c r="D111" s="180">
        <v>24.560357000000003</v>
      </c>
      <c r="E111" s="180">
        <v>16.742668000000002</v>
      </c>
      <c r="F111" s="180" t="s">
        <v>75</v>
      </c>
      <c r="G111" s="180">
        <v>11.38334</v>
      </c>
      <c r="H111" s="180">
        <v>0.7942729999999999</v>
      </c>
      <c r="I111" s="180">
        <v>0</v>
      </c>
      <c r="J111" s="180">
        <v>4.8545139999999991</v>
      </c>
      <c r="K111" s="180">
        <v>-4.5940349999999999</v>
      </c>
      <c r="L111" s="180">
        <v>2.7628439999999999</v>
      </c>
      <c r="M111" s="180">
        <v>0</v>
      </c>
      <c r="N111" s="179">
        <v>129.1025139999997</v>
      </c>
      <c r="P111" s="177"/>
      <c r="Q111" s="168"/>
      <c r="R111" s="168"/>
      <c r="S111" s="172"/>
      <c r="T111" s="184"/>
      <c r="U111" s="184"/>
      <c r="V111" s="184"/>
      <c r="W111" s="184"/>
      <c r="X111" s="184"/>
    </row>
    <row r="112" spans="1:24" s="166" customFormat="1" ht="8.65" customHeight="1" x14ac:dyDescent="0.15">
      <c r="A112" s="174" t="s">
        <v>40</v>
      </c>
      <c r="B112" s="175">
        <f t="shared" si="7"/>
        <v>386.6764427199999</v>
      </c>
      <c r="C112" s="176">
        <v>363.28111671999989</v>
      </c>
      <c r="D112" s="176">
        <v>-7.4347980000000033</v>
      </c>
      <c r="E112" s="176">
        <v>1.2774570000000001</v>
      </c>
      <c r="F112" s="176">
        <v>0.72717900000000002</v>
      </c>
      <c r="G112" s="176">
        <v>1.0657949999999996</v>
      </c>
      <c r="H112" s="176">
        <v>0.8898410000000001</v>
      </c>
      <c r="I112" s="176" t="s">
        <v>75</v>
      </c>
      <c r="J112" s="176" t="s">
        <v>75</v>
      </c>
      <c r="K112" s="176">
        <v>7.9311750000000005</v>
      </c>
      <c r="L112" s="176" t="s">
        <v>75</v>
      </c>
      <c r="M112" s="176">
        <v>0</v>
      </c>
      <c r="N112" s="175">
        <v>18.938677000000041</v>
      </c>
      <c r="P112" s="177"/>
      <c r="Q112" s="168"/>
      <c r="R112" s="168"/>
      <c r="S112" s="172"/>
      <c r="T112" s="184"/>
      <c r="U112" s="184"/>
      <c r="V112" s="184"/>
      <c r="W112" s="184"/>
      <c r="X112" s="184"/>
    </row>
    <row r="113" spans="1:24" s="166" customFormat="1" ht="8.65" customHeight="1" x14ac:dyDescent="0.15">
      <c r="A113" s="174" t="s">
        <v>41</v>
      </c>
      <c r="B113" s="175">
        <f t="shared" si="7"/>
        <v>513.82393396999964</v>
      </c>
      <c r="C113" s="176">
        <v>456.97748843999983</v>
      </c>
      <c r="D113" s="176">
        <v>0.69198000000000004</v>
      </c>
      <c r="E113" s="176">
        <v>22.337309999999995</v>
      </c>
      <c r="F113" s="176">
        <v>0.24079600000000007</v>
      </c>
      <c r="G113" s="176">
        <v>6.6062679999999991</v>
      </c>
      <c r="H113" s="176">
        <v>2.5848740000000001</v>
      </c>
      <c r="I113" s="176">
        <v>0</v>
      </c>
      <c r="J113" s="176">
        <v>7.9995619999999992</v>
      </c>
      <c r="K113" s="176">
        <v>4.22348853</v>
      </c>
      <c r="L113" s="176" t="s">
        <v>75</v>
      </c>
      <c r="M113" s="176">
        <v>0</v>
      </c>
      <c r="N113" s="175">
        <v>12.162166999999783</v>
      </c>
      <c r="P113" s="177"/>
      <c r="Q113" s="168"/>
      <c r="R113" s="168"/>
      <c r="S113" s="172"/>
      <c r="T113" s="184"/>
      <c r="U113" s="184"/>
      <c r="V113" s="184"/>
      <c r="W113" s="184"/>
      <c r="X113" s="184"/>
    </row>
    <row r="114" spans="1:24" s="166" customFormat="1" ht="8.65" customHeight="1" x14ac:dyDescent="0.15">
      <c r="A114" s="174" t="s">
        <v>42</v>
      </c>
      <c r="B114" s="175">
        <f t="shared" si="7"/>
        <v>231.5535039999998</v>
      </c>
      <c r="C114" s="176">
        <v>202.35667799999987</v>
      </c>
      <c r="D114" s="176">
        <v>1.481533</v>
      </c>
      <c r="E114" s="176" t="s">
        <v>75</v>
      </c>
      <c r="F114" s="176">
        <v>0.22657100000000002</v>
      </c>
      <c r="G114" s="176">
        <v>5.9362509999999995</v>
      </c>
      <c r="H114" s="176">
        <v>-5.5797000000000013E-2</v>
      </c>
      <c r="I114" s="176">
        <v>0</v>
      </c>
      <c r="J114" s="176" t="s">
        <v>75</v>
      </c>
      <c r="K114" s="176">
        <v>8.6006119999999981</v>
      </c>
      <c r="L114" s="176">
        <v>0</v>
      </c>
      <c r="M114" s="176">
        <v>0</v>
      </c>
      <c r="N114" s="175">
        <v>13.00765599999994</v>
      </c>
      <c r="P114" s="177"/>
      <c r="Q114" s="168"/>
      <c r="R114" s="168"/>
      <c r="S114" s="172"/>
      <c r="T114" s="184"/>
      <c r="U114" s="184"/>
      <c r="V114" s="184"/>
      <c r="W114" s="184"/>
      <c r="X114" s="184"/>
    </row>
    <row r="115" spans="1:24" s="166" customFormat="1" ht="8.65" customHeight="1" x14ac:dyDescent="0.15">
      <c r="A115" s="178" t="s">
        <v>43</v>
      </c>
      <c r="B115" s="179">
        <f t="shared" si="7"/>
        <v>973.12591499999985</v>
      </c>
      <c r="C115" s="180">
        <v>719.19172800000024</v>
      </c>
      <c r="D115" s="180">
        <v>3.9450999999999986E-2</v>
      </c>
      <c r="E115" s="180">
        <v>19.09937</v>
      </c>
      <c r="F115" s="180">
        <v>0.126805</v>
      </c>
      <c r="G115" s="180">
        <v>78.979839999999996</v>
      </c>
      <c r="H115" s="180">
        <v>0.2452939999999999</v>
      </c>
      <c r="I115" s="180">
        <v>0</v>
      </c>
      <c r="J115" s="180">
        <v>22.692982999999998</v>
      </c>
      <c r="K115" s="180">
        <v>30.755946000000005</v>
      </c>
      <c r="L115" s="180">
        <v>6.0061000000000003E-2</v>
      </c>
      <c r="M115" s="180">
        <v>0</v>
      </c>
      <c r="N115" s="179">
        <v>101.93443699999966</v>
      </c>
      <c r="P115" s="177"/>
      <c r="Q115" s="168"/>
      <c r="R115" s="168"/>
      <c r="S115" s="172"/>
      <c r="T115" s="184"/>
      <c r="U115" s="184"/>
      <c r="V115" s="184"/>
      <c r="W115" s="184"/>
      <c r="X115" s="184"/>
    </row>
    <row r="116" spans="1:24" s="166" customFormat="1" ht="8.65" customHeight="1" x14ac:dyDescent="0.15">
      <c r="A116" s="174" t="s">
        <v>44</v>
      </c>
      <c r="B116" s="175">
        <f t="shared" si="7"/>
        <v>84.614861999999974</v>
      </c>
      <c r="C116" s="176">
        <v>64.545187999999982</v>
      </c>
      <c r="D116" s="176">
        <v>2.8710000000000003E-3</v>
      </c>
      <c r="E116" s="176" t="s">
        <v>75</v>
      </c>
      <c r="F116" s="176" t="s">
        <v>75</v>
      </c>
      <c r="G116" s="176">
        <v>1.342824</v>
      </c>
      <c r="H116" s="176">
        <v>9.237421000000003</v>
      </c>
      <c r="I116" s="176" t="s">
        <v>75</v>
      </c>
      <c r="J116" s="176" t="s">
        <v>75</v>
      </c>
      <c r="K116" s="176" t="s">
        <v>75</v>
      </c>
      <c r="L116" s="176" t="s">
        <v>75</v>
      </c>
      <c r="M116" s="176">
        <v>0</v>
      </c>
      <c r="N116" s="175">
        <v>9.4865580000000023</v>
      </c>
      <c r="P116" s="177"/>
      <c r="Q116" s="168"/>
      <c r="R116" s="168"/>
      <c r="S116" s="172"/>
      <c r="T116" s="184"/>
      <c r="U116" s="184"/>
      <c r="V116" s="184"/>
      <c r="W116" s="184"/>
      <c r="X116" s="184"/>
    </row>
    <row r="117" spans="1:24" s="166" customFormat="1" ht="8.65" customHeight="1" x14ac:dyDescent="0.15">
      <c r="A117" s="174" t="s">
        <v>45</v>
      </c>
      <c r="B117" s="175">
        <f t="shared" si="7"/>
        <v>796.56783900000073</v>
      </c>
      <c r="C117" s="176">
        <v>678.1432040000002</v>
      </c>
      <c r="D117" s="176">
        <v>0.14785799999999999</v>
      </c>
      <c r="E117" s="176">
        <v>10.626647999999999</v>
      </c>
      <c r="F117" s="176">
        <v>3.8367599999999999</v>
      </c>
      <c r="G117" s="176">
        <v>18.310269000000002</v>
      </c>
      <c r="H117" s="176">
        <v>4.3013970000000006</v>
      </c>
      <c r="I117" s="176">
        <v>0</v>
      </c>
      <c r="J117" s="176">
        <v>18.214119999999998</v>
      </c>
      <c r="K117" s="176">
        <v>11.079768</v>
      </c>
      <c r="L117" s="176">
        <v>7.0105000000000001E-2</v>
      </c>
      <c r="M117" s="176">
        <v>0</v>
      </c>
      <c r="N117" s="175">
        <v>51.837710000000584</v>
      </c>
      <c r="P117" s="177"/>
      <c r="Q117" s="168"/>
      <c r="R117" s="168"/>
      <c r="S117" s="172"/>
      <c r="T117" s="184"/>
      <c r="U117" s="184"/>
      <c r="V117" s="184"/>
      <c r="W117" s="184"/>
      <c r="X117" s="184"/>
    </row>
    <row r="118" spans="1:24" s="166" customFormat="1" ht="8.65" customHeight="1" x14ac:dyDescent="0.15">
      <c r="A118" s="174" t="s">
        <v>46</v>
      </c>
      <c r="B118" s="175">
        <f t="shared" si="7"/>
        <v>228.86919896999984</v>
      </c>
      <c r="C118" s="176">
        <v>195.60355263999992</v>
      </c>
      <c r="D118" s="176">
        <v>8.1596000000000016E-2</v>
      </c>
      <c r="E118" s="176">
        <v>9.8272999999999999E-2</v>
      </c>
      <c r="F118" s="176" t="s">
        <v>75</v>
      </c>
      <c r="G118" s="176">
        <v>3.2415590000000001</v>
      </c>
      <c r="H118" s="176">
        <v>0.40093632999999995</v>
      </c>
      <c r="I118" s="176">
        <v>0</v>
      </c>
      <c r="J118" s="176" t="s">
        <v>75</v>
      </c>
      <c r="K118" s="176">
        <v>16.404651999999995</v>
      </c>
      <c r="L118" s="176">
        <v>2.6706000000000001E-2</v>
      </c>
      <c r="M118" s="176">
        <v>0</v>
      </c>
      <c r="N118" s="175">
        <v>13.011923999999937</v>
      </c>
      <c r="P118" s="177"/>
      <c r="Q118" s="168"/>
      <c r="R118" s="168"/>
      <c r="S118" s="172"/>
      <c r="T118" s="184"/>
      <c r="U118" s="184"/>
      <c r="V118" s="184"/>
      <c r="W118" s="184"/>
      <c r="X118" s="184"/>
    </row>
    <row r="119" spans="1:24" s="166" customFormat="1" ht="8.65" customHeight="1" x14ac:dyDescent="0.15">
      <c r="A119" s="178" t="s">
        <v>47</v>
      </c>
      <c r="B119" s="179">
        <f t="shared" si="7"/>
        <v>62.048525000000019</v>
      </c>
      <c r="C119" s="180">
        <v>56.769280000000016</v>
      </c>
      <c r="D119" s="180">
        <v>1.2827E-2</v>
      </c>
      <c r="E119" s="180" t="s">
        <v>75</v>
      </c>
      <c r="F119" s="180" t="s">
        <v>75</v>
      </c>
      <c r="G119" s="180">
        <v>2.5919750000000001</v>
      </c>
      <c r="H119" s="180">
        <v>-4.2031929999999997</v>
      </c>
      <c r="I119" s="180">
        <v>0</v>
      </c>
      <c r="J119" s="180">
        <v>1.6520190000000001</v>
      </c>
      <c r="K119" s="180" t="s">
        <v>75</v>
      </c>
      <c r="L119" s="180">
        <v>0</v>
      </c>
      <c r="M119" s="180">
        <v>0</v>
      </c>
      <c r="N119" s="179">
        <v>5.2256169999999997</v>
      </c>
      <c r="P119" s="177"/>
      <c r="Q119" s="168"/>
      <c r="R119" s="168"/>
      <c r="S119" s="172"/>
      <c r="T119" s="184"/>
      <c r="U119" s="184"/>
      <c r="V119" s="184"/>
      <c r="W119" s="184"/>
      <c r="X119" s="184"/>
    </row>
    <row r="120" spans="1:24" s="166" customFormat="1" ht="9.9499999999999993" customHeight="1" x14ac:dyDescent="0.15">
      <c r="A120" s="181"/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3"/>
      <c r="P120" s="177"/>
      <c r="Q120" s="167"/>
      <c r="R120" s="168"/>
      <c r="S120" s="184"/>
      <c r="T120" s="184"/>
      <c r="U120" s="184"/>
      <c r="V120" s="184"/>
      <c r="W120" s="184"/>
      <c r="X120" s="184"/>
    </row>
    <row r="121" spans="1:24" s="166" customFormat="1" ht="8.65" customHeight="1" x14ac:dyDescent="0.15">
      <c r="A121" s="163">
        <v>2002</v>
      </c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Q121" s="167"/>
      <c r="R121" s="168"/>
    </row>
    <row r="122" spans="1:24" s="171" customFormat="1" ht="8.65" customHeight="1" x14ac:dyDescent="0.15">
      <c r="A122" s="169" t="s">
        <v>15</v>
      </c>
      <c r="B122" s="170">
        <f>SUM(B124:B155)</f>
        <v>24056.292266880009</v>
      </c>
      <c r="C122" s="170">
        <f t="shared" ref="C122:K122" si="8">SUM(C124:C155)</f>
        <v>13557.066581120016</v>
      </c>
      <c r="D122" s="170">
        <f>SUM(D124:D155)-0.1</f>
        <v>454.52585999999991</v>
      </c>
      <c r="E122" s="170">
        <f>SUM(E124:E155)+12</f>
        <v>708.44756199999995</v>
      </c>
      <c r="F122" s="170">
        <f>SUM(F124:F155)+0.8</f>
        <v>250.90737499999992</v>
      </c>
      <c r="G122" s="170">
        <f t="shared" si="8"/>
        <v>5415.3259419999995</v>
      </c>
      <c r="H122" s="170">
        <f>SUM(H124:H155)-0.1</f>
        <v>338.49246655000002</v>
      </c>
      <c r="I122" s="170">
        <f>SUM(I124:I155)+0.4</f>
        <v>14.508567000000008</v>
      </c>
      <c r="J122" s="170">
        <f>SUM(J124:J155)+25.1</f>
        <v>405.23425200000008</v>
      </c>
      <c r="K122" s="170">
        <f t="shared" si="8"/>
        <v>1500.14444</v>
      </c>
      <c r="L122" s="170">
        <f>SUM(L124:L155)+1.8</f>
        <v>44.215204800000002</v>
      </c>
      <c r="M122" s="170">
        <f>SUM(M124:M155)+13.6</f>
        <v>-44.355194999999981</v>
      </c>
      <c r="N122" s="170">
        <f>SUM(N124:N155)-53.5</f>
        <v>1411.7792114099909</v>
      </c>
      <c r="P122" s="170"/>
      <c r="Q122" s="170"/>
      <c r="R122" s="168"/>
      <c r="S122" s="172"/>
      <c r="T122" s="185"/>
      <c r="U122" s="185"/>
      <c r="V122" s="185"/>
      <c r="W122" s="185"/>
      <c r="X122" s="185"/>
    </row>
    <row r="123" spans="1:24" s="171" customFormat="1" ht="3.95" customHeight="1" x14ac:dyDescent="0.15">
      <c r="A123" s="169"/>
      <c r="B123" s="170"/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P123" s="177"/>
      <c r="Q123" s="167"/>
      <c r="R123" s="168"/>
      <c r="S123" s="172"/>
      <c r="T123" s="185"/>
      <c r="U123" s="185"/>
      <c r="V123" s="185"/>
      <c r="W123" s="185"/>
      <c r="X123" s="185"/>
    </row>
    <row r="124" spans="1:24" s="166" customFormat="1" ht="8.65" customHeight="1" x14ac:dyDescent="0.15">
      <c r="A124" s="174" t="s">
        <v>16</v>
      </c>
      <c r="B124" s="175">
        <f t="shared" ref="B124:B142" si="9">SUM(C124:N124)</f>
        <v>115.05551799999986</v>
      </c>
      <c r="C124" s="176">
        <v>58.542454000000021</v>
      </c>
      <c r="D124" s="176">
        <v>1.1588700000000001</v>
      </c>
      <c r="E124" s="176">
        <v>0.72376399999999974</v>
      </c>
      <c r="F124" s="176">
        <v>4.0125190000000002</v>
      </c>
      <c r="G124" s="176">
        <v>36.503145000000004</v>
      </c>
      <c r="H124" s="176" t="s">
        <v>75</v>
      </c>
      <c r="I124" s="176">
        <v>-4.1821769999999994</v>
      </c>
      <c r="J124" s="176">
        <v>8.3329049999999985</v>
      </c>
      <c r="K124" s="176">
        <v>3.0237790000000002</v>
      </c>
      <c r="L124" s="176" t="s">
        <v>75</v>
      </c>
      <c r="M124" s="176">
        <v>0</v>
      </c>
      <c r="N124" s="176">
        <v>6.940258999999827</v>
      </c>
      <c r="P124" s="177"/>
      <c r="Q124" s="168"/>
      <c r="R124" s="168"/>
      <c r="S124" s="172"/>
      <c r="T124" s="184"/>
      <c r="U124" s="184"/>
      <c r="V124" s="184"/>
      <c r="W124" s="184"/>
      <c r="X124" s="184"/>
    </row>
    <row r="125" spans="1:24" s="166" customFormat="1" ht="8.65" customHeight="1" x14ac:dyDescent="0.15">
      <c r="A125" s="174" t="s">
        <v>17</v>
      </c>
      <c r="B125" s="175">
        <f t="shared" si="9"/>
        <v>1535.2230658100023</v>
      </c>
      <c r="C125" s="176">
        <v>1108.0680005300026</v>
      </c>
      <c r="D125" s="176">
        <v>2.1233420000000001</v>
      </c>
      <c r="E125" s="176">
        <v>5.2431879999999982</v>
      </c>
      <c r="F125" s="176">
        <v>8.0959099999999999</v>
      </c>
      <c r="G125" s="176">
        <v>155.16604699999999</v>
      </c>
      <c r="H125" s="176">
        <v>1.2921610000000003</v>
      </c>
      <c r="I125" s="176" t="s">
        <v>75</v>
      </c>
      <c r="J125" s="176">
        <v>128.04799399999996</v>
      </c>
      <c r="K125" s="176">
        <v>26.990527</v>
      </c>
      <c r="L125" s="176" t="s">
        <v>75</v>
      </c>
      <c r="M125" s="176" t="s">
        <v>75</v>
      </c>
      <c r="N125" s="176">
        <v>100.19589627999972</v>
      </c>
      <c r="P125" s="177"/>
      <c r="Q125" s="168"/>
      <c r="R125" s="168"/>
      <c r="S125" s="172"/>
      <c r="T125" s="184"/>
      <c r="U125" s="184"/>
      <c r="V125" s="184"/>
      <c r="W125" s="184"/>
      <c r="X125" s="184"/>
    </row>
    <row r="126" spans="1:24" s="166" customFormat="1" ht="8.65" customHeight="1" x14ac:dyDescent="0.15">
      <c r="A126" s="174" t="s">
        <v>18</v>
      </c>
      <c r="B126" s="175">
        <f t="shared" si="9"/>
        <v>330.6445655099995</v>
      </c>
      <c r="C126" s="176">
        <v>231.01028971000002</v>
      </c>
      <c r="D126" s="176">
        <v>3.840125</v>
      </c>
      <c r="E126" s="176" t="s">
        <v>76</v>
      </c>
      <c r="F126" s="176">
        <v>0.12567000000000003</v>
      </c>
      <c r="G126" s="176">
        <v>76.148041000000006</v>
      </c>
      <c r="H126" s="176">
        <v>6.6007719999999992</v>
      </c>
      <c r="I126" s="176" t="s">
        <v>75</v>
      </c>
      <c r="J126" s="176" t="s">
        <v>75</v>
      </c>
      <c r="K126" s="176">
        <v>5.5860119999999993</v>
      </c>
      <c r="L126" s="176">
        <v>0.45754379999999994</v>
      </c>
      <c r="M126" s="176" t="s">
        <v>75</v>
      </c>
      <c r="N126" s="176">
        <v>6.8761119999994662</v>
      </c>
      <c r="P126" s="177"/>
      <c r="Q126" s="168"/>
      <c r="R126" s="168"/>
      <c r="S126" s="172"/>
      <c r="T126" s="184"/>
      <c r="U126" s="184"/>
      <c r="V126" s="184"/>
      <c r="W126" s="184"/>
      <c r="X126" s="184"/>
    </row>
    <row r="127" spans="1:24" s="166" customFormat="1" ht="8.65" customHeight="1" x14ac:dyDescent="0.15">
      <c r="A127" s="178" t="s">
        <v>19</v>
      </c>
      <c r="B127" s="179">
        <f t="shared" si="9"/>
        <v>190.91886300000007</v>
      </c>
      <c r="C127" s="180">
        <v>77.834627999999981</v>
      </c>
      <c r="D127" s="180">
        <v>17.287831000000001</v>
      </c>
      <c r="E127" s="180" t="s">
        <v>75</v>
      </c>
      <c r="F127" s="180">
        <v>4.0167120000000001</v>
      </c>
      <c r="G127" s="180">
        <v>43.449430999999997</v>
      </c>
      <c r="H127" s="180">
        <v>0.206567</v>
      </c>
      <c r="I127" s="180" t="s">
        <v>75</v>
      </c>
      <c r="J127" s="180" t="s">
        <v>75</v>
      </c>
      <c r="K127" s="180">
        <v>4.204994000000001</v>
      </c>
      <c r="L127" s="180" t="s">
        <v>75</v>
      </c>
      <c r="M127" s="180">
        <v>0</v>
      </c>
      <c r="N127" s="179">
        <v>43.918700000000086</v>
      </c>
      <c r="P127" s="177"/>
      <c r="Q127" s="168"/>
      <c r="R127" s="168"/>
      <c r="S127" s="172"/>
      <c r="T127" s="184"/>
      <c r="U127" s="184"/>
      <c r="V127" s="184"/>
      <c r="W127" s="184"/>
      <c r="X127" s="184"/>
    </row>
    <row r="128" spans="1:24" s="166" customFormat="1" ht="8.65" customHeight="1" x14ac:dyDescent="0.15">
      <c r="A128" s="174" t="s">
        <v>20</v>
      </c>
      <c r="B128" s="175">
        <f t="shared" si="9"/>
        <v>884.80020200000058</v>
      </c>
      <c r="C128" s="176">
        <v>713.16095200000063</v>
      </c>
      <c r="D128" s="176">
        <v>10.273073999999998</v>
      </c>
      <c r="E128" s="176" t="s">
        <v>75</v>
      </c>
      <c r="F128" s="176">
        <v>4.0907049999999998</v>
      </c>
      <c r="G128" s="176">
        <v>174.14800200000002</v>
      </c>
      <c r="H128" s="176">
        <v>-29.020842000000002</v>
      </c>
      <c r="I128" s="176" t="s">
        <v>75</v>
      </c>
      <c r="J128" s="176">
        <v>2.5391059999999999</v>
      </c>
      <c r="K128" s="176">
        <v>-16.319670999999982</v>
      </c>
      <c r="L128" s="176" t="s">
        <v>75</v>
      </c>
      <c r="M128" s="176">
        <v>0</v>
      </c>
      <c r="N128" s="175">
        <v>25.928876000000059</v>
      </c>
      <c r="P128" s="177"/>
      <c r="Q128" s="168"/>
      <c r="R128" s="168"/>
      <c r="S128" s="172"/>
      <c r="T128" s="184"/>
      <c r="U128" s="184"/>
      <c r="V128" s="184"/>
      <c r="W128" s="184"/>
      <c r="X128" s="184"/>
    </row>
    <row r="129" spans="1:24" s="166" customFormat="1" ht="8.65" customHeight="1" x14ac:dyDescent="0.15">
      <c r="A129" s="174" t="s">
        <v>21</v>
      </c>
      <c r="B129" s="175">
        <f t="shared" si="9"/>
        <v>65.525927560000028</v>
      </c>
      <c r="C129" s="176">
        <v>33.098987559999998</v>
      </c>
      <c r="D129" s="176" t="s">
        <v>76</v>
      </c>
      <c r="E129" s="176">
        <v>0.11829199999999999</v>
      </c>
      <c r="F129" s="176" t="s">
        <v>75</v>
      </c>
      <c r="G129" s="176">
        <v>33.571880000000007</v>
      </c>
      <c r="H129" s="176">
        <v>0.87448400000000004</v>
      </c>
      <c r="I129" s="176">
        <v>0</v>
      </c>
      <c r="J129" s="176" t="s">
        <v>75</v>
      </c>
      <c r="K129" s="176">
        <v>-6.1407319999999999</v>
      </c>
      <c r="L129" s="176" t="s">
        <v>75</v>
      </c>
      <c r="M129" s="176">
        <v>0</v>
      </c>
      <c r="N129" s="175">
        <v>4.0030160000000308</v>
      </c>
      <c r="P129" s="177"/>
      <c r="Q129" s="168"/>
      <c r="R129" s="168"/>
      <c r="S129" s="172"/>
      <c r="T129" s="184"/>
      <c r="U129" s="184"/>
      <c r="V129" s="184"/>
      <c r="W129" s="184"/>
      <c r="X129" s="184"/>
    </row>
    <row r="130" spans="1:24" s="166" customFormat="1" ht="8.65" customHeight="1" x14ac:dyDescent="0.15">
      <c r="A130" s="174" t="s">
        <v>22</v>
      </c>
      <c r="B130" s="175">
        <f t="shared" si="9"/>
        <v>207.62680399999991</v>
      </c>
      <c r="C130" s="176">
        <v>100.74790399999999</v>
      </c>
      <c r="D130" s="176">
        <v>-7.1136000000000005E-2</v>
      </c>
      <c r="E130" s="176" t="s">
        <v>75</v>
      </c>
      <c r="F130" s="176">
        <v>4.8473999999999996E-2</v>
      </c>
      <c r="G130" s="176">
        <v>89.610800999999995</v>
      </c>
      <c r="H130" s="176" t="s">
        <v>75</v>
      </c>
      <c r="I130" s="176">
        <v>0</v>
      </c>
      <c r="J130" s="176">
        <v>4.7396039999999999</v>
      </c>
      <c r="K130" s="176">
        <v>9.249782999999999</v>
      </c>
      <c r="L130" s="176" t="s">
        <v>75</v>
      </c>
      <c r="M130" s="176">
        <v>0</v>
      </c>
      <c r="N130" s="175">
        <v>3.3013739999998961</v>
      </c>
      <c r="P130" s="177"/>
      <c r="Q130" s="168"/>
      <c r="R130" s="168"/>
      <c r="S130" s="172"/>
      <c r="T130" s="184"/>
      <c r="U130" s="184"/>
      <c r="V130" s="184"/>
      <c r="W130" s="184"/>
      <c r="X130" s="184"/>
    </row>
    <row r="131" spans="1:24" s="166" customFormat="1" ht="8.65" customHeight="1" x14ac:dyDescent="0.15">
      <c r="A131" s="178" t="s">
        <v>23</v>
      </c>
      <c r="B131" s="179">
        <f t="shared" si="9"/>
        <v>1362.438910000001</v>
      </c>
      <c r="C131" s="180">
        <v>1149.7447110000001</v>
      </c>
      <c r="D131" s="180">
        <v>21.830552000000008</v>
      </c>
      <c r="E131" s="180">
        <v>0.32677000000000023</v>
      </c>
      <c r="F131" s="180">
        <v>8.0724160000000005</v>
      </c>
      <c r="G131" s="180">
        <v>143.70194100000001</v>
      </c>
      <c r="H131" s="180">
        <v>29.472580999999987</v>
      </c>
      <c r="I131" s="180">
        <v>0</v>
      </c>
      <c r="J131" s="180">
        <v>38.844919000000004</v>
      </c>
      <c r="K131" s="180">
        <v>22.574309999999997</v>
      </c>
      <c r="L131" s="180">
        <v>3.3003889999999996</v>
      </c>
      <c r="M131" s="180">
        <v>-68.899855999999986</v>
      </c>
      <c r="N131" s="179">
        <v>13.470177000001286</v>
      </c>
      <c r="P131" s="177"/>
      <c r="Q131" s="168"/>
      <c r="R131" s="168"/>
      <c r="S131" s="172"/>
      <c r="T131" s="184"/>
      <c r="U131" s="184"/>
      <c r="V131" s="184"/>
      <c r="W131" s="184"/>
      <c r="X131" s="184"/>
    </row>
    <row r="132" spans="1:24" s="166" customFormat="1" ht="8.65" customHeight="1" x14ac:dyDescent="0.15">
      <c r="A132" s="174" t="s">
        <v>24</v>
      </c>
      <c r="B132" s="175">
        <f t="shared" si="9"/>
        <v>6466.7077969999991</v>
      </c>
      <c r="C132" s="176">
        <v>3190.5469940000075</v>
      </c>
      <c r="D132" s="176">
        <v>60.621165000000019</v>
      </c>
      <c r="E132" s="176">
        <v>271.095257</v>
      </c>
      <c r="F132" s="176">
        <v>133.43953799999989</v>
      </c>
      <c r="G132" s="176">
        <v>1519.2211129999994</v>
      </c>
      <c r="H132" s="176">
        <v>61.903478000000028</v>
      </c>
      <c r="I132" s="176">
        <v>17.839975000000006</v>
      </c>
      <c r="J132" s="176">
        <v>77.270156000000057</v>
      </c>
      <c r="K132" s="176">
        <v>839.04704900000002</v>
      </c>
      <c r="L132" s="176">
        <v>10.943286000000002</v>
      </c>
      <c r="M132" s="176">
        <v>-26.259788</v>
      </c>
      <c r="N132" s="175">
        <v>311.03957399999217</v>
      </c>
      <c r="P132" s="177"/>
      <c r="Q132" s="168"/>
      <c r="R132" s="168"/>
      <c r="S132" s="172"/>
      <c r="T132" s="184"/>
      <c r="U132" s="184"/>
      <c r="V132" s="184"/>
      <c r="W132" s="184"/>
      <c r="X132" s="184"/>
    </row>
    <row r="133" spans="1:24" s="166" customFormat="1" ht="8.65" customHeight="1" x14ac:dyDescent="0.15">
      <c r="A133" s="174" t="s">
        <v>25</v>
      </c>
      <c r="B133" s="175">
        <f t="shared" si="9"/>
        <v>172.52053600000002</v>
      </c>
      <c r="C133" s="176">
        <v>87.483637999999985</v>
      </c>
      <c r="D133" s="176" t="s">
        <v>76</v>
      </c>
      <c r="E133" s="176" t="s">
        <v>75</v>
      </c>
      <c r="F133" s="176" t="s">
        <v>75</v>
      </c>
      <c r="G133" s="176">
        <v>64.846920999999995</v>
      </c>
      <c r="H133" s="176">
        <v>3.9030100000000032</v>
      </c>
      <c r="I133" s="176">
        <v>0</v>
      </c>
      <c r="J133" s="176">
        <v>3.2124649999999995</v>
      </c>
      <c r="K133" s="176">
        <v>3.2128809999999994</v>
      </c>
      <c r="L133" s="176" t="s">
        <v>75</v>
      </c>
      <c r="M133" s="176">
        <v>0</v>
      </c>
      <c r="N133" s="175">
        <v>9.8616210000000137</v>
      </c>
      <c r="P133" s="177"/>
      <c r="Q133" s="168"/>
      <c r="R133" s="168"/>
      <c r="S133" s="172"/>
      <c r="T133" s="184"/>
      <c r="U133" s="184"/>
      <c r="V133" s="184"/>
      <c r="W133" s="184"/>
      <c r="X133" s="184"/>
    </row>
    <row r="134" spans="1:24" s="166" customFormat="1" ht="8.65" customHeight="1" x14ac:dyDescent="0.15">
      <c r="A134" s="174" t="s">
        <v>26</v>
      </c>
      <c r="B134" s="175">
        <f t="shared" si="9"/>
        <v>739.25086400000066</v>
      </c>
      <c r="C134" s="176">
        <v>488.32941599999981</v>
      </c>
      <c r="D134" s="176">
        <v>13.544952999999998</v>
      </c>
      <c r="E134" s="176">
        <v>17.317292000000002</v>
      </c>
      <c r="F134" s="176">
        <v>4.4065520000000005</v>
      </c>
      <c r="G134" s="176">
        <v>202.11182500000001</v>
      </c>
      <c r="H134" s="176">
        <v>-6.1084000000000138E-2</v>
      </c>
      <c r="I134" s="176" t="s">
        <v>76</v>
      </c>
      <c r="J134" s="176">
        <v>-35.748792999999999</v>
      </c>
      <c r="K134" s="176">
        <v>22.793400999999999</v>
      </c>
      <c r="L134" s="176">
        <v>2.1362040000000002</v>
      </c>
      <c r="M134" s="176">
        <v>0</v>
      </c>
      <c r="N134" s="175">
        <v>24.421098000000711</v>
      </c>
      <c r="P134" s="177"/>
      <c r="Q134" s="168"/>
      <c r="R134" s="168"/>
      <c r="S134" s="172"/>
      <c r="T134" s="184"/>
      <c r="U134" s="184"/>
      <c r="V134" s="184"/>
      <c r="W134" s="184"/>
      <c r="X134" s="184"/>
    </row>
    <row r="135" spans="1:24" s="166" customFormat="1" ht="8.65" customHeight="1" x14ac:dyDescent="0.15">
      <c r="A135" s="178" t="s">
        <v>27</v>
      </c>
      <c r="B135" s="179">
        <f t="shared" si="9"/>
        <v>301.849152</v>
      </c>
      <c r="C135" s="180">
        <v>148.90956900000006</v>
      </c>
      <c r="D135" s="180">
        <v>-7.9823999999999978E-2</v>
      </c>
      <c r="E135" s="180">
        <v>0.22031599999999998</v>
      </c>
      <c r="F135" s="180">
        <v>0.23381800000000003</v>
      </c>
      <c r="G135" s="180">
        <v>54.230831999999992</v>
      </c>
      <c r="H135" s="180">
        <v>34.032853000000003</v>
      </c>
      <c r="I135" s="180" t="s">
        <v>75</v>
      </c>
      <c r="J135" s="180" t="s">
        <v>75</v>
      </c>
      <c r="K135" s="180">
        <v>7.469214</v>
      </c>
      <c r="L135" s="180" t="s">
        <v>75</v>
      </c>
      <c r="M135" s="180">
        <v>0</v>
      </c>
      <c r="N135" s="179">
        <v>56.83237399999993</v>
      </c>
      <c r="P135" s="177"/>
      <c r="Q135" s="168"/>
      <c r="R135" s="168"/>
      <c r="S135" s="172"/>
      <c r="T135" s="184"/>
      <c r="U135" s="184"/>
      <c r="V135" s="184"/>
      <c r="W135" s="184"/>
      <c r="X135" s="184"/>
    </row>
    <row r="136" spans="1:24" s="166" customFormat="1" ht="8.65" customHeight="1" x14ac:dyDescent="0.15">
      <c r="A136" s="174" t="s">
        <v>28</v>
      </c>
      <c r="B136" s="175">
        <f t="shared" si="9"/>
        <v>157.10746100000014</v>
      </c>
      <c r="C136" s="176">
        <v>82.836793999999998</v>
      </c>
      <c r="D136" s="176">
        <v>-7.5098000000000012E-2</v>
      </c>
      <c r="E136" s="176" t="s">
        <v>75</v>
      </c>
      <c r="F136" s="176">
        <v>4.0753149999999998</v>
      </c>
      <c r="G136" s="176">
        <v>55.174580000000006</v>
      </c>
      <c r="H136" s="176" t="s">
        <v>75</v>
      </c>
      <c r="I136" s="176">
        <v>0</v>
      </c>
      <c r="J136" s="176" t="s">
        <v>75</v>
      </c>
      <c r="K136" s="176">
        <v>6.8350289999999987</v>
      </c>
      <c r="L136" s="176">
        <v>0</v>
      </c>
      <c r="M136" s="176">
        <v>0</v>
      </c>
      <c r="N136" s="175">
        <v>8.2608410000001413</v>
      </c>
      <c r="P136" s="177"/>
      <c r="Q136" s="168"/>
      <c r="R136" s="168"/>
      <c r="S136" s="172"/>
      <c r="T136" s="184"/>
      <c r="U136" s="184"/>
      <c r="V136" s="184"/>
      <c r="W136" s="184"/>
      <c r="X136" s="184"/>
    </row>
    <row r="137" spans="1:24" s="166" customFormat="1" ht="8.65" customHeight="1" x14ac:dyDescent="0.15">
      <c r="A137" s="174" t="s">
        <v>29</v>
      </c>
      <c r="B137" s="175">
        <f t="shared" si="9"/>
        <v>1169.7941529600014</v>
      </c>
      <c r="C137" s="176">
        <v>574.69205383000019</v>
      </c>
      <c r="D137" s="176">
        <v>92.784460999999993</v>
      </c>
      <c r="E137" s="176">
        <v>27.390763000000003</v>
      </c>
      <c r="F137" s="176">
        <v>4.9042939999999984</v>
      </c>
      <c r="G137" s="176">
        <v>177.03287700000004</v>
      </c>
      <c r="H137" s="176">
        <v>4.9217639999999996</v>
      </c>
      <c r="I137" s="176" t="s">
        <v>76</v>
      </c>
      <c r="J137" s="176">
        <v>40.450919000000006</v>
      </c>
      <c r="K137" s="176">
        <v>115.49561800000001</v>
      </c>
      <c r="L137" s="176">
        <v>7.8886409999999998</v>
      </c>
      <c r="M137" s="176" t="s">
        <v>75</v>
      </c>
      <c r="N137" s="175">
        <v>124.23276213000122</v>
      </c>
      <c r="P137" s="177"/>
      <c r="Q137" s="168"/>
      <c r="R137" s="168"/>
      <c r="S137" s="172"/>
      <c r="T137" s="184"/>
      <c r="U137" s="184"/>
      <c r="V137" s="184"/>
      <c r="W137" s="184"/>
      <c r="X137" s="184"/>
    </row>
    <row r="138" spans="1:24" s="166" customFormat="1" ht="8.65" customHeight="1" x14ac:dyDescent="0.15">
      <c r="A138" s="174" t="s">
        <v>30</v>
      </c>
      <c r="B138" s="175">
        <f t="shared" si="9"/>
        <v>1935.0147319999987</v>
      </c>
      <c r="C138" s="176">
        <v>1012.6607559999993</v>
      </c>
      <c r="D138" s="176">
        <v>39.665282000000005</v>
      </c>
      <c r="E138" s="176">
        <v>52.552560999999983</v>
      </c>
      <c r="F138" s="176">
        <v>40.597979000000002</v>
      </c>
      <c r="G138" s="176">
        <v>520.49255500000004</v>
      </c>
      <c r="H138" s="176">
        <v>30.691113000000001</v>
      </c>
      <c r="I138" s="176">
        <v>0.13525300000000001</v>
      </c>
      <c r="J138" s="176">
        <v>42.330458</v>
      </c>
      <c r="K138" s="176">
        <v>130.00863100000007</v>
      </c>
      <c r="L138" s="176">
        <v>0.29841100000000004</v>
      </c>
      <c r="M138" s="176">
        <v>17.395497000000002</v>
      </c>
      <c r="N138" s="175">
        <v>48.186235999999553</v>
      </c>
      <c r="P138" s="177"/>
      <c r="Q138" s="168"/>
      <c r="R138" s="168"/>
      <c r="S138" s="172"/>
      <c r="T138" s="184"/>
      <c r="U138" s="184"/>
      <c r="V138" s="184"/>
      <c r="W138" s="184"/>
      <c r="X138" s="184"/>
    </row>
    <row r="139" spans="1:24" s="166" customFormat="1" ht="8.65" customHeight="1" x14ac:dyDescent="0.15">
      <c r="A139" s="178" t="s">
        <v>31</v>
      </c>
      <c r="B139" s="179">
        <f t="shared" si="9"/>
        <v>204.58782299999999</v>
      </c>
      <c r="C139" s="180">
        <v>76.956229000000036</v>
      </c>
      <c r="D139" s="180">
        <v>-0.12633199999999997</v>
      </c>
      <c r="E139" s="180" t="s">
        <v>76</v>
      </c>
      <c r="F139" s="180" t="s">
        <v>75</v>
      </c>
      <c r="G139" s="180">
        <v>103.02806000000001</v>
      </c>
      <c r="H139" s="180">
        <v>0.56206699999999998</v>
      </c>
      <c r="I139" s="180">
        <v>0</v>
      </c>
      <c r="J139" s="180" t="s">
        <v>75</v>
      </c>
      <c r="K139" s="180">
        <v>10.923783</v>
      </c>
      <c r="L139" s="180">
        <v>1.4237690000000001</v>
      </c>
      <c r="M139" s="180" t="s">
        <v>75</v>
      </c>
      <c r="N139" s="179">
        <v>11.82024699999991</v>
      </c>
      <c r="P139" s="177"/>
      <c r="Q139" s="168"/>
      <c r="R139" s="168"/>
      <c r="S139" s="172"/>
      <c r="T139" s="184"/>
      <c r="U139" s="184"/>
      <c r="V139" s="184"/>
      <c r="W139" s="184"/>
      <c r="X139" s="184"/>
    </row>
    <row r="140" spans="1:24" s="166" customFormat="1" ht="8.65" customHeight="1" x14ac:dyDescent="0.15">
      <c r="A140" s="174" t="s">
        <v>32</v>
      </c>
      <c r="B140" s="175">
        <f t="shared" si="9"/>
        <v>192.46983200000005</v>
      </c>
      <c r="C140" s="176">
        <v>87.250418000000025</v>
      </c>
      <c r="D140" s="176">
        <v>24.674961</v>
      </c>
      <c r="E140" s="176">
        <v>4.7218440000000008</v>
      </c>
      <c r="F140" s="176">
        <v>-16.352602000000001</v>
      </c>
      <c r="G140" s="176">
        <v>54.380476000000002</v>
      </c>
      <c r="H140" s="176">
        <v>0.321409</v>
      </c>
      <c r="I140" s="176" t="s">
        <v>75</v>
      </c>
      <c r="J140" s="176">
        <v>1.13181</v>
      </c>
      <c r="K140" s="176">
        <v>37.679375</v>
      </c>
      <c r="L140" s="176">
        <v>0</v>
      </c>
      <c r="M140" s="176">
        <v>0</v>
      </c>
      <c r="N140" s="175">
        <v>-1.3378589999999519</v>
      </c>
      <c r="P140" s="177"/>
      <c r="Q140" s="168"/>
      <c r="R140" s="168"/>
      <c r="S140" s="172"/>
      <c r="T140" s="184"/>
      <c r="U140" s="184"/>
      <c r="V140" s="184"/>
      <c r="W140" s="184"/>
      <c r="X140" s="184"/>
    </row>
    <row r="141" spans="1:24" s="166" customFormat="1" ht="8.65" customHeight="1" x14ac:dyDescent="0.15">
      <c r="A141" s="174" t="s">
        <v>33</v>
      </c>
      <c r="B141" s="175">
        <f t="shared" si="9"/>
        <v>105.01114054000001</v>
      </c>
      <c r="C141" s="176">
        <v>40.307115999999986</v>
      </c>
      <c r="D141" s="176" t="s">
        <v>76</v>
      </c>
      <c r="E141" s="176" t="s">
        <v>76</v>
      </c>
      <c r="F141" s="176" t="s">
        <v>75</v>
      </c>
      <c r="G141" s="176">
        <v>59.593771000000004</v>
      </c>
      <c r="H141" s="176">
        <v>3.8332215400000011</v>
      </c>
      <c r="I141" s="176" t="s">
        <v>75</v>
      </c>
      <c r="J141" s="176" t="s">
        <v>75</v>
      </c>
      <c r="K141" s="176">
        <v>2.79392</v>
      </c>
      <c r="L141" s="176">
        <v>2.5758899999999998</v>
      </c>
      <c r="M141" s="176">
        <v>0</v>
      </c>
      <c r="N141" s="175">
        <v>-4.0927779999999672</v>
      </c>
      <c r="P141" s="177"/>
      <c r="Q141" s="168"/>
      <c r="R141" s="168"/>
      <c r="S141" s="172"/>
      <c r="T141" s="184"/>
      <c r="U141" s="184"/>
      <c r="V141" s="184"/>
      <c r="W141" s="184"/>
      <c r="X141" s="184"/>
    </row>
    <row r="142" spans="1:24" s="166" customFormat="1" ht="8.65" customHeight="1" x14ac:dyDescent="0.15">
      <c r="A142" s="174" t="s">
        <v>34</v>
      </c>
      <c r="B142" s="175">
        <f t="shared" si="9"/>
        <v>2581.8264249999997</v>
      </c>
      <c r="C142" s="176">
        <v>1624.1009920000017</v>
      </c>
      <c r="D142" s="176">
        <v>138.48428999999999</v>
      </c>
      <c r="E142" s="176">
        <v>24.520722000000006</v>
      </c>
      <c r="F142" s="176" t="s">
        <v>76</v>
      </c>
      <c r="G142" s="176">
        <v>315.89462399999996</v>
      </c>
      <c r="H142" s="176">
        <v>10.265076000000004</v>
      </c>
      <c r="I142" s="176">
        <v>0.31551599999999996</v>
      </c>
      <c r="J142" s="176">
        <v>12.606318000000005</v>
      </c>
      <c r="K142" s="176">
        <v>32.443166000000005</v>
      </c>
      <c r="L142" s="176">
        <v>1.6125490000000009</v>
      </c>
      <c r="M142" s="176">
        <v>1.3873449999999998</v>
      </c>
      <c r="N142" s="175">
        <v>420.19582699999773</v>
      </c>
      <c r="P142" s="177"/>
      <c r="Q142" s="168"/>
      <c r="R142" s="168"/>
      <c r="S142" s="172"/>
      <c r="T142" s="184"/>
      <c r="U142" s="184"/>
      <c r="V142" s="184"/>
      <c r="W142" s="184"/>
      <c r="X142" s="184"/>
    </row>
    <row r="143" spans="1:24" s="166" customFormat="1" ht="8.65" customHeight="1" x14ac:dyDescent="0.15">
      <c r="A143" s="178" t="s">
        <v>35</v>
      </c>
      <c r="B143" s="179">
        <f>SUM(C143:N143)</f>
        <v>147.72010799999995</v>
      </c>
      <c r="C143" s="180">
        <v>63.659705000000017</v>
      </c>
      <c r="D143" s="180">
        <v>-7.9119999999999996E-2</v>
      </c>
      <c r="E143" s="180">
        <v>0.22803500000000002</v>
      </c>
      <c r="F143" s="180" t="s">
        <v>75</v>
      </c>
      <c r="G143" s="180">
        <v>62.161921</v>
      </c>
      <c r="H143" s="180">
        <v>0.72083800000000009</v>
      </c>
      <c r="I143" s="180" t="s">
        <v>75</v>
      </c>
      <c r="J143" s="180" t="s">
        <v>75</v>
      </c>
      <c r="K143" s="180">
        <v>9.5879899999999978</v>
      </c>
      <c r="L143" s="180">
        <v>0.77922600000000009</v>
      </c>
      <c r="M143" s="180">
        <v>0</v>
      </c>
      <c r="N143" s="179">
        <v>10.661512999999957</v>
      </c>
      <c r="P143" s="177"/>
      <c r="Q143" s="168"/>
      <c r="R143" s="168"/>
      <c r="S143" s="172"/>
      <c r="T143" s="184"/>
      <c r="U143" s="184"/>
      <c r="V143" s="184"/>
      <c r="W143" s="184"/>
      <c r="X143" s="184"/>
    </row>
    <row r="144" spans="1:24" s="166" customFormat="1" ht="8.65" customHeight="1" x14ac:dyDescent="0.15">
      <c r="A144" s="174" t="s">
        <v>36</v>
      </c>
      <c r="B144" s="175">
        <f t="shared" ref="B144:B155" si="10">SUM(C144:N144)</f>
        <v>708.70225099999993</v>
      </c>
      <c r="C144" s="176">
        <v>222.1355320000001</v>
      </c>
      <c r="D144" s="176">
        <v>0.7278110000000001</v>
      </c>
      <c r="E144" s="176">
        <v>270.45457000000005</v>
      </c>
      <c r="F144" s="176">
        <v>6.6515430000000002</v>
      </c>
      <c r="G144" s="176">
        <v>148.003829</v>
      </c>
      <c r="H144" s="176">
        <v>-4.1753130000000001</v>
      </c>
      <c r="I144" s="176">
        <v>0</v>
      </c>
      <c r="J144" s="176" t="s">
        <v>75</v>
      </c>
      <c r="K144" s="176">
        <v>30.983713000000002</v>
      </c>
      <c r="L144" s="176">
        <v>0.87257699999999994</v>
      </c>
      <c r="M144" s="176">
        <v>0</v>
      </c>
      <c r="N144" s="175">
        <v>33.047988999999802</v>
      </c>
      <c r="P144" s="177"/>
      <c r="Q144" s="168"/>
      <c r="R144" s="168"/>
      <c r="S144" s="172"/>
      <c r="T144" s="184"/>
      <c r="U144" s="184"/>
      <c r="V144" s="184"/>
      <c r="W144" s="184"/>
      <c r="X144" s="184"/>
    </row>
    <row r="145" spans="1:24" s="166" customFormat="1" ht="8.65" customHeight="1" x14ac:dyDescent="0.15">
      <c r="A145" s="174" t="s">
        <v>61</v>
      </c>
      <c r="B145" s="175">
        <f t="shared" si="10"/>
        <v>654.15458000000012</v>
      </c>
      <c r="C145" s="176">
        <v>279.10909699999985</v>
      </c>
      <c r="D145" s="176">
        <v>1.827402</v>
      </c>
      <c r="E145" s="176">
        <v>9.5819529999999986</v>
      </c>
      <c r="F145" s="176">
        <v>19.726503999999998</v>
      </c>
      <c r="G145" s="176">
        <v>251.028975</v>
      </c>
      <c r="H145" s="176">
        <v>24.504587999999995</v>
      </c>
      <c r="I145" s="176" t="s">
        <v>75</v>
      </c>
      <c r="J145" s="176">
        <v>18.461549000000005</v>
      </c>
      <c r="K145" s="176">
        <v>9.8413809999999948</v>
      </c>
      <c r="L145" s="176">
        <v>1.0357489999999998</v>
      </c>
      <c r="M145" s="176">
        <v>18.309840000000001</v>
      </c>
      <c r="N145" s="175">
        <v>20.727542000000312</v>
      </c>
      <c r="P145" s="177"/>
      <c r="Q145" s="168"/>
      <c r="R145" s="168"/>
      <c r="S145" s="172"/>
      <c r="T145" s="184"/>
      <c r="U145" s="184"/>
      <c r="V145" s="184"/>
      <c r="W145" s="184"/>
      <c r="X145" s="184"/>
    </row>
    <row r="146" spans="1:24" s="166" customFormat="1" ht="8.65" customHeight="1" x14ac:dyDescent="0.15">
      <c r="A146" s="174" t="s">
        <v>38</v>
      </c>
      <c r="B146" s="175">
        <f t="shared" si="10"/>
        <v>245.73986932999998</v>
      </c>
      <c r="C146" s="176">
        <v>129.20583232999996</v>
      </c>
      <c r="D146" s="176">
        <v>-9.2648179999999982</v>
      </c>
      <c r="E146" s="176">
        <v>0.20505200000000007</v>
      </c>
      <c r="F146" s="176">
        <v>1.0699180000000001</v>
      </c>
      <c r="G146" s="176">
        <v>52.932588999999993</v>
      </c>
      <c r="H146" s="176">
        <v>2.1481720000000006</v>
      </c>
      <c r="I146" s="176" t="s">
        <v>76</v>
      </c>
      <c r="J146" s="176" t="s">
        <v>75</v>
      </c>
      <c r="K146" s="176">
        <v>35.876814999999993</v>
      </c>
      <c r="L146" s="176">
        <v>1.4760479999999998</v>
      </c>
      <c r="M146" s="176">
        <v>0.11176699999999998</v>
      </c>
      <c r="N146" s="175">
        <v>31.97849400000004</v>
      </c>
      <c r="P146" s="177"/>
      <c r="Q146" s="168"/>
      <c r="R146" s="168"/>
      <c r="S146" s="172"/>
      <c r="T146" s="184"/>
      <c r="U146" s="184"/>
      <c r="V146" s="184"/>
      <c r="W146" s="184"/>
      <c r="X146" s="184"/>
    </row>
    <row r="147" spans="1:24" s="166" customFormat="1" ht="8.65" customHeight="1" x14ac:dyDescent="0.15">
      <c r="A147" s="178" t="s">
        <v>39</v>
      </c>
      <c r="B147" s="179">
        <f t="shared" si="10"/>
        <v>265.30413200000015</v>
      </c>
      <c r="C147" s="180">
        <v>168.88420599999998</v>
      </c>
      <c r="D147" s="180">
        <v>1.8681849999999998</v>
      </c>
      <c r="E147" s="180">
        <v>6.1835569999999986</v>
      </c>
      <c r="F147" s="180">
        <v>0.23125200000000001</v>
      </c>
      <c r="G147" s="180">
        <v>89.433016000000009</v>
      </c>
      <c r="H147" s="180">
        <v>0.61774399999999996</v>
      </c>
      <c r="I147" s="180">
        <v>0</v>
      </c>
      <c r="J147" s="180">
        <v>1.8085579999999999</v>
      </c>
      <c r="K147" s="180">
        <v>8.9991580000000013</v>
      </c>
      <c r="L147" s="180">
        <v>7.0704229999999999</v>
      </c>
      <c r="M147" s="180">
        <v>0</v>
      </c>
      <c r="N147" s="179">
        <v>-19.791966999999943</v>
      </c>
      <c r="P147" s="177"/>
      <c r="Q147" s="168"/>
      <c r="R147" s="168"/>
      <c r="S147" s="172"/>
      <c r="T147" s="184"/>
      <c r="U147" s="184"/>
      <c r="V147" s="184"/>
      <c r="W147" s="184"/>
      <c r="X147" s="184"/>
    </row>
    <row r="148" spans="1:24" s="166" customFormat="1" ht="8.65" customHeight="1" x14ac:dyDescent="0.15">
      <c r="A148" s="174" t="s">
        <v>40</v>
      </c>
      <c r="B148" s="175">
        <f t="shared" si="10"/>
        <v>149.83476101000002</v>
      </c>
      <c r="C148" s="176">
        <v>79.202886999999933</v>
      </c>
      <c r="D148" s="176">
        <v>8.028063999999997</v>
      </c>
      <c r="E148" s="176" t="s">
        <v>76</v>
      </c>
      <c r="F148" s="176">
        <v>0.35132099999999994</v>
      </c>
      <c r="G148" s="176">
        <v>39.126958999999999</v>
      </c>
      <c r="H148" s="176">
        <v>1.3021270100000004</v>
      </c>
      <c r="I148" s="176">
        <v>0</v>
      </c>
      <c r="J148" s="176" t="s">
        <v>75</v>
      </c>
      <c r="K148" s="176">
        <v>11.930027999999998</v>
      </c>
      <c r="L148" s="176" t="s">
        <v>75</v>
      </c>
      <c r="M148" s="176">
        <v>0</v>
      </c>
      <c r="N148" s="175">
        <v>9.8933750000001055</v>
      </c>
      <c r="P148" s="177"/>
      <c r="Q148" s="168"/>
      <c r="R148" s="168"/>
      <c r="S148" s="172"/>
      <c r="T148" s="184"/>
      <c r="U148" s="184"/>
      <c r="V148" s="184"/>
      <c r="W148" s="184"/>
      <c r="X148" s="184"/>
    </row>
    <row r="149" spans="1:24" s="166" customFormat="1" ht="8.65" customHeight="1" x14ac:dyDescent="0.15">
      <c r="A149" s="174" t="s">
        <v>41</v>
      </c>
      <c r="B149" s="175">
        <f t="shared" si="10"/>
        <v>670.76221415999942</v>
      </c>
      <c r="C149" s="176">
        <v>450.56834816000003</v>
      </c>
      <c r="D149" s="176">
        <v>5.5834429999999999</v>
      </c>
      <c r="E149" s="176">
        <v>1.9119410000000001</v>
      </c>
      <c r="F149" s="176">
        <v>4.1459390000000003</v>
      </c>
      <c r="G149" s="176">
        <v>131.67696599999999</v>
      </c>
      <c r="H149" s="176">
        <v>9.248367</v>
      </c>
      <c r="I149" s="176" t="s">
        <v>75</v>
      </c>
      <c r="J149" s="176">
        <v>4.8164080000000009</v>
      </c>
      <c r="K149" s="176">
        <v>22.291749000000003</v>
      </c>
      <c r="L149" s="176" t="s">
        <v>75</v>
      </c>
      <c r="M149" s="176">
        <v>0</v>
      </c>
      <c r="N149" s="175">
        <v>40.519052999999417</v>
      </c>
      <c r="P149" s="177"/>
      <c r="Q149" s="168"/>
      <c r="R149" s="168"/>
      <c r="S149" s="172"/>
      <c r="T149" s="184"/>
      <c r="U149" s="184"/>
      <c r="V149" s="184"/>
      <c r="W149" s="184"/>
      <c r="X149" s="184"/>
    </row>
    <row r="150" spans="1:24" s="166" customFormat="1" ht="8.65" customHeight="1" x14ac:dyDescent="0.15">
      <c r="A150" s="174" t="s">
        <v>42</v>
      </c>
      <c r="B150" s="175">
        <f t="shared" si="10"/>
        <v>201.49517900000004</v>
      </c>
      <c r="C150" s="176">
        <v>97.309378999999964</v>
      </c>
      <c r="D150" s="176">
        <v>-5.4506999999999979E-2</v>
      </c>
      <c r="E150" s="176" t="s">
        <v>75</v>
      </c>
      <c r="F150" s="176" t="s">
        <v>76</v>
      </c>
      <c r="G150" s="176">
        <v>81.274076000000008</v>
      </c>
      <c r="H150" s="176">
        <v>0.42509399999999997</v>
      </c>
      <c r="I150" s="176" t="s">
        <v>75</v>
      </c>
      <c r="J150" s="176" t="s">
        <v>75</v>
      </c>
      <c r="K150" s="176">
        <v>14.152223999999999</v>
      </c>
      <c r="L150" s="176">
        <v>0</v>
      </c>
      <c r="M150" s="176">
        <v>0</v>
      </c>
      <c r="N150" s="175">
        <v>8.3889130000000875</v>
      </c>
      <c r="P150" s="177"/>
      <c r="Q150" s="168"/>
      <c r="R150" s="168"/>
      <c r="S150" s="172"/>
      <c r="T150" s="184"/>
      <c r="U150" s="184"/>
      <c r="V150" s="184"/>
      <c r="W150" s="184"/>
      <c r="X150" s="184"/>
    </row>
    <row r="151" spans="1:24" s="166" customFormat="1" ht="8.65" customHeight="1" x14ac:dyDescent="0.15">
      <c r="A151" s="178" t="s">
        <v>43</v>
      </c>
      <c r="B151" s="179">
        <f t="shared" si="10"/>
        <v>1097.1239379999995</v>
      </c>
      <c r="C151" s="180">
        <v>680.46942200000001</v>
      </c>
      <c r="D151" s="180">
        <v>0.93414199999999992</v>
      </c>
      <c r="E151" s="180">
        <v>1.9818339999999999</v>
      </c>
      <c r="F151" s="180">
        <v>8.2291860000000003</v>
      </c>
      <c r="G151" s="180">
        <v>318.19634700000006</v>
      </c>
      <c r="H151" s="180">
        <v>1.725427</v>
      </c>
      <c r="I151" s="180" t="s">
        <v>75</v>
      </c>
      <c r="J151" s="180">
        <v>17.704050000000002</v>
      </c>
      <c r="K151" s="180">
        <v>39.154907000000001</v>
      </c>
      <c r="L151" s="180" t="s">
        <v>75</v>
      </c>
      <c r="M151" s="180">
        <v>0</v>
      </c>
      <c r="N151" s="179">
        <v>28.728622999999288</v>
      </c>
      <c r="P151" s="177"/>
      <c r="Q151" s="168"/>
      <c r="R151" s="168"/>
      <c r="S151" s="172"/>
      <c r="T151" s="184"/>
      <c r="U151" s="184"/>
      <c r="V151" s="184"/>
      <c r="W151" s="184"/>
      <c r="X151" s="184"/>
    </row>
    <row r="152" spans="1:24" s="166" customFormat="1" ht="8.65" customHeight="1" x14ac:dyDescent="0.15">
      <c r="A152" s="174" t="s">
        <v>44</v>
      </c>
      <c r="B152" s="175">
        <f t="shared" si="10"/>
        <v>134.54570399999994</v>
      </c>
      <c r="C152" s="176">
        <v>105.84791100000005</v>
      </c>
      <c r="D152" s="176" t="s">
        <v>76</v>
      </c>
      <c r="E152" s="176" t="s">
        <v>75</v>
      </c>
      <c r="F152" s="176" t="s">
        <v>75</v>
      </c>
      <c r="G152" s="176">
        <v>18.101631999999999</v>
      </c>
      <c r="H152" s="176">
        <v>0.149953</v>
      </c>
      <c r="I152" s="176">
        <v>0</v>
      </c>
      <c r="J152" s="176" t="s">
        <v>75</v>
      </c>
      <c r="K152" s="176">
        <v>5.0603370000000005</v>
      </c>
      <c r="L152" s="176" t="s">
        <v>76</v>
      </c>
      <c r="M152" s="176">
        <v>0</v>
      </c>
      <c r="N152" s="175">
        <v>5.385870999999895</v>
      </c>
      <c r="P152" s="177"/>
      <c r="Q152" s="168"/>
      <c r="R152" s="168"/>
      <c r="S152" s="172"/>
      <c r="T152" s="184"/>
      <c r="U152" s="184"/>
      <c r="V152" s="184"/>
      <c r="W152" s="184"/>
      <c r="X152" s="184"/>
    </row>
    <row r="153" spans="1:24" s="166" customFormat="1" ht="8.65" customHeight="1" x14ac:dyDescent="0.15">
      <c r="A153" s="174" t="s">
        <v>45</v>
      </c>
      <c r="B153" s="175">
        <f t="shared" si="10"/>
        <v>640.31785599999978</v>
      </c>
      <c r="C153" s="176">
        <v>243.13970300000003</v>
      </c>
      <c r="D153" s="176">
        <v>19.192009000000002</v>
      </c>
      <c r="E153" s="176">
        <v>1.4306589999999999</v>
      </c>
      <c r="F153" s="176">
        <v>5.5961980000000002</v>
      </c>
      <c r="G153" s="176">
        <v>262.73045599999995</v>
      </c>
      <c r="H153" s="176">
        <v>2.0688979999999999</v>
      </c>
      <c r="I153" s="176" t="s">
        <v>75</v>
      </c>
      <c r="J153" s="176">
        <v>10.638665</v>
      </c>
      <c r="K153" s="176">
        <v>22.692030000000003</v>
      </c>
      <c r="L153" s="176">
        <v>0.46037300000000003</v>
      </c>
      <c r="M153" s="176" t="s">
        <v>75</v>
      </c>
      <c r="N153" s="175">
        <v>72.368864999999801</v>
      </c>
      <c r="P153" s="177"/>
      <c r="Q153" s="168"/>
      <c r="R153" s="168"/>
      <c r="S153" s="172"/>
      <c r="T153" s="184"/>
      <c r="U153" s="184"/>
      <c r="V153" s="184"/>
      <c r="W153" s="184"/>
      <c r="X153" s="184"/>
    </row>
    <row r="154" spans="1:24" s="166" customFormat="1" ht="8.65" customHeight="1" x14ac:dyDescent="0.15">
      <c r="A154" s="174" t="s">
        <v>46</v>
      </c>
      <c r="B154" s="175">
        <f t="shared" si="10"/>
        <v>212.23649100000003</v>
      </c>
      <c r="C154" s="176">
        <v>128.87559299999992</v>
      </c>
      <c r="D154" s="176">
        <v>-7.3267000000000013E-2</v>
      </c>
      <c r="E154" s="176">
        <v>0.23919199999999999</v>
      </c>
      <c r="F154" s="176" t="s">
        <v>75</v>
      </c>
      <c r="G154" s="176">
        <v>45.082805999999998</v>
      </c>
      <c r="H154" s="176">
        <v>0.81765299999999996</v>
      </c>
      <c r="I154" s="176">
        <v>0</v>
      </c>
      <c r="J154" s="176" t="s">
        <v>75</v>
      </c>
      <c r="K154" s="176">
        <v>28.588369999999994</v>
      </c>
      <c r="L154" s="176">
        <v>8.4126000000000006E-2</v>
      </c>
      <c r="M154" s="176" t="s">
        <v>75</v>
      </c>
      <c r="N154" s="175">
        <v>8.6220180000000823</v>
      </c>
      <c r="P154" s="177"/>
      <c r="Q154" s="168"/>
      <c r="R154" s="168"/>
      <c r="S154" s="172"/>
      <c r="T154" s="184"/>
      <c r="U154" s="184"/>
      <c r="V154" s="184"/>
      <c r="W154" s="184"/>
      <c r="X154" s="184"/>
    </row>
    <row r="155" spans="1:24" s="166" customFormat="1" ht="8.65" customHeight="1" x14ac:dyDescent="0.15">
      <c r="A155" s="178" t="s">
        <v>47</v>
      </c>
      <c r="B155" s="179">
        <f t="shared" si="10"/>
        <v>209.98141200000001</v>
      </c>
      <c r="C155" s="180">
        <v>22.377063000000007</v>
      </c>
      <c r="D155" s="180" t="s">
        <v>76</v>
      </c>
      <c r="E155" s="180">
        <v>0</v>
      </c>
      <c r="F155" s="180">
        <v>4.3382139999999998</v>
      </c>
      <c r="G155" s="180">
        <v>37.269448000000004</v>
      </c>
      <c r="H155" s="180">
        <v>139.24028800000002</v>
      </c>
      <c r="I155" s="180">
        <v>0</v>
      </c>
      <c r="J155" s="180">
        <v>2.9471609999999995</v>
      </c>
      <c r="K155" s="180">
        <v>3.1146689999999997</v>
      </c>
      <c r="L155" s="180">
        <v>0</v>
      </c>
      <c r="M155" s="180">
        <v>0</v>
      </c>
      <c r="N155" s="179">
        <v>0.6945689999999729</v>
      </c>
      <c r="P155" s="177"/>
      <c r="Q155" s="168"/>
      <c r="R155" s="168"/>
      <c r="S155" s="172"/>
      <c r="T155" s="184"/>
      <c r="U155" s="184"/>
      <c r="V155" s="184"/>
      <c r="W155" s="184"/>
      <c r="X155" s="184"/>
    </row>
    <row r="156" spans="1:24" s="166" customFormat="1" ht="8.65" customHeight="1" x14ac:dyDescent="0.15">
      <c r="A156" s="163"/>
      <c r="B156" s="186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P156" s="177"/>
      <c r="Q156" s="167"/>
      <c r="R156" s="168"/>
    </row>
    <row r="157" spans="1:24" s="166" customFormat="1" ht="9" customHeight="1" x14ac:dyDescent="0.15">
      <c r="A157" s="132" t="s">
        <v>77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P157" s="177"/>
      <c r="Q157" s="167"/>
      <c r="R157" s="168"/>
      <c r="S157" s="184"/>
      <c r="T157" s="184"/>
      <c r="U157" s="184"/>
      <c r="V157" s="184"/>
      <c r="W157" s="184"/>
      <c r="X157" s="184"/>
    </row>
    <row r="158" spans="1:24" s="166" customFormat="1" ht="8.65" customHeight="1" x14ac:dyDescent="0.15">
      <c r="A158" s="163">
        <v>2003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Q158" s="167"/>
      <c r="R158" s="168"/>
    </row>
    <row r="159" spans="1:24" s="171" customFormat="1" ht="8.65" customHeight="1" x14ac:dyDescent="0.15">
      <c r="A159" s="169" t="s">
        <v>15</v>
      </c>
      <c r="B159" s="170">
        <f>SUM(B161:B192)</f>
        <v>18224.300720710002</v>
      </c>
      <c r="C159" s="170">
        <f t="shared" ref="C159:L159" si="11">SUM(C161:C192)</f>
        <v>11090.326977099998</v>
      </c>
      <c r="D159" s="170">
        <f>SUM(D161:D192)-0.1</f>
        <v>446.34116654999985</v>
      </c>
      <c r="E159" s="170">
        <f>SUM(E161:E192)+4.9</f>
        <v>474.92873200000008</v>
      </c>
      <c r="F159" s="170">
        <f>SUM(F161:F192)+1.5</f>
        <v>334.41944100000001</v>
      </c>
      <c r="G159" s="170">
        <f t="shared" si="11"/>
        <v>1959.0693330000001</v>
      </c>
      <c r="H159" s="170">
        <f>SUM(H161:H192)+4.6</f>
        <v>362.97985599000003</v>
      </c>
      <c r="I159" s="170">
        <f>SUM(I161:I192)-0.9</f>
        <v>31.597643000000012</v>
      </c>
      <c r="J159" s="170">
        <f>SUM(J161:J192)+3.7</f>
        <v>407.77563099999992</v>
      </c>
      <c r="K159" s="170">
        <f t="shared" si="11"/>
        <v>1152.7367079999997</v>
      </c>
      <c r="L159" s="170">
        <f t="shared" si="11"/>
        <v>27.639222340000003</v>
      </c>
      <c r="M159" s="170">
        <f>SUM(M161:M192)+11.4</f>
        <v>1.5900649999999548</v>
      </c>
      <c r="N159" s="170">
        <f>SUM(N161:N192)-25.1</f>
        <v>1934.8959457300045</v>
      </c>
      <c r="P159" s="170"/>
      <c r="Q159" s="170"/>
      <c r="R159" s="168"/>
      <c r="S159" s="172"/>
      <c r="T159" s="185"/>
      <c r="U159" s="185"/>
      <c r="V159" s="185"/>
      <c r="W159" s="185"/>
      <c r="X159" s="185"/>
    </row>
    <row r="160" spans="1:24" s="171" customFormat="1" ht="3.95" customHeight="1" x14ac:dyDescent="0.15">
      <c r="A160" s="169"/>
      <c r="B160" s="170"/>
      <c r="C160" s="170"/>
      <c r="D160" s="170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P160" s="185"/>
      <c r="Q160" s="167"/>
      <c r="R160" s="168"/>
      <c r="S160" s="172"/>
      <c r="T160" s="185"/>
      <c r="U160" s="185"/>
      <c r="V160" s="185"/>
      <c r="W160" s="185"/>
      <c r="X160" s="185"/>
    </row>
    <row r="161" spans="1:24" s="166" customFormat="1" ht="8.65" customHeight="1" x14ac:dyDescent="0.15">
      <c r="A161" s="174" t="s">
        <v>16</v>
      </c>
      <c r="B161" s="175">
        <f t="shared" ref="B161:B179" si="12">SUM(C161:N161)</f>
        <v>119.72063599999998</v>
      </c>
      <c r="C161" s="176">
        <v>46.548859000000043</v>
      </c>
      <c r="D161" s="176">
        <v>-6.4932169999999978</v>
      </c>
      <c r="E161" s="176">
        <v>7.8999779999999991</v>
      </c>
      <c r="F161" s="176">
        <v>1.4277569999999999</v>
      </c>
      <c r="G161" s="176">
        <v>21.933708999999993</v>
      </c>
      <c r="H161" s="176">
        <v>10.453534000000001</v>
      </c>
      <c r="I161" s="176" t="s">
        <v>75</v>
      </c>
      <c r="J161" s="176">
        <v>23.615875999999997</v>
      </c>
      <c r="K161" s="176">
        <v>3.9720540000000009</v>
      </c>
      <c r="L161" s="176" t="s">
        <v>76</v>
      </c>
      <c r="M161" s="176">
        <v>0</v>
      </c>
      <c r="N161" s="176">
        <v>10.362085999999934</v>
      </c>
      <c r="P161" s="177"/>
      <c r="Q161" s="168"/>
      <c r="R161" s="168"/>
      <c r="S161" s="172"/>
      <c r="T161" s="184"/>
      <c r="U161" s="184"/>
      <c r="V161" s="184"/>
      <c r="W161" s="184"/>
      <c r="X161" s="184"/>
    </row>
    <row r="162" spans="1:24" s="166" customFormat="1" ht="8.65" customHeight="1" x14ac:dyDescent="0.15">
      <c r="A162" s="174" t="s">
        <v>17</v>
      </c>
      <c r="B162" s="175">
        <f t="shared" si="12"/>
        <v>1099.4076089499995</v>
      </c>
      <c r="C162" s="176">
        <v>765.70331694999982</v>
      </c>
      <c r="D162" s="176">
        <v>7.2115230000000015</v>
      </c>
      <c r="E162" s="176">
        <v>-0.22562400000000055</v>
      </c>
      <c r="F162" s="176" t="s">
        <v>76</v>
      </c>
      <c r="G162" s="176">
        <v>72.330942999999991</v>
      </c>
      <c r="H162" s="176">
        <v>3.8894329999999999</v>
      </c>
      <c r="I162" s="176" t="s">
        <v>75</v>
      </c>
      <c r="J162" s="176">
        <v>117.74827099999999</v>
      </c>
      <c r="K162" s="176">
        <v>21.951523999999996</v>
      </c>
      <c r="L162" s="176">
        <v>0.42197899999999999</v>
      </c>
      <c r="M162" s="176" t="s">
        <v>75</v>
      </c>
      <c r="N162" s="176">
        <v>110.37624299999982</v>
      </c>
      <c r="P162" s="177"/>
      <c r="Q162" s="168"/>
      <c r="R162" s="168"/>
      <c r="S162" s="172"/>
      <c r="T162" s="184"/>
      <c r="U162" s="184"/>
      <c r="V162" s="184"/>
      <c r="W162" s="184"/>
      <c r="X162" s="184"/>
    </row>
    <row r="163" spans="1:24" s="166" customFormat="1" ht="8.65" customHeight="1" x14ac:dyDescent="0.15">
      <c r="A163" s="174" t="s">
        <v>18</v>
      </c>
      <c r="B163" s="175">
        <f t="shared" si="12"/>
        <v>154.94246341000002</v>
      </c>
      <c r="C163" s="176">
        <v>102.00375940999999</v>
      </c>
      <c r="D163" s="176">
        <v>0.23768300000000003</v>
      </c>
      <c r="E163" s="176" t="s">
        <v>75</v>
      </c>
      <c r="F163" s="176" t="s">
        <v>75</v>
      </c>
      <c r="G163" s="176">
        <v>32.054376000000005</v>
      </c>
      <c r="H163" s="176">
        <v>7.1700900000000001</v>
      </c>
      <c r="I163" s="176">
        <v>0</v>
      </c>
      <c r="J163" s="176">
        <v>7.4750999999999998E-2</v>
      </c>
      <c r="K163" s="176">
        <v>4.1668510000000003</v>
      </c>
      <c r="L163" s="176">
        <v>0.28584799999999999</v>
      </c>
      <c r="M163" s="176">
        <v>0</v>
      </c>
      <c r="N163" s="176">
        <v>8.9491050000000598</v>
      </c>
      <c r="P163" s="177"/>
      <c r="Q163" s="168"/>
      <c r="R163" s="168"/>
      <c r="S163" s="172"/>
      <c r="T163" s="184"/>
      <c r="U163" s="184"/>
      <c r="V163" s="184"/>
      <c r="W163" s="184"/>
      <c r="X163" s="184"/>
    </row>
    <row r="164" spans="1:24" s="166" customFormat="1" ht="8.65" customHeight="1" x14ac:dyDescent="0.15">
      <c r="A164" s="178" t="s">
        <v>19</v>
      </c>
      <c r="B164" s="179">
        <f t="shared" si="12"/>
        <v>65.706120999999996</v>
      </c>
      <c r="C164" s="180">
        <v>32.490983000000007</v>
      </c>
      <c r="D164" s="180" t="s">
        <v>76</v>
      </c>
      <c r="E164" s="180">
        <v>0</v>
      </c>
      <c r="F164" s="180" t="s">
        <v>75</v>
      </c>
      <c r="G164" s="180">
        <v>24.001606999999996</v>
      </c>
      <c r="H164" s="180" t="s">
        <v>75</v>
      </c>
      <c r="I164" s="180" t="s">
        <v>75</v>
      </c>
      <c r="J164" s="180" t="s">
        <v>75</v>
      </c>
      <c r="K164" s="180">
        <v>2.7706799999999996</v>
      </c>
      <c r="L164" s="180" t="s">
        <v>76</v>
      </c>
      <c r="M164" s="180">
        <v>0</v>
      </c>
      <c r="N164" s="179">
        <v>6.4428509999999903</v>
      </c>
      <c r="P164" s="177"/>
      <c r="Q164" s="168"/>
      <c r="R164" s="168"/>
      <c r="S164" s="172"/>
      <c r="T164" s="184"/>
      <c r="U164" s="184"/>
      <c r="V164" s="184"/>
      <c r="W164" s="184"/>
      <c r="X164" s="184"/>
    </row>
    <row r="165" spans="1:24" s="166" customFormat="1" ht="8.65" customHeight="1" x14ac:dyDescent="0.15">
      <c r="A165" s="174" t="s">
        <v>20</v>
      </c>
      <c r="B165" s="175">
        <f t="shared" si="12"/>
        <v>823.94898510999974</v>
      </c>
      <c r="C165" s="176">
        <v>576.52503211000021</v>
      </c>
      <c r="D165" s="176">
        <v>-0.311637</v>
      </c>
      <c r="E165" s="176">
        <v>10.195289000000001</v>
      </c>
      <c r="F165" s="176" t="s">
        <v>75</v>
      </c>
      <c r="G165" s="176">
        <v>146.96666499999998</v>
      </c>
      <c r="H165" s="176">
        <v>23.671164999999998</v>
      </c>
      <c r="I165" s="176">
        <v>0</v>
      </c>
      <c r="J165" s="176">
        <v>12.135389999999999</v>
      </c>
      <c r="K165" s="176">
        <v>14.112810999999999</v>
      </c>
      <c r="L165" s="176" t="s">
        <v>76</v>
      </c>
      <c r="M165" s="176">
        <v>0</v>
      </c>
      <c r="N165" s="175">
        <v>40.654269999999656</v>
      </c>
      <c r="P165" s="177"/>
      <c r="Q165" s="168"/>
      <c r="R165" s="168"/>
      <c r="S165" s="172"/>
      <c r="T165" s="184"/>
      <c r="U165" s="184"/>
      <c r="V165" s="184"/>
      <c r="W165" s="184"/>
      <c r="X165" s="184"/>
    </row>
    <row r="166" spans="1:24" s="166" customFormat="1" ht="8.65" customHeight="1" x14ac:dyDescent="0.15">
      <c r="A166" s="174" t="s">
        <v>21</v>
      </c>
      <c r="B166" s="175">
        <f t="shared" si="12"/>
        <v>74.74007899999998</v>
      </c>
      <c r="C166" s="176">
        <v>20.511313999999999</v>
      </c>
      <c r="D166" s="176">
        <v>-5.5796999999999992E-2</v>
      </c>
      <c r="E166" s="176">
        <v>0</v>
      </c>
      <c r="F166" s="176" t="s">
        <v>75</v>
      </c>
      <c r="G166" s="176">
        <v>18.442564999999998</v>
      </c>
      <c r="H166" s="176">
        <v>1.2112130000000001</v>
      </c>
      <c r="I166" s="176">
        <v>0</v>
      </c>
      <c r="J166" s="176">
        <v>0.60039300000000007</v>
      </c>
      <c r="K166" s="176">
        <v>23.766632999999999</v>
      </c>
      <c r="L166" s="176" t="s">
        <v>76</v>
      </c>
      <c r="M166" s="176">
        <v>0</v>
      </c>
      <c r="N166" s="175">
        <v>10.263757999999982</v>
      </c>
      <c r="P166" s="177"/>
      <c r="Q166" s="168"/>
      <c r="R166" s="168"/>
      <c r="S166" s="172"/>
      <c r="T166" s="184"/>
      <c r="U166" s="184"/>
      <c r="V166" s="184"/>
      <c r="W166" s="184"/>
      <c r="X166" s="184"/>
    </row>
    <row r="167" spans="1:24" s="166" customFormat="1" ht="8.65" customHeight="1" x14ac:dyDescent="0.15">
      <c r="A167" s="174" t="s">
        <v>22</v>
      </c>
      <c r="B167" s="175">
        <f t="shared" si="12"/>
        <v>114.29170811000004</v>
      </c>
      <c r="C167" s="176">
        <v>41.297130109999998</v>
      </c>
      <c r="D167" s="176">
        <v>-0.10520099999999999</v>
      </c>
      <c r="E167" s="176">
        <v>0</v>
      </c>
      <c r="F167" s="176">
        <v>7.4823480000000009</v>
      </c>
      <c r="G167" s="176">
        <v>48.802239</v>
      </c>
      <c r="H167" s="176" t="s">
        <v>75</v>
      </c>
      <c r="I167" s="176">
        <v>0</v>
      </c>
      <c r="J167" s="176">
        <v>3.9917090000000002</v>
      </c>
      <c r="K167" s="176">
        <v>6.9257150000000003</v>
      </c>
      <c r="L167" s="176">
        <v>0</v>
      </c>
      <c r="M167" s="176">
        <v>0</v>
      </c>
      <c r="N167" s="175">
        <v>5.8977680000000419</v>
      </c>
      <c r="P167" s="177"/>
      <c r="Q167" s="168"/>
      <c r="R167" s="168"/>
      <c r="S167" s="172"/>
      <c r="T167" s="184"/>
      <c r="U167" s="184"/>
      <c r="V167" s="184"/>
      <c r="W167" s="184"/>
      <c r="X167" s="184"/>
    </row>
    <row r="168" spans="1:24" s="166" customFormat="1" ht="8.65" customHeight="1" x14ac:dyDescent="0.15">
      <c r="A168" s="178" t="s">
        <v>23</v>
      </c>
      <c r="B168" s="179">
        <f t="shared" si="12"/>
        <v>1119.7591260000004</v>
      </c>
      <c r="C168" s="180">
        <v>910.02001100000098</v>
      </c>
      <c r="D168" s="180">
        <v>15.341764</v>
      </c>
      <c r="E168" s="180">
        <v>-0.51830200000000026</v>
      </c>
      <c r="F168" s="180" t="s">
        <v>75</v>
      </c>
      <c r="G168" s="180">
        <v>76.004515999999981</v>
      </c>
      <c r="H168" s="180">
        <v>16.660669000000002</v>
      </c>
      <c r="I168" s="180" t="s">
        <v>75</v>
      </c>
      <c r="J168" s="180">
        <v>44.174071000000026</v>
      </c>
      <c r="K168" s="180">
        <v>15.494007999999999</v>
      </c>
      <c r="L168" s="180">
        <v>7.7856829999999997</v>
      </c>
      <c r="M168" s="180" t="s">
        <v>75</v>
      </c>
      <c r="N168" s="179">
        <v>34.796705999999404</v>
      </c>
      <c r="P168" s="177"/>
      <c r="Q168" s="168"/>
      <c r="R168" s="168"/>
      <c r="S168" s="172"/>
      <c r="T168" s="184"/>
      <c r="U168" s="184"/>
      <c r="V168" s="184"/>
      <c r="W168" s="184"/>
      <c r="X168" s="184"/>
    </row>
    <row r="169" spans="1:24" s="166" customFormat="1" ht="8.65" customHeight="1" x14ac:dyDescent="0.15">
      <c r="A169" s="174" t="s">
        <v>24</v>
      </c>
      <c r="B169" s="175">
        <f t="shared" si="12"/>
        <v>3482.2025276000031</v>
      </c>
      <c r="C169" s="176">
        <v>1922.5251444399985</v>
      </c>
      <c r="D169" s="176">
        <v>236.41386299999994</v>
      </c>
      <c r="E169" s="176">
        <v>54.238998000000002</v>
      </c>
      <c r="F169" s="176">
        <v>57.263548</v>
      </c>
      <c r="G169" s="176">
        <v>-82.168056999999934</v>
      </c>
      <c r="H169" s="176">
        <v>82.003579000000016</v>
      </c>
      <c r="I169" s="176">
        <v>31.493430000000004</v>
      </c>
      <c r="J169" s="176">
        <v>35.841571999999999</v>
      </c>
      <c r="K169" s="176">
        <v>473.07467200000002</v>
      </c>
      <c r="L169" s="176">
        <v>7.4716220000000018</v>
      </c>
      <c r="M169" s="176">
        <v>-4.9096390000000456</v>
      </c>
      <c r="N169" s="175">
        <v>668.95379516000457</v>
      </c>
      <c r="P169" s="177"/>
      <c r="Q169" s="168"/>
      <c r="R169" s="168"/>
      <c r="S169" s="172"/>
      <c r="T169" s="184"/>
      <c r="U169" s="184"/>
      <c r="V169" s="184"/>
      <c r="W169" s="184"/>
      <c r="X169" s="184"/>
    </row>
    <row r="170" spans="1:24" s="166" customFormat="1" ht="8.65" customHeight="1" x14ac:dyDescent="0.15">
      <c r="A170" s="174" t="s">
        <v>25</v>
      </c>
      <c r="B170" s="175">
        <f t="shared" si="12"/>
        <v>306.40817499999986</v>
      </c>
      <c r="C170" s="176">
        <v>79.965761999999984</v>
      </c>
      <c r="D170" s="176">
        <v>-6.8121999999999988E-2</v>
      </c>
      <c r="E170" s="176">
        <v>0</v>
      </c>
      <c r="F170" s="176" t="s">
        <v>75</v>
      </c>
      <c r="G170" s="176">
        <v>46.176518999999999</v>
      </c>
      <c r="H170" s="176">
        <v>8.6748239999999992</v>
      </c>
      <c r="I170" s="176">
        <v>0</v>
      </c>
      <c r="J170" s="176">
        <v>2.4107530000000001</v>
      </c>
      <c r="K170" s="176">
        <v>4.2399800000000001</v>
      </c>
      <c r="L170" s="176" t="s">
        <v>76</v>
      </c>
      <c r="M170" s="176">
        <v>0</v>
      </c>
      <c r="N170" s="175">
        <v>165.00845899999987</v>
      </c>
      <c r="P170" s="177"/>
      <c r="Q170" s="168"/>
      <c r="R170" s="168"/>
      <c r="S170" s="172"/>
      <c r="T170" s="184"/>
      <c r="U170" s="184"/>
      <c r="V170" s="184"/>
      <c r="W170" s="184"/>
      <c r="X170" s="184"/>
    </row>
    <row r="171" spans="1:24" s="166" customFormat="1" ht="8.65" customHeight="1" x14ac:dyDescent="0.15">
      <c r="A171" s="174" t="s">
        <v>26</v>
      </c>
      <c r="B171" s="175">
        <f t="shared" si="12"/>
        <v>722.16952803000072</v>
      </c>
      <c r="C171" s="176">
        <v>503.31675999999959</v>
      </c>
      <c r="D171" s="176">
        <v>5.2457739999999982</v>
      </c>
      <c r="E171" s="176">
        <v>7.4135460000000011</v>
      </c>
      <c r="F171" s="176">
        <v>37.225462</v>
      </c>
      <c r="G171" s="176">
        <v>114.672686</v>
      </c>
      <c r="H171" s="176">
        <v>4.9579789999999999</v>
      </c>
      <c r="I171" s="176">
        <v>0.40876600000000007</v>
      </c>
      <c r="J171" s="176">
        <v>12.136631000000003</v>
      </c>
      <c r="K171" s="176">
        <v>16.156692000000007</v>
      </c>
      <c r="L171" s="176">
        <v>2.3375890000000004</v>
      </c>
      <c r="M171" s="176">
        <v>0</v>
      </c>
      <c r="N171" s="175">
        <v>18.297643030001154</v>
      </c>
      <c r="P171" s="177"/>
      <c r="Q171" s="168"/>
      <c r="R171" s="168"/>
      <c r="S171" s="172"/>
      <c r="T171" s="184"/>
      <c r="U171" s="184"/>
      <c r="V171" s="184"/>
      <c r="W171" s="184"/>
      <c r="X171" s="184"/>
    </row>
    <row r="172" spans="1:24" s="166" customFormat="1" ht="8.65" customHeight="1" x14ac:dyDescent="0.15">
      <c r="A172" s="178" t="s">
        <v>27</v>
      </c>
      <c r="B172" s="179">
        <f t="shared" si="12"/>
        <v>159.10070500000015</v>
      </c>
      <c r="C172" s="180">
        <v>81.277460999999974</v>
      </c>
      <c r="D172" s="180">
        <v>-8.4911E-2</v>
      </c>
      <c r="E172" s="180">
        <v>0</v>
      </c>
      <c r="F172" s="180" t="s">
        <v>75</v>
      </c>
      <c r="G172" s="180">
        <v>28.990199</v>
      </c>
      <c r="H172" s="180">
        <v>12.607440999999998</v>
      </c>
      <c r="I172" s="180" t="s">
        <v>75</v>
      </c>
      <c r="J172" s="180" t="s">
        <v>75</v>
      </c>
      <c r="K172" s="180">
        <v>4.8761399999999995</v>
      </c>
      <c r="L172" s="180" t="s">
        <v>76</v>
      </c>
      <c r="M172" s="180">
        <v>0</v>
      </c>
      <c r="N172" s="179">
        <v>31.434375000000188</v>
      </c>
      <c r="P172" s="177"/>
      <c r="Q172" s="168"/>
      <c r="R172" s="168"/>
      <c r="S172" s="172"/>
      <c r="T172" s="184"/>
      <c r="U172" s="184"/>
      <c r="V172" s="184"/>
      <c r="W172" s="184"/>
      <c r="X172" s="184"/>
    </row>
    <row r="173" spans="1:24" s="166" customFormat="1" ht="8.65" customHeight="1" x14ac:dyDescent="0.15">
      <c r="A173" s="174" t="s">
        <v>28</v>
      </c>
      <c r="B173" s="175">
        <f t="shared" si="12"/>
        <v>98.257578999999907</v>
      </c>
      <c r="C173" s="176">
        <v>65.872252000000017</v>
      </c>
      <c r="D173" s="176">
        <v>-0.100275</v>
      </c>
      <c r="E173" s="176">
        <v>0</v>
      </c>
      <c r="F173" s="176" t="s">
        <v>75</v>
      </c>
      <c r="G173" s="176">
        <v>29.007166000000002</v>
      </c>
      <c r="H173" s="176">
        <v>1.2300420000000001</v>
      </c>
      <c r="I173" s="176">
        <v>0</v>
      </c>
      <c r="J173" s="176" t="s">
        <v>75</v>
      </c>
      <c r="K173" s="176">
        <v>-2.3063009999999999</v>
      </c>
      <c r="L173" s="176">
        <v>0</v>
      </c>
      <c r="M173" s="176">
        <v>0</v>
      </c>
      <c r="N173" s="175">
        <v>4.5546949999998958</v>
      </c>
      <c r="P173" s="177"/>
      <c r="Q173" s="168"/>
      <c r="R173" s="168"/>
      <c r="S173" s="172"/>
      <c r="T173" s="184"/>
      <c r="U173" s="184"/>
      <c r="V173" s="184"/>
      <c r="W173" s="184"/>
      <c r="X173" s="184"/>
    </row>
    <row r="174" spans="1:24" s="166" customFormat="1" ht="8.65" customHeight="1" x14ac:dyDescent="0.15">
      <c r="A174" s="174" t="s">
        <v>29</v>
      </c>
      <c r="B174" s="175">
        <f t="shared" si="12"/>
        <v>1257.4561380699993</v>
      </c>
      <c r="C174" s="176">
        <v>893.87541856999985</v>
      </c>
      <c r="D174" s="176">
        <v>25.24834199999999</v>
      </c>
      <c r="E174" s="176">
        <v>27.18709500000001</v>
      </c>
      <c r="F174" s="176">
        <v>95.005324000000002</v>
      </c>
      <c r="G174" s="176">
        <v>85.397333999999987</v>
      </c>
      <c r="H174" s="176">
        <v>15.185161869999998</v>
      </c>
      <c r="I174" s="176" t="s">
        <v>75</v>
      </c>
      <c r="J174" s="176">
        <v>25.623601000000001</v>
      </c>
      <c r="K174" s="176">
        <v>6.3826540000000183</v>
      </c>
      <c r="L174" s="176">
        <v>0.6103029999999996</v>
      </c>
      <c r="M174" s="176">
        <v>0</v>
      </c>
      <c r="N174" s="175">
        <v>82.940904629999523</v>
      </c>
      <c r="P174" s="177"/>
      <c r="Q174" s="168"/>
      <c r="R174" s="168"/>
      <c r="S174" s="172"/>
      <c r="T174" s="184"/>
      <c r="U174" s="184"/>
      <c r="V174" s="184"/>
      <c r="W174" s="184"/>
      <c r="X174" s="184"/>
    </row>
    <row r="175" spans="1:24" s="166" customFormat="1" ht="8.65" customHeight="1" x14ac:dyDescent="0.15">
      <c r="A175" s="174" t="s">
        <v>30</v>
      </c>
      <c r="B175" s="175">
        <f t="shared" si="12"/>
        <v>1493.1825747099974</v>
      </c>
      <c r="C175" s="176">
        <v>760.24626200000046</v>
      </c>
      <c r="D175" s="176">
        <v>13.302369000000002</v>
      </c>
      <c r="E175" s="176">
        <v>50.363184999999994</v>
      </c>
      <c r="F175" s="176">
        <v>109.31847500000001</v>
      </c>
      <c r="G175" s="176">
        <v>282.40410399999996</v>
      </c>
      <c r="H175" s="176">
        <v>59.144280000000002</v>
      </c>
      <c r="I175" s="176">
        <v>9.2654000000000014E-2</v>
      </c>
      <c r="J175" s="176">
        <v>19.893191999999992</v>
      </c>
      <c r="K175" s="176">
        <v>100.81932599999999</v>
      </c>
      <c r="L175" s="176">
        <v>1.6125220000000002</v>
      </c>
      <c r="M175" s="176">
        <v>-12.014088000000001</v>
      </c>
      <c r="N175" s="175">
        <v>108.00029370999687</v>
      </c>
      <c r="P175" s="177"/>
      <c r="Q175" s="168"/>
      <c r="R175" s="168"/>
      <c r="S175" s="172"/>
      <c r="T175" s="184"/>
      <c r="U175" s="184"/>
      <c r="V175" s="184"/>
      <c r="W175" s="184"/>
      <c r="X175" s="184"/>
    </row>
    <row r="176" spans="1:24" s="166" customFormat="1" ht="8.65" customHeight="1" x14ac:dyDescent="0.15">
      <c r="A176" s="178" t="s">
        <v>31</v>
      </c>
      <c r="B176" s="179">
        <f t="shared" si="12"/>
        <v>134.76029399999999</v>
      </c>
      <c r="C176" s="180">
        <v>75.169202000000013</v>
      </c>
      <c r="D176" s="180">
        <v>-5.7926419999999998</v>
      </c>
      <c r="E176" s="180">
        <v>0</v>
      </c>
      <c r="F176" s="180">
        <v>-28.071528999999998</v>
      </c>
      <c r="G176" s="180">
        <v>53.90805499999999</v>
      </c>
      <c r="H176" s="180">
        <v>3.045229</v>
      </c>
      <c r="I176" s="180">
        <v>0</v>
      </c>
      <c r="J176" s="180" t="s">
        <v>75</v>
      </c>
      <c r="K176" s="180">
        <v>9.1952590000000001</v>
      </c>
      <c r="L176" s="180" t="s">
        <v>76</v>
      </c>
      <c r="M176" s="180" t="s">
        <v>75</v>
      </c>
      <c r="N176" s="179">
        <v>27.306719999999984</v>
      </c>
      <c r="P176" s="177"/>
      <c r="Q176" s="168"/>
      <c r="R176" s="168"/>
      <c r="S176" s="172"/>
      <c r="T176" s="184"/>
      <c r="U176" s="184"/>
      <c r="V176" s="184"/>
      <c r="W176" s="184"/>
      <c r="X176" s="184"/>
    </row>
    <row r="177" spans="1:24" s="166" customFormat="1" ht="8.65" customHeight="1" x14ac:dyDescent="0.15">
      <c r="A177" s="174" t="s">
        <v>32</v>
      </c>
      <c r="B177" s="175">
        <f t="shared" si="12"/>
        <v>96.118116000000086</v>
      </c>
      <c r="C177" s="176">
        <v>51.253326000000001</v>
      </c>
      <c r="D177" s="176">
        <v>4.5210969999999966</v>
      </c>
      <c r="E177" s="176">
        <v>2.0400780000000003</v>
      </c>
      <c r="F177" s="176">
        <v>-10.835043000000001</v>
      </c>
      <c r="G177" s="176">
        <v>28.702361000000003</v>
      </c>
      <c r="H177" s="176">
        <v>2.6266719999999997</v>
      </c>
      <c r="I177" s="176" t="s">
        <v>75</v>
      </c>
      <c r="J177" s="176">
        <v>11.116287</v>
      </c>
      <c r="K177" s="176">
        <v>4.7439110000000007</v>
      </c>
      <c r="L177" s="176" t="s">
        <v>76</v>
      </c>
      <c r="M177" s="176">
        <v>0</v>
      </c>
      <c r="N177" s="175">
        <v>1.9494270000000853</v>
      </c>
      <c r="P177" s="177"/>
      <c r="Q177" s="168"/>
      <c r="R177" s="168"/>
      <c r="S177" s="172"/>
      <c r="T177" s="184"/>
      <c r="U177" s="184"/>
      <c r="V177" s="184"/>
      <c r="W177" s="184"/>
      <c r="X177" s="184"/>
    </row>
    <row r="178" spans="1:24" s="166" customFormat="1" ht="8.65" customHeight="1" x14ac:dyDescent="0.15">
      <c r="A178" s="174" t="s">
        <v>33</v>
      </c>
      <c r="B178" s="175">
        <f t="shared" si="12"/>
        <v>146.44070600000009</v>
      </c>
      <c r="C178" s="176">
        <v>90.923087999999964</v>
      </c>
      <c r="D178" s="176" t="s">
        <v>76</v>
      </c>
      <c r="E178" s="176">
        <v>0.112752</v>
      </c>
      <c r="F178" s="176">
        <v>0.53666999999999998</v>
      </c>
      <c r="G178" s="176">
        <v>33.342022999999998</v>
      </c>
      <c r="H178" s="176">
        <v>6.7689750000000002</v>
      </c>
      <c r="I178" s="176" t="s">
        <v>75</v>
      </c>
      <c r="J178" s="176" t="s">
        <v>75</v>
      </c>
      <c r="K178" s="176">
        <v>12.195658</v>
      </c>
      <c r="L178" s="176">
        <v>1.0458909999999999</v>
      </c>
      <c r="M178" s="176" t="s">
        <v>75</v>
      </c>
      <c r="N178" s="175">
        <v>1.5156490000001099</v>
      </c>
      <c r="P178" s="177"/>
      <c r="Q178" s="168"/>
      <c r="R178" s="168"/>
      <c r="S178" s="172"/>
      <c r="T178" s="184"/>
      <c r="U178" s="184"/>
      <c r="V178" s="184"/>
      <c r="W178" s="184"/>
      <c r="X178" s="184"/>
    </row>
    <row r="179" spans="1:24" s="166" customFormat="1" ht="8.65" customHeight="1" x14ac:dyDescent="0.15">
      <c r="A179" s="174" t="s">
        <v>34</v>
      </c>
      <c r="B179" s="175">
        <f t="shared" si="12"/>
        <v>2330.0453065100019</v>
      </c>
      <c r="C179" s="176">
        <v>1522.4277309999995</v>
      </c>
      <c r="D179" s="176">
        <v>49.849363999999987</v>
      </c>
      <c r="E179" s="176">
        <v>104.760868</v>
      </c>
      <c r="F179" s="176">
        <v>7.976966</v>
      </c>
      <c r="G179" s="176">
        <v>180.956763</v>
      </c>
      <c r="H179" s="176">
        <v>17.008199999999999</v>
      </c>
      <c r="I179" s="176">
        <v>0.180977</v>
      </c>
      <c r="J179" s="176">
        <v>16.612266000000005</v>
      </c>
      <c r="K179" s="176">
        <v>164.52484900000005</v>
      </c>
      <c r="L179" s="176">
        <v>-0.18201499999999998</v>
      </c>
      <c r="M179" s="176" t="s">
        <v>75</v>
      </c>
      <c r="N179" s="175">
        <v>265.92933751000237</v>
      </c>
      <c r="P179" s="177"/>
      <c r="Q179" s="168"/>
      <c r="R179" s="168"/>
      <c r="S179" s="172"/>
      <c r="T179" s="184"/>
      <c r="U179" s="184"/>
      <c r="V179" s="184"/>
      <c r="W179" s="184"/>
      <c r="X179" s="184"/>
    </row>
    <row r="180" spans="1:24" s="166" customFormat="1" ht="8.65" customHeight="1" x14ac:dyDescent="0.15">
      <c r="A180" s="178" t="s">
        <v>35</v>
      </c>
      <c r="B180" s="179">
        <f>SUM(C180:N180)</f>
        <v>111.50671899999992</v>
      </c>
      <c r="C180" s="180">
        <v>58.636696000000001</v>
      </c>
      <c r="D180" s="180">
        <v>-0.11365600000000001</v>
      </c>
      <c r="E180" s="180">
        <v>7.8685000000000005E-2</v>
      </c>
      <c r="F180" s="180" t="s">
        <v>75</v>
      </c>
      <c r="G180" s="180">
        <v>37.559160000000006</v>
      </c>
      <c r="H180" s="180">
        <v>2.632876</v>
      </c>
      <c r="I180" s="180">
        <v>0</v>
      </c>
      <c r="J180" s="180" t="s">
        <v>75</v>
      </c>
      <c r="K180" s="180">
        <v>8.1418940000000006</v>
      </c>
      <c r="L180" s="180" t="s">
        <v>76</v>
      </c>
      <c r="M180" s="180" t="s">
        <v>75</v>
      </c>
      <c r="N180" s="179">
        <v>4.5710639999999216</v>
      </c>
      <c r="P180" s="177"/>
      <c r="Q180" s="168"/>
      <c r="R180" s="168"/>
      <c r="S180" s="172"/>
      <c r="T180" s="184"/>
      <c r="U180" s="184"/>
      <c r="V180" s="184"/>
      <c r="W180" s="184"/>
      <c r="X180" s="184"/>
    </row>
    <row r="181" spans="1:24" s="166" customFormat="1" ht="8.65" customHeight="1" x14ac:dyDescent="0.15">
      <c r="A181" s="174" t="s">
        <v>36</v>
      </c>
      <c r="B181" s="175">
        <f t="shared" ref="B181:B192" si="13">SUM(C181:N181)</f>
        <v>458.16419314000024</v>
      </c>
      <c r="C181" s="176">
        <v>147.81523100000007</v>
      </c>
      <c r="D181" s="176">
        <v>-0.38470300000000002</v>
      </c>
      <c r="E181" s="176">
        <v>166.36323400000001</v>
      </c>
      <c r="F181" s="176">
        <v>1.4353819999999999</v>
      </c>
      <c r="G181" s="176">
        <v>92.81741199999999</v>
      </c>
      <c r="H181" s="176">
        <v>8.003483000000001</v>
      </c>
      <c r="I181" s="176">
        <v>7.6772999999999994E-2</v>
      </c>
      <c r="J181" s="176" t="s">
        <v>75</v>
      </c>
      <c r="K181" s="176">
        <v>23.790521999999996</v>
      </c>
      <c r="L181" s="176">
        <v>0.3719099999999998</v>
      </c>
      <c r="M181" s="176">
        <v>0</v>
      </c>
      <c r="N181" s="175">
        <v>17.874949140000126</v>
      </c>
      <c r="P181" s="177"/>
      <c r="Q181" s="168"/>
      <c r="R181" s="168"/>
      <c r="S181" s="172"/>
      <c r="T181" s="184"/>
      <c r="U181" s="184"/>
      <c r="V181" s="184"/>
      <c r="W181" s="184"/>
      <c r="X181" s="184"/>
    </row>
    <row r="182" spans="1:24" s="166" customFormat="1" ht="8.65" customHeight="1" x14ac:dyDescent="0.15">
      <c r="A182" s="174" t="s">
        <v>61</v>
      </c>
      <c r="B182" s="175">
        <f t="shared" si="13"/>
        <v>271.22280454999992</v>
      </c>
      <c r="C182" s="176">
        <v>165.10783700000002</v>
      </c>
      <c r="D182" s="176">
        <v>1.7634155500000002</v>
      </c>
      <c r="E182" s="176">
        <v>21.470185999999998</v>
      </c>
      <c r="F182" s="176">
        <v>35.607574999999997</v>
      </c>
      <c r="G182" s="176">
        <v>-24.782246000000004</v>
      </c>
      <c r="H182" s="176">
        <v>2.6893050000000023</v>
      </c>
      <c r="I182" s="176">
        <v>0.24504300000000001</v>
      </c>
      <c r="J182" s="176">
        <v>16.484088000000007</v>
      </c>
      <c r="K182" s="176">
        <v>8.2709390000000003</v>
      </c>
      <c r="L182" s="176">
        <v>1.3358989999999999</v>
      </c>
      <c r="M182" s="176">
        <v>7.1137920000000001</v>
      </c>
      <c r="N182" s="175">
        <v>35.916970999999904</v>
      </c>
      <c r="P182" s="177"/>
      <c r="Q182" s="168"/>
      <c r="R182" s="168"/>
      <c r="S182" s="172"/>
      <c r="T182" s="184"/>
      <c r="U182" s="184"/>
      <c r="V182" s="184"/>
      <c r="W182" s="184"/>
      <c r="X182" s="184"/>
    </row>
    <row r="183" spans="1:24" s="166" customFormat="1" ht="8.65" customHeight="1" x14ac:dyDescent="0.15">
      <c r="A183" s="174" t="s">
        <v>38</v>
      </c>
      <c r="B183" s="175">
        <f t="shared" si="13"/>
        <v>272.92442432000007</v>
      </c>
      <c r="C183" s="176">
        <v>52.530615569999974</v>
      </c>
      <c r="D183" s="176">
        <v>76.773935000000009</v>
      </c>
      <c r="E183" s="176">
        <v>0.47682899999999995</v>
      </c>
      <c r="F183" s="176">
        <v>0.51425399999999988</v>
      </c>
      <c r="G183" s="176">
        <v>101.20252000000005</v>
      </c>
      <c r="H183" s="176">
        <v>7.6443040000000027</v>
      </c>
      <c r="I183" s="176" t="s">
        <v>75</v>
      </c>
      <c r="J183" s="176">
        <v>0.27243499999999998</v>
      </c>
      <c r="K183" s="176">
        <v>15.626351000000003</v>
      </c>
      <c r="L183" s="176">
        <v>3.634700340000002</v>
      </c>
      <c r="M183" s="176">
        <v>0</v>
      </c>
      <c r="N183" s="175">
        <v>14.248480410000013</v>
      </c>
      <c r="P183" s="177"/>
      <c r="Q183" s="168"/>
      <c r="R183" s="168"/>
      <c r="S183" s="172"/>
      <c r="T183" s="184"/>
      <c r="U183" s="184"/>
      <c r="V183" s="184"/>
      <c r="W183" s="184"/>
      <c r="X183" s="184"/>
    </row>
    <row r="184" spans="1:24" s="166" customFormat="1" ht="8.65" customHeight="1" x14ac:dyDescent="0.15">
      <c r="A184" s="178" t="s">
        <v>39</v>
      </c>
      <c r="B184" s="179">
        <f t="shared" si="13"/>
        <v>444.80260799999957</v>
      </c>
      <c r="C184" s="180">
        <v>211.51641700000016</v>
      </c>
      <c r="D184" s="180">
        <v>3.938226999999999</v>
      </c>
      <c r="E184" s="180">
        <v>10.848172999999997</v>
      </c>
      <c r="F184" s="180" t="s">
        <v>75</v>
      </c>
      <c r="G184" s="180">
        <v>75.716872000000009</v>
      </c>
      <c r="H184" s="180">
        <v>2.5594330000000003</v>
      </c>
      <c r="I184" s="180" t="s">
        <v>76</v>
      </c>
      <c r="J184" s="180">
        <v>1.5031569999999996</v>
      </c>
      <c r="K184" s="180">
        <v>110.30086300000001</v>
      </c>
      <c r="L184" s="180" t="s">
        <v>76</v>
      </c>
      <c r="M184" s="180">
        <v>0</v>
      </c>
      <c r="N184" s="179">
        <v>28.419465999999375</v>
      </c>
      <c r="P184" s="177"/>
      <c r="Q184" s="168"/>
      <c r="R184" s="168"/>
      <c r="S184" s="172"/>
      <c r="T184" s="184"/>
      <c r="U184" s="184"/>
      <c r="V184" s="184"/>
      <c r="W184" s="184"/>
      <c r="X184" s="184"/>
    </row>
    <row r="185" spans="1:24" s="166" customFormat="1" ht="8.65" customHeight="1" x14ac:dyDescent="0.15">
      <c r="A185" s="174" t="s">
        <v>40</v>
      </c>
      <c r="B185" s="175">
        <f t="shared" si="13"/>
        <v>140.25264899999996</v>
      </c>
      <c r="C185" s="176">
        <v>87.989112999999946</v>
      </c>
      <c r="D185" s="176">
        <v>8.8240550000000013</v>
      </c>
      <c r="E185" s="176">
        <v>-0.18221699999999993</v>
      </c>
      <c r="F185" s="176">
        <v>0.17563899999999999</v>
      </c>
      <c r="G185" s="176">
        <v>18.963187000000001</v>
      </c>
      <c r="H185" s="176">
        <v>4.2542160000000004</v>
      </c>
      <c r="I185" s="176">
        <v>0</v>
      </c>
      <c r="J185" s="176" t="s">
        <v>75</v>
      </c>
      <c r="K185" s="176">
        <v>8.7135680000000004</v>
      </c>
      <c r="L185" s="176">
        <v>-0.91141399999999995</v>
      </c>
      <c r="M185" s="176">
        <v>0</v>
      </c>
      <c r="N185" s="175">
        <v>12.426501999999985</v>
      </c>
      <c r="P185" s="177"/>
      <c r="Q185" s="168"/>
      <c r="R185" s="168"/>
      <c r="S185" s="172"/>
      <c r="T185" s="184"/>
      <c r="U185" s="184"/>
      <c r="V185" s="184"/>
      <c r="W185" s="184"/>
      <c r="X185" s="184"/>
    </row>
    <row r="186" spans="1:24" s="166" customFormat="1" ht="8.65" customHeight="1" x14ac:dyDescent="0.15">
      <c r="A186" s="174" t="s">
        <v>41</v>
      </c>
      <c r="B186" s="175">
        <f t="shared" si="13"/>
        <v>585.99147726999979</v>
      </c>
      <c r="C186" s="176">
        <v>455.83244614999938</v>
      </c>
      <c r="D186" s="176">
        <v>-0.25324600000000003</v>
      </c>
      <c r="E186" s="176">
        <v>2.5491019999999991</v>
      </c>
      <c r="F186" s="176">
        <v>0.47778300000000001</v>
      </c>
      <c r="G186" s="176">
        <v>72.325987999999981</v>
      </c>
      <c r="H186" s="176">
        <v>3.1880631200000007</v>
      </c>
      <c r="I186" s="176">
        <v>0</v>
      </c>
      <c r="J186" s="176">
        <v>4.3104399999999998</v>
      </c>
      <c r="K186" s="176">
        <v>17.873439000000001</v>
      </c>
      <c r="L186" s="176" t="s">
        <v>76</v>
      </c>
      <c r="M186" s="176">
        <v>0</v>
      </c>
      <c r="N186" s="175">
        <v>29.687462000000437</v>
      </c>
      <c r="P186" s="177"/>
      <c r="Q186" s="168"/>
      <c r="R186" s="168"/>
      <c r="S186" s="172"/>
      <c r="T186" s="184"/>
      <c r="U186" s="184"/>
      <c r="V186" s="184"/>
      <c r="W186" s="184"/>
      <c r="X186" s="184"/>
    </row>
    <row r="187" spans="1:24" s="166" customFormat="1" ht="8.65" customHeight="1" x14ac:dyDescent="0.15">
      <c r="A187" s="174" t="s">
        <v>42</v>
      </c>
      <c r="B187" s="175">
        <f t="shared" si="13"/>
        <v>140.34760099999997</v>
      </c>
      <c r="C187" s="176">
        <v>57.292761999999989</v>
      </c>
      <c r="D187" s="176">
        <v>-0.15366100000000002</v>
      </c>
      <c r="E187" s="176">
        <v>0</v>
      </c>
      <c r="F187" s="176">
        <v>0.41332099999999999</v>
      </c>
      <c r="G187" s="176">
        <v>44.841837999999996</v>
      </c>
      <c r="H187" s="176" t="s">
        <v>75</v>
      </c>
      <c r="I187" s="176" t="s">
        <v>75</v>
      </c>
      <c r="J187" s="176" t="s">
        <v>75</v>
      </c>
      <c r="K187" s="176">
        <v>9.8823279999999993</v>
      </c>
      <c r="L187" s="176" t="s">
        <v>75</v>
      </c>
      <c r="M187" s="176">
        <v>0</v>
      </c>
      <c r="N187" s="175">
        <v>28.071012999999979</v>
      </c>
      <c r="P187" s="177"/>
      <c r="Q187" s="168"/>
      <c r="R187" s="168"/>
      <c r="S187" s="172"/>
      <c r="T187" s="184"/>
      <c r="U187" s="184"/>
      <c r="V187" s="184"/>
      <c r="W187" s="184"/>
      <c r="X187" s="184"/>
    </row>
    <row r="188" spans="1:24" s="166" customFormat="1" ht="8.65" customHeight="1" x14ac:dyDescent="0.15">
      <c r="A188" s="178" t="s">
        <v>43</v>
      </c>
      <c r="B188" s="179">
        <f t="shared" si="13"/>
        <v>1011.5255380000003</v>
      </c>
      <c r="C188" s="180">
        <v>703.20413099999973</v>
      </c>
      <c r="D188" s="180">
        <v>8.6516120000000001</v>
      </c>
      <c r="E188" s="180">
        <v>2.6325140000000005</v>
      </c>
      <c r="F188" s="180">
        <v>0.11387299999999999</v>
      </c>
      <c r="G188" s="180">
        <v>163.75775300000001</v>
      </c>
      <c r="H188" s="180">
        <v>6.4058879999999991</v>
      </c>
      <c r="I188" s="180">
        <v>0</v>
      </c>
      <c r="J188" s="180">
        <v>11.421621000000002</v>
      </c>
      <c r="K188" s="180">
        <v>19.610963999999999</v>
      </c>
      <c r="L188" s="180" t="s">
        <v>76</v>
      </c>
      <c r="M188" s="180">
        <v>0</v>
      </c>
      <c r="N188" s="179">
        <v>95.727182000000653</v>
      </c>
      <c r="P188" s="177"/>
      <c r="Q188" s="168"/>
      <c r="R188" s="168"/>
      <c r="S188" s="172"/>
      <c r="T188" s="184"/>
      <c r="U188" s="184"/>
      <c r="V188" s="184"/>
      <c r="W188" s="184"/>
      <c r="X188" s="184"/>
    </row>
    <row r="189" spans="1:24" s="166" customFormat="1" ht="8.65" customHeight="1" x14ac:dyDescent="0.15">
      <c r="A189" s="174" t="s">
        <v>44</v>
      </c>
      <c r="B189" s="175">
        <f t="shared" si="13"/>
        <v>202.19072400000007</v>
      </c>
      <c r="C189" s="176">
        <v>166.11966799999999</v>
      </c>
      <c r="D189" s="176">
        <v>-6.0303000000000002E-2</v>
      </c>
      <c r="E189" s="176" t="s">
        <v>75</v>
      </c>
      <c r="F189" s="176" t="s">
        <v>75</v>
      </c>
      <c r="G189" s="176">
        <v>9.6065550000000002</v>
      </c>
      <c r="H189" s="176">
        <v>0.576623</v>
      </c>
      <c r="I189" s="176">
        <v>0</v>
      </c>
      <c r="J189" s="176" t="s">
        <v>75</v>
      </c>
      <c r="K189" s="176">
        <v>3.6131899999999999</v>
      </c>
      <c r="L189" s="176" t="s">
        <v>76</v>
      </c>
      <c r="M189" s="176">
        <v>0</v>
      </c>
      <c r="N189" s="175">
        <v>22.334991000000088</v>
      </c>
      <c r="P189" s="177"/>
      <c r="Q189" s="168"/>
      <c r="R189" s="168"/>
      <c r="S189" s="172"/>
      <c r="T189" s="184"/>
      <c r="U189" s="184"/>
      <c r="V189" s="184"/>
      <c r="W189" s="184"/>
      <c r="X189" s="184"/>
    </row>
    <row r="190" spans="1:24" s="166" customFormat="1" ht="8.65" customHeight="1" x14ac:dyDescent="0.15">
      <c r="A190" s="174" t="s">
        <v>45</v>
      </c>
      <c r="B190" s="175">
        <f t="shared" si="13"/>
        <v>473.22292400000009</v>
      </c>
      <c r="C190" s="176">
        <v>268.01044999999993</v>
      </c>
      <c r="D190" s="176">
        <v>2.0077229999999999</v>
      </c>
      <c r="E190" s="176">
        <v>2.324363</v>
      </c>
      <c r="F190" s="176">
        <v>16.851635999999999</v>
      </c>
      <c r="G190" s="176">
        <v>81.424869999999999</v>
      </c>
      <c r="H190" s="176">
        <v>10.516432</v>
      </c>
      <c r="I190" s="176">
        <v>0</v>
      </c>
      <c r="J190" s="176">
        <v>30.447664000000003</v>
      </c>
      <c r="K190" s="176">
        <v>18.909981999999999</v>
      </c>
      <c r="L190" s="176">
        <v>0.138742</v>
      </c>
      <c r="M190" s="176">
        <v>0</v>
      </c>
      <c r="N190" s="175">
        <v>42.591062000000136</v>
      </c>
      <c r="P190" s="177"/>
      <c r="Q190" s="168"/>
      <c r="R190" s="168"/>
      <c r="S190" s="172"/>
      <c r="T190" s="184"/>
      <c r="U190" s="184"/>
      <c r="V190" s="184"/>
      <c r="W190" s="184"/>
      <c r="X190" s="184"/>
    </row>
    <row r="191" spans="1:24" s="166" customFormat="1" ht="8.65" customHeight="1" x14ac:dyDescent="0.15">
      <c r="A191" s="174" t="s">
        <v>46</v>
      </c>
      <c r="B191" s="175">
        <f t="shared" si="13"/>
        <v>194.28431293000006</v>
      </c>
      <c r="C191" s="176">
        <v>109.03901778999993</v>
      </c>
      <c r="D191" s="176">
        <v>1.0877909999999997</v>
      </c>
      <c r="E191" s="176" t="s">
        <v>75</v>
      </c>
      <c r="F191" s="176" t="s">
        <v>75</v>
      </c>
      <c r="G191" s="176">
        <v>23.299049999999998</v>
      </c>
      <c r="H191" s="176">
        <v>4.7050339999999995</v>
      </c>
      <c r="I191" s="176">
        <v>0</v>
      </c>
      <c r="J191" s="176">
        <v>13.452622999999999</v>
      </c>
      <c r="K191" s="176">
        <v>18.761852999999999</v>
      </c>
      <c r="L191" s="176">
        <v>1.6799629999999999</v>
      </c>
      <c r="M191" s="176">
        <v>0</v>
      </c>
      <c r="N191" s="175">
        <v>22.258981140000145</v>
      </c>
      <c r="P191" s="177"/>
      <c r="Q191" s="168"/>
      <c r="R191" s="168"/>
      <c r="S191" s="172"/>
      <c r="T191" s="184"/>
      <c r="U191" s="184"/>
      <c r="V191" s="184"/>
      <c r="W191" s="184"/>
      <c r="X191" s="184"/>
    </row>
    <row r="192" spans="1:24" s="166" customFormat="1" ht="8.65" customHeight="1" x14ac:dyDescent="0.15">
      <c r="A192" s="178" t="s">
        <v>47</v>
      </c>
      <c r="B192" s="179">
        <f t="shared" si="13"/>
        <v>119.20636799999998</v>
      </c>
      <c r="C192" s="180">
        <v>65.279779999999988</v>
      </c>
      <c r="D192" s="180" t="s">
        <v>76</v>
      </c>
      <c r="E192" s="180">
        <v>0</v>
      </c>
      <c r="F192" s="180" t="s">
        <v>75</v>
      </c>
      <c r="G192" s="180">
        <v>20.410601000000003</v>
      </c>
      <c r="H192" s="180">
        <v>28.895711999999993</v>
      </c>
      <c r="I192" s="180">
        <v>0</v>
      </c>
      <c r="J192" s="180">
        <v>0.2088400000000003</v>
      </c>
      <c r="K192" s="180">
        <v>2.1776990000000001</v>
      </c>
      <c r="L192" s="180">
        <v>0</v>
      </c>
      <c r="M192" s="180">
        <v>0</v>
      </c>
      <c r="N192" s="179">
        <v>2.2337360000000075</v>
      </c>
      <c r="P192" s="177"/>
      <c r="Q192" s="168"/>
      <c r="R192" s="168"/>
      <c r="S192" s="172"/>
      <c r="T192" s="184"/>
      <c r="U192" s="184"/>
      <c r="V192" s="184"/>
      <c r="W192" s="184"/>
      <c r="X192" s="184"/>
    </row>
    <row r="193" spans="1:24" s="166" customFormat="1" ht="6.75" customHeight="1" x14ac:dyDescent="0.15">
      <c r="A193" s="181"/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P193" s="177"/>
      <c r="Q193" s="167"/>
      <c r="R193" s="168"/>
      <c r="S193" s="184"/>
      <c r="T193" s="184"/>
      <c r="U193" s="184"/>
      <c r="V193" s="184"/>
      <c r="W193" s="184"/>
      <c r="X193" s="184"/>
    </row>
    <row r="194" spans="1:24" s="166" customFormat="1" ht="8.65" customHeight="1" x14ac:dyDescent="0.15">
      <c r="A194" s="163">
        <v>2004</v>
      </c>
      <c r="B194" s="164"/>
      <c r="C194" s="164"/>
      <c r="D194" s="187"/>
      <c r="E194" s="188"/>
      <c r="F194" s="187"/>
      <c r="G194" s="187"/>
      <c r="H194" s="188"/>
      <c r="I194" s="187"/>
      <c r="J194" s="187"/>
      <c r="K194" s="188"/>
      <c r="L194" s="187"/>
      <c r="M194" s="187"/>
      <c r="N194" s="164"/>
      <c r="Q194" s="167"/>
      <c r="R194" s="168"/>
    </row>
    <row r="195" spans="1:24" s="171" customFormat="1" ht="8.65" customHeight="1" x14ac:dyDescent="0.15">
      <c r="A195" s="169" t="s">
        <v>15</v>
      </c>
      <c r="B195" s="170">
        <f>SUM(B197:B228)</f>
        <v>24911.859672939991</v>
      </c>
      <c r="C195" s="170">
        <f t="shared" ref="C195:K195" si="14">SUM(C197:C228)</f>
        <v>9893.9342460399967</v>
      </c>
      <c r="D195" s="170">
        <f t="shared" si="14"/>
        <v>2906.1019259999989</v>
      </c>
      <c r="E195" s="170">
        <f>SUM(E197:E228)-0.7</f>
        <v>445.77325400000001</v>
      </c>
      <c r="F195" s="170">
        <f>SUM(F197:F228)+1.8</f>
        <v>1672.9367669999999</v>
      </c>
      <c r="G195" s="170">
        <f t="shared" si="14"/>
        <v>6527.5978253599978</v>
      </c>
      <c r="H195" s="170">
        <f t="shared" si="14"/>
        <v>840.67707405999988</v>
      </c>
      <c r="I195" s="170">
        <f>SUM(I197:I228)+12.6</f>
        <v>68.351140999999984</v>
      </c>
      <c r="J195" s="170">
        <f>SUM(J197:J228)+1.2</f>
        <v>863.52067199999988</v>
      </c>
      <c r="K195" s="170">
        <f t="shared" si="14"/>
        <v>435.05558100000007</v>
      </c>
      <c r="L195" s="170">
        <f>SUM(L197:L228)-1.1</f>
        <v>74.810738409999999</v>
      </c>
      <c r="M195" s="170">
        <f>SUM(M197:M228)+6.5</f>
        <v>414.08497499999999</v>
      </c>
      <c r="N195" s="170">
        <f>SUM(N197:N228)-20.3</f>
        <v>769.01547306999237</v>
      </c>
      <c r="P195" s="170"/>
      <c r="Q195" s="170"/>
      <c r="R195" s="168"/>
      <c r="S195" s="172"/>
      <c r="T195" s="185"/>
      <c r="U195" s="185"/>
      <c r="V195" s="185"/>
      <c r="W195" s="185"/>
      <c r="X195" s="185"/>
    </row>
    <row r="196" spans="1:24" s="171" customFormat="1" ht="3.95" customHeight="1" x14ac:dyDescent="0.15">
      <c r="A196" s="169"/>
      <c r="B196" s="170"/>
      <c r="C196" s="170"/>
      <c r="D196" s="170"/>
      <c r="E196" s="170"/>
      <c r="F196" s="170"/>
      <c r="G196" s="170"/>
      <c r="H196" s="170"/>
      <c r="I196" s="170"/>
      <c r="J196" s="170"/>
      <c r="K196" s="170"/>
      <c r="L196" s="170"/>
      <c r="M196" s="170"/>
      <c r="N196" s="170"/>
      <c r="P196" s="185"/>
      <c r="Q196" s="167"/>
      <c r="R196" s="168"/>
      <c r="S196" s="172"/>
      <c r="T196" s="185"/>
      <c r="U196" s="185"/>
      <c r="V196" s="185"/>
      <c r="W196" s="185"/>
      <c r="X196" s="185"/>
    </row>
    <row r="197" spans="1:24" s="166" customFormat="1" ht="8.65" customHeight="1" x14ac:dyDescent="0.15">
      <c r="A197" s="174" t="s">
        <v>16</v>
      </c>
      <c r="B197" s="175">
        <f t="shared" ref="B197:B215" si="15">SUM(C197:N197)</f>
        <v>441.21912399999968</v>
      </c>
      <c r="C197" s="176">
        <v>51.705068999999966</v>
      </c>
      <c r="D197" s="176">
        <v>51.250242</v>
      </c>
      <c r="E197" s="176">
        <v>2.1108160000000002</v>
      </c>
      <c r="F197" s="176">
        <v>2.1906239999999997</v>
      </c>
      <c r="G197" s="176">
        <v>67.100905000000012</v>
      </c>
      <c r="H197" s="176">
        <v>2.0641129999999999</v>
      </c>
      <c r="I197" s="176" t="s">
        <v>76</v>
      </c>
      <c r="J197" s="176">
        <v>244.14015799999987</v>
      </c>
      <c r="K197" s="176">
        <v>0.68117799999999995</v>
      </c>
      <c r="L197" s="176" t="s">
        <v>76</v>
      </c>
      <c r="M197" s="176" t="s">
        <v>75</v>
      </c>
      <c r="N197" s="176">
        <v>19.976018999999837</v>
      </c>
      <c r="P197" s="177"/>
      <c r="Q197" s="168"/>
      <c r="R197" s="168"/>
      <c r="S197" s="172"/>
      <c r="T197" s="184"/>
      <c r="U197" s="184"/>
      <c r="V197" s="184"/>
      <c r="W197" s="184"/>
      <c r="X197" s="184"/>
    </row>
    <row r="198" spans="1:24" s="166" customFormat="1" ht="8.65" customHeight="1" x14ac:dyDescent="0.15">
      <c r="A198" s="174" t="s">
        <v>17</v>
      </c>
      <c r="B198" s="175">
        <f t="shared" si="15"/>
        <v>1366.3471196699977</v>
      </c>
      <c r="C198" s="176">
        <v>729.7781064899998</v>
      </c>
      <c r="D198" s="176">
        <v>21.883616</v>
      </c>
      <c r="E198" s="176">
        <v>11.648474999999999</v>
      </c>
      <c r="F198" s="176">
        <v>23.365152000000009</v>
      </c>
      <c r="G198" s="176">
        <v>196.44883499999997</v>
      </c>
      <c r="H198" s="176">
        <v>2.8030189999999999</v>
      </c>
      <c r="I198" s="176" t="s">
        <v>75</v>
      </c>
      <c r="J198" s="176">
        <v>282.23604799999993</v>
      </c>
      <c r="K198" s="176">
        <v>4.1519460000000006</v>
      </c>
      <c r="L198" s="176">
        <v>0.228796</v>
      </c>
      <c r="M198" s="176">
        <v>11.155044</v>
      </c>
      <c r="N198" s="176">
        <v>82.648082179998028</v>
      </c>
      <c r="P198" s="177"/>
      <c r="Q198" s="168"/>
      <c r="R198" s="168"/>
      <c r="S198" s="172"/>
      <c r="T198" s="184"/>
      <c r="U198" s="184"/>
      <c r="V198" s="184"/>
      <c r="W198" s="184"/>
      <c r="X198" s="184"/>
    </row>
    <row r="199" spans="1:24" s="166" customFormat="1" ht="8.65" customHeight="1" x14ac:dyDescent="0.15">
      <c r="A199" s="174" t="s">
        <v>18</v>
      </c>
      <c r="B199" s="175">
        <f t="shared" si="15"/>
        <v>229.00966679000013</v>
      </c>
      <c r="C199" s="176">
        <v>131.50288873000011</v>
      </c>
      <c r="D199" s="176">
        <v>7.3963190000000001</v>
      </c>
      <c r="E199" s="176">
        <v>0.131249</v>
      </c>
      <c r="F199" s="176">
        <v>0.59541599999999972</v>
      </c>
      <c r="G199" s="176">
        <v>60.922136000000002</v>
      </c>
      <c r="H199" s="176">
        <v>23.677140059999996</v>
      </c>
      <c r="I199" s="176">
        <v>0</v>
      </c>
      <c r="J199" s="176" t="s">
        <v>76</v>
      </c>
      <c r="K199" s="176">
        <v>1.6951719999999997</v>
      </c>
      <c r="L199" s="176">
        <v>0.66196000000000021</v>
      </c>
      <c r="M199" s="176">
        <v>0</v>
      </c>
      <c r="N199" s="176">
        <v>2.4273860000000127</v>
      </c>
      <c r="P199" s="177"/>
      <c r="Q199" s="168"/>
      <c r="R199" s="168"/>
      <c r="S199" s="172"/>
      <c r="T199" s="184"/>
      <c r="U199" s="184"/>
      <c r="V199" s="184"/>
      <c r="W199" s="184"/>
      <c r="X199" s="184"/>
    </row>
    <row r="200" spans="1:24" s="166" customFormat="1" ht="8.65" customHeight="1" x14ac:dyDescent="0.15">
      <c r="A200" s="178" t="s">
        <v>19</v>
      </c>
      <c r="B200" s="179">
        <f t="shared" si="15"/>
        <v>149.04748900000004</v>
      </c>
      <c r="C200" s="180">
        <v>78.752764000000056</v>
      </c>
      <c r="D200" s="180">
        <v>27.805406999999999</v>
      </c>
      <c r="E200" s="180">
        <v>0</v>
      </c>
      <c r="F200" s="180">
        <v>0</v>
      </c>
      <c r="G200" s="180">
        <v>43.689331000000017</v>
      </c>
      <c r="H200" s="180">
        <v>-8.3349029999999988</v>
      </c>
      <c r="I200" s="180" t="s">
        <v>75</v>
      </c>
      <c r="J200" s="180" t="s">
        <v>75</v>
      </c>
      <c r="K200" s="180">
        <v>4.9244709999999996</v>
      </c>
      <c r="L200" s="180" t="s">
        <v>76</v>
      </c>
      <c r="M200" s="180" t="s">
        <v>75</v>
      </c>
      <c r="N200" s="179">
        <v>2.2104189999999448</v>
      </c>
      <c r="P200" s="177"/>
      <c r="Q200" s="168"/>
      <c r="R200" s="168"/>
      <c r="S200" s="172"/>
      <c r="T200" s="184"/>
      <c r="U200" s="184"/>
      <c r="V200" s="184"/>
      <c r="W200" s="184"/>
      <c r="X200" s="184"/>
    </row>
    <row r="201" spans="1:24" s="166" customFormat="1" ht="8.65" customHeight="1" x14ac:dyDescent="0.15">
      <c r="A201" s="174" t="s">
        <v>20</v>
      </c>
      <c r="B201" s="175">
        <f t="shared" si="15"/>
        <v>841.53027599999871</v>
      </c>
      <c r="C201" s="176">
        <v>435.80087099999986</v>
      </c>
      <c r="D201" s="176">
        <v>4.4986179999999996</v>
      </c>
      <c r="E201" s="176">
        <v>1.6826080000000001</v>
      </c>
      <c r="F201" s="176">
        <v>77.399337000000003</v>
      </c>
      <c r="G201" s="176">
        <v>201.94476499999999</v>
      </c>
      <c r="H201" s="176">
        <v>88.137670000000014</v>
      </c>
      <c r="I201" s="176">
        <v>0</v>
      </c>
      <c r="J201" s="176">
        <v>7.9317780000000004</v>
      </c>
      <c r="K201" s="176">
        <v>3.5324499999999994</v>
      </c>
      <c r="L201" s="176">
        <v>0.13850899999999999</v>
      </c>
      <c r="M201" s="176" t="s">
        <v>75</v>
      </c>
      <c r="N201" s="175">
        <v>20.463669999998729</v>
      </c>
      <c r="P201" s="177"/>
      <c r="Q201" s="168"/>
      <c r="R201" s="168"/>
      <c r="S201" s="172"/>
      <c r="T201" s="184"/>
      <c r="U201" s="184"/>
      <c r="V201" s="184"/>
      <c r="W201" s="184"/>
      <c r="X201" s="184"/>
    </row>
    <row r="202" spans="1:24" s="166" customFormat="1" ht="8.65" customHeight="1" x14ac:dyDescent="0.15">
      <c r="A202" s="174" t="s">
        <v>21</v>
      </c>
      <c r="B202" s="175">
        <f t="shared" si="15"/>
        <v>156.74497243000005</v>
      </c>
      <c r="C202" s="176">
        <v>25.328800430000012</v>
      </c>
      <c r="D202" s="176">
        <v>8.8979160000000004</v>
      </c>
      <c r="E202" s="176" t="s">
        <v>75</v>
      </c>
      <c r="F202" s="176">
        <v>78.421745999999985</v>
      </c>
      <c r="G202" s="176">
        <v>37.641732999999995</v>
      </c>
      <c r="H202" s="176">
        <v>1.1556109999999999</v>
      </c>
      <c r="I202" s="176">
        <v>0</v>
      </c>
      <c r="J202" s="176">
        <v>1.7114670000000001</v>
      </c>
      <c r="K202" s="176">
        <v>1.8645860000000001</v>
      </c>
      <c r="L202" s="176" t="s">
        <v>75</v>
      </c>
      <c r="M202" s="176">
        <v>0</v>
      </c>
      <c r="N202" s="175">
        <v>1.723113000000069</v>
      </c>
      <c r="P202" s="177"/>
      <c r="Q202" s="168"/>
      <c r="R202" s="168"/>
      <c r="S202" s="172"/>
      <c r="T202" s="184"/>
      <c r="U202" s="184"/>
      <c r="V202" s="184"/>
      <c r="W202" s="184"/>
      <c r="X202" s="184"/>
    </row>
    <row r="203" spans="1:24" s="166" customFormat="1" ht="8.65" customHeight="1" x14ac:dyDescent="0.15">
      <c r="A203" s="174" t="s">
        <v>22</v>
      </c>
      <c r="B203" s="175">
        <f t="shared" si="15"/>
        <v>232.20418200000006</v>
      </c>
      <c r="C203" s="176">
        <v>80.719027999999966</v>
      </c>
      <c r="D203" s="176">
        <v>1.7037819999999997</v>
      </c>
      <c r="E203" s="176">
        <v>0</v>
      </c>
      <c r="F203" s="176">
        <v>16.219254000000003</v>
      </c>
      <c r="G203" s="176">
        <v>110.786535</v>
      </c>
      <c r="H203" s="176">
        <v>1.289277</v>
      </c>
      <c r="I203" s="176">
        <v>0</v>
      </c>
      <c r="J203" s="176">
        <v>6.1357909999999993</v>
      </c>
      <c r="K203" s="176">
        <v>3.1204730000000001</v>
      </c>
      <c r="L203" s="176">
        <v>0</v>
      </c>
      <c r="M203" s="176">
        <v>0</v>
      </c>
      <c r="N203" s="175">
        <v>12.230042000000083</v>
      </c>
      <c r="P203" s="177"/>
      <c r="Q203" s="168"/>
      <c r="R203" s="168"/>
      <c r="S203" s="172"/>
      <c r="T203" s="184"/>
      <c r="U203" s="184"/>
      <c r="V203" s="184"/>
      <c r="W203" s="184"/>
      <c r="X203" s="184"/>
    </row>
    <row r="204" spans="1:24" s="166" customFormat="1" ht="8.65" customHeight="1" x14ac:dyDescent="0.15">
      <c r="A204" s="178" t="s">
        <v>23</v>
      </c>
      <c r="B204" s="179">
        <f t="shared" si="15"/>
        <v>1458.8364978699999</v>
      </c>
      <c r="C204" s="180">
        <v>1023.1908598699983</v>
      </c>
      <c r="D204" s="180">
        <v>30.393387000000001</v>
      </c>
      <c r="E204" s="180">
        <v>2.6866580000000004</v>
      </c>
      <c r="F204" s="180">
        <v>10.786975</v>
      </c>
      <c r="G204" s="180">
        <v>175.49647300000001</v>
      </c>
      <c r="H204" s="180">
        <v>120.87206399999998</v>
      </c>
      <c r="I204" s="180">
        <v>6.9519640000000003</v>
      </c>
      <c r="J204" s="180">
        <v>49.604589999999995</v>
      </c>
      <c r="K204" s="180">
        <v>3.4097900000000005</v>
      </c>
      <c r="L204" s="180">
        <v>22.146119000000002</v>
      </c>
      <c r="M204" s="180">
        <v>-7.202507999999999</v>
      </c>
      <c r="N204" s="179">
        <v>20.500126000001728</v>
      </c>
      <c r="P204" s="177"/>
      <c r="Q204" s="168"/>
      <c r="R204" s="168"/>
      <c r="S204" s="172"/>
      <c r="T204" s="184"/>
      <c r="U204" s="184"/>
      <c r="V204" s="184"/>
      <c r="W204" s="184"/>
      <c r="X204" s="184"/>
    </row>
    <row r="205" spans="1:24" s="166" customFormat="1" ht="8.65" customHeight="1" x14ac:dyDescent="0.15">
      <c r="A205" s="174" t="s">
        <v>24</v>
      </c>
      <c r="B205" s="175">
        <f t="shared" si="15"/>
        <v>5466.7598932500005</v>
      </c>
      <c r="C205" s="176">
        <v>1803.485137000001</v>
      </c>
      <c r="D205" s="176">
        <v>1043.8979009999996</v>
      </c>
      <c r="E205" s="176">
        <v>40.322037999999978</v>
      </c>
      <c r="F205" s="176">
        <v>66.307970999999981</v>
      </c>
      <c r="G205" s="176">
        <v>1858.8689036099997</v>
      </c>
      <c r="H205" s="176">
        <v>155.98684699999998</v>
      </c>
      <c r="I205" s="176">
        <v>42.808040999999996</v>
      </c>
      <c r="J205" s="176">
        <v>32.523031000000032</v>
      </c>
      <c r="K205" s="176">
        <v>160.40539200000003</v>
      </c>
      <c r="L205" s="176">
        <v>3.7555970000000003</v>
      </c>
      <c r="M205" s="176">
        <v>16.296997999999995</v>
      </c>
      <c r="N205" s="175">
        <v>242.10203663999982</v>
      </c>
      <c r="P205" s="177"/>
      <c r="Q205" s="168"/>
      <c r="R205" s="168"/>
      <c r="S205" s="172"/>
      <c r="T205" s="184"/>
      <c r="U205" s="184"/>
      <c r="V205" s="184"/>
      <c r="W205" s="184"/>
      <c r="X205" s="184"/>
    </row>
    <row r="206" spans="1:24" s="166" customFormat="1" ht="8.65" customHeight="1" x14ac:dyDescent="0.15">
      <c r="A206" s="174" t="s">
        <v>25</v>
      </c>
      <c r="B206" s="175">
        <f t="shared" si="15"/>
        <v>-82.36854900000003</v>
      </c>
      <c r="C206" s="176">
        <v>33.334988999999993</v>
      </c>
      <c r="D206" s="176">
        <v>17.476274999999998</v>
      </c>
      <c r="E206" s="176">
        <v>0</v>
      </c>
      <c r="F206" s="176" t="s">
        <v>75</v>
      </c>
      <c r="G206" s="176">
        <v>-175.83299400000001</v>
      </c>
      <c r="H206" s="176">
        <v>14.686145999999997</v>
      </c>
      <c r="I206" s="176">
        <v>0</v>
      </c>
      <c r="J206" s="176">
        <v>3.9178859999999993</v>
      </c>
      <c r="K206" s="176">
        <v>0.70487600000000006</v>
      </c>
      <c r="L206" s="176" t="s">
        <v>75</v>
      </c>
      <c r="M206" s="176">
        <v>0</v>
      </c>
      <c r="N206" s="175">
        <v>23.344273000000001</v>
      </c>
      <c r="P206" s="177"/>
      <c r="Q206" s="168"/>
      <c r="R206" s="168"/>
      <c r="S206" s="172"/>
      <c r="T206" s="184"/>
      <c r="U206" s="184"/>
      <c r="V206" s="184"/>
      <c r="W206" s="184"/>
      <c r="X206" s="184"/>
    </row>
    <row r="207" spans="1:24" s="166" customFormat="1" ht="8.65" customHeight="1" x14ac:dyDescent="0.15">
      <c r="A207" s="174" t="s">
        <v>26</v>
      </c>
      <c r="B207" s="175">
        <f t="shared" si="15"/>
        <v>689.20180200000016</v>
      </c>
      <c r="C207" s="176">
        <v>239.1763840000001</v>
      </c>
      <c r="D207" s="176">
        <v>15.322531999999999</v>
      </c>
      <c r="E207" s="176">
        <v>39.048619000000002</v>
      </c>
      <c r="F207" s="176">
        <v>92.107467000000014</v>
      </c>
      <c r="G207" s="176">
        <v>251.00564499999996</v>
      </c>
      <c r="H207" s="176">
        <v>4.6173999999999982</v>
      </c>
      <c r="I207" s="176">
        <v>6.5028000000000002E-2</v>
      </c>
      <c r="J207" s="176">
        <v>16.079029999999999</v>
      </c>
      <c r="K207" s="176">
        <v>11.248662999999997</v>
      </c>
      <c r="L207" s="176">
        <v>1.0190589999999999</v>
      </c>
      <c r="M207" s="176" t="s">
        <v>75</v>
      </c>
      <c r="N207" s="175">
        <v>19.511975000000234</v>
      </c>
      <c r="P207" s="177"/>
      <c r="Q207" s="168"/>
      <c r="R207" s="168"/>
      <c r="S207" s="172"/>
      <c r="T207" s="184"/>
      <c r="U207" s="184"/>
      <c r="V207" s="184"/>
      <c r="W207" s="184"/>
      <c r="X207" s="184"/>
    </row>
    <row r="208" spans="1:24" s="166" customFormat="1" ht="8.65" customHeight="1" x14ac:dyDescent="0.15">
      <c r="A208" s="178" t="s">
        <v>27</v>
      </c>
      <c r="B208" s="179">
        <f t="shared" si="15"/>
        <v>218.27775199999988</v>
      </c>
      <c r="C208" s="180">
        <v>58.231498000000002</v>
      </c>
      <c r="D208" s="180">
        <v>2.7513900000000002</v>
      </c>
      <c r="E208" s="180" t="s">
        <v>75</v>
      </c>
      <c r="F208" s="180">
        <v>48.485790999999978</v>
      </c>
      <c r="G208" s="180">
        <v>80.875487000000021</v>
      </c>
      <c r="H208" s="180">
        <v>12.186429</v>
      </c>
      <c r="I208" s="180">
        <v>0</v>
      </c>
      <c r="J208" s="180" t="s">
        <v>75</v>
      </c>
      <c r="K208" s="180">
        <v>3.8163</v>
      </c>
      <c r="L208" s="180">
        <v>1.3731680000000002</v>
      </c>
      <c r="M208" s="180" t="s">
        <v>75</v>
      </c>
      <c r="N208" s="179">
        <v>10.557688999999868</v>
      </c>
      <c r="P208" s="177"/>
      <c r="Q208" s="168"/>
      <c r="R208" s="168"/>
      <c r="S208" s="172"/>
      <c r="T208" s="184"/>
      <c r="U208" s="184"/>
      <c r="V208" s="184"/>
      <c r="W208" s="184"/>
      <c r="X208" s="184"/>
    </row>
    <row r="209" spans="1:24" s="166" customFormat="1" ht="8.65" customHeight="1" x14ac:dyDescent="0.15">
      <c r="A209" s="174" t="s">
        <v>28</v>
      </c>
      <c r="B209" s="175">
        <f t="shared" si="15"/>
        <v>213.61985441999994</v>
      </c>
      <c r="C209" s="176">
        <v>93.178926999999945</v>
      </c>
      <c r="D209" s="176">
        <v>15.573456</v>
      </c>
      <c r="E209" s="176">
        <v>0</v>
      </c>
      <c r="F209" s="176">
        <v>0.4448209999999998</v>
      </c>
      <c r="G209" s="176">
        <v>98.30288299999998</v>
      </c>
      <c r="H209" s="176">
        <v>1.7029920000000001</v>
      </c>
      <c r="I209" s="176">
        <v>0</v>
      </c>
      <c r="J209" s="176" t="s">
        <v>75</v>
      </c>
      <c r="K209" s="176">
        <v>0.81037099999999995</v>
      </c>
      <c r="L209" s="176">
        <v>0</v>
      </c>
      <c r="M209" s="176">
        <v>0</v>
      </c>
      <c r="N209" s="175">
        <v>3.6064044199999898</v>
      </c>
      <c r="P209" s="177"/>
      <c r="Q209" s="168"/>
      <c r="R209" s="168"/>
      <c r="S209" s="172"/>
      <c r="T209" s="184"/>
      <c r="U209" s="184"/>
      <c r="V209" s="184"/>
      <c r="W209" s="184"/>
      <c r="X209" s="184"/>
    </row>
    <row r="210" spans="1:24" s="166" customFormat="1" ht="8.65" customHeight="1" x14ac:dyDescent="0.15">
      <c r="A210" s="174" t="s">
        <v>29</v>
      </c>
      <c r="B210" s="175">
        <f t="shared" si="15"/>
        <v>1418.943408079999</v>
      </c>
      <c r="C210" s="176">
        <v>497.52761607999986</v>
      </c>
      <c r="D210" s="176">
        <v>11.698002000000001</v>
      </c>
      <c r="E210" s="176">
        <v>69.758054000000001</v>
      </c>
      <c r="F210" s="176">
        <v>236.04185300000003</v>
      </c>
      <c r="G210" s="176">
        <v>426.51908100000026</v>
      </c>
      <c r="H210" s="176">
        <v>18.168461000000001</v>
      </c>
      <c r="I210" s="176" t="s">
        <v>76</v>
      </c>
      <c r="J210" s="176">
        <v>54.549199999999992</v>
      </c>
      <c r="K210" s="176">
        <v>12.210585999999996</v>
      </c>
      <c r="L210" s="176">
        <v>7.2924039999999994</v>
      </c>
      <c r="M210" s="176" t="s">
        <v>76</v>
      </c>
      <c r="N210" s="175">
        <v>85.178150999999161</v>
      </c>
      <c r="P210" s="177"/>
      <c r="Q210" s="168"/>
      <c r="R210" s="168"/>
      <c r="S210" s="172"/>
      <c r="T210" s="184"/>
      <c r="U210" s="184"/>
      <c r="V210" s="184"/>
      <c r="W210" s="184"/>
      <c r="X210" s="184"/>
    </row>
    <row r="211" spans="1:24" s="166" customFormat="1" ht="8.65" customHeight="1" x14ac:dyDescent="0.15">
      <c r="A211" s="174" t="s">
        <v>30</v>
      </c>
      <c r="B211" s="175">
        <f t="shared" si="15"/>
        <v>3934.9125659999963</v>
      </c>
      <c r="C211" s="176">
        <v>1518.0694950000004</v>
      </c>
      <c r="D211" s="176">
        <v>968.66213400000004</v>
      </c>
      <c r="E211" s="176">
        <v>106.07919500000003</v>
      </c>
      <c r="F211" s="176">
        <v>370.47515700000008</v>
      </c>
      <c r="G211" s="176">
        <v>596.89795400000003</v>
      </c>
      <c r="H211" s="176">
        <v>54.728124000000001</v>
      </c>
      <c r="I211" s="176">
        <v>1.4849379999999999</v>
      </c>
      <c r="J211" s="176">
        <v>31.084172999999996</v>
      </c>
      <c r="K211" s="176">
        <v>49.978334000000004</v>
      </c>
      <c r="L211" s="176">
        <v>0.31645299999999998</v>
      </c>
      <c r="M211" s="176">
        <v>173.19511899999998</v>
      </c>
      <c r="N211" s="175">
        <v>63.941489999996065</v>
      </c>
      <c r="P211" s="177"/>
      <c r="Q211" s="168"/>
      <c r="R211" s="168"/>
      <c r="S211" s="172"/>
      <c r="T211" s="184"/>
      <c r="U211" s="184"/>
      <c r="V211" s="184"/>
      <c r="W211" s="184"/>
      <c r="X211" s="184"/>
    </row>
    <row r="212" spans="1:24" s="166" customFormat="1" ht="8.65" customHeight="1" x14ac:dyDescent="0.15">
      <c r="A212" s="178" t="s">
        <v>31</v>
      </c>
      <c r="B212" s="179">
        <f t="shared" si="15"/>
        <v>368.00729399999994</v>
      </c>
      <c r="C212" s="180">
        <v>48.768616999999999</v>
      </c>
      <c r="D212" s="180">
        <v>20.011265999999999</v>
      </c>
      <c r="E212" s="180" t="s">
        <v>75</v>
      </c>
      <c r="F212" s="180" t="s">
        <v>75</v>
      </c>
      <c r="G212" s="180">
        <v>185.14164200000005</v>
      </c>
      <c r="H212" s="180">
        <v>2.6543960000000002</v>
      </c>
      <c r="I212" s="180">
        <v>0</v>
      </c>
      <c r="J212" s="180" t="s">
        <v>75</v>
      </c>
      <c r="K212" s="180">
        <v>6.1155940000000006</v>
      </c>
      <c r="L212" s="180">
        <v>0.32890699999999989</v>
      </c>
      <c r="M212" s="180">
        <v>80.926959000000011</v>
      </c>
      <c r="N212" s="179">
        <v>24.059912999999881</v>
      </c>
      <c r="P212" s="177"/>
      <c r="Q212" s="168"/>
      <c r="R212" s="168"/>
      <c r="S212" s="172"/>
      <c r="T212" s="184"/>
      <c r="U212" s="184"/>
      <c r="V212" s="184"/>
      <c r="W212" s="184"/>
      <c r="X212" s="184"/>
    </row>
    <row r="213" spans="1:24" s="166" customFormat="1" ht="8.65" customHeight="1" x14ac:dyDescent="0.15">
      <c r="A213" s="174" t="s">
        <v>32</v>
      </c>
      <c r="B213" s="175">
        <f t="shared" si="15"/>
        <v>467.85360799999978</v>
      </c>
      <c r="C213" s="176">
        <v>112.45762899999998</v>
      </c>
      <c r="D213" s="176">
        <v>263.46961200000004</v>
      </c>
      <c r="E213" s="176">
        <v>0.71094599999999997</v>
      </c>
      <c r="F213" s="176">
        <v>-11.482229</v>
      </c>
      <c r="G213" s="176">
        <v>76.531177000000014</v>
      </c>
      <c r="H213" s="176">
        <v>2.2705699999999998</v>
      </c>
      <c r="I213" s="176" t="s">
        <v>75</v>
      </c>
      <c r="J213" s="176">
        <v>10.268063999999999</v>
      </c>
      <c r="K213" s="176">
        <v>0.99350100000000008</v>
      </c>
      <c r="L213" s="176" t="s">
        <v>75</v>
      </c>
      <c r="M213" s="176">
        <v>0</v>
      </c>
      <c r="N213" s="175">
        <v>12.634337999999786</v>
      </c>
      <c r="P213" s="177"/>
      <c r="Q213" s="168"/>
      <c r="R213" s="168"/>
      <c r="S213" s="172"/>
      <c r="T213" s="184"/>
      <c r="U213" s="184"/>
      <c r="V213" s="184"/>
      <c r="W213" s="184"/>
      <c r="X213" s="184"/>
    </row>
    <row r="214" spans="1:24" s="166" customFormat="1" ht="8.65" customHeight="1" x14ac:dyDescent="0.15">
      <c r="A214" s="174" t="s">
        <v>33</v>
      </c>
      <c r="B214" s="175">
        <f t="shared" si="15"/>
        <v>163.00387467000004</v>
      </c>
      <c r="C214" s="176">
        <v>82.597051670000013</v>
      </c>
      <c r="D214" s="176">
        <v>4.5819100000000006</v>
      </c>
      <c r="E214" s="176">
        <v>0.64410599999999996</v>
      </c>
      <c r="F214" s="176">
        <v>0</v>
      </c>
      <c r="G214" s="176">
        <v>84.237070000000003</v>
      </c>
      <c r="H214" s="176">
        <v>6.0465459999999993</v>
      </c>
      <c r="I214" s="176" t="s">
        <v>75</v>
      </c>
      <c r="J214" s="176">
        <v>0</v>
      </c>
      <c r="K214" s="176">
        <v>0.78306399999999998</v>
      </c>
      <c r="L214" s="176">
        <v>0.30931999999999998</v>
      </c>
      <c r="M214" s="176" t="s">
        <v>75</v>
      </c>
      <c r="N214" s="175">
        <v>-16.195192999999989</v>
      </c>
      <c r="P214" s="177"/>
      <c r="Q214" s="168"/>
      <c r="R214" s="168"/>
      <c r="S214" s="172"/>
      <c r="T214" s="184"/>
      <c r="U214" s="184"/>
      <c r="V214" s="184"/>
      <c r="W214" s="184"/>
      <c r="X214" s="184"/>
    </row>
    <row r="215" spans="1:24" s="166" customFormat="1" ht="8.65" customHeight="1" x14ac:dyDescent="0.15">
      <c r="A215" s="174" t="s">
        <v>34</v>
      </c>
      <c r="B215" s="175">
        <f t="shared" si="15"/>
        <v>1403.8919580000004</v>
      </c>
      <c r="C215" s="176">
        <v>663.13807699999995</v>
      </c>
      <c r="D215" s="176">
        <v>120.18069999999999</v>
      </c>
      <c r="E215" s="176">
        <v>24.003309000000016</v>
      </c>
      <c r="F215" s="176">
        <v>120.69434600000005</v>
      </c>
      <c r="G215" s="176">
        <v>285.99289400000004</v>
      </c>
      <c r="H215" s="176">
        <v>51.399062000000001</v>
      </c>
      <c r="I215" s="176">
        <v>2.5499619999999998</v>
      </c>
      <c r="J215" s="176">
        <v>29.997467</v>
      </c>
      <c r="K215" s="176">
        <v>52.117082000000018</v>
      </c>
      <c r="L215" s="176">
        <v>-1.3878629999999994</v>
      </c>
      <c r="M215" s="176">
        <v>133.21336300000002</v>
      </c>
      <c r="N215" s="175">
        <v>-78.006440999999768</v>
      </c>
      <c r="P215" s="177"/>
      <c r="Q215" s="168"/>
      <c r="R215" s="168"/>
      <c r="S215" s="172"/>
      <c r="T215" s="184"/>
      <c r="U215" s="184"/>
      <c r="V215" s="184"/>
      <c r="W215" s="184"/>
      <c r="X215" s="184"/>
    </row>
    <row r="216" spans="1:24" s="166" customFormat="1" ht="8.65" customHeight="1" x14ac:dyDescent="0.15">
      <c r="A216" s="178" t="s">
        <v>35</v>
      </c>
      <c r="B216" s="179">
        <f>SUM(C216:N216)</f>
        <v>144.643148</v>
      </c>
      <c r="C216" s="180">
        <v>44.93783999999998</v>
      </c>
      <c r="D216" s="180">
        <v>7.2692100000000002</v>
      </c>
      <c r="E216" s="180" t="s">
        <v>75</v>
      </c>
      <c r="F216" s="180" t="s">
        <v>75</v>
      </c>
      <c r="G216" s="180">
        <v>71.719603999999975</v>
      </c>
      <c r="H216" s="180">
        <v>3.2025840000000003</v>
      </c>
      <c r="I216" s="180">
        <v>0</v>
      </c>
      <c r="J216" s="180">
        <v>0</v>
      </c>
      <c r="K216" s="180">
        <v>5.0155709999999996</v>
      </c>
      <c r="L216" s="180">
        <v>10.568013000000001</v>
      </c>
      <c r="M216" s="180" t="s">
        <v>75</v>
      </c>
      <c r="N216" s="179">
        <v>1.9303260000000364</v>
      </c>
      <c r="P216" s="177"/>
      <c r="Q216" s="168"/>
      <c r="R216" s="168"/>
      <c r="S216" s="172"/>
      <c r="T216" s="184"/>
      <c r="U216" s="184"/>
      <c r="V216" s="184"/>
      <c r="W216" s="184"/>
      <c r="X216" s="184"/>
    </row>
    <row r="217" spans="1:24" s="166" customFormat="1" ht="8.65" customHeight="1" x14ac:dyDescent="0.15">
      <c r="A217" s="174" t="s">
        <v>36</v>
      </c>
      <c r="B217" s="175">
        <f t="shared" ref="B217:B228" si="16">SUM(C217:N217)</f>
        <v>637.54818200000022</v>
      </c>
      <c r="C217" s="176">
        <v>118.83481900000005</v>
      </c>
      <c r="D217" s="176">
        <v>21.629341</v>
      </c>
      <c r="E217" s="176">
        <v>136.45809000000003</v>
      </c>
      <c r="F217" s="176">
        <v>24.045876999999997</v>
      </c>
      <c r="G217" s="176">
        <v>276.27982900000006</v>
      </c>
      <c r="H217" s="176">
        <v>15.878113000000001</v>
      </c>
      <c r="I217" s="176" t="s">
        <v>75</v>
      </c>
      <c r="J217" s="176">
        <v>0</v>
      </c>
      <c r="K217" s="176">
        <v>3.9670819999999996</v>
      </c>
      <c r="L217" s="176">
        <v>22.184552</v>
      </c>
      <c r="M217" s="176" t="s">
        <v>75</v>
      </c>
      <c r="N217" s="175">
        <v>18.270479000000023</v>
      </c>
      <c r="P217" s="177"/>
      <c r="Q217" s="168"/>
      <c r="R217" s="168"/>
      <c r="S217" s="172"/>
      <c r="T217" s="184"/>
      <c r="U217" s="184"/>
      <c r="V217" s="184"/>
      <c r="W217" s="184"/>
      <c r="X217" s="184"/>
    </row>
    <row r="218" spans="1:24" s="166" customFormat="1" ht="8.65" customHeight="1" x14ac:dyDescent="0.15">
      <c r="A218" s="174" t="s">
        <v>61</v>
      </c>
      <c r="B218" s="175">
        <f t="shared" si="16"/>
        <v>456.02134785000032</v>
      </c>
      <c r="C218" s="176">
        <v>124.59374300000006</v>
      </c>
      <c r="D218" s="176">
        <v>3.8382159999999987</v>
      </c>
      <c r="E218" s="176">
        <v>-4.608776999999999</v>
      </c>
      <c r="F218" s="176">
        <v>78.667618999999988</v>
      </c>
      <c r="G218" s="176">
        <v>126.24491799999998</v>
      </c>
      <c r="H218" s="176">
        <v>17.223870000000002</v>
      </c>
      <c r="I218" s="176">
        <v>1.8912080000000002</v>
      </c>
      <c r="J218" s="176">
        <v>1.1804589999999999</v>
      </c>
      <c r="K218" s="176">
        <v>3.6922899999999998</v>
      </c>
      <c r="L218" s="176">
        <v>-0.27596799999999994</v>
      </c>
      <c r="M218" s="176" t="s">
        <v>75</v>
      </c>
      <c r="N218" s="175">
        <v>103.5737698500003</v>
      </c>
      <c r="P218" s="177"/>
      <c r="Q218" s="168"/>
      <c r="R218" s="168"/>
      <c r="S218" s="172"/>
      <c r="T218" s="184"/>
      <c r="U218" s="184"/>
      <c r="V218" s="184"/>
      <c r="W218" s="184"/>
      <c r="X218" s="184"/>
    </row>
    <row r="219" spans="1:24" s="166" customFormat="1" ht="8.65" customHeight="1" x14ac:dyDescent="0.15">
      <c r="A219" s="174" t="s">
        <v>38</v>
      </c>
      <c r="B219" s="175">
        <f t="shared" si="16"/>
        <v>269.60212955999964</v>
      </c>
      <c r="C219" s="176">
        <v>60.070319399999995</v>
      </c>
      <c r="D219" s="176">
        <v>36.767514999999996</v>
      </c>
      <c r="E219" s="176">
        <v>0.27697699999999997</v>
      </c>
      <c r="F219" s="176">
        <v>10.808487000000001</v>
      </c>
      <c r="G219" s="176">
        <v>133.57915575000001</v>
      </c>
      <c r="H219" s="176">
        <v>4.7126749999999973</v>
      </c>
      <c r="I219" s="176" t="s">
        <v>76</v>
      </c>
      <c r="J219" s="176" t="s">
        <v>75</v>
      </c>
      <c r="K219" s="176">
        <v>17.666152000000004</v>
      </c>
      <c r="L219" s="176">
        <v>0.99478641000000123</v>
      </c>
      <c r="M219" s="176" t="s">
        <v>76</v>
      </c>
      <c r="N219" s="175">
        <v>4.7260619999996152</v>
      </c>
      <c r="P219" s="177"/>
      <c r="Q219" s="168"/>
      <c r="R219" s="168"/>
      <c r="S219" s="172"/>
      <c r="T219" s="184"/>
      <c r="U219" s="184"/>
      <c r="V219" s="184"/>
      <c r="W219" s="184"/>
      <c r="X219" s="184"/>
    </row>
    <row r="220" spans="1:24" s="166" customFormat="1" ht="8.65" customHeight="1" x14ac:dyDescent="0.15">
      <c r="A220" s="178" t="s">
        <v>39</v>
      </c>
      <c r="B220" s="179">
        <f t="shared" si="16"/>
        <v>292.2488360000001</v>
      </c>
      <c r="C220" s="180">
        <v>78.946231000000026</v>
      </c>
      <c r="D220" s="180">
        <v>18.00656</v>
      </c>
      <c r="E220" s="180">
        <v>9.4134490000000035</v>
      </c>
      <c r="F220" s="180">
        <v>0</v>
      </c>
      <c r="G220" s="180">
        <v>119.29687400000003</v>
      </c>
      <c r="H220" s="180">
        <v>16.494050000000001</v>
      </c>
      <c r="I220" s="180" t="s">
        <v>75</v>
      </c>
      <c r="J220" s="180">
        <v>2.3900239999999995</v>
      </c>
      <c r="K220" s="180">
        <v>39.886377999999993</v>
      </c>
      <c r="L220" s="180">
        <v>5.5831479999999996</v>
      </c>
      <c r="M220" s="180" t="s">
        <v>75</v>
      </c>
      <c r="N220" s="179">
        <v>2.2321220000000039</v>
      </c>
      <c r="P220" s="177"/>
      <c r="Q220" s="168"/>
      <c r="R220" s="168"/>
      <c r="S220" s="172"/>
      <c r="T220" s="184"/>
      <c r="U220" s="184"/>
      <c r="V220" s="184"/>
      <c r="W220" s="184"/>
      <c r="X220" s="184"/>
    </row>
    <row r="221" spans="1:24" s="166" customFormat="1" ht="8.65" customHeight="1" x14ac:dyDescent="0.15">
      <c r="A221" s="174" t="s">
        <v>40</v>
      </c>
      <c r="B221" s="175">
        <f t="shared" si="16"/>
        <v>234.2765</v>
      </c>
      <c r="C221" s="176">
        <v>72.802258000000009</v>
      </c>
      <c r="D221" s="176">
        <v>3.7736510000000019</v>
      </c>
      <c r="E221" s="176">
        <v>0.200817</v>
      </c>
      <c r="F221" s="176">
        <v>17.228538999999991</v>
      </c>
      <c r="G221" s="176">
        <v>99.18628200000002</v>
      </c>
      <c r="H221" s="176">
        <v>36.356484000000002</v>
      </c>
      <c r="I221" s="176" t="s">
        <v>75</v>
      </c>
      <c r="J221" s="176">
        <v>0</v>
      </c>
      <c r="K221" s="176">
        <v>2.1936279999999995</v>
      </c>
      <c r="L221" s="176" t="s">
        <v>75</v>
      </c>
      <c r="M221" s="176">
        <v>0</v>
      </c>
      <c r="N221" s="175">
        <v>2.5348410000000001</v>
      </c>
      <c r="P221" s="177"/>
      <c r="Q221" s="168"/>
      <c r="R221" s="168"/>
      <c r="S221" s="172"/>
      <c r="T221" s="184"/>
      <c r="U221" s="184"/>
      <c r="V221" s="184"/>
      <c r="W221" s="184"/>
      <c r="X221" s="184"/>
    </row>
    <row r="222" spans="1:24" s="166" customFormat="1" ht="8.65" customHeight="1" x14ac:dyDescent="0.15">
      <c r="A222" s="174" t="s">
        <v>41</v>
      </c>
      <c r="B222" s="175">
        <f t="shared" si="16"/>
        <v>1265.9599263699993</v>
      </c>
      <c r="C222" s="176">
        <v>749.59287136999978</v>
      </c>
      <c r="D222" s="176">
        <v>14.490885</v>
      </c>
      <c r="E222" s="176">
        <v>3.9062120000000013</v>
      </c>
      <c r="F222" s="176">
        <v>105.89681499999998</v>
      </c>
      <c r="G222" s="176">
        <v>315.56413099999992</v>
      </c>
      <c r="H222" s="176">
        <v>58.913826000000014</v>
      </c>
      <c r="I222" s="176">
        <v>0</v>
      </c>
      <c r="J222" s="176">
        <v>5.6758190000000006</v>
      </c>
      <c r="K222" s="176">
        <v>2.9648599999999994</v>
      </c>
      <c r="L222" s="176">
        <v>7.3339000000000015E-2</v>
      </c>
      <c r="M222" s="176" t="s">
        <v>75</v>
      </c>
      <c r="N222" s="175">
        <v>8.881167999999434</v>
      </c>
      <c r="P222" s="177"/>
      <c r="Q222" s="168"/>
      <c r="R222" s="168"/>
      <c r="S222" s="172"/>
      <c r="T222" s="184"/>
      <c r="U222" s="184"/>
      <c r="V222" s="184"/>
      <c r="W222" s="184"/>
      <c r="X222" s="184"/>
    </row>
    <row r="223" spans="1:24" s="166" customFormat="1" ht="8.65" customHeight="1" x14ac:dyDescent="0.15">
      <c r="A223" s="174" t="s">
        <v>42</v>
      </c>
      <c r="B223" s="175">
        <f t="shared" si="16"/>
        <v>284.45015099999955</v>
      </c>
      <c r="C223" s="176">
        <v>53.263240000000039</v>
      </c>
      <c r="D223" s="176">
        <v>12.276567999999999</v>
      </c>
      <c r="E223" s="176">
        <v>0</v>
      </c>
      <c r="F223" s="176">
        <v>116.30281000000001</v>
      </c>
      <c r="G223" s="176">
        <v>91.331512000000004</v>
      </c>
      <c r="H223" s="176">
        <v>1.865661</v>
      </c>
      <c r="I223" s="176" t="s">
        <v>75</v>
      </c>
      <c r="J223" s="176">
        <v>0</v>
      </c>
      <c r="K223" s="176">
        <v>4.2315639999999997</v>
      </c>
      <c r="L223" s="176" t="s">
        <v>75</v>
      </c>
      <c r="M223" s="176" t="s">
        <v>75</v>
      </c>
      <c r="N223" s="175">
        <v>5.1787959999995223</v>
      </c>
      <c r="P223" s="177"/>
      <c r="Q223" s="168"/>
      <c r="R223" s="168"/>
      <c r="S223" s="172"/>
      <c r="T223" s="184"/>
      <c r="U223" s="184"/>
      <c r="V223" s="184"/>
      <c r="W223" s="184"/>
      <c r="X223" s="184"/>
    </row>
    <row r="224" spans="1:24" s="166" customFormat="1" ht="8.65" customHeight="1" x14ac:dyDescent="0.15">
      <c r="A224" s="178" t="s">
        <v>43</v>
      </c>
      <c r="B224" s="179">
        <f t="shared" si="16"/>
        <v>801.96781199999941</v>
      </c>
      <c r="C224" s="180">
        <v>402.69481699999994</v>
      </c>
      <c r="D224" s="180">
        <v>126.590244</v>
      </c>
      <c r="E224" s="180">
        <v>3.5321140000000004</v>
      </c>
      <c r="F224" s="180" t="s">
        <v>75</v>
      </c>
      <c r="G224" s="180">
        <v>176.23440200000002</v>
      </c>
      <c r="H224" s="180">
        <v>4.7384909999999998</v>
      </c>
      <c r="I224" s="180">
        <v>0</v>
      </c>
      <c r="J224" s="180">
        <v>51.811447999999963</v>
      </c>
      <c r="K224" s="180">
        <v>16.381751999999999</v>
      </c>
      <c r="L224" s="180" t="s">
        <v>76</v>
      </c>
      <c r="M224" s="180" t="s">
        <v>75</v>
      </c>
      <c r="N224" s="179">
        <v>19.984543999999573</v>
      </c>
      <c r="P224" s="177"/>
      <c r="Q224" s="168"/>
      <c r="R224" s="168"/>
      <c r="S224" s="172"/>
      <c r="T224" s="184"/>
      <c r="U224" s="184"/>
      <c r="V224" s="184"/>
      <c r="W224" s="184"/>
      <c r="X224" s="184"/>
    </row>
    <row r="225" spans="1:24" s="166" customFormat="1" ht="8.65" customHeight="1" x14ac:dyDescent="0.15">
      <c r="A225" s="174" t="s">
        <v>44</v>
      </c>
      <c r="B225" s="175">
        <f t="shared" si="16"/>
        <v>318.04585700000018</v>
      </c>
      <c r="C225" s="176">
        <v>242.65813499999996</v>
      </c>
      <c r="D225" s="176">
        <v>-1.209287</v>
      </c>
      <c r="E225" s="176">
        <v>0.53311299999999995</v>
      </c>
      <c r="F225" s="176">
        <v>0</v>
      </c>
      <c r="G225" s="176">
        <v>28.356864999999999</v>
      </c>
      <c r="H225" s="176">
        <v>0.56401599999999996</v>
      </c>
      <c r="I225" s="176" t="s">
        <v>75</v>
      </c>
      <c r="J225" s="176">
        <v>0</v>
      </c>
      <c r="K225" s="176">
        <v>0.60053499999999993</v>
      </c>
      <c r="L225" s="176" t="s">
        <v>76</v>
      </c>
      <c r="M225" s="176">
        <v>0</v>
      </c>
      <c r="N225" s="175">
        <v>46.542480000000296</v>
      </c>
      <c r="P225" s="177"/>
      <c r="Q225" s="168"/>
      <c r="R225" s="168"/>
      <c r="S225" s="172"/>
      <c r="T225" s="184"/>
      <c r="U225" s="184"/>
      <c r="V225" s="184"/>
      <c r="W225" s="184"/>
      <c r="X225" s="184"/>
    </row>
    <row r="226" spans="1:24" s="166" customFormat="1" ht="8.65" customHeight="1" x14ac:dyDescent="0.15">
      <c r="A226" s="174" t="s">
        <v>45</v>
      </c>
      <c r="B226" s="175">
        <f t="shared" si="16"/>
        <v>652.44788398000014</v>
      </c>
      <c r="C226" s="176">
        <v>128.76660100000007</v>
      </c>
      <c r="D226" s="176">
        <v>9.3813639999999996</v>
      </c>
      <c r="E226" s="176">
        <v>-2.0648139999999997</v>
      </c>
      <c r="F226" s="176">
        <v>186.13293899999996</v>
      </c>
      <c r="G226" s="176">
        <v>297.11041900000004</v>
      </c>
      <c r="H226" s="176">
        <v>8.4672710000000002</v>
      </c>
      <c r="I226" s="176">
        <v>0</v>
      </c>
      <c r="J226" s="176" t="s">
        <v>75</v>
      </c>
      <c r="K226" s="176">
        <v>7.4918510000000005</v>
      </c>
      <c r="L226" s="176" t="s">
        <v>76</v>
      </c>
      <c r="M226" s="176" t="s">
        <v>75</v>
      </c>
      <c r="N226" s="175">
        <v>17.162252980000176</v>
      </c>
      <c r="P226" s="177"/>
      <c r="Q226" s="168"/>
      <c r="R226" s="168"/>
      <c r="S226" s="172"/>
      <c r="T226" s="184"/>
      <c r="U226" s="184"/>
      <c r="V226" s="184"/>
      <c r="W226" s="184"/>
      <c r="X226" s="184"/>
    </row>
    <row r="227" spans="1:24" s="166" customFormat="1" ht="8.65" customHeight="1" x14ac:dyDescent="0.15">
      <c r="A227" s="174" t="s">
        <v>46</v>
      </c>
      <c r="B227" s="175">
        <f t="shared" si="16"/>
        <v>183.82701799999998</v>
      </c>
      <c r="C227" s="176">
        <v>54.142707000000009</v>
      </c>
      <c r="D227" s="176">
        <v>7.4574419999999995</v>
      </c>
      <c r="E227" s="176" t="s">
        <v>75</v>
      </c>
      <c r="F227" s="176" t="s">
        <v>75</v>
      </c>
      <c r="G227" s="176">
        <v>76.535639000000003</v>
      </c>
      <c r="H227" s="176">
        <v>3.246591</v>
      </c>
      <c r="I227" s="176" t="s">
        <v>75</v>
      </c>
      <c r="J227" s="176">
        <v>30.645326999999998</v>
      </c>
      <c r="K227" s="176">
        <v>8.0309639999999991</v>
      </c>
      <c r="L227" s="176">
        <v>0.60043900000000006</v>
      </c>
      <c r="M227" s="176" t="s">
        <v>75</v>
      </c>
      <c r="N227" s="175">
        <v>3.1679089999999519</v>
      </c>
      <c r="P227" s="177"/>
      <c r="Q227" s="168"/>
      <c r="R227" s="168"/>
      <c r="S227" s="172"/>
      <c r="T227" s="184"/>
      <c r="U227" s="184"/>
      <c r="V227" s="184"/>
      <c r="W227" s="184"/>
      <c r="X227" s="184"/>
    </row>
    <row r="228" spans="1:24" s="166" customFormat="1" ht="8.65" customHeight="1" x14ac:dyDescent="0.15">
      <c r="A228" s="178" t="s">
        <v>47</v>
      </c>
      <c r="B228" s="179">
        <f t="shared" si="16"/>
        <v>233.7780919999999</v>
      </c>
      <c r="C228" s="180">
        <v>55.886855999999995</v>
      </c>
      <c r="D228" s="180">
        <v>8.3757520000000003</v>
      </c>
      <c r="E228" s="180">
        <v>0</v>
      </c>
      <c r="F228" s="180">
        <v>0</v>
      </c>
      <c r="G228" s="180">
        <v>53.587738999999999</v>
      </c>
      <c r="H228" s="180">
        <v>112.90247799999997</v>
      </c>
      <c r="I228" s="180">
        <v>0</v>
      </c>
      <c r="J228" s="180">
        <v>0.43891199999999997</v>
      </c>
      <c r="K228" s="180">
        <v>0.36912500000000004</v>
      </c>
      <c r="L228" s="180" t="s">
        <v>75</v>
      </c>
      <c r="M228" s="180">
        <v>0</v>
      </c>
      <c r="N228" s="179">
        <v>2.2172299999999439</v>
      </c>
      <c r="P228" s="177"/>
      <c r="Q228" s="168"/>
      <c r="R228" s="168"/>
      <c r="S228" s="172"/>
      <c r="T228" s="184"/>
      <c r="U228" s="184"/>
      <c r="V228" s="184"/>
      <c r="W228" s="184"/>
      <c r="X228" s="184"/>
    </row>
    <row r="229" spans="1:24" s="166" customFormat="1" ht="9" customHeight="1" x14ac:dyDescent="0.15">
      <c r="A229" s="181"/>
      <c r="B229" s="189"/>
      <c r="C229" s="189"/>
      <c r="D229" s="189"/>
      <c r="E229" s="189"/>
      <c r="F229" s="189"/>
      <c r="G229" s="189"/>
      <c r="H229" s="189"/>
      <c r="I229" s="189"/>
      <c r="J229" s="189"/>
      <c r="K229" s="189"/>
      <c r="L229" s="189"/>
      <c r="M229" s="189"/>
      <c r="N229" s="189"/>
      <c r="O229" s="183"/>
      <c r="Q229" s="167"/>
      <c r="R229" s="168"/>
      <c r="S229" s="184"/>
      <c r="T229" s="184"/>
      <c r="U229" s="184"/>
      <c r="V229" s="184"/>
      <c r="W229" s="184"/>
      <c r="X229" s="184"/>
    </row>
    <row r="230" spans="1:24" s="166" customFormat="1" ht="9" customHeight="1" x14ac:dyDescent="0.15">
      <c r="A230" s="132" t="s">
        <v>77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P230" s="177"/>
      <c r="Q230" s="167"/>
      <c r="R230" s="168"/>
      <c r="S230" s="184"/>
      <c r="T230" s="184"/>
      <c r="U230" s="184"/>
      <c r="V230" s="184"/>
      <c r="W230" s="184"/>
      <c r="X230" s="184"/>
    </row>
    <row r="231" spans="1:24" s="166" customFormat="1" ht="8.65" customHeight="1" x14ac:dyDescent="0.15">
      <c r="A231" s="163">
        <v>2005</v>
      </c>
      <c r="B231" s="164"/>
      <c r="C231" s="164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64"/>
      <c r="Q231" s="167"/>
      <c r="R231" s="168"/>
    </row>
    <row r="232" spans="1:24" s="171" customFormat="1" ht="8.65" customHeight="1" x14ac:dyDescent="0.15">
      <c r="A232" s="169" t="s">
        <v>15</v>
      </c>
      <c r="B232" s="170">
        <f>SUM(B234:B265)</f>
        <v>26015.382589769972</v>
      </c>
      <c r="C232" s="170">
        <f t="shared" ref="C232:K232" si="17">SUM(C234:C265)</f>
        <v>14339.744313680003</v>
      </c>
      <c r="D232" s="170">
        <f>SUM(D234:D265)+7.7</f>
        <v>1796.6363759999995</v>
      </c>
      <c r="E232" s="170">
        <f>SUM(E234:E265)+1.5</f>
        <v>495.42694099999994</v>
      </c>
      <c r="F232" s="170">
        <f>SUM(F234:F265)+20.4</f>
        <v>318.30093299999999</v>
      </c>
      <c r="G232" s="170">
        <f t="shared" si="17"/>
        <v>2521.7673460199999</v>
      </c>
      <c r="H232" s="170">
        <f t="shared" si="17"/>
        <v>596.77999190000014</v>
      </c>
      <c r="I232" s="170">
        <f>SUM(I234:I265)+39.6</f>
        <v>78.877651000000014</v>
      </c>
      <c r="J232" s="170">
        <f t="shared" si="17"/>
        <v>400.60180500000007</v>
      </c>
      <c r="K232" s="170">
        <f t="shared" si="17"/>
        <v>725.93568100000016</v>
      </c>
      <c r="L232" s="170">
        <f>SUM(L234:L265)-2.4</f>
        <v>114.71004089000003</v>
      </c>
      <c r="M232" s="170">
        <f>SUM(M234:M265)+62.8</f>
        <v>151.248155</v>
      </c>
      <c r="N232" s="170">
        <f>SUM(N234:N265)-129.6</f>
        <v>4475.353355279969</v>
      </c>
      <c r="O232" s="172"/>
      <c r="P232" s="170"/>
      <c r="Q232" s="170"/>
      <c r="R232" s="168"/>
      <c r="S232" s="172"/>
      <c r="T232" s="185"/>
      <c r="U232" s="185"/>
      <c r="V232" s="185"/>
      <c r="W232" s="185"/>
      <c r="X232" s="185"/>
    </row>
    <row r="233" spans="1:24" s="171" customFormat="1" ht="3.95" customHeight="1" x14ac:dyDescent="0.15">
      <c r="A233" s="169"/>
      <c r="B233" s="170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  <c r="O233" s="172"/>
      <c r="P233" s="185"/>
      <c r="Q233" s="167"/>
      <c r="R233" s="168"/>
      <c r="S233" s="172"/>
      <c r="T233" s="185"/>
      <c r="U233" s="185"/>
      <c r="V233" s="185"/>
      <c r="W233" s="185"/>
      <c r="X233" s="185"/>
    </row>
    <row r="234" spans="1:24" s="166" customFormat="1" ht="8.65" customHeight="1" x14ac:dyDescent="0.15">
      <c r="A234" s="174" t="s">
        <v>16</v>
      </c>
      <c r="B234" s="175">
        <f t="shared" ref="B234:B252" si="18">SUM(C234:N234)</f>
        <v>133.8336906100001</v>
      </c>
      <c r="C234" s="176">
        <v>54.503005999999985</v>
      </c>
      <c r="D234" s="176">
        <v>-0.12833300000000006</v>
      </c>
      <c r="E234" s="176">
        <v>2.3535259999999996</v>
      </c>
      <c r="F234" s="176" t="s">
        <v>76</v>
      </c>
      <c r="G234" s="176">
        <v>10.776062999999999</v>
      </c>
      <c r="H234" s="176">
        <v>4.1072179999999996</v>
      </c>
      <c r="I234" s="176" t="s">
        <v>75</v>
      </c>
      <c r="J234" s="176">
        <v>89.261699000000007</v>
      </c>
      <c r="K234" s="176">
        <v>1.6018380000000003</v>
      </c>
      <c r="L234" s="176" t="s">
        <v>75</v>
      </c>
      <c r="M234" s="176">
        <v>0</v>
      </c>
      <c r="N234" s="176">
        <v>-28.641326389999875</v>
      </c>
      <c r="O234" s="168"/>
      <c r="P234" s="177"/>
      <c r="Q234" s="168"/>
      <c r="R234" s="168"/>
      <c r="S234" s="172"/>
      <c r="T234" s="184"/>
      <c r="U234" s="184"/>
      <c r="V234" s="184"/>
      <c r="W234" s="184"/>
      <c r="X234" s="184"/>
    </row>
    <row r="235" spans="1:24" s="166" customFormat="1" ht="8.65" customHeight="1" x14ac:dyDescent="0.15">
      <c r="A235" s="174" t="s">
        <v>17</v>
      </c>
      <c r="B235" s="175">
        <f t="shared" si="18"/>
        <v>1343.2439504399981</v>
      </c>
      <c r="C235" s="176">
        <v>803.56800945000043</v>
      </c>
      <c r="D235" s="176">
        <v>27.069924999999994</v>
      </c>
      <c r="E235" s="176">
        <v>31.265692999999985</v>
      </c>
      <c r="F235" s="176">
        <v>2.1668139999999996</v>
      </c>
      <c r="G235" s="176">
        <v>39.962352000000003</v>
      </c>
      <c r="H235" s="176">
        <v>4.5709239999999998</v>
      </c>
      <c r="I235" s="176" t="s">
        <v>75</v>
      </c>
      <c r="J235" s="176">
        <v>107.43552199999999</v>
      </c>
      <c r="K235" s="176">
        <v>12.331935999999999</v>
      </c>
      <c r="L235" s="176">
        <v>0.24446900000000002</v>
      </c>
      <c r="M235" s="176" t="s">
        <v>75</v>
      </c>
      <c r="N235" s="176">
        <v>314.62830598999767</v>
      </c>
      <c r="O235" s="168"/>
      <c r="P235" s="177"/>
      <c r="Q235" s="168"/>
      <c r="R235" s="168"/>
      <c r="S235" s="172"/>
      <c r="T235" s="184"/>
      <c r="U235" s="184"/>
      <c r="V235" s="184"/>
      <c r="W235" s="184"/>
      <c r="X235" s="184"/>
    </row>
    <row r="236" spans="1:24" s="166" customFormat="1" ht="8.65" customHeight="1" x14ac:dyDescent="0.15">
      <c r="A236" s="174" t="s">
        <v>18</v>
      </c>
      <c r="B236" s="175">
        <f t="shared" si="18"/>
        <v>723.73078658000065</v>
      </c>
      <c r="C236" s="176">
        <v>627.07615940000017</v>
      </c>
      <c r="D236" s="176">
        <v>4.8368760000000002</v>
      </c>
      <c r="E236" s="176">
        <v>0.53476899999999994</v>
      </c>
      <c r="F236" s="176">
        <v>0.78553700000000004</v>
      </c>
      <c r="G236" s="176">
        <v>17.728205659999997</v>
      </c>
      <c r="H236" s="176">
        <v>32.569071430000015</v>
      </c>
      <c r="I236" s="176" t="s">
        <v>75</v>
      </c>
      <c r="J236" s="176" t="s">
        <v>76</v>
      </c>
      <c r="K236" s="176">
        <v>21.999523999999997</v>
      </c>
      <c r="L236" s="176">
        <v>3.2180020000000003</v>
      </c>
      <c r="M236" s="176">
        <v>0</v>
      </c>
      <c r="N236" s="176">
        <v>14.982642090000695</v>
      </c>
      <c r="O236" s="168"/>
      <c r="P236" s="177"/>
      <c r="Q236" s="168"/>
      <c r="R236" s="168"/>
      <c r="S236" s="172"/>
      <c r="T236" s="184"/>
      <c r="U236" s="184"/>
      <c r="V236" s="184"/>
      <c r="W236" s="184"/>
      <c r="X236" s="184"/>
    </row>
    <row r="237" spans="1:24" s="166" customFormat="1" ht="8.65" customHeight="1" x14ac:dyDescent="0.15">
      <c r="A237" s="178" t="s">
        <v>19</v>
      </c>
      <c r="B237" s="179">
        <f t="shared" si="18"/>
        <v>129.30005799999992</v>
      </c>
      <c r="C237" s="180">
        <v>30.369273000000014</v>
      </c>
      <c r="D237" s="180" t="s">
        <v>75</v>
      </c>
      <c r="E237" s="180">
        <v>0</v>
      </c>
      <c r="F237" s="180">
        <v>0</v>
      </c>
      <c r="G237" s="180">
        <v>12.594370999999999</v>
      </c>
      <c r="H237" s="180">
        <v>70.878165999999993</v>
      </c>
      <c r="I237" s="180">
        <v>0</v>
      </c>
      <c r="J237" s="180" t="s">
        <v>75</v>
      </c>
      <c r="K237" s="180">
        <v>1.0538080000000001</v>
      </c>
      <c r="L237" s="180" t="s">
        <v>75</v>
      </c>
      <c r="M237" s="180">
        <v>0</v>
      </c>
      <c r="N237" s="179">
        <v>14.404439999999909</v>
      </c>
      <c r="O237" s="168"/>
      <c r="P237" s="177"/>
      <c r="Q237" s="168"/>
      <c r="R237" s="168"/>
      <c r="S237" s="172"/>
      <c r="T237" s="184"/>
      <c r="U237" s="184"/>
      <c r="V237" s="184"/>
      <c r="W237" s="184"/>
      <c r="X237" s="184"/>
    </row>
    <row r="238" spans="1:24" s="166" customFormat="1" ht="8.65" customHeight="1" x14ac:dyDescent="0.15">
      <c r="A238" s="174" t="s">
        <v>20</v>
      </c>
      <c r="B238" s="175">
        <f t="shared" si="18"/>
        <v>642.15201400000012</v>
      </c>
      <c r="C238" s="176">
        <v>375.97362299999986</v>
      </c>
      <c r="D238" s="176">
        <v>3.1786159999999999</v>
      </c>
      <c r="E238" s="176">
        <v>9.008543999999965</v>
      </c>
      <c r="F238" s="176">
        <v>7.1581970000000004</v>
      </c>
      <c r="G238" s="176">
        <v>49.565169999999995</v>
      </c>
      <c r="H238" s="176">
        <v>64.162527999999995</v>
      </c>
      <c r="I238" s="176">
        <v>0</v>
      </c>
      <c r="J238" s="176">
        <v>4.6715460000000002</v>
      </c>
      <c r="K238" s="176">
        <v>6.0499599999999996</v>
      </c>
      <c r="L238" s="176" t="s">
        <v>75</v>
      </c>
      <c r="M238" s="176">
        <v>0</v>
      </c>
      <c r="N238" s="175">
        <v>122.38383000000033</v>
      </c>
      <c r="O238" s="168"/>
      <c r="P238" s="177"/>
      <c r="Q238" s="168"/>
      <c r="R238" s="168"/>
      <c r="S238" s="172"/>
      <c r="T238" s="184"/>
      <c r="U238" s="184"/>
      <c r="V238" s="184"/>
      <c r="W238" s="184"/>
      <c r="X238" s="184"/>
    </row>
    <row r="239" spans="1:24" s="166" customFormat="1" ht="8.65" customHeight="1" x14ac:dyDescent="0.15">
      <c r="A239" s="174" t="s">
        <v>21</v>
      </c>
      <c r="B239" s="175">
        <f t="shared" si="18"/>
        <v>52.182597999999992</v>
      </c>
      <c r="C239" s="176">
        <v>30.190650000000002</v>
      </c>
      <c r="D239" s="176">
        <v>8.0550350000000002</v>
      </c>
      <c r="E239" s="176">
        <v>0.68839400000000006</v>
      </c>
      <c r="F239" s="176">
        <v>6.9487769999999998</v>
      </c>
      <c r="G239" s="176">
        <v>9.9465570000000003</v>
      </c>
      <c r="H239" s="176">
        <v>1.3321359999999998</v>
      </c>
      <c r="I239" s="176">
        <v>0</v>
      </c>
      <c r="J239" s="176">
        <v>2.770681999999999</v>
      </c>
      <c r="K239" s="176">
        <v>-7.936392999999998</v>
      </c>
      <c r="L239" s="176">
        <v>0</v>
      </c>
      <c r="M239" s="176">
        <v>0</v>
      </c>
      <c r="N239" s="175">
        <v>0.18675999999998538</v>
      </c>
      <c r="O239" s="168"/>
      <c r="P239" s="177"/>
      <c r="Q239" s="168"/>
      <c r="R239" s="168"/>
      <c r="S239" s="172"/>
      <c r="T239" s="184"/>
      <c r="U239" s="184"/>
      <c r="V239" s="184"/>
      <c r="W239" s="184"/>
      <c r="X239" s="184"/>
    </row>
    <row r="240" spans="1:24" s="166" customFormat="1" ht="8.65" customHeight="1" x14ac:dyDescent="0.15">
      <c r="A240" s="174" t="s">
        <v>22</v>
      </c>
      <c r="B240" s="175">
        <f t="shared" si="18"/>
        <v>142.07601500000001</v>
      </c>
      <c r="C240" s="176">
        <v>85.51591099999996</v>
      </c>
      <c r="D240" s="176" t="s">
        <v>75</v>
      </c>
      <c r="E240" s="176">
        <v>0</v>
      </c>
      <c r="F240" s="176">
        <v>3.4994620000000003</v>
      </c>
      <c r="G240" s="176">
        <v>25.795403000000004</v>
      </c>
      <c r="H240" s="176">
        <v>1.2910189999999999</v>
      </c>
      <c r="I240" s="176">
        <v>0</v>
      </c>
      <c r="J240" s="176">
        <v>9.2134699999999956</v>
      </c>
      <c r="K240" s="176">
        <v>2.4177729999999995</v>
      </c>
      <c r="L240" s="176" t="s">
        <v>75</v>
      </c>
      <c r="M240" s="176">
        <v>0</v>
      </c>
      <c r="N240" s="175">
        <v>14.342977000000047</v>
      </c>
      <c r="O240" s="168"/>
      <c r="P240" s="177"/>
      <c r="Q240" s="168"/>
      <c r="R240" s="168"/>
      <c r="S240" s="172"/>
      <c r="T240" s="184"/>
      <c r="U240" s="184"/>
      <c r="V240" s="184"/>
      <c r="W240" s="184"/>
      <c r="X240" s="184"/>
    </row>
    <row r="241" spans="1:24" s="166" customFormat="1" ht="8.65" customHeight="1" x14ac:dyDescent="0.15">
      <c r="A241" s="178" t="s">
        <v>23</v>
      </c>
      <c r="B241" s="179">
        <f t="shared" si="18"/>
        <v>1691.9112040000005</v>
      </c>
      <c r="C241" s="180">
        <v>1385.7886589999998</v>
      </c>
      <c r="D241" s="180">
        <v>22.814267000000005</v>
      </c>
      <c r="E241" s="180">
        <v>17.258827</v>
      </c>
      <c r="F241" s="180">
        <v>1.1808919999999998</v>
      </c>
      <c r="G241" s="180">
        <v>42.433688000000011</v>
      </c>
      <c r="H241" s="180">
        <v>-84.632668999999993</v>
      </c>
      <c r="I241" s="180" t="s">
        <v>75</v>
      </c>
      <c r="J241" s="180">
        <v>81.49515100000005</v>
      </c>
      <c r="K241" s="180">
        <v>7.9200700000000008</v>
      </c>
      <c r="L241" s="180">
        <v>39.202346999999996</v>
      </c>
      <c r="M241" s="180" t="s">
        <v>75</v>
      </c>
      <c r="N241" s="179">
        <v>178.44997200000057</v>
      </c>
      <c r="O241" s="168"/>
      <c r="P241" s="177"/>
      <c r="Q241" s="168"/>
      <c r="R241" s="168"/>
      <c r="S241" s="172"/>
      <c r="T241" s="184"/>
      <c r="U241" s="184"/>
      <c r="V241" s="184"/>
      <c r="W241" s="184"/>
      <c r="X241" s="184"/>
    </row>
    <row r="242" spans="1:24" s="166" customFormat="1" ht="8.65" customHeight="1" x14ac:dyDescent="0.15">
      <c r="A242" s="174" t="s">
        <v>24</v>
      </c>
      <c r="B242" s="175">
        <f t="shared" si="18"/>
        <v>6218.7444399999931</v>
      </c>
      <c r="C242" s="176">
        <v>3453.9737209999994</v>
      </c>
      <c r="D242" s="176">
        <v>725.11746199999993</v>
      </c>
      <c r="E242" s="176">
        <v>210.30169600000002</v>
      </c>
      <c r="F242" s="176">
        <v>15.671218000000001</v>
      </c>
      <c r="G242" s="176">
        <v>864.0598500000001</v>
      </c>
      <c r="H242" s="176">
        <v>180.39836499999998</v>
      </c>
      <c r="I242" s="176">
        <v>34.440325000000009</v>
      </c>
      <c r="J242" s="176">
        <v>-33.131413999999992</v>
      </c>
      <c r="K242" s="176">
        <v>222.33443599999998</v>
      </c>
      <c r="L242" s="176">
        <v>43.970701000000012</v>
      </c>
      <c r="M242" s="176">
        <v>15.035041000000001</v>
      </c>
      <c r="N242" s="175">
        <v>486.57303899999351</v>
      </c>
      <c r="O242" s="168"/>
      <c r="P242" s="177"/>
      <c r="Q242" s="168"/>
      <c r="R242" s="168"/>
      <c r="S242" s="172"/>
      <c r="T242" s="184"/>
      <c r="U242" s="184"/>
      <c r="V242" s="184"/>
      <c r="W242" s="184"/>
      <c r="X242" s="184"/>
    </row>
    <row r="243" spans="1:24" s="166" customFormat="1" ht="8.65" customHeight="1" x14ac:dyDescent="0.15">
      <c r="A243" s="174" t="s">
        <v>25</v>
      </c>
      <c r="B243" s="175">
        <f t="shared" si="18"/>
        <v>76.630701000000059</v>
      </c>
      <c r="C243" s="176">
        <v>16.206836999999997</v>
      </c>
      <c r="D243" s="176">
        <v>9.8058680000000003</v>
      </c>
      <c r="E243" s="176">
        <v>0</v>
      </c>
      <c r="F243" s="176" t="s">
        <v>75</v>
      </c>
      <c r="G243" s="176">
        <v>41.37716300000001</v>
      </c>
      <c r="H243" s="176">
        <v>-3.8101849999999997</v>
      </c>
      <c r="I243" s="176">
        <v>0</v>
      </c>
      <c r="J243" s="176">
        <v>6.0131210000000008</v>
      </c>
      <c r="K243" s="176">
        <v>1.5198470000000002</v>
      </c>
      <c r="L243" s="176" t="s">
        <v>75</v>
      </c>
      <c r="M243" s="176">
        <v>0</v>
      </c>
      <c r="N243" s="175">
        <v>5.518050000000045</v>
      </c>
      <c r="O243" s="168"/>
      <c r="P243" s="177"/>
      <c r="Q243" s="168"/>
      <c r="R243" s="168"/>
      <c r="S243" s="172"/>
      <c r="T243" s="184"/>
      <c r="U243" s="184"/>
      <c r="V243" s="184"/>
      <c r="W243" s="184"/>
      <c r="X243" s="184"/>
    </row>
    <row r="244" spans="1:24" s="166" customFormat="1" ht="8.65" customHeight="1" x14ac:dyDescent="0.15">
      <c r="A244" s="174" t="s">
        <v>26</v>
      </c>
      <c r="B244" s="175">
        <f t="shared" si="18"/>
        <v>781.88628999999969</v>
      </c>
      <c r="C244" s="176">
        <v>661.6641189999998</v>
      </c>
      <c r="D244" s="176">
        <v>20.081309000000001</v>
      </c>
      <c r="E244" s="176">
        <v>6.1449999999999998E-2</v>
      </c>
      <c r="F244" s="176">
        <v>18.369666999999996</v>
      </c>
      <c r="G244" s="176">
        <v>68.235944000000003</v>
      </c>
      <c r="H244" s="176">
        <v>4.3517779999999995</v>
      </c>
      <c r="I244" s="176" t="s">
        <v>75</v>
      </c>
      <c r="J244" s="176">
        <v>-21.027760000000001</v>
      </c>
      <c r="K244" s="176">
        <v>9.3814679999999999</v>
      </c>
      <c r="L244" s="176">
        <v>7.1601759999999999</v>
      </c>
      <c r="M244" s="176">
        <v>0</v>
      </c>
      <c r="N244" s="175">
        <v>13.608138999999824</v>
      </c>
      <c r="O244" s="168"/>
      <c r="P244" s="177"/>
      <c r="Q244" s="168"/>
      <c r="R244" s="168"/>
      <c r="S244" s="172"/>
      <c r="T244" s="184"/>
      <c r="U244" s="184"/>
      <c r="V244" s="184"/>
      <c r="W244" s="184"/>
      <c r="X244" s="184"/>
    </row>
    <row r="245" spans="1:24" s="166" customFormat="1" ht="8.65" customHeight="1" x14ac:dyDescent="0.15">
      <c r="A245" s="178" t="s">
        <v>27</v>
      </c>
      <c r="B245" s="179">
        <f t="shared" si="18"/>
        <v>237.1097120199999</v>
      </c>
      <c r="C245" s="180">
        <v>60.197736019999986</v>
      </c>
      <c r="D245" s="180">
        <v>1.9082729999999999</v>
      </c>
      <c r="E245" s="180">
        <v>0</v>
      </c>
      <c r="F245" s="180">
        <v>4.2974000000000014</v>
      </c>
      <c r="G245" s="180">
        <v>41.601908999999992</v>
      </c>
      <c r="H245" s="180">
        <v>134.33421899999999</v>
      </c>
      <c r="I245" s="180">
        <v>0</v>
      </c>
      <c r="J245" s="180" t="s">
        <v>75</v>
      </c>
      <c r="K245" s="180">
        <v>3.4351059999999993</v>
      </c>
      <c r="L245" s="180">
        <v>5.3943999999999999E-2</v>
      </c>
      <c r="M245" s="180">
        <v>0</v>
      </c>
      <c r="N245" s="179">
        <v>-8.7188750000000539</v>
      </c>
      <c r="O245" s="168"/>
      <c r="P245" s="177"/>
      <c r="Q245" s="168"/>
      <c r="R245" s="168"/>
      <c r="S245" s="172"/>
      <c r="T245" s="184"/>
      <c r="U245" s="184"/>
      <c r="V245" s="184"/>
      <c r="W245" s="184"/>
      <c r="X245" s="184"/>
    </row>
    <row r="246" spans="1:24" s="166" customFormat="1" ht="8.65" customHeight="1" x14ac:dyDescent="0.15">
      <c r="A246" s="174" t="s">
        <v>28</v>
      </c>
      <c r="B246" s="175">
        <f t="shared" si="18"/>
        <v>111.39954399999999</v>
      </c>
      <c r="C246" s="176">
        <v>63.366693000000033</v>
      </c>
      <c r="D246" s="176">
        <v>8.5794279999999983</v>
      </c>
      <c r="E246" s="176">
        <v>0</v>
      </c>
      <c r="F246" s="176" t="s">
        <v>76</v>
      </c>
      <c r="G246" s="176">
        <v>16.922582999999999</v>
      </c>
      <c r="H246" s="176">
        <v>1.7008430000000001</v>
      </c>
      <c r="I246" s="176">
        <v>0</v>
      </c>
      <c r="J246" s="176" t="s">
        <v>75</v>
      </c>
      <c r="K246" s="176">
        <v>1.7446409999999997</v>
      </c>
      <c r="L246" s="176">
        <v>0</v>
      </c>
      <c r="M246" s="176">
        <v>0</v>
      </c>
      <c r="N246" s="175">
        <v>19.085355999999948</v>
      </c>
      <c r="O246" s="168"/>
      <c r="P246" s="177"/>
      <c r="Q246" s="168"/>
      <c r="R246" s="168"/>
      <c r="S246" s="172"/>
      <c r="T246" s="184"/>
      <c r="U246" s="184"/>
      <c r="V246" s="184"/>
      <c r="W246" s="184"/>
      <c r="X246" s="184"/>
    </row>
    <row r="247" spans="1:24" s="166" customFormat="1" ht="8.65" customHeight="1" x14ac:dyDescent="0.15">
      <c r="A247" s="174" t="s">
        <v>29</v>
      </c>
      <c r="B247" s="175">
        <f t="shared" si="18"/>
        <v>823.96641772999828</v>
      </c>
      <c r="C247" s="176">
        <v>416.10467373000125</v>
      </c>
      <c r="D247" s="176">
        <v>37.878385000000002</v>
      </c>
      <c r="E247" s="176">
        <v>9.0276129999999988</v>
      </c>
      <c r="F247" s="176">
        <v>81.419482000000016</v>
      </c>
      <c r="G247" s="176">
        <v>89.613752000000019</v>
      </c>
      <c r="H247" s="176">
        <v>21.099852999999989</v>
      </c>
      <c r="I247" s="176">
        <v>0.14093</v>
      </c>
      <c r="J247" s="176">
        <v>49.288765000000005</v>
      </c>
      <c r="K247" s="176">
        <v>35.467012000000011</v>
      </c>
      <c r="L247" s="176">
        <v>4.6582370000000015</v>
      </c>
      <c r="M247" s="176" t="s">
        <v>75</v>
      </c>
      <c r="N247" s="175">
        <v>79.267714999997111</v>
      </c>
      <c r="O247" s="168"/>
      <c r="P247" s="177"/>
      <c r="Q247" s="168"/>
      <c r="R247" s="168"/>
      <c r="S247" s="172"/>
      <c r="T247" s="184"/>
      <c r="U247" s="184"/>
      <c r="V247" s="184"/>
      <c r="W247" s="184"/>
      <c r="X247" s="184"/>
    </row>
    <row r="248" spans="1:24" s="166" customFormat="1" ht="8.65" customHeight="1" x14ac:dyDescent="0.15">
      <c r="A248" s="174" t="s">
        <v>30</v>
      </c>
      <c r="B248" s="175">
        <f t="shared" si="18"/>
        <v>2560.3531573599944</v>
      </c>
      <c r="C248" s="176">
        <v>1372.5499280000004</v>
      </c>
      <c r="D248" s="176">
        <v>508.688085</v>
      </c>
      <c r="E248" s="176">
        <v>122.29469200000003</v>
      </c>
      <c r="F248" s="176">
        <v>72.193058000000008</v>
      </c>
      <c r="G248" s="176">
        <v>180.83988036000002</v>
      </c>
      <c r="H248" s="176">
        <v>28.533583000000004</v>
      </c>
      <c r="I248" s="176">
        <v>0.92464700000000044</v>
      </c>
      <c r="J248" s="176">
        <v>20.801643999999992</v>
      </c>
      <c r="K248" s="176">
        <v>64.289592000000013</v>
      </c>
      <c r="L248" s="176">
        <v>7.1280999999999997E-2</v>
      </c>
      <c r="M248" s="176">
        <v>47.241983000000012</v>
      </c>
      <c r="N248" s="175">
        <v>141.92478399999436</v>
      </c>
      <c r="O248" s="168"/>
      <c r="P248" s="177"/>
      <c r="Q248" s="168"/>
      <c r="R248" s="168"/>
      <c r="S248" s="172"/>
      <c r="T248" s="184"/>
      <c r="U248" s="184"/>
      <c r="V248" s="184"/>
      <c r="W248" s="184"/>
      <c r="X248" s="184"/>
    </row>
    <row r="249" spans="1:24" s="166" customFormat="1" ht="8.65" customHeight="1" x14ac:dyDescent="0.15">
      <c r="A249" s="178" t="s">
        <v>31</v>
      </c>
      <c r="B249" s="179">
        <f t="shared" si="18"/>
        <v>247.99793399999982</v>
      </c>
      <c r="C249" s="180">
        <v>131.27228499999998</v>
      </c>
      <c r="D249" s="180">
        <v>12.683444999999999</v>
      </c>
      <c r="E249" s="180">
        <v>0</v>
      </c>
      <c r="F249" s="180">
        <v>0</v>
      </c>
      <c r="G249" s="180">
        <v>29.561585999999998</v>
      </c>
      <c r="H249" s="180">
        <v>2.6578689999999998</v>
      </c>
      <c r="I249" s="180">
        <v>0</v>
      </c>
      <c r="J249" s="180" t="s">
        <v>75</v>
      </c>
      <c r="K249" s="180">
        <v>-66.389000999999979</v>
      </c>
      <c r="L249" s="180" t="s">
        <v>75</v>
      </c>
      <c r="M249" s="180">
        <v>8.5633530000000011</v>
      </c>
      <c r="N249" s="179">
        <v>129.64839699999979</v>
      </c>
      <c r="O249" s="168"/>
      <c r="P249" s="177"/>
      <c r="Q249" s="168"/>
      <c r="R249" s="168"/>
      <c r="S249" s="172"/>
      <c r="T249" s="184"/>
      <c r="U249" s="184"/>
      <c r="V249" s="184"/>
      <c r="W249" s="184"/>
      <c r="X249" s="184"/>
    </row>
    <row r="250" spans="1:24" s="166" customFormat="1" ht="8.65" customHeight="1" x14ac:dyDescent="0.15">
      <c r="A250" s="174" t="s">
        <v>32</v>
      </c>
      <c r="B250" s="175">
        <f t="shared" si="18"/>
        <v>176.27750299999988</v>
      </c>
      <c r="C250" s="176">
        <v>13.505773000000003</v>
      </c>
      <c r="D250" s="176">
        <v>124.13407100000001</v>
      </c>
      <c r="E250" s="176">
        <v>1.144363</v>
      </c>
      <c r="F250" s="176">
        <v>7.5325550000000012</v>
      </c>
      <c r="G250" s="176">
        <v>15.551418</v>
      </c>
      <c r="H250" s="176">
        <v>2.273943</v>
      </c>
      <c r="I250" s="176">
        <v>0</v>
      </c>
      <c r="J250" s="176">
        <v>14.706849</v>
      </c>
      <c r="K250" s="176">
        <v>2.2778469999999986</v>
      </c>
      <c r="L250" s="176">
        <v>0</v>
      </c>
      <c r="M250" s="176">
        <v>0</v>
      </c>
      <c r="N250" s="175">
        <v>-4.8493160000001581</v>
      </c>
      <c r="O250" s="168"/>
      <c r="P250" s="177"/>
      <c r="Q250" s="168"/>
      <c r="R250" s="168"/>
      <c r="S250" s="172"/>
      <c r="T250" s="184"/>
      <c r="U250" s="184"/>
      <c r="V250" s="184"/>
      <c r="W250" s="184"/>
      <c r="X250" s="184"/>
    </row>
    <row r="251" spans="1:24" s="166" customFormat="1" ht="8.65" customHeight="1" x14ac:dyDescent="0.15">
      <c r="A251" s="174" t="s">
        <v>33</v>
      </c>
      <c r="B251" s="175">
        <f t="shared" si="18"/>
        <v>146.24351668000006</v>
      </c>
      <c r="C251" s="176">
        <v>105.12931741000003</v>
      </c>
      <c r="D251" s="176">
        <v>2.8237999999999994</v>
      </c>
      <c r="E251" s="176">
        <v>5.3438000000000006E-2</v>
      </c>
      <c r="F251" s="176" t="s">
        <v>75</v>
      </c>
      <c r="G251" s="176">
        <v>17.972289999999997</v>
      </c>
      <c r="H251" s="176">
        <v>13.04469542</v>
      </c>
      <c r="I251" s="176" t="s">
        <v>75</v>
      </c>
      <c r="J251" s="176" t="s">
        <v>75</v>
      </c>
      <c r="K251" s="176">
        <v>4.1065570000000005</v>
      </c>
      <c r="L251" s="176">
        <v>0.39206399999999997</v>
      </c>
      <c r="M251" s="176" t="s">
        <v>75</v>
      </c>
      <c r="N251" s="175">
        <v>2.7213548500000115</v>
      </c>
      <c r="O251" s="168"/>
      <c r="P251" s="177"/>
      <c r="Q251" s="168"/>
      <c r="R251" s="168"/>
      <c r="S251" s="172"/>
      <c r="T251" s="184"/>
      <c r="U251" s="184"/>
      <c r="V251" s="184"/>
      <c r="W251" s="184"/>
      <c r="X251" s="184"/>
    </row>
    <row r="252" spans="1:24" s="166" customFormat="1" ht="8.65" customHeight="1" x14ac:dyDescent="0.15">
      <c r="A252" s="174" t="s">
        <v>34</v>
      </c>
      <c r="B252" s="175">
        <f t="shared" si="18"/>
        <v>4835.2361019999862</v>
      </c>
      <c r="C252" s="176">
        <v>1899.1077230000014</v>
      </c>
      <c r="D252" s="176">
        <v>14.328355999999999</v>
      </c>
      <c r="E252" s="176">
        <v>23.817939999999993</v>
      </c>
      <c r="F252" s="176">
        <v>11.343814</v>
      </c>
      <c r="G252" s="176">
        <v>161.76046099999999</v>
      </c>
      <c r="H252" s="176">
        <v>13.787275000000003</v>
      </c>
      <c r="I252" s="176" t="s">
        <v>75</v>
      </c>
      <c r="J252" s="176">
        <v>19.114925999999979</v>
      </c>
      <c r="K252" s="176">
        <v>260.04250000000008</v>
      </c>
      <c r="L252" s="176">
        <v>1.0602770000000001</v>
      </c>
      <c r="M252" s="176">
        <v>14.510723999999998</v>
      </c>
      <c r="N252" s="175">
        <v>2416.3621059999841</v>
      </c>
      <c r="O252" s="168"/>
      <c r="P252" s="177"/>
      <c r="Q252" s="168"/>
      <c r="R252" s="168"/>
      <c r="S252" s="172"/>
      <c r="T252" s="184"/>
      <c r="U252" s="184"/>
      <c r="V252" s="184"/>
      <c r="W252" s="184"/>
      <c r="X252" s="184"/>
    </row>
    <row r="253" spans="1:24" s="166" customFormat="1" ht="8.65" customHeight="1" x14ac:dyDescent="0.15">
      <c r="A253" s="178" t="s">
        <v>35</v>
      </c>
      <c r="B253" s="179">
        <f>SUM(C253:N253)</f>
        <v>126.58818399999994</v>
      </c>
      <c r="C253" s="180">
        <v>89.526442000000017</v>
      </c>
      <c r="D253" s="180">
        <v>3.8152169999999996</v>
      </c>
      <c r="E253" s="180">
        <v>0</v>
      </c>
      <c r="F253" s="180">
        <v>0</v>
      </c>
      <c r="G253" s="180">
        <v>20.833610999999998</v>
      </c>
      <c r="H253" s="180">
        <v>5.6076129999999997</v>
      </c>
      <c r="I253" s="180">
        <v>0</v>
      </c>
      <c r="J253" s="180" t="s">
        <v>75</v>
      </c>
      <c r="K253" s="180">
        <v>2.5174589999999992</v>
      </c>
      <c r="L253" s="180" t="s">
        <v>75</v>
      </c>
      <c r="M253" s="180" t="s">
        <v>75</v>
      </c>
      <c r="N253" s="179">
        <v>4.2878419999999267</v>
      </c>
      <c r="O253" s="168"/>
      <c r="P253" s="177"/>
      <c r="Q253" s="168"/>
      <c r="R253" s="168"/>
      <c r="S253" s="172"/>
      <c r="T253" s="184"/>
      <c r="U253" s="184"/>
      <c r="V253" s="184"/>
      <c r="W253" s="184"/>
      <c r="X253" s="184"/>
    </row>
    <row r="254" spans="1:24" s="166" customFormat="1" ht="8.65" customHeight="1" x14ac:dyDescent="0.15">
      <c r="A254" s="174" t="s">
        <v>36</v>
      </c>
      <c r="B254" s="175">
        <f t="shared" ref="B254:B265" si="19">SUM(C254:N254)</f>
        <v>782.74416200000007</v>
      </c>
      <c r="C254" s="176">
        <v>391.19585100000018</v>
      </c>
      <c r="D254" s="176">
        <v>14.649582000000002</v>
      </c>
      <c r="E254" s="176">
        <v>14.072754000000002</v>
      </c>
      <c r="F254" s="176">
        <v>2.0067690000000002</v>
      </c>
      <c r="G254" s="176">
        <v>56.277261000000003</v>
      </c>
      <c r="H254" s="176">
        <v>21.163990000000002</v>
      </c>
      <c r="I254" s="176">
        <v>1.5700590000000001</v>
      </c>
      <c r="J254" s="176" t="s">
        <v>75</v>
      </c>
      <c r="K254" s="176">
        <v>48.558802</v>
      </c>
      <c r="L254" s="176">
        <v>5.3852570000000002</v>
      </c>
      <c r="M254" s="176">
        <v>0</v>
      </c>
      <c r="N254" s="175">
        <v>227.86383699999988</v>
      </c>
      <c r="O254" s="168"/>
      <c r="P254" s="177"/>
      <c r="Q254" s="168"/>
      <c r="R254" s="168"/>
      <c r="S254" s="172"/>
      <c r="T254" s="184"/>
      <c r="U254" s="184"/>
      <c r="V254" s="184"/>
      <c r="W254" s="184"/>
      <c r="X254" s="184"/>
    </row>
    <row r="255" spans="1:24" s="166" customFormat="1" ht="8.65" customHeight="1" x14ac:dyDescent="0.15">
      <c r="A255" s="174" t="s">
        <v>61</v>
      </c>
      <c r="B255" s="175">
        <f t="shared" si="19"/>
        <v>594.76100112999927</v>
      </c>
      <c r="C255" s="176">
        <v>392.20123956999998</v>
      </c>
      <c r="D255" s="176">
        <v>2.171055</v>
      </c>
      <c r="E255" s="176">
        <v>13.281199999999998</v>
      </c>
      <c r="F255" s="176">
        <v>16.521245</v>
      </c>
      <c r="G255" s="176">
        <v>53.299792000000004</v>
      </c>
      <c r="H255" s="176">
        <v>6.8820589999999982</v>
      </c>
      <c r="I255" s="176">
        <v>2.2016899999999997</v>
      </c>
      <c r="J255" s="176">
        <v>3.3941699999999995</v>
      </c>
      <c r="K255" s="176">
        <v>3.407117</v>
      </c>
      <c r="L255" s="176">
        <v>7.676804999999999</v>
      </c>
      <c r="M255" s="176">
        <v>3.0970539999999978</v>
      </c>
      <c r="N255" s="175">
        <v>90.627574559999175</v>
      </c>
      <c r="O255" s="168"/>
      <c r="P255" s="177"/>
      <c r="Q255" s="168"/>
      <c r="R255" s="168"/>
      <c r="S255" s="172"/>
      <c r="T255" s="184"/>
      <c r="U255" s="184"/>
      <c r="V255" s="184"/>
      <c r="W255" s="184"/>
      <c r="X255" s="184"/>
    </row>
    <row r="256" spans="1:24" s="166" customFormat="1" ht="8.65" customHeight="1" x14ac:dyDescent="0.15">
      <c r="A256" s="174" t="s">
        <v>38</v>
      </c>
      <c r="B256" s="175">
        <f t="shared" si="19"/>
        <v>351.64938349999994</v>
      </c>
      <c r="C256" s="176">
        <v>80.79373237999998</v>
      </c>
      <c r="D256" s="176">
        <v>44.78167899999999</v>
      </c>
      <c r="E256" s="176">
        <v>0.78153099999999986</v>
      </c>
      <c r="F256" s="176">
        <v>4.190264</v>
      </c>
      <c r="G256" s="176">
        <v>180.21303999999995</v>
      </c>
      <c r="H256" s="176">
        <v>5.4686640500000019</v>
      </c>
      <c r="I256" s="176" t="s">
        <v>75</v>
      </c>
      <c r="J256" s="176">
        <v>5.1764000000000004E-2</v>
      </c>
      <c r="K256" s="176">
        <v>19.87555200000001</v>
      </c>
      <c r="L256" s="176">
        <v>2.839931889999999</v>
      </c>
      <c r="M256" s="176" t="s">
        <v>75</v>
      </c>
      <c r="N256" s="175">
        <v>12.653225179999993</v>
      </c>
      <c r="O256" s="168"/>
      <c r="P256" s="177"/>
      <c r="Q256" s="168"/>
      <c r="R256" s="168"/>
      <c r="S256" s="172"/>
      <c r="T256" s="184"/>
      <c r="U256" s="184"/>
      <c r="V256" s="184"/>
      <c r="W256" s="184"/>
      <c r="X256" s="184"/>
    </row>
    <row r="257" spans="1:24" s="166" customFormat="1" ht="8.65" customHeight="1" x14ac:dyDescent="0.15">
      <c r="A257" s="178" t="s">
        <v>39</v>
      </c>
      <c r="B257" s="179">
        <f t="shared" si="19"/>
        <v>462.36701300000016</v>
      </c>
      <c r="C257" s="180">
        <v>188.9913959999999</v>
      </c>
      <c r="D257" s="180">
        <v>16.591174000000002</v>
      </c>
      <c r="E257" s="180">
        <v>23.441837</v>
      </c>
      <c r="F257" s="180">
        <v>0</v>
      </c>
      <c r="G257" s="180">
        <v>67.052353999999994</v>
      </c>
      <c r="H257" s="180">
        <v>9.6292019999999994</v>
      </c>
      <c r="I257" s="180" t="s">
        <v>75</v>
      </c>
      <c r="J257" s="180">
        <v>4.8871490000000009</v>
      </c>
      <c r="K257" s="180">
        <v>18.446591999999999</v>
      </c>
      <c r="L257" s="180">
        <v>0.4138689999999996</v>
      </c>
      <c r="M257" s="180">
        <v>0</v>
      </c>
      <c r="N257" s="179">
        <v>132.91344000000026</v>
      </c>
      <c r="O257" s="168"/>
      <c r="P257" s="177"/>
      <c r="Q257" s="168"/>
      <c r="R257" s="168"/>
      <c r="S257" s="172"/>
      <c r="T257" s="184"/>
      <c r="U257" s="184"/>
      <c r="V257" s="184"/>
      <c r="W257" s="184"/>
      <c r="X257" s="184"/>
    </row>
    <row r="258" spans="1:24" s="166" customFormat="1" ht="8.65" customHeight="1" x14ac:dyDescent="0.15">
      <c r="A258" s="174" t="s">
        <v>40</v>
      </c>
      <c r="B258" s="175">
        <f t="shared" si="19"/>
        <v>104.82149561999998</v>
      </c>
      <c r="C258" s="176">
        <v>55.687828619999962</v>
      </c>
      <c r="D258" s="176">
        <v>-2.1554259999999998</v>
      </c>
      <c r="E258" s="176">
        <v>1.166973</v>
      </c>
      <c r="F258" s="176">
        <v>1.5627929999999999</v>
      </c>
      <c r="G258" s="176">
        <v>28.82788</v>
      </c>
      <c r="H258" s="176">
        <v>11.125946999999998</v>
      </c>
      <c r="I258" s="176">
        <v>0</v>
      </c>
      <c r="J258" s="176" t="s">
        <v>75</v>
      </c>
      <c r="K258" s="176">
        <v>3.3637390000000003</v>
      </c>
      <c r="L258" s="176">
        <v>0</v>
      </c>
      <c r="M258" s="176">
        <v>0</v>
      </c>
      <c r="N258" s="175">
        <v>5.2417610000000252</v>
      </c>
      <c r="O258" s="168"/>
      <c r="P258" s="177"/>
      <c r="Q258" s="168"/>
      <c r="R258" s="168"/>
      <c r="S258" s="172"/>
      <c r="T258" s="184"/>
      <c r="U258" s="184"/>
      <c r="V258" s="184"/>
      <c r="W258" s="184"/>
      <c r="X258" s="184"/>
    </row>
    <row r="259" spans="1:24" s="166" customFormat="1" ht="8.65" customHeight="1" x14ac:dyDescent="0.15">
      <c r="A259" s="174" t="s">
        <v>41</v>
      </c>
      <c r="B259" s="175">
        <f t="shared" si="19"/>
        <v>655.86557264000101</v>
      </c>
      <c r="C259" s="176">
        <v>335.72332264000028</v>
      </c>
      <c r="D259" s="176">
        <v>7.8023299999999995</v>
      </c>
      <c r="E259" s="176">
        <v>0.89503900000000014</v>
      </c>
      <c r="F259" s="176">
        <v>9.3954049999999985</v>
      </c>
      <c r="G259" s="176">
        <v>94.198492000000016</v>
      </c>
      <c r="H259" s="176">
        <v>139.52444299999999</v>
      </c>
      <c r="I259" s="176">
        <v>0</v>
      </c>
      <c r="J259" s="176">
        <v>2.550805</v>
      </c>
      <c r="K259" s="176">
        <v>6.3870510000000005</v>
      </c>
      <c r="L259" s="176" t="s">
        <v>75</v>
      </c>
      <c r="M259" s="176">
        <v>0</v>
      </c>
      <c r="N259" s="175">
        <v>59.388685000000692</v>
      </c>
      <c r="O259" s="168"/>
      <c r="P259" s="177"/>
      <c r="Q259" s="168"/>
      <c r="R259" s="168"/>
      <c r="S259" s="172"/>
      <c r="T259" s="184"/>
      <c r="U259" s="184"/>
      <c r="V259" s="184"/>
      <c r="W259" s="184"/>
      <c r="X259" s="184"/>
    </row>
    <row r="260" spans="1:24" s="166" customFormat="1" ht="8.65" customHeight="1" x14ac:dyDescent="0.15">
      <c r="A260" s="174" t="s">
        <v>42</v>
      </c>
      <c r="B260" s="175">
        <f t="shared" si="19"/>
        <v>158.08673699999994</v>
      </c>
      <c r="C260" s="176">
        <v>96.601888000000045</v>
      </c>
      <c r="D260" s="176">
        <v>9.8601869999999998</v>
      </c>
      <c r="E260" s="176">
        <v>0</v>
      </c>
      <c r="F260" s="176">
        <v>10.420724000000002</v>
      </c>
      <c r="G260" s="176">
        <v>23.674130999999999</v>
      </c>
      <c r="H260" s="176">
        <v>1.8675470000000001</v>
      </c>
      <c r="I260" s="176">
        <v>0</v>
      </c>
      <c r="J260" s="176" t="s">
        <v>75</v>
      </c>
      <c r="K260" s="176">
        <v>3.7065449999999993</v>
      </c>
      <c r="L260" s="176" t="s">
        <v>75</v>
      </c>
      <c r="M260" s="176">
        <v>0</v>
      </c>
      <c r="N260" s="175">
        <v>11.955714999999884</v>
      </c>
      <c r="O260" s="168"/>
      <c r="P260" s="177"/>
      <c r="Q260" s="168"/>
      <c r="R260" s="168"/>
      <c r="S260" s="172"/>
      <c r="T260" s="184"/>
      <c r="U260" s="184"/>
      <c r="V260" s="184"/>
      <c r="W260" s="184"/>
      <c r="X260" s="184"/>
    </row>
    <row r="261" spans="1:24" s="166" customFormat="1" ht="8.65" customHeight="1" x14ac:dyDescent="0.15">
      <c r="A261" s="178" t="s">
        <v>43</v>
      </c>
      <c r="B261" s="179">
        <f t="shared" si="19"/>
        <v>967.80589500000042</v>
      </c>
      <c r="C261" s="180">
        <v>571.0955320000005</v>
      </c>
      <c r="D261" s="180">
        <v>142.05050800000001</v>
      </c>
      <c r="E261" s="180">
        <v>6.3779010000000005</v>
      </c>
      <c r="F261" s="180" t="s">
        <v>75</v>
      </c>
      <c r="G261" s="180">
        <v>65.360478000000001</v>
      </c>
      <c r="H261" s="180">
        <v>6.1503669999999993</v>
      </c>
      <c r="I261" s="180">
        <v>0</v>
      </c>
      <c r="J261" s="180">
        <v>38.113823000000004</v>
      </c>
      <c r="K261" s="180">
        <v>20.582131</v>
      </c>
      <c r="L261" s="180" t="s">
        <v>75</v>
      </c>
      <c r="M261" s="180">
        <v>0</v>
      </c>
      <c r="N261" s="179">
        <v>118.075155</v>
      </c>
      <c r="O261" s="168"/>
      <c r="P261" s="177"/>
      <c r="Q261" s="168"/>
      <c r="R261" s="168"/>
      <c r="S261" s="172"/>
      <c r="T261" s="184"/>
      <c r="U261" s="184"/>
      <c r="V261" s="184"/>
      <c r="W261" s="184"/>
      <c r="X261" s="184"/>
    </row>
    <row r="262" spans="1:24" s="166" customFormat="1" ht="8.65" customHeight="1" x14ac:dyDescent="0.15">
      <c r="A262" s="174" t="s">
        <v>44</v>
      </c>
      <c r="B262" s="175">
        <f t="shared" si="19"/>
        <v>194.3538539999999</v>
      </c>
      <c r="C262" s="176">
        <v>177.83374499999991</v>
      </c>
      <c r="D262" s="176" t="s">
        <v>75</v>
      </c>
      <c r="E262" s="176" t="s">
        <v>75</v>
      </c>
      <c r="F262" s="176" t="s">
        <v>75</v>
      </c>
      <c r="G262" s="176">
        <v>5.4629639999999995</v>
      </c>
      <c r="H262" s="176">
        <v>0.45559100000000002</v>
      </c>
      <c r="I262" s="176" t="s">
        <v>75</v>
      </c>
      <c r="J262" s="176" t="s">
        <v>75</v>
      </c>
      <c r="K262" s="176">
        <v>1.2948919999999999</v>
      </c>
      <c r="L262" s="176" t="s">
        <v>75</v>
      </c>
      <c r="M262" s="176">
        <v>0</v>
      </c>
      <c r="N262" s="175">
        <v>9.3066619999999887</v>
      </c>
      <c r="O262" s="168"/>
      <c r="P262" s="177"/>
      <c r="Q262" s="168"/>
      <c r="R262" s="168"/>
      <c r="S262" s="172"/>
      <c r="T262" s="184"/>
      <c r="U262" s="184"/>
      <c r="V262" s="184"/>
      <c r="W262" s="184"/>
      <c r="X262" s="184"/>
    </row>
    <row r="263" spans="1:24" s="166" customFormat="1" ht="8.65" customHeight="1" x14ac:dyDescent="0.15">
      <c r="A263" s="174" t="s">
        <v>45</v>
      </c>
      <c r="B263" s="175">
        <f t="shared" si="19"/>
        <v>484.71083499999992</v>
      </c>
      <c r="C263" s="176">
        <v>251.48559299999997</v>
      </c>
      <c r="D263" s="176">
        <v>13.151859999999997</v>
      </c>
      <c r="E263" s="176" t="s">
        <v>75</v>
      </c>
      <c r="F263" s="176">
        <v>21.23686</v>
      </c>
      <c r="G263" s="176">
        <v>166.93369600000005</v>
      </c>
      <c r="H263" s="176">
        <v>8.5000309999999999</v>
      </c>
      <c r="I263" s="176" t="s">
        <v>75</v>
      </c>
      <c r="J263" s="176" t="s">
        <v>76</v>
      </c>
      <c r="K263" s="176">
        <v>6.7876869999999982</v>
      </c>
      <c r="L263" s="176" t="s">
        <v>76</v>
      </c>
      <c r="M263" s="176">
        <v>0</v>
      </c>
      <c r="N263" s="175">
        <v>16.615107999999964</v>
      </c>
      <c r="O263" s="168"/>
      <c r="P263" s="177"/>
      <c r="Q263" s="168"/>
      <c r="R263" s="168"/>
      <c r="S263" s="172"/>
      <c r="T263" s="184"/>
      <c r="U263" s="184"/>
      <c r="V263" s="184"/>
      <c r="W263" s="184"/>
      <c r="X263" s="184"/>
    </row>
    <row r="264" spans="1:24" s="166" customFormat="1" ht="8.65" customHeight="1" x14ac:dyDescent="0.15">
      <c r="A264" s="174" t="s">
        <v>46</v>
      </c>
      <c r="B264" s="175">
        <f t="shared" si="19"/>
        <v>91.153326459999974</v>
      </c>
      <c r="C264" s="176">
        <v>60.756588459999918</v>
      </c>
      <c r="D264" s="176">
        <v>-1.0845749999999992</v>
      </c>
      <c r="E264" s="176">
        <v>6.0987609999999997</v>
      </c>
      <c r="F264" s="176" t="s">
        <v>75</v>
      </c>
      <c r="G264" s="176">
        <v>12.677185000000001</v>
      </c>
      <c r="H264" s="176">
        <v>4.1291999999999991</v>
      </c>
      <c r="I264" s="176">
        <v>0</v>
      </c>
      <c r="J264" s="176" t="s">
        <v>75</v>
      </c>
      <c r="K264" s="176">
        <v>6.5512930000000003</v>
      </c>
      <c r="L264" s="176">
        <v>0.76268000000000014</v>
      </c>
      <c r="M264" s="176" t="s">
        <v>75</v>
      </c>
      <c r="N264" s="175">
        <v>1.2621940000000649</v>
      </c>
      <c r="O264" s="168"/>
      <c r="P264" s="177"/>
      <c r="Q264" s="168"/>
      <c r="R264" s="168"/>
      <c r="S264" s="172"/>
      <c r="T264" s="184"/>
      <c r="U264" s="184"/>
      <c r="V264" s="184"/>
      <c r="W264" s="184"/>
      <c r="X264" s="184"/>
    </row>
    <row r="265" spans="1:24" s="166" customFormat="1" ht="8.65" customHeight="1" x14ac:dyDescent="0.15">
      <c r="A265" s="178" t="s">
        <v>47</v>
      </c>
      <c r="B265" s="179">
        <f t="shared" si="19"/>
        <v>-33.800504000000032</v>
      </c>
      <c r="C265" s="180">
        <v>61.787057999999988</v>
      </c>
      <c r="D265" s="180">
        <v>5.4479169999999995</v>
      </c>
      <c r="E265" s="180">
        <v>0</v>
      </c>
      <c r="F265" s="180">
        <v>0</v>
      </c>
      <c r="G265" s="180">
        <v>10.657816</v>
      </c>
      <c r="H265" s="180">
        <v>-116.375294</v>
      </c>
      <c r="I265" s="180">
        <v>0</v>
      </c>
      <c r="J265" s="180">
        <v>0.98989299999999991</v>
      </c>
      <c r="K265" s="180">
        <v>0.80830000000000002</v>
      </c>
      <c r="L265" s="180">
        <v>0</v>
      </c>
      <c r="M265" s="180">
        <v>0</v>
      </c>
      <c r="N265" s="179">
        <v>2.8838059999999714</v>
      </c>
      <c r="O265" s="168"/>
      <c r="P265" s="177"/>
      <c r="Q265" s="168"/>
      <c r="R265" s="168"/>
      <c r="S265" s="172"/>
      <c r="T265" s="184"/>
      <c r="U265" s="184"/>
      <c r="V265" s="184"/>
      <c r="W265" s="184"/>
      <c r="X265" s="184"/>
    </row>
    <row r="266" spans="1:24" s="166" customFormat="1" ht="7.5" customHeight="1" x14ac:dyDescent="0.15">
      <c r="A266" s="181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N266" s="182"/>
      <c r="O266" s="168"/>
      <c r="P266" s="177"/>
      <c r="Q266" s="167"/>
      <c r="R266" s="168"/>
      <c r="S266" s="184"/>
      <c r="T266" s="184"/>
      <c r="U266" s="184"/>
      <c r="V266" s="184"/>
      <c r="W266" s="184"/>
      <c r="X266" s="184"/>
    </row>
    <row r="267" spans="1:24" s="166" customFormat="1" ht="8.65" customHeight="1" x14ac:dyDescent="0.15">
      <c r="A267" s="163">
        <v>2006</v>
      </c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8"/>
      <c r="Q267" s="167"/>
      <c r="R267" s="168"/>
    </row>
    <row r="268" spans="1:24" s="171" customFormat="1" ht="8.65" customHeight="1" x14ac:dyDescent="0.15">
      <c r="A268" s="169" t="s">
        <v>15</v>
      </c>
      <c r="B268" s="170">
        <f>SUM(B270:B301)</f>
        <v>21126.420554380002</v>
      </c>
      <c r="C268" s="170">
        <f t="shared" ref="C268:L268" si="20">SUM(C270:C301)</f>
        <v>14282.855725050002</v>
      </c>
      <c r="D268" s="170">
        <f t="shared" si="20"/>
        <v>258.41463500000003</v>
      </c>
      <c r="E268" s="170">
        <f>SUM(E270:E301)-2.2</f>
        <v>500.71512571000011</v>
      </c>
      <c r="F268" s="170">
        <f>SUM(F270:F301)-0.3</f>
        <v>573.26333499999998</v>
      </c>
      <c r="G268" s="170">
        <f t="shared" si="20"/>
        <v>1534.0038349799997</v>
      </c>
      <c r="H268" s="170">
        <f t="shared" si="20"/>
        <v>972.5778986700002</v>
      </c>
      <c r="I268" s="170">
        <f>SUM(I270:I301)+19.8</f>
        <v>32.165151000000002</v>
      </c>
      <c r="J268" s="170">
        <f>SUM(J270:J301)+24.6</f>
        <v>509.05563899999993</v>
      </c>
      <c r="K268" s="170">
        <f t="shared" si="20"/>
        <v>1191.9411307799999</v>
      </c>
      <c r="L268" s="170">
        <f t="shared" si="20"/>
        <v>100.15250615999999</v>
      </c>
      <c r="M268" s="170">
        <f>SUM(M270:M301)+51.4</f>
        <v>109.20636999999999</v>
      </c>
      <c r="N268" s="170">
        <f>SUM(N270:N301)-93.3</f>
        <v>1062.0692030299922</v>
      </c>
      <c r="O268" s="172"/>
      <c r="P268" s="170"/>
      <c r="Q268" s="170"/>
      <c r="R268" s="168"/>
      <c r="S268" s="172"/>
      <c r="T268" s="185"/>
      <c r="U268" s="185"/>
      <c r="V268" s="185"/>
      <c r="W268" s="185"/>
      <c r="X268" s="185"/>
    </row>
    <row r="269" spans="1:24" s="171" customFormat="1" ht="3.95" customHeight="1" x14ac:dyDescent="0.15">
      <c r="A269" s="169"/>
      <c r="B269" s="170"/>
      <c r="C269" s="170"/>
      <c r="D269" s="170"/>
      <c r="E269" s="170"/>
      <c r="F269" s="170"/>
      <c r="G269" s="170"/>
      <c r="H269" s="170"/>
      <c r="I269" s="170"/>
      <c r="J269" s="170"/>
      <c r="K269" s="170"/>
      <c r="L269" s="170"/>
      <c r="M269" s="170"/>
      <c r="N269" s="170"/>
      <c r="O269" s="172"/>
      <c r="P269" s="185"/>
      <c r="Q269" s="167"/>
      <c r="R269" s="168"/>
      <c r="S269" s="172"/>
      <c r="T269" s="185"/>
      <c r="U269" s="185"/>
      <c r="V269" s="185"/>
      <c r="W269" s="185"/>
      <c r="X269" s="185"/>
    </row>
    <row r="270" spans="1:24" s="166" customFormat="1" ht="8.65" customHeight="1" x14ac:dyDescent="0.15">
      <c r="A270" s="174" t="s">
        <v>16</v>
      </c>
      <c r="B270" s="175">
        <f t="shared" ref="B270:B288" si="21">SUM(C270:N270)</f>
        <v>140.30409699999984</v>
      </c>
      <c r="C270" s="176">
        <v>52.098261999999998</v>
      </c>
      <c r="D270" s="176" t="s">
        <v>76</v>
      </c>
      <c r="E270" s="176">
        <v>6.2550430000000006</v>
      </c>
      <c r="F270" s="176" t="s">
        <v>76</v>
      </c>
      <c r="G270" s="176">
        <v>5.2803300000000011</v>
      </c>
      <c r="H270" s="176">
        <v>2.2812380000000001</v>
      </c>
      <c r="I270" s="176" t="s">
        <v>75</v>
      </c>
      <c r="J270" s="176">
        <v>62.59787100000004</v>
      </c>
      <c r="K270" s="176">
        <v>2.2880640000000003</v>
      </c>
      <c r="L270" s="176" t="s">
        <v>75</v>
      </c>
      <c r="M270" s="176" t="s">
        <v>75</v>
      </c>
      <c r="N270" s="176">
        <v>9.5032889999997963</v>
      </c>
      <c r="O270" s="168"/>
      <c r="P270" s="177"/>
      <c r="Q270" s="168"/>
      <c r="R270" s="168"/>
      <c r="S270" s="172"/>
      <c r="T270" s="184"/>
      <c r="U270" s="184"/>
      <c r="V270" s="184"/>
      <c r="W270" s="184"/>
      <c r="X270" s="184"/>
    </row>
    <row r="271" spans="1:24" s="166" customFormat="1" ht="8.65" customHeight="1" x14ac:dyDescent="0.15">
      <c r="A271" s="174" t="s">
        <v>17</v>
      </c>
      <c r="B271" s="175">
        <f t="shared" si="21"/>
        <v>1328.2205319700042</v>
      </c>
      <c r="C271" s="176">
        <v>942.00717076000069</v>
      </c>
      <c r="D271" s="176">
        <v>4.9912900000000002</v>
      </c>
      <c r="E271" s="176">
        <v>14.455711000000001</v>
      </c>
      <c r="F271" s="176">
        <v>0.51245700000000005</v>
      </c>
      <c r="G271" s="176">
        <v>12.075394999999999</v>
      </c>
      <c r="H271" s="176">
        <v>5.8106360000000006</v>
      </c>
      <c r="I271" s="176">
        <v>0.42323499999999997</v>
      </c>
      <c r="J271" s="176">
        <v>163.72968999999998</v>
      </c>
      <c r="K271" s="176">
        <v>12.842974999999999</v>
      </c>
      <c r="L271" s="176">
        <v>0.12431099999999999</v>
      </c>
      <c r="M271" s="176" t="s">
        <v>75</v>
      </c>
      <c r="N271" s="176">
        <v>171.24766121000357</v>
      </c>
      <c r="O271" s="168"/>
      <c r="P271" s="177"/>
      <c r="Q271" s="168"/>
      <c r="R271" s="168"/>
      <c r="S271" s="172"/>
      <c r="T271" s="184"/>
      <c r="U271" s="184"/>
      <c r="V271" s="184"/>
      <c r="W271" s="184"/>
      <c r="X271" s="184"/>
    </row>
    <row r="272" spans="1:24" s="166" customFormat="1" ht="8.65" customHeight="1" x14ac:dyDescent="0.15">
      <c r="A272" s="174" t="s">
        <v>18</v>
      </c>
      <c r="B272" s="175">
        <f t="shared" si="21"/>
        <v>603.6590180100003</v>
      </c>
      <c r="C272" s="176">
        <v>625.37301410000009</v>
      </c>
      <c r="D272" s="176">
        <v>12.977691</v>
      </c>
      <c r="E272" s="176">
        <v>0.20467000000000019</v>
      </c>
      <c r="F272" s="176">
        <v>0.40373600000000009</v>
      </c>
      <c r="G272" s="176">
        <v>11.614388000000003</v>
      </c>
      <c r="H272" s="176">
        <v>35.24880288</v>
      </c>
      <c r="I272" s="176">
        <v>0</v>
      </c>
      <c r="J272" s="176" t="s">
        <v>75</v>
      </c>
      <c r="K272" s="176">
        <v>4.2530326300000008</v>
      </c>
      <c r="L272" s="176">
        <v>1.6780970000000002</v>
      </c>
      <c r="M272" s="176">
        <v>0</v>
      </c>
      <c r="N272" s="176">
        <v>-88.094413599999712</v>
      </c>
      <c r="O272" s="168"/>
      <c r="P272" s="177"/>
      <c r="Q272" s="168"/>
      <c r="R272" s="168"/>
      <c r="S272" s="172"/>
      <c r="T272" s="184"/>
      <c r="U272" s="184"/>
      <c r="V272" s="184"/>
      <c r="W272" s="184"/>
      <c r="X272" s="184"/>
    </row>
    <row r="273" spans="1:24" s="166" customFormat="1" ht="8.65" customHeight="1" x14ac:dyDescent="0.15">
      <c r="A273" s="178" t="s">
        <v>19</v>
      </c>
      <c r="B273" s="179">
        <f t="shared" si="21"/>
        <v>30.152606999999996</v>
      </c>
      <c r="C273" s="180">
        <v>42.374941</v>
      </c>
      <c r="D273" s="180">
        <v>0.27733500000000005</v>
      </c>
      <c r="E273" s="180" t="s">
        <v>75</v>
      </c>
      <c r="F273" s="180" t="s">
        <v>75</v>
      </c>
      <c r="G273" s="180">
        <v>3.8706920000000005</v>
      </c>
      <c r="H273" s="180">
        <v>-8.3785469999999993</v>
      </c>
      <c r="I273" s="180">
        <v>0</v>
      </c>
      <c r="J273" s="180" t="s">
        <v>75</v>
      </c>
      <c r="K273" s="180">
        <v>1.6174119999999998</v>
      </c>
      <c r="L273" s="180" t="s">
        <v>75</v>
      </c>
      <c r="M273" s="180">
        <v>0</v>
      </c>
      <c r="N273" s="179">
        <v>-9.6092260000000067</v>
      </c>
      <c r="O273" s="168"/>
      <c r="P273" s="177"/>
      <c r="Q273" s="168"/>
      <c r="R273" s="168"/>
      <c r="S273" s="172"/>
      <c r="T273" s="184"/>
      <c r="U273" s="184"/>
      <c r="V273" s="184"/>
      <c r="W273" s="184"/>
      <c r="X273" s="184"/>
    </row>
    <row r="274" spans="1:24" s="166" customFormat="1" ht="8.65" customHeight="1" x14ac:dyDescent="0.15">
      <c r="A274" s="174" t="s">
        <v>20</v>
      </c>
      <c r="B274" s="175">
        <f t="shared" si="21"/>
        <v>608.2774639999999</v>
      </c>
      <c r="C274" s="176">
        <v>380.96312399999999</v>
      </c>
      <c r="D274" s="176">
        <v>-0.11763799999999999</v>
      </c>
      <c r="E274" s="176">
        <v>10.588137</v>
      </c>
      <c r="F274" s="176">
        <v>2.225727</v>
      </c>
      <c r="G274" s="176">
        <v>7.8133340000000002</v>
      </c>
      <c r="H274" s="176">
        <v>88.038061999999996</v>
      </c>
      <c r="I274" s="176">
        <v>0</v>
      </c>
      <c r="J274" s="176">
        <v>0.79618400000000067</v>
      </c>
      <c r="K274" s="176">
        <v>8.4369600000000045</v>
      </c>
      <c r="L274" s="176" t="s">
        <v>76</v>
      </c>
      <c r="M274" s="176">
        <v>0</v>
      </c>
      <c r="N274" s="175">
        <v>109.53357399999987</v>
      </c>
      <c r="O274" s="168"/>
      <c r="P274" s="177"/>
      <c r="Q274" s="168"/>
      <c r="R274" s="168"/>
      <c r="S274" s="172"/>
      <c r="T274" s="184"/>
      <c r="U274" s="184"/>
      <c r="V274" s="184"/>
      <c r="W274" s="184"/>
      <c r="X274" s="184"/>
    </row>
    <row r="275" spans="1:24" s="166" customFormat="1" ht="8.65" customHeight="1" x14ac:dyDescent="0.15">
      <c r="A275" s="174" t="s">
        <v>21</v>
      </c>
      <c r="B275" s="175">
        <f t="shared" si="21"/>
        <v>106.29006290000011</v>
      </c>
      <c r="C275" s="176">
        <v>39.4379779</v>
      </c>
      <c r="D275" s="176">
        <v>45.955502999999993</v>
      </c>
      <c r="E275" s="176">
        <v>0.71655899999999995</v>
      </c>
      <c r="F275" s="176">
        <v>1.7898479999999999</v>
      </c>
      <c r="G275" s="176">
        <v>3.0008940000000015</v>
      </c>
      <c r="H275" s="176">
        <v>2.9804330000000001</v>
      </c>
      <c r="I275" s="176">
        <v>0</v>
      </c>
      <c r="J275" s="176">
        <v>4.5602530000000003</v>
      </c>
      <c r="K275" s="176">
        <v>2.1827320000000006</v>
      </c>
      <c r="L275" s="176" t="s">
        <v>75</v>
      </c>
      <c r="M275" s="176" t="s">
        <v>75</v>
      </c>
      <c r="N275" s="175">
        <v>5.6658630000001011</v>
      </c>
      <c r="O275" s="168"/>
      <c r="P275" s="177"/>
      <c r="Q275" s="168"/>
      <c r="R275" s="168"/>
      <c r="S275" s="172"/>
      <c r="T275" s="184"/>
      <c r="U275" s="184"/>
      <c r="V275" s="184"/>
      <c r="W275" s="184"/>
      <c r="X275" s="184"/>
    </row>
    <row r="276" spans="1:24" s="166" customFormat="1" ht="8.65" customHeight="1" x14ac:dyDescent="0.15">
      <c r="A276" s="174" t="s">
        <v>22</v>
      </c>
      <c r="B276" s="175">
        <f t="shared" si="21"/>
        <v>89.256226999999981</v>
      </c>
      <c r="C276" s="176">
        <v>66.598318999999975</v>
      </c>
      <c r="D276" s="176" t="s">
        <v>76</v>
      </c>
      <c r="E276" s="176" t="s">
        <v>75</v>
      </c>
      <c r="F276" s="176">
        <v>18.224533999999995</v>
      </c>
      <c r="G276" s="176">
        <v>4.2670809999999983</v>
      </c>
      <c r="H276" s="176">
        <v>2.0110640000000002</v>
      </c>
      <c r="I276" s="176">
        <v>0</v>
      </c>
      <c r="J276" s="176">
        <v>9.4043539999999997</v>
      </c>
      <c r="K276" s="176">
        <v>4.017741</v>
      </c>
      <c r="L276" s="176">
        <v>0</v>
      </c>
      <c r="M276" s="176">
        <v>0</v>
      </c>
      <c r="N276" s="175">
        <v>-15.266865999999993</v>
      </c>
      <c r="O276" s="168"/>
      <c r="P276" s="177"/>
      <c r="Q276" s="168"/>
      <c r="R276" s="168"/>
      <c r="S276" s="172"/>
      <c r="T276" s="184"/>
      <c r="U276" s="184"/>
      <c r="V276" s="184"/>
      <c r="W276" s="184"/>
      <c r="X276" s="184"/>
    </row>
    <row r="277" spans="1:24" s="166" customFormat="1" ht="8.65" customHeight="1" x14ac:dyDescent="0.15">
      <c r="A277" s="178" t="s">
        <v>23</v>
      </c>
      <c r="B277" s="179">
        <f t="shared" si="21"/>
        <v>1948.2143599999977</v>
      </c>
      <c r="C277" s="180">
        <v>1532.3731250000003</v>
      </c>
      <c r="D277" s="180">
        <v>16.329023000000003</v>
      </c>
      <c r="E277" s="180">
        <v>34.717191999999997</v>
      </c>
      <c r="F277" s="180">
        <v>-3.8348969999999989</v>
      </c>
      <c r="G277" s="180">
        <v>11.829597</v>
      </c>
      <c r="H277" s="180">
        <v>62.402143000000002</v>
      </c>
      <c r="I277" s="180" t="s">
        <v>75</v>
      </c>
      <c r="J277" s="180">
        <v>97.859544999999997</v>
      </c>
      <c r="K277" s="180">
        <v>13.355235999999998</v>
      </c>
      <c r="L277" s="180">
        <v>40.928959999999996</v>
      </c>
      <c r="M277" s="180">
        <v>49.808974999999997</v>
      </c>
      <c r="N277" s="179">
        <v>92.445460999997294</v>
      </c>
      <c r="O277" s="168"/>
      <c r="P277" s="177"/>
      <c r="Q277" s="168"/>
      <c r="R277" s="168"/>
      <c r="S277" s="172"/>
      <c r="T277" s="184"/>
      <c r="U277" s="184"/>
      <c r="V277" s="184"/>
      <c r="W277" s="184"/>
      <c r="X277" s="184"/>
    </row>
    <row r="278" spans="1:24" s="166" customFormat="1" ht="8.65" customHeight="1" x14ac:dyDescent="0.15">
      <c r="A278" s="174" t="s">
        <v>24</v>
      </c>
      <c r="B278" s="175">
        <f t="shared" si="21"/>
        <v>5472.4245449999962</v>
      </c>
      <c r="C278" s="176">
        <v>3662.1816200000076</v>
      </c>
      <c r="D278" s="176">
        <v>30.288747000000019</v>
      </c>
      <c r="E278" s="176">
        <v>102.787128</v>
      </c>
      <c r="F278" s="176">
        <v>99.580114000000023</v>
      </c>
      <c r="G278" s="176">
        <v>692.4945120000001</v>
      </c>
      <c r="H278" s="176">
        <v>140.32248299999998</v>
      </c>
      <c r="I278" s="176">
        <v>4.960502</v>
      </c>
      <c r="J278" s="176">
        <v>-14.090206</v>
      </c>
      <c r="K278" s="176">
        <v>402.10159699999997</v>
      </c>
      <c r="L278" s="176">
        <v>1.6835209999999996</v>
      </c>
      <c r="M278" s="176">
        <v>9.7980980000000013</v>
      </c>
      <c r="N278" s="175">
        <v>340.3164289999886</v>
      </c>
      <c r="O278" s="168"/>
      <c r="P278" s="177"/>
      <c r="Q278" s="168"/>
      <c r="R278" s="168"/>
      <c r="S278" s="172"/>
      <c r="T278" s="184"/>
      <c r="U278" s="184"/>
      <c r="V278" s="184"/>
      <c r="W278" s="184"/>
      <c r="X278" s="184"/>
    </row>
    <row r="279" spans="1:24" s="166" customFormat="1" ht="8.65" customHeight="1" x14ac:dyDescent="0.15">
      <c r="A279" s="174" t="s">
        <v>25</v>
      </c>
      <c r="B279" s="175">
        <f t="shared" si="21"/>
        <v>10.774380000000013</v>
      </c>
      <c r="C279" s="176">
        <v>25.504679000000014</v>
      </c>
      <c r="D279" s="176">
        <v>4.4491639999999997</v>
      </c>
      <c r="E279" s="176">
        <v>-6.6648950000000005</v>
      </c>
      <c r="F279" s="176" t="s">
        <v>75</v>
      </c>
      <c r="G279" s="176">
        <v>-56.467926999999996</v>
      </c>
      <c r="H279" s="176">
        <v>34.712777999999993</v>
      </c>
      <c r="I279" s="176">
        <v>0</v>
      </c>
      <c r="J279" s="176">
        <v>5.9300949999999997</v>
      </c>
      <c r="K279" s="176">
        <v>2.3331619999999997</v>
      </c>
      <c r="L279" s="176" t="s">
        <v>75</v>
      </c>
      <c r="M279" s="176">
        <v>0</v>
      </c>
      <c r="N279" s="175">
        <v>0.97732400000000474</v>
      </c>
      <c r="O279" s="168"/>
      <c r="P279" s="177"/>
      <c r="Q279" s="168"/>
      <c r="R279" s="168"/>
      <c r="S279" s="172"/>
      <c r="T279" s="184"/>
      <c r="U279" s="184"/>
      <c r="V279" s="184"/>
      <c r="W279" s="184"/>
      <c r="X279" s="184"/>
    </row>
    <row r="280" spans="1:24" s="166" customFormat="1" ht="8.65" customHeight="1" x14ac:dyDescent="0.15">
      <c r="A280" s="174" t="s">
        <v>26</v>
      </c>
      <c r="B280" s="175">
        <f t="shared" si="21"/>
        <v>596.46922199999915</v>
      </c>
      <c r="C280" s="176">
        <v>413.91737299999949</v>
      </c>
      <c r="D280" s="176">
        <v>-0.45137799999999995</v>
      </c>
      <c r="E280" s="176">
        <v>1.958458</v>
      </c>
      <c r="F280" s="176">
        <v>57.063233999999994</v>
      </c>
      <c r="G280" s="176">
        <v>68.076400000000007</v>
      </c>
      <c r="H280" s="176">
        <v>6.9572440000000002</v>
      </c>
      <c r="I280" s="176" t="s">
        <v>75</v>
      </c>
      <c r="J280" s="176">
        <v>-35.120217999999994</v>
      </c>
      <c r="K280" s="176">
        <v>9.075902000000001</v>
      </c>
      <c r="L280" s="176">
        <v>34.167180999999999</v>
      </c>
      <c r="M280" s="176">
        <v>0</v>
      </c>
      <c r="N280" s="175">
        <v>40.825025999999639</v>
      </c>
      <c r="O280" s="168"/>
      <c r="P280" s="177"/>
      <c r="Q280" s="168"/>
      <c r="R280" s="168"/>
      <c r="S280" s="172"/>
      <c r="T280" s="184"/>
      <c r="U280" s="184"/>
      <c r="V280" s="184"/>
      <c r="W280" s="184"/>
      <c r="X280" s="184"/>
    </row>
    <row r="281" spans="1:24" s="166" customFormat="1" ht="8.65" customHeight="1" x14ac:dyDescent="0.15">
      <c r="A281" s="178" t="s">
        <v>27</v>
      </c>
      <c r="B281" s="179">
        <f t="shared" si="21"/>
        <v>162.57771366000003</v>
      </c>
      <c r="C281" s="180">
        <v>74.031541689999969</v>
      </c>
      <c r="D281" s="180">
        <v>-6.1032999999999997E-2</v>
      </c>
      <c r="E281" s="180">
        <v>0</v>
      </c>
      <c r="F281" s="180">
        <v>-3.646064</v>
      </c>
      <c r="G281" s="180">
        <v>-3.8922210200000005</v>
      </c>
      <c r="H281" s="180">
        <v>94.45461499000001</v>
      </c>
      <c r="I281" s="180">
        <v>0</v>
      </c>
      <c r="J281" s="180" t="s">
        <v>75</v>
      </c>
      <c r="K281" s="180">
        <v>4.0559420000000008</v>
      </c>
      <c r="L281" s="180" t="s">
        <v>75</v>
      </c>
      <c r="M281" s="180">
        <v>0</v>
      </c>
      <c r="N281" s="179">
        <v>-2.3650669999999536</v>
      </c>
      <c r="O281" s="168"/>
      <c r="P281" s="177"/>
      <c r="Q281" s="168"/>
      <c r="R281" s="168"/>
      <c r="S281" s="172"/>
      <c r="T281" s="184"/>
      <c r="U281" s="184"/>
      <c r="V281" s="184"/>
      <c r="W281" s="184"/>
      <c r="X281" s="184"/>
    </row>
    <row r="282" spans="1:24" s="166" customFormat="1" ht="8.65" customHeight="1" x14ac:dyDescent="0.15">
      <c r="A282" s="174" t="s">
        <v>28</v>
      </c>
      <c r="B282" s="175">
        <f t="shared" si="21"/>
        <v>194.38204499999998</v>
      </c>
      <c r="C282" s="176">
        <v>202.25863799999993</v>
      </c>
      <c r="D282" s="176">
        <v>-1.030402</v>
      </c>
      <c r="E282" s="176" t="s">
        <v>75</v>
      </c>
      <c r="F282" s="176">
        <v>-6.3475999999999991E-2</v>
      </c>
      <c r="G282" s="176">
        <v>4.2153689999999999</v>
      </c>
      <c r="H282" s="176">
        <v>2.6414960000000001</v>
      </c>
      <c r="I282" s="176">
        <v>0</v>
      </c>
      <c r="J282" s="176" t="s">
        <v>75</v>
      </c>
      <c r="K282" s="176">
        <v>2.6791580000000002</v>
      </c>
      <c r="L282" s="176">
        <v>0</v>
      </c>
      <c r="M282" s="176">
        <v>0</v>
      </c>
      <c r="N282" s="175">
        <v>-16.318737999999939</v>
      </c>
      <c r="O282" s="168"/>
      <c r="P282" s="177"/>
      <c r="Q282" s="168"/>
      <c r="R282" s="168"/>
      <c r="S282" s="172"/>
      <c r="T282" s="184"/>
      <c r="U282" s="184"/>
      <c r="V282" s="184"/>
      <c r="W282" s="184"/>
      <c r="X282" s="184"/>
    </row>
    <row r="283" spans="1:24" s="166" customFormat="1" ht="8.65" customHeight="1" x14ac:dyDescent="0.15">
      <c r="A283" s="174" t="s">
        <v>29</v>
      </c>
      <c r="B283" s="175">
        <f t="shared" si="21"/>
        <v>988.83417021999776</v>
      </c>
      <c r="C283" s="176">
        <v>660.09670139999866</v>
      </c>
      <c r="D283" s="176">
        <v>56.458728999999991</v>
      </c>
      <c r="E283" s="176">
        <v>45.820847999999984</v>
      </c>
      <c r="F283" s="176">
        <v>109.69841199999999</v>
      </c>
      <c r="G283" s="176">
        <v>8.4980720000000005</v>
      </c>
      <c r="H283" s="176">
        <v>33.067087000000001</v>
      </c>
      <c r="I283" s="176" t="s">
        <v>75</v>
      </c>
      <c r="J283" s="176">
        <v>39.08282100000001</v>
      </c>
      <c r="K283" s="176">
        <v>47.648967819999996</v>
      </c>
      <c r="L283" s="176">
        <v>1.2863930000000001</v>
      </c>
      <c r="M283" s="176" t="s">
        <v>76</v>
      </c>
      <c r="N283" s="175">
        <v>-12.823861000000647</v>
      </c>
      <c r="O283" s="168"/>
      <c r="P283" s="177"/>
      <c r="Q283" s="168"/>
      <c r="R283" s="168"/>
      <c r="S283" s="172"/>
      <c r="T283" s="184"/>
      <c r="U283" s="184"/>
      <c r="V283" s="184"/>
      <c r="W283" s="184"/>
      <c r="X283" s="184"/>
    </row>
    <row r="284" spans="1:24" s="166" customFormat="1" ht="8.65" customHeight="1" x14ac:dyDescent="0.15">
      <c r="A284" s="174" t="s">
        <v>30</v>
      </c>
      <c r="B284" s="175">
        <f t="shared" si="21"/>
        <v>2402.4087239999985</v>
      </c>
      <c r="C284" s="176">
        <v>1628.9424879999985</v>
      </c>
      <c r="D284" s="176">
        <v>-35.142246</v>
      </c>
      <c r="E284" s="176">
        <v>100.52093899999997</v>
      </c>
      <c r="F284" s="176">
        <v>192.26591599999998</v>
      </c>
      <c r="G284" s="176">
        <v>263.45196199999998</v>
      </c>
      <c r="H284" s="176">
        <v>58.585548999999993</v>
      </c>
      <c r="I284" s="176">
        <v>1.5879570000000001</v>
      </c>
      <c r="J284" s="176">
        <v>35.193934999999996</v>
      </c>
      <c r="K284" s="176">
        <v>102.697085</v>
      </c>
      <c r="L284" s="176">
        <v>1.8113770000000002</v>
      </c>
      <c r="M284" s="176">
        <v>-15.179770000000001</v>
      </c>
      <c r="N284" s="175">
        <v>67.673532000000705</v>
      </c>
      <c r="O284" s="168"/>
      <c r="P284" s="177"/>
      <c r="Q284" s="168"/>
      <c r="R284" s="168"/>
      <c r="S284" s="172"/>
      <c r="T284" s="184"/>
      <c r="U284" s="184"/>
      <c r="V284" s="184"/>
      <c r="W284" s="184"/>
      <c r="X284" s="184"/>
    </row>
    <row r="285" spans="1:24" s="166" customFormat="1" ht="8.65" customHeight="1" x14ac:dyDescent="0.15">
      <c r="A285" s="178" t="s">
        <v>31</v>
      </c>
      <c r="B285" s="179">
        <f t="shared" si="21"/>
        <v>63.346536000000008</v>
      </c>
      <c r="C285" s="180">
        <v>77.604308000000003</v>
      </c>
      <c r="D285" s="180">
        <v>-0.57715399999999994</v>
      </c>
      <c r="E285" s="180">
        <v>-0.26654699999999998</v>
      </c>
      <c r="F285" s="180">
        <v>0.31594699999999998</v>
      </c>
      <c r="G285" s="180">
        <v>5.0427309999999999</v>
      </c>
      <c r="H285" s="180">
        <v>4.1404300000000003</v>
      </c>
      <c r="I285" s="180">
        <v>0</v>
      </c>
      <c r="J285" s="180" t="s">
        <v>75</v>
      </c>
      <c r="K285" s="180">
        <v>5.5248359999999996</v>
      </c>
      <c r="L285" s="180" t="s">
        <v>75</v>
      </c>
      <c r="M285" s="180">
        <v>4.6094790000000003</v>
      </c>
      <c r="N285" s="179">
        <v>-33.047493999999979</v>
      </c>
      <c r="O285" s="168"/>
      <c r="P285" s="177"/>
      <c r="Q285" s="168"/>
      <c r="R285" s="168"/>
      <c r="S285" s="172"/>
      <c r="T285" s="184"/>
      <c r="U285" s="184"/>
      <c r="V285" s="184"/>
      <c r="W285" s="184"/>
      <c r="X285" s="184"/>
    </row>
    <row r="286" spans="1:24" s="166" customFormat="1" ht="8.65" customHeight="1" x14ac:dyDescent="0.15">
      <c r="A286" s="174" t="s">
        <v>32</v>
      </c>
      <c r="B286" s="175">
        <f t="shared" si="21"/>
        <v>173.94732500000006</v>
      </c>
      <c r="C286" s="176">
        <v>192.81351000000006</v>
      </c>
      <c r="D286" s="176">
        <v>-22.659061999999995</v>
      </c>
      <c r="E286" s="176">
        <v>3.795319000000001</v>
      </c>
      <c r="F286" s="176">
        <v>-20.891078</v>
      </c>
      <c r="G286" s="176">
        <v>2.8490759999999993</v>
      </c>
      <c r="H286" s="176">
        <v>3.9214480000000003</v>
      </c>
      <c r="I286" s="176">
        <v>0</v>
      </c>
      <c r="J286" s="176">
        <v>0.99961199999997852</v>
      </c>
      <c r="K286" s="176">
        <v>3.3172429999999999</v>
      </c>
      <c r="L286" s="176" t="s">
        <v>75</v>
      </c>
      <c r="M286" s="176">
        <v>0</v>
      </c>
      <c r="N286" s="175">
        <v>9.801257000000021</v>
      </c>
      <c r="O286" s="168"/>
      <c r="P286" s="177"/>
      <c r="Q286" s="168"/>
      <c r="R286" s="168"/>
      <c r="S286" s="172"/>
      <c r="T286" s="184"/>
      <c r="U286" s="184"/>
      <c r="V286" s="184"/>
      <c r="W286" s="184"/>
      <c r="X286" s="184"/>
    </row>
    <row r="287" spans="1:24" s="166" customFormat="1" ht="8.65" customHeight="1" x14ac:dyDescent="0.15">
      <c r="A287" s="174" t="s">
        <v>33</v>
      </c>
      <c r="B287" s="175">
        <f t="shared" si="21"/>
        <v>250.82116481000008</v>
      </c>
      <c r="C287" s="176">
        <v>207.66562471999995</v>
      </c>
      <c r="D287" s="176" t="s">
        <v>76</v>
      </c>
      <c r="E287" s="176">
        <v>6.1137679999999985</v>
      </c>
      <c r="F287" s="176" t="s">
        <v>76</v>
      </c>
      <c r="G287" s="176">
        <v>2.7874470000000002</v>
      </c>
      <c r="H287" s="176">
        <v>18.925015090000009</v>
      </c>
      <c r="I287" s="176" t="s">
        <v>75</v>
      </c>
      <c r="J287" s="176" t="s">
        <v>75</v>
      </c>
      <c r="K287" s="176">
        <v>12.708439</v>
      </c>
      <c r="L287" s="176">
        <v>0.81456700000000004</v>
      </c>
      <c r="M287" s="176">
        <v>0</v>
      </c>
      <c r="N287" s="175">
        <v>1.8063040000000967</v>
      </c>
      <c r="O287" s="168"/>
      <c r="P287" s="177"/>
      <c r="Q287" s="168"/>
      <c r="R287" s="168"/>
      <c r="S287" s="172"/>
      <c r="T287" s="184"/>
      <c r="U287" s="184"/>
      <c r="V287" s="184"/>
      <c r="W287" s="184"/>
      <c r="X287" s="184"/>
    </row>
    <row r="288" spans="1:24" s="166" customFormat="1" ht="8.65" customHeight="1" x14ac:dyDescent="0.15">
      <c r="A288" s="174" t="s">
        <v>34</v>
      </c>
      <c r="B288" s="175">
        <f t="shared" si="21"/>
        <v>1722.6944930000027</v>
      </c>
      <c r="C288" s="176">
        <v>983.83101299999964</v>
      </c>
      <c r="D288" s="176" t="s">
        <v>76</v>
      </c>
      <c r="E288" s="176">
        <v>55.075632999999982</v>
      </c>
      <c r="F288" s="176">
        <v>9.2132480000000001</v>
      </c>
      <c r="G288" s="176">
        <v>32.530045000000001</v>
      </c>
      <c r="H288" s="176">
        <v>18.306089999999994</v>
      </c>
      <c r="I288" s="176" t="s">
        <v>75</v>
      </c>
      <c r="J288" s="176">
        <v>28.031910000000011</v>
      </c>
      <c r="K288" s="176">
        <v>233.17534400000002</v>
      </c>
      <c r="L288" s="176">
        <v>8.4872630000000004</v>
      </c>
      <c r="M288" s="176">
        <v>7.9496289999999998</v>
      </c>
      <c r="N288" s="175">
        <v>346.09431800000311</v>
      </c>
      <c r="O288" s="168"/>
      <c r="P288" s="177"/>
      <c r="Q288" s="168"/>
      <c r="R288" s="168"/>
      <c r="S288" s="172"/>
      <c r="T288" s="184"/>
      <c r="U288" s="184"/>
      <c r="V288" s="184"/>
      <c r="W288" s="184"/>
      <c r="X288" s="184"/>
    </row>
    <row r="289" spans="1:24" s="166" customFormat="1" ht="8.65" customHeight="1" x14ac:dyDescent="0.15">
      <c r="A289" s="178" t="s">
        <v>35</v>
      </c>
      <c r="B289" s="179">
        <f>SUM(C289:N289)</f>
        <v>110.31713600000008</v>
      </c>
      <c r="C289" s="180">
        <v>86.041883999999996</v>
      </c>
      <c r="D289" s="180">
        <v>-0.237148</v>
      </c>
      <c r="E289" s="180">
        <v>-0.29294399999999998</v>
      </c>
      <c r="F289" s="180" t="s">
        <v>76</v>
      </c>
      <c r="G289" s="180">
        <v>14.546073999999997</v>
      </c>
      <c r="H289" s="180">
        <v>8.9463729999999995</v>
      </c>
      <c r="I289" s="180">
        <v>0</v>
      </c>
      <c r="J289" s="180" t="s">
        <v>75</v>
      </c>
      <c r="K289" s="180">
        <v>4.4864269999999999</v>
      </c>
      <c r="L289" s="180">
        <v>0.132355</v>
      </c>
      <c r="M289" s="180">
        <v>0</v>
      </c>
      <c r="N289" s="179">
        <v>-3.3058849999999183</v>
      </c>
      <c r="O289" s="168"/>
      <c r="P289" s="177"/>
      <c r="Q289" s="168"/>
      <c r="R289" s="168"/>
      <c r="S289" s="172"/>
      <c r="T289" s="184"/>
      <c r="U289" s="184"/>
      <c r="V289" s="184"/>
      <c r="W289" s="184"/>
      <c r="X289" s="184"/>
    </row>
    <row r="290" spans="1:24" s="166" customFormat="1" ht="8.65" customHeight="1" x14ac:dyDescent="0.15">
      <c r="A290" s="174" t="s">
        <v>36</v>
      </c>
      <c r="B290" s="175">
        <f t="shared" ref="B290:B301" si="22">SUM(C290:N290)</f>
        <v>424.1103619999999</v>
      </c>
      <c r="C290" s="176">
        <v>165.50599899999995</v>
      </c>
      <c r="D290" s="176">
        <v>-0.800763</v>
      </c>
      <c r="E290" s="176">
        <v>22.212201999999994</v>
      </c>
      <c r="F290" s="176">
        <v>3.7930960000000002</v>
      </c>
      <c r="G290" s="176">
        <v>64.161475999999993</v>
      </c>
      <c r="H290" s="176">
        <v>3.9937759999999987</v>
      </c>
      <c r="I290" s="176">
        <v>2.3541969999999997</v>
      </c>
      <c r="J290" s="176" t="s">
        <v>75</v>
      </c>
      <c r="K290" s="176">
        <v>79.604751000000007</v>
      </c>
      <c r="L290" s="176">
        <v>4.9156999999999999E-2</v>
      </c>
      <c r="M290" s="176">
        <v>0</v>
      </c>
      <c r="N290" s="175">
        <v>83.236470999999938</v>
      </c>
      <c r="O290" s="168"/>
      <c r="P290" s="177"/>
      <c r="Q290" s="168"/>
      <c r="R290" s="168"/>
      <c r="S290" s="172"/>
      <c r="T290" s="184"/>
      <c r="U290" s="184"/>
      <c r="V290" s="184"/>
      <c r="W290" s="184"/>
      <c r="X290" s="184"/>
    </row>
    <row r="291" spans="1:24" s="166" customFormat="1" ht="8.65" customHeight="1" x14ac:dyDescent="0.15">
      <c r="A291" s="174" t="s">
        <v>61</v>
      </c>
      <c r="B291" s="175">
        <f t="shared" si="22"/>
        <v>750.58054499999935</v>
      </c>
      <c r="C291" s="176">
        <v>239.68156099999987</v>
      </c>
      <c r="D291" s="176">
        <v>-0.7562509999999999</v>
      </c>
      <c r="E291" s="176">
        <v>50.138317999999998</v>
      </c>
      <c r="F291" s="176">
        <v>55.441170000000007</v>
      </c>
      <c r="G291" s="176">
        <v>239.66578100000001</v>
      </c>
      <c r="H291" s="176">
        <v>65.842276000000012</v>
      </c>
      <c r="I291" s="176">
        <v>2.9307960000000004</v>
      </c>
      <c r="J291" s="176">
        <v>12.589578999999999</v>
      </c>
      <c r="K291" s="176">
        <v>33.132176000000001</v>
      </c>
      <c r="L291" s="176">
        <v>2.8883710000000002</v>
      </c>
      <c r="M291" s="176" t="s">
        <v>75</v>
      </c>
      <c r="N291" s="175">
        <v>49.026767999999606</v>
      </c>
      <c r="O291" s="168"/>
      <c r="P291" s="177"/>
      <c r="Q291" s="168"/>
      <c r="R291" s="168"/>
      <c r="S291" s="172"/>
      <c r="T291" s="184"/>
      <c r="U291" s="184"/>
      <c r="V291" s="184"/>
      <c r="W291" s="184"/>
      <c r="X291" s="184"/>
    </row>
    <row r="292" spans="1:24" s="166" customFormat="1" ht="8.65" customHeight="1" x14ac:dyDescent="0.15">
      <c r="A292" s="174" t="s">
        <v>38</v>
      </c>
      <c r="B292" s="175">
        <f t="shared" si="22"/>
        <v>515.83402205999982</v>
      </c>
      <c r="C292" s="176">
        <v>121.16379653999999</v>
      </c>
      <c r="D292" s="176">
        <v>125.20083100000004</v>
      </c>
      <c r="E292" s="176">
        <v>1.01039071</v>
      </c>
      <c r="F292" s="176">
        <v>2.4583950000000008</v>
      </c>
      <c r="G292" s="176">
        <v>88.342249000000052</v>
      </c>
      <c r="H292" s="176">
        <v>19.371626450000008</v>
      </c>
      <c r="I292" s="176">
        <v>0.108464</v>
      </c>
      <c r="J292" s="176" t="s">
        <v>75</v>
      </c>
      <c r="K292" s="176">
        <v>115.25323833</v>
      </c>
      <c r="L292" s="176">
        <v>1.1336851600000009</v>
      </c>
      <c r="M292" s="176" t="s">
        <v>76</v>
      </c>
      <c r="N292" s="175">
        <v>41.791345869999702</v>
      </c>
      <c r="O292" s="168"/>
      <c r="P292" s="177"/>
      <c r="Q292" s="168"/>
      <c r="R292" s="168"/>
      <c r="S292" s="172"/>
      <c r="T292" s="184"/>
      <c r="U292" s="184"/>
      <c r="V292" s="184"/>
      <c r="W292" s="184"/>
      <c r="X292" s="184"/>
    </row>
    <row r="293" spans="1:24" s="166" customFormat="1" ht="8.65" customHeight="1" x14ac:dyDescent="0.15">
      <c r="A293" s="178" t="s">
        <v>39</v>
      </c>
      <c r="B293" s="179">
        <f t="shared" si="22"/>
        <v>198.71727199999998</v>
      </c>
      <c r="C293" s="180">
        <v>141.79396600000004</v>
      </c>
      <c r="D293" s="180">
        <v>-25.241869000000005</v>
      </c>
      <c r="E293" s="180">
        <v>50.571071999999994</v>
      </c>
      <c r="F293" s="180">
        <v>-0.2292089999999993</v>
      </c>
      <c r="G293" s="180">
        <v>3.9296270000000004</v>
      </c>
      <c r="H293" s="180">
        <v>23.868860999999999</v>
      </c>
      <c r="I293" s="180" t="s">
        <v>75</v>
      </c>
      <c r="J293" s="180">
        <v>5.8166450000000003</v>
      </c>
      <c r="K293" s="180">
        <v>24.441366000000002</v>
      </c>
      <c r="L293" s="180">
        <v>3.7529399999999997</v>
      </c>
      <c r="M293" s="180">
        <v>0</v>
      </c>
      <c r="N293" s="179">
        <v>-29.986127000000039</v>
      </c>
      <c r="O293" s="168"/>
      <c r="P293" s="177"/>
      <c r="Q293" s="168"/>
      <c r="R293" s="168"/>
      <c r="S293" s="172"/>
      <c r="T293" s="184"/>
      <c r="U293" s="184"/>
      <c r="V293" s="184"/>
      <c r="W293" s="184"/>
      <c r="X293" s="184"/>
    </row>
    <row r="294" spans="1:24" s="166" customFormat="1" ht="8.65" customHeight="1" x14ac:dyDescent="0.15">
      <c r="A294" s="174" t="s">
        <v>40</v>
      </c>
      <c r="B294" s="175">
        <f t="shared" si="22"/>
        <v>144.36520099999993</v>
      </c>
      <c r="C294" s="176">
        <v>87.55538</v>
      </c>
      <c r="D294" s="176">
        <v>1.471257</v>
      </c>
      <c r="E294" s="176">
        <v>2.7048499999999991</v>
      </c>
      <c r="F294" s="176">
        <v>0.41989900000000002</v>
      </c>
      <c r="G294" s="176">
        <v>3.9555980000000002</v>
      </c>
      <c r="H294" s="176">
        <v>34.758750999999997</v>
      </c>
      <c r="I294" s="176">
        <v>0</v>
      </c>
      <c r="J294" s="176" t="s">
        <v>75</v>
      </c>
      <c r="K294" s="176">
        <v>3.5705420000000001</v>
      </c>
      <c r="L294" s="176" t="s">
        <v>75</v>
      </c>
      <c r="M294" s="176">
        <v>0</v>
      </c>
      <c r="N294" s="175">
        <v>9.9289239999999666</v>
      </c>
      <c r="O294" s="168"/>
      <c r="P294" s="177"/>
      <c r="Q294" s="168"/>
      <c r="R294" s="168"/>
      <c r="S294" s="172"/>
      <c r="T294" s="184"/>
      <c r="U294" s="184"/>
      <c r="V294" s="184"/>
      <c r="W294" s="184"/>
      <c r="X294" s="184"/>
    </row>
    <row r="295" spans="1:24" s="166" customFormat="1" ht="8.65" customHeight="1" x14ac:dyDescent="0.15">
      <c r="A295" s="174" t="s">
        <v>41</v>
      </c>
      <c r="B295" s="175">
        <f t="shared" si="22"/>
        <v>456.0147794000008</v>
      </c>
      <c r="C295" s="176">
        <v>323.7331344000001</v>
      </c>
      <c r="D295" s="176">
        <v>-0.90721499999999988</v>
      </c>
      <c r="E295" s="176">
        <v>-0.45691599999999982</v>
      </c>
      <c r="F295" s="176">
        <v>2.5611890000000002</v>
      </c>
      <c r="G295" s="176">
        <v>-4.0115969999999637</v>
      </c>
      <c r="H295" s="176">
        <v>99.572490000000002</v>
      </c>
      <c r="I295" s="176">
        <v>0</v>
      </c>
      <c r="J295" s="176">
        <v>6.440334</v>
      </c>
      <c r="K295" s="176">
        <v>10.124085000000001</v>
      </c>
      <c r="L295" s="176" t="s">
        <v>76</v>
      </c>
      <c r="M295" s="176">
        <v>0</v>
      </c>
      <c r="N295" s="175">
        <v>18.959275000000616</v>
      </c>
      <c r="O295" s="168"/>
      <c r="P295" s="177"/>
      <c r="Q295" s="168"/>
      <c r="R295" s="168"/>
      <c r="S295" s="172"/>
      <c r="T295" s="184"/>
      <c r="U295" s="184"/>
      <c r="V295" s="184"/>
      <c r="W295" s="184"/>
      <c r="X295" s="184"/>
    </row>
    <row r="296" spans="1:24" s="166" customFormat="1" ht="8.65" customHeight="1" x14ac:dyDescent="0.15">
      <c r="A296" s="174" t="s">
        <v>42</v>
      </c>
      <c r="B296" s="175">
        <f t="shared" si="22"/>
        <v>82.408777000000001</v>
      </c>
      <c r="C296" s="176">
        <v>65.857523999999998</v>
      </c>
      <c r="D296" s="176">
        <v>-0.34124299999999996</v>
      </c>
      <c r="E296" s="176" t="s">
        <v>75</v>
      </c>
      <c r="F296" s="176">
        <v>3.2699090000000006</v>
      </c>
      <c r="G296" s="176">
        <v>4.0440559999999985</v>
      </c>
      <c r="H296" s="176">
        <v>34.965486999999996</v>
      </c>
      <c r="I296" s="176">
        <v>0</v>
      </c>
      <c r="J296" s="176" t="s">
        <v>75</v>
      </c>
      <c r="K296" s="176">
        <v>5.9127729999999996</v>
      </c>
      <c r="L296" s="176" t="s">
        <v>75</v>
      </c>
      <c r="M296" s="176">
        <v>0</v>
      </c>
      <c r="N296" s="175">
        <v>-31.299728999999985</v>
      </c>
      <c r="O296" s="168"/>
      <c r="P296" s="177"/>
      <c r="Q296" s="168"/>
      <c r="R296" s="168"/>
      <c r="S296" s="172"/>
      <c r="T296" s="184"/>
      <c r="U296" s="184"/>
      <c r="V296" s="184"/>
      <c r="W296" s="184"/>
      <c r="X296" s="184"/>
    </row>
    <row r="297" spans="1:24" s="166" customFormat="1" ht="8.65" customHeight="1" x14ac:dyDescent="0.15">
      <c r="A297" s="178" t="s">
        <v>43</v>
      </c>
      <c r="B297" s="179">
        <f t="shared" si="22"/>
        <v>854.0936659999993</v>
      </c>
      <c r="C297" s="180">
        <v>642.54759799999965</v>
      </c>
      <c r="D297" s="180">
        <v>50.927788999999997</v>
      </c>
      <c r="E297" s="180">
        <v>-1.3920770000000002</v>
      </c>
      <c r="F297" s="180" t="s">
        <v>76</v>
      </c>
      <c r="G297" s="180">
        <v>8.3780140000000003</v>
      </c>
      <c r="H297" s="180">
        <v>10.381442</v>
      </c>
      <c r="I297" s="180">
        <v>0</v>
      </c>
      <c r="J297" s="180">
        <v>48.453870000000009</v>
      </c>
      <c r="K297" s="180">
        <v>15.83267</v>
      </c>
      <c r="L297" s="180" t="s">
        <v>75</v>
      </c>
      <c r="M297" s="180">
        <v>0</v>
      </c>
      <c r="N297" s="179">
        <v>78.964359999999601</v>
      </c>
      <c r="O297" s="168"/>
      <c r="P297" s="177"/>
      <c r="Q297" s="168"/>
      <c r="R297" s="168"/>
      <c r="S297" s="172"/>
      <c r="T297" s="184"/>
      <c r="U297" s="184"/>
      <c r="V297" s="184"/>
      <c r="W297" s="184"/>
      <c r="X297" s="184"/>
    </row>
    <row r="298" spans="1:24" s="166" customFormat="1" ht="8.65" customHeight="1" x14ac:dyDescent="0.15">
      <c r="A298" s="174" t="s">
        <v>44</v>
      </c>
      <c r="B298" s="175">
        <f t="shared" si="22"/>
        <v>242.22597799999991</v>
      </c>
      <c r="C298" s="176">
        <v>233.40939499999993</v>
      </c>
      <c r="D298" s="176" t="s">
        <v>76</v>
      </c>
      <c r="E298" s="176">
        <v>0.67678800000000006</v>
      </c>
      <c r="F298" s="176" t="s">
        <v>75</v>
      </c>
      <c r="G298" s="176">
        <v>3.9157650000000008</v>
      </c>
      <c r="H298" s="176">
        <v>0.70978599999999992</v>
      </c>
      <c r="I298" s="176">
        <v>0</v>
      </c>
      <c r="J298" s="176" t="s">
        <v>75</v>
      </c>
      <c r="K298" s="176">
        <v>1.98827</v>
      </c>
      <c r="L298" s="176" t="s">
        <v>75</v>
      </c>
      <c r="M298" s="176">
        <v>0</v>
      </c>
      <c r="N298" s="175">
        <v>1.5259739999999908</v>
      </c>
      <c r="O298" s="168"/>
      <c r="P298" s="177"/>
      <c r="Q298" s="168"/>
      <c r="R298" s="168"/>
      <c r="S298" s="172"/>
      <c r="T298" s="184"/>
      <c r="U298" s="184"/>
      <c r="V298" s="184"/>
      <c r="W298" s="184"/>
      <c r="X298" s="184"/>
    </row>
    <row r="299" spans="1:24" s="166" customFormat="1" ht="8.65" customHeight="1" x14ac:dyDescent="0.15">
      <c r="A299" s="174" t="s">
        <v>45</v>
      </c>
      <c r="B299" s="175">
        <f t="shared" si="22"/>
        <v>252.74039100000002</v>
      </c>
      <c r="C299" s="176">
        <v>190.39723300000006</v>
      </c>
      <c r="D299" s="176">
        <v>-2.1842050000000004</v>
      </c>
      <c r="E299" s="176">
        <v>1.5789029999999999</v>
      </c>
      <c r="F299" s="176">
        <v>43.056200000000004</v>
      </c>
      <c r="G299" s="176">
        <v>21.048802999999989</v>
      </c>
      <c r="H299" s="176">
        <v>49.479916999999986</v>
      </c>
      <c r="I299" s="176" t="s">
        <v>75</v>
      </c>
      <c r="J299" s="176" t="s">
        <v>75</v>
      </c>
      <c r="K299" s="176">
        <v>10.602467000000001</v>
      </c>
      <c r="L299" s="176">
        <v>0.168602</v>
      </c>
      <c r="M299" s="176">
        <v>0</v>
      </c>
      <c r="N299" s="175">
        <v>-61.407529000000039</v>
      </c>
      <c r="O299" s="168"/>
      <c r="P299" s="177"/>
      <c r="Q299" s="168"/>
      <c r="R299" s="168"/>
      <c r="S299" s="172"/>
      <c r="T299" s="184"/>
      <c r="U299" s="184"/>
      <c r="V299" s="184"/>
      <c r="W299" s="184"/>
      <c r="X299" s="184"/>
    </row>
    <row r="300" spans="1:24" s="166" customFormat="1" ht="8.65" customHeight="1" x14ac:dyDescent="0.15">
      <c r="A300" s="174" t="s">
        <v>46</v>
      </c>
      <c r="B300" s="175">
        <f t="shared" si="22"/>
        <v>104.82563435000003</v>
      </c>
      <c r="C300" s="176">
        <v>100.52838153999997</v>
      </c>
      <c r="D300" s="176">
        <v>-0.16792400000000002</v>
      </c>
      <c r="E300" s="176">
        <v>8.6575999999999986E-2</v>
      </c>
      <c r="F300" s="176">
        <v>-6.4972000000000002E-2</v>
      </c>
      <c r="G300" s="176">
        <v>5.0044509999999995</v>
      </c>
      <c r="H300" s="176">
        <v>5.6336222599999992</v>
      </c>
      <c r="I300" s="176">
        <v>0</v>
      </c>
      <c r="J300" s="176">
        <v>1.0897069999999947</v>
      </c>
      <c r="K300" s="176">
        <v>11.460230999999997</v>
      </c>
      <c r="L300" s="176">
        <v>1.0457259999999995</v>
      </c>
      <c r="M300" s="176">
        <v>0.81995899999999999</v>
      </c>
      <c r="N300" s="175">
        <v>-20.610123449999918</v>
      </c>
      <c r="O300" s="168"/>
      <c r="P300" s="177"/>
      <c r="Q300" s="168"/>
      <c r="R300" s="168"/>
      <c r="S300" s="172"/>
      <c r="T300" s="184"/>
      <c r="U300" s="184"/>
      <c r="V300" s="184"/>
      <c r="W300" s="184"/>
      <c r="X300" s="184"/>
    </row>
    <row r="301" spans="1:24" s="166" customFormat="1" ht="8.65" customHeight="1" x14ac:dyDescent="0.15">
      <c r="A301" s="178" t="s">
        <v>47</v>
      </c>
      <c r="B301" s="179">
        <f t="shared" si="22"/>
        <v>97.132103999999998</v>
      </c>
      <c r="C301" s="180">
        <v>74.566441999999995</v>
      </c>
      <c r="D301" s="180">
        <v>-0.23719299999999999</v>
      </c>
      <c r="E301" s="180">
        <v>0</v>
      </c>
      <c r="F301" s="180" t="s">
        <v>75</v>
      </c>
      <c r="G301" s="180">
        <v>1.686361</v>
      </c>
      <c r="H301" s="180">
        <v>8.6254239999999989</v>
      </c>
      <c r="I301" s="180">
        <v>0</v>
      </c>
      <c r="J301" s="180">
        <v>11.089657999999998</v>
      </c>
      <c r="K301" s="180">
        <v>1.2203059999999999</v>
      </c>
      <c r="L301" s="180">
        <v>0</v>
      </c>
      <c r="M301" s="180">
        <v>0</v>
      </c>
      <c r="N301" s="179">
        <v>0.18110600000001398</v>
      </c>
      <c r="O301" s="168"/>
      <c r="P301" s="177"/>
      <c r="Q301" s="168"/>
      <c r="R301" s="168"/>
      <c r="S301" s="172"/>
      <c r="T301" s="184"/>
      <c r="U301" s="184"/>
      <c r="V301" s="184"/>
      <c r="W301" s="184"/>
      <c r="X301" s="184"/>
    </row>
    <row r="302" spans="1:24" s="166" customFormat="1" ht="9.9499999999999993" customHeight="1" x14ac:dyDescent="0.15">
      <c r="A302" s="181"/>
      <c r="B302" s="189"/>
      <c r="C302" s="189"/>
      <c r="D302" s="189"/>
      <c r="E302" s="189"/>
      <c r="F302" s="189"/>
      <c r="G302" s="189"/>
      <c r="H302" s="189"/>
      <c r="I302" s="189"/>
      <c r="J302" s="189"/>
      <c r="K302" s="189"/>
      <c r="L302" s="189"/>
      <c r="M302" s="189"/>
      <c r="N302" s="189"/>
      <c r="O302" s="183"/>
      <c r="Q302" s="167"/>
      <c r="R302" s="168"/>
      <c r="S302" s="184"/>
      <c r="T302" s="184"/>
      <c r="U302" s="184"/>
      <c r="V302" s="184"/>
      <c r="W302" s="184"/>
      <c r="X302" s="184"/>
    </row>
    <row r="303" spans="1:24" s="166" customFormat="1" ht="9" customHeight="1" x14ac:dyDescent="0.15">
      <c r="A303" s="132" t="s">
        <v>77</v>
      </c>
      <c r="B303" s="182"/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N303" s="182"/>
      <c r="P303" s="177"/>
      <c r="Q303" s="167"/>
      <c r="R303" s="168"/>
      <c r="S303" s="184"/>
      <c r="T303" s="184"/>
      <c r="U303" s="184"/>
      <c r="V303" s="184"/>
      <c r="W303" s="184"/>
      <c r="X303" s="184"/>
    </row>
    <row r="304" spans="1:24" s="166" customFormat="1" ht="8.65" customHeight="1" x14ac:dyDescent="0.15">
      <c r="A304" s="163">
        <v>2007</v>
      </c>
      <c r="B304" s="164"/>
      <c r="C304" s="164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64"/>
      <c r="Q304" s="167"/>
      <c r="R304" s="168"/>
    </row>
    <row r="305" spans="1:24" s="171" customFormat="1" ht="8.65" customHeight="1" x14ac:dyDescent="0.15">
      <c r="A305" s="169" t="s">
        <v>15</v>
      </c>
      <c r="B305" s="170">
        <f>SUM(B307:B338)</f>
        <v>32481.419291620012</v>
      </c>
      <c r="C305" s="170">
        <f t="shared" ref="C305:K305" si="23">SUM(C307:C338)</f>
        <v>16239.145582049994</v>
      </c>
      <c r="D305" s="170">
        <f t="shared" si="23"/>
        <v>931.55014099999994</v>
      </c>
      <c r="E305" s="170">
        <f t="shared" si="23"/>
        <v>733.64302700000007</v>
      </c>
      <c r="F305" s="170">
        <f>SUM(F307:F338)+0.3</f>
        <v>329.12365900000003</v>
      </c>
      <c r="G305" s="170">
        <f t="shared" si="23"/>
        <v>4562.2831277600017</v>
      </c>
      <c r="H305" s="170">
        <f t="shared" si="23"/>
        <v>1687.7468859599999</v>
      </c>
      <c r="I305" s="170">
        <f>SUM(I307:I338)-53.6</f>
        <v>197.82400200000004</v>
      </c>
      <c r="J305" s="170">
        <f>SUM(J307:J338)+47.2</f>
        <v>685.29548200000011</v>
      </c>
      <c r="K305" s="170">
        <f t="shared" si="23"/>
        <v>2101.4072150200004</v>
      </c>
      <c r="L305" s="170">
        <f>SUM(L307:L338)+12.3</f>
        <v>131.08222227000002</v>
      </c>
      <c r="M305" s="170">
        <f>SUM(M307:M338)+68.5</f>
        <v>90.414337000000003</v>
      </c>
      <c r="N305" s="170">
        <f>SUM(N307:N338)-74.7</f>
        <v>4791.9036105600162</v>
      </c>
      <c r="P305" s="170"/>
      <c r="Q305" s="170"/>
      <c r="R305" s="168"/>
      <c r="S305" s="172"/>
      <c r="T305" s="185"/>
      <c r="U305" s="185"/>
      <c r="V305" s="185"/>
      <c r="W305" s="185"/>
      <c r="X305" s="185"/>
    </row>
    <row r="306" spans="1:24" s="171" customFormat="1" ht="3.95" customHeight="1" x14ac:dyDescent="0.15">
      <c r="A306" s="169"/>
      <c r="B306" s="170"/>
      <c r="C306" s="170"/>
      <c r="D306" s="170"/>
      <c r="E306" s="170"/>
      <c r="F306" s="170"/>
      <c r="G306" s="170"/>
      <c r="H306" s="170"/>
      <c r="I306" s="170"/>
      <c r="J306" s="170"/>
      <c r="K306" s="170"/>
      <c r="L306" s="170"/>
      <c r="M306" s="170"/>
      <c r="N306" s="170"/>
      <c r="P306" s="185"/>
      <c r="Q306" s="168"/>
      <c r="R306" s="168"/>
      <c r="S306" s="172"/>
      <c r="T306" s="185"/>
      <c r="U306" s="185"/>
      <c r="V306" s="185"/>
      <c r="W306" s="185"/>
      <c r="X306" s="185"/>
    </row>
    <row r="307" spans="1:24" s="166" customFormat="1" ht="8.65" customHeight="1" x14ac:dyDescent="0.15">
      <c r="A307" s="174" t="s">
        <v>16</v>
      </c>
      <c r="B307" s="175">
        <f t="shared" ref="B307:B325" si="24">SUM(C307:N307)</f>
        <v>410.57380700000022</v>
      </c>
      <c r="C307" s="176">
        <v>163.73653599999986</v>
      </c>
      <c r="D307" s="176">
        <v>0.30947799999999998</v>
      </c>
      <c r="E307" s="176">
        <v>4.0990019999999996</v>
      </c>
      <c r="F307" s="176" t="s">
        <v>76</v>
      </c>
      <c r="G307" s="176">
        <v>44.132638999999998</v>
      </c>
      <c r="H307" s="176">
        <v>2.1013750000000004</v>
      </c>
      <c r="I307" s="176" t="s">
        <v>75</v>
      </c>
      <c r="J307" s="176">
        <v>175.46017999999998</v>
      </c>
      <c r="K307" s="176">
        <v>2.4808470000000002</v>
      </c>
      <c r="L307" s="176">
        <v>0</v>
      </c>
      <c r="M307" s="176">
        <v>0</v>
      </c>
      <c r="N307" s="176">
        <v>18.253750000000366</v>
      </c>
      <c r="P307" s="177"/>
      <c r="Q307" s="168"/>
      <c r="R307" s="168"/>
      <c r="S307" s="172"/>
      <c r="T307" s="184"/>
      <c r="U307" s="184"/>
      <c r="V307" s="184"/>
      <c r="W307" s="184"/>
      <c r="X307" s="184"/>
    </row>
    <row r="308" spans="1:24" s="166" customFormat="1" ht="8.65" customHeight="1" x14ac:dyDescent="0.15">
      <c r="A308" s="174" t="s">
        <v>17</v>
      </c>
      <c r="B308" s="175">
        <f t="shared" si="24"/>
        <v>1790.5603474099983</v>
      </c>
      <c r="C308" s="176">
        <v>1412.1119914099986</v>
      </c>
      <c r="D308" s="176">
        <v>1.5684100000000001</v>
      </c>
      <c r="E308" s="176">
        <v>13.788267000000003</v>
      </c>
      <c r="F308" s="176" t="s">
        <v>76</v>
      </c>
      <c r="G308" s="176">
        <v>99.457411999999991</v>
      </c>
      <c r="H308" s="176">
        <v>4.9707930000000005</v>
      </c>
      <c r="I308" s="176" t="s">
        <v>75</v>
      </c>
      <c r="J308" s="176">
        <v>159.92165500000002</v>
      </c>
      <c r="K308" s="176">
        <v>29.036467999999999</v>
      </c>
      <c r="L308" s="176">
        <v>8.117598000000001</v>
      </c>
      <c r="M308" s="176" t="s">
        <v>75</v>
      </c>
      <c r="N308" s="176">
        <v>61.587752999999566</v>
      </c>
      <c r="P308" s="177"/>
      <c r="Q308" s="168"/>
      <c r="R308" s="168"/>
      <c r="S308" s="172"/>
      <c r="T308" s="184"/>
      <c r="U308" s="184"/>
      <c r="V308" s="184"/>
      <c r="W308" s="184"/>
      <c r="X308" s="184"/>
    </row>
    <row r="309" spans="1:24" s="166" customFormat="1" ht="8.65" customHeight="1" x14ac:dyDescent="0.15">
      <c r="A309" s="174" t="s">
        <v>18</v>
      </c>
      <c r="B309" s="175">
        <f t="shared" si="24"/>
        <v>909.42151537999985</v>
      </c>
      <c r="C309" s="176">
        <v>723.44710644999998</v>
      </c>
      <c r="D309" s="176">
        <v>1.6788790000000002</v>
      </c>
      <c r="E309" s="176">
        <v>0.89235600000000015</v>
      </c>
      <c r="F309" s="176">
        <v>0.52374000000000009</v>
      </c>
      <c r="G309" s="176">
        <v>40.883861999999993</v>
      </c>
      <c r="H309" s="176">
        <v>99.775980040000007</v>
      </c>
      <c r="I309" s="176">
        <v>0</v>
      </c>
      <c r="J309" s="176" t="s">
        <v>75</v>
      </c>
      <c r="K309" s="176">
        <v>25.846797000000002</v>
      </c>
      <c r="L309" s="176">
        <v>0.44692899999999997</v>
      </c>
      <c r="M309" s="176">
        <v>0</v>
      </c>
      <c r="N309" s="176">
        <v>15.925865889999841</v>
      </c>
      <c r="P309" s="177"/>
      <c r="Q309" s="168"/>
      <c r="R309" s="168"/>
      <c r="S309" s="172"/>
      <c r="T309" s="184"/>
      <c r="U309" s="184"/>
      <c r="V309" s="184"/>
      <c r="W309" s="184"/>
      <c r="X309" s="184"/>
    </row>
    <row r="310" spans="1:24" s="166" customFormat="1" ht="8.65" customHeight="1" x14ac:dyDescent="0.15">
      <c r="A310" s="178" t="s">
        <v>19</v>
      </c>
      <c r="B310" s="179">
        <f t="shared" si="24"/>
        <v>134.52313199999992</v>
      </c>
      <c r="C310" s="180">
        <v>36.290569999999981</v>
      </c>
      <c r="D310" s="180">
        <v>39.256112000000009</v>
      </c>
      <c r="E310" s="180">
        <v>0</v>
      </c>
      <c r="F310" s="180" t="s">
        <v>75</v>
      </c>
      <c r="G310" s="180">
        <v>5.8644459999999992</v>
      </c>
      <c r="H310" s="180">
        <v>47.898442000000003</v>
      </c>
      <c r="I310" s="180" t="s">
        <v>75</v>
      </c>
      <c r="J310" s="180" t="s">
        <v>75</v>
      </c>
      <c r="K310" s="180">
        <v>1.8276479999999999</v>
      </c>
      <c r="L310" s="180">
        <v>0</v>
      </c>
      <c r="M310" s="180">
        <v>0</v>
      </c>
      <c r="N310" s="179">
        <v>3.3859139999999002</v>
      </c>
      <c r="P310" s="177"/>
      <c r="Q310" s="168"/>
      <c r="R310" s="168"/>
      <c r="S310" s="172"/>
      <c r="T310" s="184"/>
      <c r="U310" s="184"/>
      <c r="V310" s="184"/>
      <c r="W310" s="184"/>
      <c r="X310" s="184"/>
    </row>
    <row r="311" spans="1:24" s="166" customFormat="1" ht="8.65" customHeight="1" x14ac:dyDescent="0.15">
      <c r="A311" s="174" t="s">
        <v>20</v>
      </c>
      <c r="B311" s="175">
        <f t="shared" si="24"/>
        <v>666.29030586999954</v>
      </c>
      <c r="C311" s="176">
        <v>353.71431186999939</v>
      </c>
      <c r="D311" s="176">
        <v>-3.6530409999999995</v>
      </c>
      <c r="E311" s="176">
        <v>25.568405000000006</v>
      </c>
      <c r="F311" s="176" t="s">
        <v>75</v>
      </c>
      <c r="G311" s="176">
        <v>41.111790000000006</v>
      </c>
      <c r="H311" s="176">
        <v>42.022073999999996</v>
      </c>
      <c r="I311" s="176">
        <v>0</v>
      </c>
      <c r="J311" s="176">
        <v>10.010647000000002</v>
      </c>
      <c r="K311" s="176">
        <v>9.3892409999999984</v>
      </c>
      <c r="L311" s="176">
        <v>-1.2424170000000001</v>
      </c>
      <c r="M311" s="176">
        <v>0</v>
      </c>
      <c r="N311" s="175">
        <v>189.36929500000014</v>
      </c>
      <c r="P311" s="177"/>
      <c r="Q311" s="168"/>
      <c r="R311" s="168"/>
      <c r="S311" s="172"/>
      <c r="T311" s="184"/>
      <c r="U311" s="184"/>
      <c r="V311" s="184"/>
      <c r="W311" s="184"/>
      <c r="X311" s="184"/>
    </row>
    <row r="312" spans="1:24" s="166" customFormat="1" ht="8.65" customHeight="1" x14ac:dyDescent="0.15">
      <c r="A312" s="174" t="s">
        <v>21</v>
      </c>
      <c r="B312" s="175">
        <f t="shared" si="24"/>
        <v>118.26096051999994</v>
      </c>
      <c r="C312" s="176">
        <v>61.61032044000001</v>
      </c>
      <c r="D312" s="176">
        <v>-35.375332999999998</v>
      </c>
      <c r="E312" s="176">
        <v>-1.8992720000000001</v>
      </c>
      <c r="F312" s="176" t="s">
        <v>75</v>
      </c>
      <c r="G312" s="176">
        <v>63.706045999999994</v>
      </c>
      <c r="H312" s="176">
        <v>3.2428640800000004</v>
      </c>
      <c r="I312" s="176">
        <v>0</v>
      </c>
      <c r="J312" s="176">
        <v>3.7231889999999996</v>
      </c>
      <c r="K312" s="176">
        <v>16.872901000000002</v>
      </c>
      <c r="L312" s="176">
        <v>0</v>
      </c>
      <c r="M312" s="176">
        <v>0</v>
      </c>
      <c r="N312" s="175">
        <v>6.3802449999999311</v>
      </c>
      <c r="P312" s="177"/>
      <c r="Q312" s="168"/>
      <c r="R312" s="168"/>
      <c r="S312" s="172"/>
      <c r="T312" s="184"/>
      <c r="U312" s="184"/>
      <c r="V312" s="184"/>
      <c r="W312" s="184"/>
      <c r="X312" s="184"/>
    </row>
    <row r="313" spans="1:24" s="166" customFormat="1" ht="8.65" customHeight="1" x14ac:dyDescent="0.15">
      <c r="A313" s="174" t="s">
        <v>22</v>
      </c>
      <c r="B313" s="175">
        <f t="shared" si="24"/>
        <v>186.87659399999993</v>
      </c>
      <c r="C313" s="176">
        <v>123.06190200000006</v>
      </c>
      <c r="D313" s="176">
        <v>1.2196179999999999</v>
      </c>
      <c r="E313" s="176">
        <v>0</v>
      </c>
      <c r="F313" s="176">
        <v>11.266283000000001</v>
      </c>
      <c r="G313" s="176">
        <v>12.497921999999997</v>
      </c>
      <c r="H313" s="176">
        <v>1.9370620000000003</v>
      </c>
      <c r="I313" s="176">
        <v>0</v>
      </c>
      <c r="J313" s="176">
        <v>8.4856850000000001</v>
      </c>
      <c r="K313" s="176">
        <v>4.1855130000000003</v>
      </c>
      <c r="L313" s="176">
        <v>0</v>
      </c>
      <c r="M313" s="176">
        <v>0</v>
      </c>
      <c r="N313" s="175">
        <v>24.222608999999892</v>
      </c>
      <c r="P313" s="177"/>
      <c r="Q313" s="168"/>
      <c r="R313" s="168"/>
      <c r="S313" s="172"/>
      <c r="T313" s="184"/>
      <c r="U313" s="184"/>
      <c r="V313" s="184"/>
      <c r="W313" s="184"/>
      <c r="X313" s="184"/>
    </row>
    <row r="314" spans="1:24" s="166" customFormat="1" ht="8.65" customHeight="1" x14ac:dyDescent="0.15">
      <c r="A314" s="178" t="s">
        <v>23</v>
      </c>
      <c r="B314" s="179">
        <f t="shared" si="24"/>
        <v>2267.1596659999946</v>
      </c>
      <c r="C314" s="180">
        <v>1653.9753519999983</v>
      </c>
      <c r="D314" s="180">
        <v>17.108164000000006</v>
      </c>
      <c r="E314" s="180">
        <v>14.010078999999996</v>
      </c>
      <c r="F314" s="180" t="s">
        <v>76</v>
      </c>
      <c r="G314" s="180">
        <v>45.697481000000025</v>
      </c>
      <c r="H314" s="180">
        <v>183.61057399999996</v>
      </c>
      <c r="I314" s="180" t="s">
        <v>75</v>
      </c>
      <c r="J314" s="180">
        <v>65.863490000000013</v>
      </c>
      <c r="K314" s="180">
        <v>17.829420000000006</v>
      </c>
      <c r="L314" s="180">
        <v>19.093554000000001</v>
      </c>
      <c r="M314" s="180" t="s">
        <v>75</v>
      </c>
      <c r="N314" s="179">
        <v>249.97155199999634</v>
      </c>
      <c r="P314" s="177"/>
      <c r="Q314" s="168"/>
      <c r="R314" s="168"/>
      <c r="S314" s="172"/>
      <c r="T314" s="184"/>
      <c r="U314" s="184"/>
      <c r="V314" s="184"/>
      <c r="W314" s="184"/>
      <c r="X314" s="184"/>
    </row>
    <row r="315" spans="1:24" s="166" customFormat="1" ht="8.65" customHeight="1" x14ac:dyDescent="0.15">
      <c r="A315" s="174" t="s">
        <v>24</v>
      </c>
      <c r="B315" s="175">
        <f t="shared" si="24"/>
        <v>6930.7906488800172</v>
      </c>
      <c r="C315" s="176">
        <v>2824.3464429999976</v>
      </c>
      <c r="D315" s="176">
        <v>634.60660199999995</v>
      </c>
      <c r="E315" s="176">
        <v>255.99079200000003</v>
      </c>
      <c r="F315" s="176">
        <v>15.518806999999995</v>
      </c>
      <c r="G315" s="176">
        <v>2121.0714507600001</v>
      </c>
      <c r="H315" s="176">
        <v>177.89515499999999</v>
      </c>
      <c r="I315" s="176">
        <v>7.9650589999999957</v>
      </c>
      <c r="J315" s="176">
        <v>96.320622999999969</v>
      </c>
      <c r="K315" s="176">
        <v>202.82865099999998</v>
      </c>
      <c r="L315" s="176">
        <v>40.907087000000004</v>
      </c>
      <c r="M315" s="176">
        <v>12.32424</v>
      </c>
      <c r="N315" s="175">
        <v>541.01573912002004</v>
      </c>
      <c r="P315" s="177"/>
      <c r="Q315" s="168"/>
      <c r="R315" s="168"/>
      <c r="S315" s="172"/>
      <c r="T315" s="184"/>
      <c r="U315" s="184"/>
      <c r="V315" s="184"/>
      <c r="W315" s="184"/>
      <c r="X315" s="184"/>
    </row>
    <row r="316" spans="1:24" s="166" customFormat="1" ht="8.65" customHeight="1" x14ac:dyDescent="0.15">
      <c r="A316" s="174" t="s">
        <v>25</v>
      </c>
      <c r="B316" s="175">
        <f t="shared" si="24"/>
        <v>421.61760199999981</v>
      </c>
      <c r="C316" s="176">
        <v>54.897859999999973</v>
      </c>
      <c r="D316" s="176">
        <v>0.24933900000000003</v>
      </c>
      <c r="E316" s="176">
        <v>0</v>
      </c>
      <c r="F316" s="176" t="s">
        <v>75</v>
      </c>
      <c r="G316" s="176">
        <v>113.39071700000004</v>
      </c>
      <c r="H316" s="176">
        <v>211.47492799999998</v>
      </c>
      <c r="I316" s="176">
        <v>0</v>
      </c>
      <c r="J316" s="176">
        <v>19.406973999999998</v>
      </c>
      <c r="K316" s="176">
        <v>2.6295539999999997</v>
      </c>
      <c r="L316" s="176" t="s">
        <v>75</v>
      </c>
      <c r="M316" s="176">
        <v>0</v>
      </c>
      <c r="N316" s="175">
        <v>19.568229999999858</v>
      </c>
      <c r="P316" s="177"/>
      <c r="Q316" s="168"/>
      <c r="R316" s="168"/>
      <c r="S316" s="172"/>
      <c r="T316" s="184"/>
      <c r="U316" s="184"/>
      <c r="V316" s="184"/>
      <c r="W316" s="184"/>
      <c r="X316" s="184"/>
    </row>
    <row r="317" spans="1:24" s="166" customFormat="1" ht="8.65" customHeight="1" x14ac:dyDescent="0.15">
      <c r="A317" s="174" t="s">
        <v>26</v>
      </c>
      <c r="B317" s="175">
        <f t="shared" si="24"/>
        <v>1091.9940745200017</v>
      </c>
      <c r="C317" s="176">
        <v>806.1544095200004</v>
      </c>
      <c r="D317" s="176">
        <v>20.895184</v>
      </c>
      <c r="E317" s="176">
        <v>6.2590690000000011</v>
      </c>
      <c r="F317" s="176">
        <v>38.220047999999998</v>
      </c>
      <c r="G317" s="176">
        <v>119.50714399999995</v>
      </c>
      <c r="H317" s="176">
        <v>45.72427600000001</v>
      </c>
      <c r="I317" s="176">
        <v>0.79336600000000002</v>
      </c>
      <c r="J317" s="176">
        <v>-77.800201000000001</v>
      </c>
      <c r="K317" s="176">
        <v>19.331568999999998</v>
      </c>
      <c r="L317" s="176">
        <v>27.684318999999999</v>
      </c>
      <c r="M317" s="176">
        <v>0</v>
      </c>
      <c r="N317" s="175">
        <v>85.224891000001435</v>
      </c>
      <c r="P317" s="177"/>
      <c r="Q317" s="168"/>
      <c r="R317" s="168"/>
      <c r="S317" s="172"/>
      <c r="T317" s="184"/>
      <c r="U317" s="184"/>
      <c r="V317" s="184"/>
      <c r="W317" s="184"/>
      <c r="X317" s="184"/>
    </row>
    <row r="318" spans="1:24" s="166" customFormat="1" ht="8.65" customHeight="1" x14ac:dyDescent="0.15">
      <c r="A318" s="178" t="s">
        <v>27</v>
      </c>
      <c r="B318" s="179">
        <f t="shared" si="24"/>
        <v>112.30247403000003</v>
      </c>
      <c r="C318" s="180">
        <v>86.855524150000036</v>
      </c>
      <c r="D318" s="180">
        <v>-18.487245999999992</v>
      </c>
      <c r="E318" s="180" t="s">
        <v>75</v>
      </c>
      <c r="F318" s="180" t="s">
        <v>75</v>
      </c>
      <c r="G318" s="180">
        <v>8.2504240000000006</v>
      </c>
      <c r="H318" s="180">
        <v>18.529372880000007</v>
      </c>
      <c r="I318" s="180">
        <v>0</v>
      </c>
      <c r="J318" s="180" t="s">
        <v>75</v>
      </c>
      <c r="K318" s="180">
        <v>3.6505010000000002</v>
      </c>
      <c r="L318" s="180" t="s">
        <v>75</v>
      </c>
      <c r="M318" s="180">
        <v>0</v>
      </c>
      <c r="N318" s="179">
        <v>13.503897999999978</v>
      </c>
      <c r="P318" s="177"/>
      <c r="Q318" s="168"/>
      <c r="R318" s="168"/>
      <c r="S318" s="172"/>
      <c r="T318" s="184"/>
      <c r="U318" s="184"/>
      <c r="V318" s="184"/>
      <c r="W318" s="184"/>
      <c r="X318" s="184"/>
    </row>
    <row r="319" spans="1:24" s="166" customFormat="1" ht="8.65" customHeight="1" x14ac:dyDescent="0.15">
      <c r="A319" s="174" t="s">
        <v>28</v>
      </c>
      <c r="B319" s="175">
        <f t="shared" si="24"/>
        <v>87.068187000000037</v>
      </c>
      <c r="C319" s="176">
        <v>59.901169999999993</v>
      </c>
      <c r="D319" s="176">
        <v>-0.46492999999999995</v>
      </c>
      <c r="E319" s="176">
        <v>0</v>
      </c>
      <c r="F319" s="176" t="s">
        <v>75</v>
      </c>
      <c r="G319" s="176">
        <v>10.553304000000001</v>
      </c>
      <c r="H319" s="176">
        <v>2.5560340000000004</v>
      </c>
      <c r="I319" s="176">
        <v>0</v>
      </c>
      <c r="J319" s="176" t="s">
        <v>75</v>
      </c>
      <c r="K319" s="176">
        <v>3.0377890000000001</v>
      </c>
      <c r="L319" s="176">
        <v>0</v>
      </c>
      <c r="M319" s="176">
        <v>0</v>
      </c>
      <c r="N319" s="175">
        <v>11.484820000000042</v>
      </c>
      <c r="P319" s="177"/>
      <c r="Q319" s="168"/>
      <c r="R319" s="168"/>
      <c r="S319" s="172"/>
      <c r="T319" s="184"/>
      <c r="U319" s="184"/>
      <c r="V319" s="184"/>
      <c r="W319" s="184"/>
      <c r="X319" s="184"/>
    </row>
    <row r="320" spans="1:24" s="166" customFormat="1" ht="8.65" customHeight="1" x14ac:dyDescent="0.15">
      <c r="A320" s="174" t="s">
        <v>29</v>
      </c>
      <c r="B320" s="175">
        <f t="shared" si="24"/>
        <v>1838.1075320100013</v>
      </c>
      <c r="C320" s="176">
        <v>1475.6084111400016</v>
      </c>
      <c r="D320" s="176">
        <v>-11.467445999999999</v>
      </c>
      <c r="E320" s="176">
        <v>77.784199999999984</v>
      </c>
      <c r="F320" s="176">
        <v>92.792325999999989</v>
      </c>
      <c r="G320" s="176">
        <v>51.354053999999998</v>
      </c>
      <c r="H320" s="176">
        <v>33.408882999999996</v>
      </c>
      <c r="I320" s="176">
        <v>0.16457799999999997</v>
      </c>
      <c r="J320" s="176">
        <v>-32.698499000000005</v>
      </c>
      <c r="K320" s="176">
        <v>62.866686999999999</v>
      </c>
      <c r="L320" s="176">
        <v>-1.656617</v>
      </c>
      <c r="M320" s="176" t="s">
        <v>75</v>
      </c>
      <c r="N320" s="175">
        <v>89.950954870000032</v>
      </c>
      <c r="P320" s="177"/>
      <c r="Q320" s="168"/>
      <c r="R320" s="168"/>
      <c r="S320" s="172"/>
      <c r="T320" s="184"/>
      <c r="U320" s="184"/>
      <c r="V320" s="184"/>
      <c r="W320" s="184"/>
      <c r="X320" s="184"/>
    </row>
    <row r="321" spans="1:24" s="166" customFormat="1" ht="8.65" customHeight="1" x14ac:dyDescent="0.15">
      <c r="A321" s="174" t="s">
        <v>30</v>
      </c>
      <c r="B321" s="175">
        <f t="shared" si="24"/>
        <v>2220.9097796300011</v>
      </c>
      <c r="C321" s="176">
        <v>941.98493963000101</v>
      </c>
      <c r="D321" s="176">
        <v>8.1675439999999995</v>
      </c>
      <c r="E321" s="176">
        <v>60.451495999999999</v>
      </c>
      <c r="F321" s="176">
        <v>131.02482800000001</v>
      </c>
      <c r="G321" s="176">
        <v>294.43067099999996</v>
      </c>
      <c r="H321" s="176">
        <v>95.513345999999999</v>
      </c>
      <c r="I321" s="176">
        <v>238.95632600000002</v>
      </c>
      <c r="J321" s="176">
        <v>47.773365000000005</v>
      </c>
      <c r="K321" s="176">
        <v>79.804957999999985</v>
      </c>
      <c r="L321" s="176">
        <v>0.18883900000000001</v>
      </c>
      <c r="M321" s="176">
        <v>2.8120660000000006</v>
      </c>
      <c r="N321" s="175">
        <v>319.80140100000017</v>
      </c>
      <c r="P321" s="177"/>
      <c r="Q321" s="168"/>
      <c r="R321" s="168"/>
      <c r="S321" s="172"/>
      <c r="T321" s="184"/>
      <c r="U321" s="184"/>
      <c r="V321" s="184"/>
      <c r="W321" s="184"/>
      <c r="X321" s="184"/>
    </row>
    <row r="322" spans="1:24" s="166" customFormat="1" ht="8.65" customHeight="1" x14ac:dyDescent="0.15">
      <c r="A322" s="178" t="s">
        <v>31</v>
      </c>
      <c r="B322" s="179">
        <f t="shared" si="24"/>
        <v>1860.9108940000001</v>
      </c>
      <c r="C322" s="180">
        <v>198.89979199999991</v>
      </c>
      <c r="D322" s="180">
        <v>1.5588279999999999</v>
      </c>
      <c r="E322" s="180" t="s">
        <v>75</v>
      </c>
      <c r="F322" s="180" t="s">
        <v>75</v>
      </c>
      <c r="G322" s="180">
        <v>13.979856</v>
      </c>
      <c r="H322" s="180">
        <v>4.0263369999999998</v>
      </c>
      <c r="I322" s="180">
        <v>0</v>
      </c>
      <c r="J322" s="180" t="s">
        <v>75</v>
      </c>
      <c r="K322" s="180">
        <v>1484.4759819999999</v>
      </c>
      <c r="L322" s="180" t="s">
        <v>75</v>
      </c>
      <c r="M322" s="180" t="s">
        <v>75</v>
      </c>
      <c r="N322" s="179">
        <v>157.97009900000012</v>
      </c>
      <c r="P322" s="177"/>
      <c r="Q322" s="168"/>
      <c r="R322" s="168"/>
      <c r="S322" s="172"/>
      <c r="T322" s="184"/>
      <c r="U322" s="184"/>
      <c r="V322" s="184"/>
      <c r="W322" s="184"/>
      <c r="X322" s="184"/>
    </row>
    <row r="323" spans="1:24" s="166" customFormat="1" ht="8.65" customHeight="1" x14ac:dyDescent="0.15">
      <c r="A323" s="174" t="s">
        <v>32</v>
      </c>
      <c r="B323" s="175">
        <f t="shared" si="24"/>
        <v>393.49801499999995</v>
      </c>
      <c r="C323" s="176">
        <v>367.42846299999991</v>
      </c>
      <c r="D323" s="176">
        <v>16.336312</v>
      </c>
      <c r="E323" s="176">
        <v>1.6368299999999998</v>
      </c>
      <c r="F323" s="176">
        <v>-33.381512999999998</v>
      </c>
      <c r="G323" s="176">
        <v>9.9972670000000026</v>
      </c>
      <c r="H323" s="176">
        <v>3.3955600000000001</v>
      </c>
      <c r="I323" s="176">
        <v>0</v>
      </c>
      <c r="J323" s="176">
        <v>2.1874229999999999</v>
      </c>
      <c r="K323" s="176">
        <v>3.652901</v>
      </c>
      <c r="L323" s="176" t="s">
        <v>75</v>
      </c>
      <c r="M323" s="176">
        <v>0</v>
      </c>
      <c r="N323" s="175">
        <v>22.244772000000012</v>
      </c>
      <c r="P323" s="177"/>
      <c r="Q323" s="168"/>
      <c r="R323" s="168"/>
      <c r="S323" s="172"/>
      <c r="T323" s="184"/>
      <c r="U323" s="184"/>
      <c r="V323" s="184"/>
      <c r="W323" s="184"/>
      <c r="X323" s="184"/>
    </row>
    <row r="324" spans="1:24" s="166" customFormat="1" ht="8.65" customHeight="1" x14ac:dyDescent="0.15">
      <c r="A324" s="174" t="s">
        <v>33</v>
      </c>
      <c r="B324" s="175">
        <f t="shared" si="24"/>
        <v>246.18914795999993</v>
      </c>
      <c r="C324" s="176">
        <v>177.07277780000001</v>
      </c>
      <c r="D324" s="176">
        <v>0.29139000000000004</v>
      </c>
      <c r="E324" s="176">
        <v>6.3401990000000001</v>
      </c>
      <c r="F324" s="176" t="s">
        <v>75</v>
      </c>
      <c r="G324" s="176">
        <v>8.2400729999999989</v>
      </c>
      <c r="H324" s="176">
        <v>42.78742576999997</v>
      </c>
      <c r="I324" s="176">
        <v>0</v>
      </c>
      <c r="J324" s="176" t="s">
        <v>75</v>
      </c>
      <c r="K324" s="176">
        <v>3.3651729400000008</v>
      </c>
      <c r="L324" s="176" t="s">
        <v>75</v>
      </c>
      <c r="M324" s="176">
        <v>0</v>
      </c>
      <c r="N324" s="175">
        <v>8.0921094499999242</v>
      </c>
      <c r="P324" s="177"/>
      <c r="Q324" s="168"/>
      <c r="R324" s="168"/>
      <c r="S324" s="172"/>
      <c r="T324" s="184"/>
      <c r="U324" s="184"/>
      <c r="V324" s="184"/>
      <c r="W324" s="184"/>
      <c r="X324" s="184"/>
    </row>
    <row r="325" spans="1:24" s="166" customFormat="1" ht="8.65" customHeight="1" x14ac:dyDescent="0.15">
      <c r="A325" s="174" t="s">
        <v>34</v>
      </c>
      <c r="B325" s="175">
        <f t="shared" si="24"/>
        <v>3593.2014679700001</v>
      </c>
      <c r="C325" s="176">
        <v>1546.6499639200001</v>
      </c>
      <c r="D325" s="176">
        <v>-8.7972549999999998</v>
      </c>
      <c r="E325" s="176">
        <v>109.99314200000005</v>
      </c>
      <c r="F325" s="176">
        <v>0.82502000000000009</v>
      </c>
      <c r="G325" s="176">
        <v>124.64443999999999</v>
      </c>
      <c r="H325" s="176">
        <v>-22.209440000000004</v>
      </c>
      <c r="I325" s="176">
        <v>0.56760600000000005</v>
      </c>
      <c r="J325" s="176">
        <v>42.111108000000016</v>
      </c>
      <c r="K325" s="176">
        <v>-41.960597999999997</v>
      </c>
      <c r="L325" s="176">
        <v>9.3183430499999957</v>
      </c>
      <c r="M325" s="176">
        <v>6.7780309999999995</v>
      </c>
      <c r="N325" s="175">
        <v>1825.2811069999996</v>
      </c>
      <c r="P325" s="177"/>
      <c r="Q325" s="168"/>
      <c r="R325" s="168"/>
      <c r="S325" s="172"/>
      <c r="T325" s="184"/>
      <c r="U325" s="184"/>
      <c r="V325" s="184"/>
      <c r="W325" s="184"/>
      <c r="X325" s="184"/>
    </row>
    <row r="326" spans="1:24" s="166" customFormat="1" ht="8.65" customHeight="1" x14ac:dyDescent="0.15">
      <c r="A326" s="178" t="s">
        <v>35</v>
      </c>
      <c r="B326" s="179">
        <f>SUM(C326:N326)</f>
        <v>172.75846060000006</v>
      </c>
      <c r="C326" s="180">
        <v>131.58865460000001</v>
      </c>
      <c r="D326" s="180">
        <v>0.28091500000000003</v>
      </c>
      <c r="E326" s="180" t="s">
        <v>75</v>
      </c>
      <c r="F326" s="180" t="s">
        <v>75</v>
      </c>
      <c r="G326" s="180">
        <v>10.491420999999999</v>
      </c>
      <c r="H326" s="180">
        <v>10.144910000000001</v>
      </c>
      <c r="I326" s="180">
        <v>0</v>
      </c>
      <c r="J326" s="180" t="s">
        <v>75</v>
      </c>
      <c r="K326" s="180">
        <v>5.7770360000000007</v>
      </c>
      <c r="L326" s="180" t="s">
        <v>76</v>
      </c>
      <c r="M326" s="180">
        <v>0</v>
      </c>
      <c r="N326" s="179">
        <v>14.475524000000036</v>
      </c>
      <c r="P326" s="177"/>
      <c r="Q326" s="168"/>
      <c r="R326" s="168"/>
      <c r="S326" s="172"/>
      <c r="T326" s="184"/>
      <c r="U326" s="184"/>
      <c r="V326" s="184"/>
      <c r="W326" s="184"/>
      <c r="X326" s="184"/>
    </row>
    <row r="327" spans="1:24" s="166" customFormat="1" ht="8.65" customHeight="1" x14ac:dyDescent="0.15">
      <c r="A327" s="174" t="s">
        <v>36</v>
      </c>
      <c r="B327" s="175">
        <f t="shared" ref="B327:B338" si="25">SUM(C327:N327)</f>
        <v>662.70076000000017</v>
      </c>
      <c r="C327" s="176">
        <v>189.39232400000012</v>
      </c>
      <c r="D327" s="176">
        <v>4.8498579999999993</v>
      </c>
      <c r="E327" s="176">
        <v>42.493668999999983</v>
      </c>
      <c r="F327" s="176">
        <v>4.6519019999999998</v>
      </c>
      <c r="G327" s="176">
        <v>222.69696800000003</v>
      </c>
      <c r="H327" s="176">
        <v>7.1538769999999978</v>
      </c>
      <c r="I327" s="176">
        <v>0.18004900000000001</v>
      </c>
      <c r="J327" s="176" t="s">
        <v>75</v>
      </c>
      <c r="K327" s="176">
        <v>16.702379999999998</v>
      </c>
      <c r="L327" s="176" t="s">
        <v>76</v>
      </c>
      <c r="M327" s="176" t="s">
        <v>75</v>
      </c>
      <c r="N327" s="175">
        <v>174.57973299999998</v>
      </c>
      <c r="P327" s="177"/>
      <c r="Q327" s="168"/>
      <c r="R327" s="168"/>
      <c r="S327" s="172"/>
      <c r="T327" s="184"/>
      <c r="U327" s="184"/>
      <c r="V327" s="184"/>
      <c r="W327" s="184"/>
      <c r="X327" s="184"/>
    </row>
    <row r="328" spans="1:24" s="166" customFormat="1" ht="8.65" customHeight="1" x14ac:dyDescent="0.15">
      <c r="A328" s="174" t="s">
        <v>61</v>
      </c>
      <c r="B328" s="175">
        <f t="shared" si="25"/>
        <v>815.26687744999958</v>
      </c>
      <c r="C328" s="176">
        <v>267.12994599999956</v>
      </c>
      <c r="D328" s="176">
        <v>0.13128300000000009</v>
      </c>
      <c r="E328" s="176">
        <v>44.494661999999998</v>
      </c>
      <c r="F328" s="176">
        <v>39.829905000000004</v>
      </c>
      <c r="G328" s="176">
        <v>369.46920299999999</v>
      </c>
      <c r="H328" s="176">
        <v>-15.685061000000003</v>
      </c>
      <c r="I328" s="176">
        <v>2.797018</v>
      </c>
      <c r="J328" s="176">
        <v>8.4460459999999991</v>
      </c>
      <c r="K328" s="176">
        <v>26.965794999999996</v>
      </c>
      <c r="L328" s="176">
        <v>11.177938999999999</v>
      </c>
      <c r="M328" s="176" t="s">
        <v>75</v>
      </c>
      <c r="N328" s="175">
        <v>60.510141450000106</v>
      </c>
      <c r="P328" s="177"/>
      <c r="Q328" s="168"/>
      <c r="R328" s="168"/>
      <c r="S328" s="172"/>
      <c r="T328" s="184"/>
      <c r="U328" s="184"/>
      <c r="V328" s="184"/>
      <c r="W328" s="184"/>
      <c r="X328" s="184"/>
    </row>
    <row r="329" spans="1:24" s="166" customFormat="1" ht="8.65" customHeight="1" x14ac:dyDescent="0.15">
      <c r="A329" s="174" t="s">
        <v>38</v>
      </c>
      <c r="B329" s="175">
        <f t="shared" si="25"/>
        <v>999.95982687999913</v>
      </c>
      <c r="C329" s="176">
        <v>238.56353265000013</v>
      </c>
      <c r="D329" s="176">
        <v>250.85210599999994</v>
      </c>
      <c r="E329" s="176">
        <v>0.62264399999999998</v>
      </c>
      <c r="F329" s="176">
        <v>0.14304</v>
      </c>
      <c r="G329" s="176">
        <v>409.41317800000007</v>
      </c>
      <c r="H329" s="176">
        <v>19.113784930000001</v>
      </c>
      <c r="I329" s="176" t="s">
        <v>75</v>
      </c>
      <c r="J329" s="176" t="s">
        <v>75</v>
      </c>
      <c r="K329" s="176">
        <v>8.0158250800000008</v>
      </c>
      <c r="L329" s="176">
        <v>3.9281522199999981</v>
      </c>
      <c r="M329" s="176" t="s">
        <v>75</v>
      </c>
      <c r="N329" s="175">
        <v>69.307563999999047</v>
      </c>
      <c r="P329" s="177"/>
      <c r="Q329" s="168"/>
      <c r="R329" s="168"/>
      <c r="S329" s="172"/>
      <c r="T329" s="184"/>
      <c r="U329" s="184"/>
      <c r="V329" s="184"/>
      <c r="W329" s="184"/>
      <c r="X329" s="184"/>
    </row>
    <row r="330" spans="1:24" s="166" customFormat="1" ht="8.65" customHeight="1" x14ac:dyDescent="0.15">
      <c r="A330" s="178" t="s">
        <v>39</v>
      </c>
      <c r="B330" s="179">
        <f t="shared" si="25"/>
        <v>523.92198699999938</v>
      </c>
      <c r="C330" s="180">
        <v>148.45826800000012</v>
      </c>
      <c r="D330" s="180">
        <v>0.89126199999999989</v>
      </c>
      <c r="E330" s="180">
        <v>70.148408999999972</v>
      </c>
      <c r="F330" s="180" t="s">
        <v>75</v>
      </c>
      <c r="G330" s="180">
        <v>19.959886000000004</v>
      </c>
      <c r="H330" s="180">
        <v>2.8967640000000001</v>
      </c>
      <c r="I330" s="180" t="s">
        <v>75</v>
      </c>
      <c r="J330" s="180">
        <v>6.8820449999999997</v>
      </c>
      <c r="K330" s="180">
        <v>55.810940000000002</v>
      </c>
      <c r="L330" s="180" t="s">
        <v>75</v>
      </c>
      <c r="M330" s="180">
        <v>0</v>
      </c>
      <c r="N330" s="179">
        <v>218.87441299999927</v>
      </c>
      <c r="P330" s="177"/>
      <c r="Q330" s="168"/>
      <c r="R330" s="168"/>
      <c r="S330" s="172"/>
      <c r="T330" s="184"/>
      <c r="U330" s="184"/>
      <c r="V330" s="184"/>
      <c r="W330" s="184"/>
      <c r="X330" s="184"/>
    </row>
    <row r="331" spans="1:24" s="166" customFormat="1" ht="8.65" customHeight="1" x14ac:dyDescent="0.15">
      <c r="A331" s="174" t="s">
        <v>40</v>
      </c>
      <c r="B331" s="175">
        <f t="shared" si="25"/>
        <v>278.05021925000005</v>
      </c>
      <c r="C331" s="176">
        <v>157.26670737999987</v>
      </c>
      <c r="D331" s="176">
        <v>1.8990660000000004</v>
      </c>
      <c r="E331" s="176">
        <v>0.49481000000000003</v>
      </c>
      <c r="F331" s="176">
        <v>0.42691899999999999</v>
      </c>
      <c r="G331" s="176">
        <v>49.380376999999996</v>
      </c>
      <c r="H331" s="176">
        <v>34.422991869999997</v>
      </c>
      <c r="I331" s="176">
        <v>0</v>
      </c>
      <c r="J331" s="176" t="s">
        <v>75</v>
      </c>
      <c r="K331" s="176">
        <v>5.3822999999999999</v>
      </c>
      <c r="L331" s="176">
        <v>0</v>
      </c>
      <c r="M331" s="176">
        <v>0</v>
      </c>
      <c r="N331" s="175">
        <v>28.777048000000178</v>
      </c>
      <c r="P331" s="177"/>
      <c r="Q331" s="168"/>
      <c r="R331" s="168"/>
      <c r="S331" s="172"/>
      <c r="T331" s="184"/>
      <c r="U331" s="184"/>
      <c r="V331" s="184"/>
      <c r="W331" s="184"/>
      <c r="X331" s="184"/>
    </row>
    <row r="332" spans="1:24" s="166" customFormat="1" ht="8.65" customHeight="1" x14ac:dyDescent="0.15">
      <c r="A332" s="174" t="s">
        <v>41</v>
      </c>
      <c r="B332" s="175">
        <f t="shared" si="25"/>
        <v>960.75683828999911</v>
      </c>
      <c r="C332" s="176">
        <v>647.37222428999905</v>
      </c>
      <c r="D332" s="176">
        <v>7.0832970000000008</v>
      </c>
      <c r="E332" s="176">
        <v>3.2350400000000001</v>
      </c>
      <c r="F332" s="176">
        <v>0.98850800000000005</v>
      </c>
      <c r="G332" s="176">
        <v>72.994221999999993</v>
      </c>
      <c r="H332" s="176">
        <v>-85.13272300000007</v>
      </c>
      <c r="I332" s="176">
        <v>0</v>
      </c>
      <c r="J332" s="176">
        <v>7.6838559999999987</v>
      </c>
      <c r="K332" s="176">
        <v>13.475483999999998</v>
      </c>
      <c r="L332" s="176">
        <v>0</v>
      </c>
      <c r="M332" s="176">
        <v>0</v>
      </c>
      <c r="N332" s="175">
        <v>293.05692999999997</v>
      </c>
      <c r="P332" s="177"/>
      <c r="Q332" s="168"/>
      <c r="R332" s="168"/>
      <c r="S332" s="172"/>
      <c r="T332" s="184"/>
      <c r="U332" s="184"/>
      <c r="V332" s="184"/>
      <c r="W332" s="184"/>
      <c r="X332" s="184"/>
    </row>
    <row r="333" spans="1:24" s="166" customFormat="1" ht="8.65" customHeight="1" x14ac:dyDescent="0.15">
      <c r="A333" s="174" t="s">
        <v>42</v>
      </c>
      <c r="B333" s="175">
        <f t="shared" si="25"/>
        <v>179.60039900000001</v>
      </c>
      <c r="C333" s="176">
        <v>138.10574299999996</v>
      </c>
      <c r="D333" s="176">
        <v>0.29486800000000002</v>
      </c>
      <c r="E333" s="176">
        <v>0</v>
      </c>
      <c r="F333" s="176">
        <v>0.550099</v>
      </c>
      <c r="G333" s="176">
        <v>14.559296999999999</v>
      </c>
      <c r="H333" s="176">
        <v>2.4562650000000001</v>
      </c>
      <c r="I333" s="176">
        <v>0</v>
      </c>
      <c r="J333" s="176" t="s">
        <v>75</v>
      </c>
      <c r="K333" s="176">
        <v>6.0710350000000002</v>
      </c>
      <c r="L333" s="176">
        <v>0</v>
      </c>
      <c r="M333" s="176">
        <v>0</v>
      </c>
      <c r="N333" s="175">
        <v>17.563092000000069</v>
      </c>
      <c r="P333" s="177"/>
      <c r="Q333" s="168"/>
      <c r="R333" s="168"/>
      <c r="S333" s="172"/>
      <c r="T333" s="184"/>
      <c r="U333" s="184"/>
      <c r="V333" s="184"/>
      <c r="W333" s="184"/>
      <c r="X333" s="184"/>
    </row>
    <row r="334" spans="1:24" s="166" customFormat="1" ht="8.65" customHeight="1" x14ac:dyDescent="0.15">
      <c r="A334" s="178" t="s">
        <v>43</v>
      </c>
      <c r="B334" s="179">
        <f t="shared" si="25"/>
        <v>877.43560999999931</v>
      </c>
      <c r="C334" s="180">
        <v>575.33244799999954</v>
      </c>
      <c r="D334" s="180">
        <v>-5.0855159999999984</v>
      </c>
      <c r="E334" s="180">
        <v>5.2965539999999995</v>
      </c>
      <c r="F334" s="180" t="s">
        <v>75</v>
      </c>
      <c r="G334" s="180">
        <v>85.397767000000002</v>
      </c>
      <c r="H334" s="180">
        <v>8.0900950000000016</v>
      </c>
      <c r="I334" s="180">
        <v>0</v>
      </c>
      <c r="J334" s="180">
        <v>39.14533999999999</v>
      </c>
      <c r="K334" s="180">
        <v>18.189572999999999</v>
      </c>
      <c r="L334" s="180">
        <v>0</v>
      </c>
      <c r="M334" s="180">
        <v>0</v>
      </c>
      <c r="N334" s="179">
        <v>151.06934899999965</v>
      </c>
      <c r="P334" s="177"/>
      <c r="Q334" s="168"/>
      <c r="R334" s="168"/>
      <c r="S334" s="172"/>
      <c r="T334" s="184"/>
      <c r="U334" s="184"/>
      <c r="V334" s="184"/>
      <c r="W334" s="184"/>
      <c r="X334" s="184"/>
    </row>
    <row r="335" spans="1:24" s="166" customFormat="1" ht="8.65" customHeight="1" x14ac:dyDescent="0.15">
      <c r="A335" s="174" t="s">
        <v>44</v>
      </c>
      <c r="B335" s="175">
        <f t="shared" si="25"/>
        <v>92.695589000000012</v>
      </c>
      <c r="C335" s="176">
        <v>53.549053000000015</v>
      </c>
      <c r="D335" s="176">
        <v>0.30488300000000002</v>
      </c>
      <c r="E335" s="176" t="s">
        <v>75</v>
      </c>
      <c r="F335" s="176" t="s">
        <v>75</v>
      </c>
      <c r="G335" s="176">
        <v>4.8267140000000008</v>
      </c>
      <c r="H335" s="176">
        <v>0.68367</v>
      </c>
      <c r="I335" s="176">
        <v>0</v>
      </c>
      <c r="J335" s="176" t="s">
        <v>75</v>
      </c>
      <c r="K335" s="176">
        <v>2.2404390000000003</v>
      </c>
      <c r="L335" s="176" t="s">
        <v>75</v>
      </c>
      <c r="M335" s="176">
        <v>0</v>
      </c>
      <c r="N335" s="175">
        <v>31.090829999999997</v>
      </c>
      <c r="P335" s="177"/>
      <c r="Q335" s="168"/>
      <c r="R335" s="168"/>
      <c r="S335" s="172"/>
      <c r="T335" s="184"/>
      <c r="U335" s="184"/>
      <c r="V335" s="184"/>
      <c r="W335" s="184"/>
      <c r="X335" s="184"/>
    </row>
    <row r="336" spans="1:24" s="166" customFormat="1" ht="8.65" customHeight="1" x14ac:dyDescent="0.15">
      <c r="A336" s="174" t="s">
        <v>45</v>
      </c>
      <c r="B336" s="175">
        <f t="shared" si="25"/>
        <v>577.73276999999973</v>
      </c>
      <c r="C336" s="176">
        <v>378.65954599999992</v>
      </c>
      <c r="D336" s="176">
        <v>4.2589709999999998</v>
      </c>
      <c r="E336" s="176">
        <v>-6.812206999999999</v>
      </c>
      <c r="F336" s="176">
        <v>25.443747000000009</v>
      </c>
      <c r="G336" s="176">
        <v>61.25398999999998</v>
      </c>
      <c r="H336" s="176">
        <v>5.2600920000000002</v>
      </c>
      <c r="I336" s="176" t="s">
        <v>75</v>
      </c>
      <c r="J336" s="176" t="s">
        <v>75</v>
      </c>
      <c r="K336" s="176">
        <v>11.125639</v>
      </c>
      <c r="L336" s="176">
        <v>0.36546099999999998</v>
      </c>
      <c r="M336" s="176" t="s">
        <v>75</v>
      </c>
      <c r="N336" s="175">
        <v>98.177530999999874</v>
      </c>
      <c r="P336" s="177"/>
      <c r="Q336" s="168"/>
      <c r="R336" s="168"/>
      <c r="S336" s="172"/>
      <c r="T336" s="184"/>
      <c r="U336" s="184"/>
      <c r="V336" s="184"/>
      <c r="W336" s="184"/>
      <c r="X336" s="184"/>
    </row>
    <row r="337" spans="1:24" s="166" customFormat="1" ht="8.65" customHeight="1" x14ac:dyDescent="0.15">
      <c r="A337" s="174" t="s">
        <v>46</v>
      </c>
      <c r="B337" s="175">
        <f t="shared" si="25"/>
        <v>192.76439196999993</v>
      </c>
      <c r="C337" s="176">
        <v>163.09749179999991</v>
      </c>
      <c r="D337" s="176">
        <v>0.50745899999999999</v>
      </c>
      <c r="E337" s="176">
        <v>-1.2451190000000001</v>
      </c>
      <c r="F337" s="176" t="s">
        <v>75</v>
      </c>
      <c r="G337" s="176">
        <v>8.1790610000000008</v>
      </c>
      <c r="H337" s="176">
        <v>6.2584973899999996</v>
      </c>
      <c r="I337" s="176">
        <v>0</v>
      </c>
      <c r="J337" s="176">
        <v>2.1096430000000002</v>
      </c>
      <c r="K337" s="176">
        <v>-0.88245299999999993</v>
      </c>
      <c r="L337" s="176">
        <v>0.45303499999999985</v>
      </c>
      <c r="M337" s="176">
        <v>0</v>
      </c>
      <c r="N337" s="175">
        <v>14.286776779999997</v>
      </c>
      <c r="P337" s="177"/>
      <c r="Q337" s="168"/>
      <c r="R337" s="168"/>
      <c r="S337" s="172"/>
      <c r="T337" s="184"/>
      <c r="U337" s="184"/>
      <c r="V337" s="184"/>
      <c r="W337" s="184"/>
      <c r="X337" s="184"/>
    </row>
    <row r="338" spans="1:24" s="166" customFormat="1" ht="8.65" customHeight="1" x14ac:dyDescent="0.15">
      <c r="A338" s="178" t="s">
        <v>47</v>
      </c>
      <c r="B338" s="179">
        <f t="shared" si="25"/>
        <v>867.51941100000033</v>
      </c>
      <c r="C338" s="180">
        <v>82.881798999999972</v>
      </c>
      <c r="D338" s="180">
        <v>0.28108</v>
      </c>
      <c r="E338" s="180">
        <v>0</v>
      </c>
      <c r="F338" s="180" t="s">
        <v>75</v>
      </c>
      <c r="G338" s="180">
        <v>4.8900449999999989</v>
      </c>
      <c r="H338" s="180">
        <v>693.42268100000001</v>
      </c>
      <c r="I338" s="180">
        <v>0</v>
      </c>
      <c r="J338" s="180">
        <v>53.062912999999988</v>
      </c>
      <c r="K338" s="180">
        <v>1.3812199999999999</v>
      </c>
      <c r="L338" s="180" t="s">
        <v>75</v>
      </c>
      <c r="M338" s="180">
        <v>0</v>
      </c>
      <c r="N338" s="179">
        <v>31.599673000000394</v>
      </c>
      <c r="P338" s="177"/>
      <c r="Q338" s="168"/>
      <c r="R338" s="168"/>
      <c r="S338" s="172"/>
      <c r="T338" s="184"/>
      <c r="U338" s="184"/>
      <c r="V338" s="184"/>
      <c r="W338" s="184"/>
      <c r="X338" s="184"/>
    </row>
    <row r="339" spans="1:24" s="166" customFormat="1" ht="8.65" customHeight="1" x14ac:dyDescent="0.15">
      <c r="A339" s="163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P339" s="177"/>
      <c r="Q339" s="167"/>
      <c r="R339" s="168"/>
    </row>
    <row r="340" spans="1:24" s="166" customFormat="1" ht="8.65" customHeight="1" x14ac:dyDescent="0.15">
      <c r="A340" s="163">
        <v>2008</v>
      </c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Q340" s="167"/>
      <c r="R340" s="168"/>
    </row>
    <row r="341" spans="1:24" s="171" customFormat="1" ht="8.65" customHeight="1" x14ac:dyDescent="0.15">
      <c r="A341" s="169" t="s">
        <v>15</v>
      </c>
      <c r="B341" s="170">
        <f>SUM(B343:B374)</f>
        <v>29471.922735970002</v>
      </c>
      <c r="C341" s="170">
        <f t="shared" ref="C341:K341" si="26">SUM(C343:C374)</f>
        <v>12043.88110610999</v>
      </c>
      <c r="D341" s="170">
        <f t="shared" si="26"/>
        <v>807.52680999999961</v>
      </c>
      <c r="E341" s="170">
        <f>SUM(E343:E374)+5.6</f>
        <v>715.53962376999993</v>
      </c>
      <c r="F341" s="170">
        <f>SUM(F343:F374)+12.7</f>
        <v>416.47256399999998</v>
      </c>
      <c r="G341" s="170">
        <f t="shared" si="26"/>
        <v>5285.7455011399989</v>
      </c>
      <c r="H341" s="170">
        <f>SUM(H343:H374)+20</f>
        <v>4856.4957536600004</v>
      </c>
      <c r="I341" s="170">
        <f>SUM(I343:I374)+37</f>
        <v>257.34133565999997</v>
      </c>
      <c r="J341" s="170">
        <f>SUM(J343:J374)+55.5</f>
        <v>820.6955400400002</v>
      </c>
      <c r="K341" s="170">
        <f t="shared" si="26"/>
        <v>828.6333056200001</v>
      </c>
      <c r="L341" s="170">
        <f>SUM(L343:L374)-0.1</f>
        <v>167.25591560000001</v>
      </c>
      <c r="M341" s="170">
        <f>SUM(M343:M374)+13.3</f>
        <v>144.56023400000001</v>
      </c>
      <c r="N341" s="170">
        <f>SUM(N343:N374)-144</f>
        <v>3127.7750463700122</v>
      </c>
      <c r="P341" s="170"/>
      <c r="Q341" s="170"/>
      <c r="R341" s="168"/>
      <c r="S341" s="172"/>
      <c r="T341" s="185"/>
      <c r="U341" s="185"/>
      <c r="V341" s="185"/>
      <c r="W341" s="185"/>
      <c r="X341" s="185"/>
    </row>
    <row r="342" spans="1:24" s="171" customFormat="1" ht="3.95" customHeight="1" x14ac:dyDescent="0.15">
      <c r="A342" s="169"/>
      <c r="B342" s="170"/>
      <c r="C342" s="170"/>
      <c r="D342" s="170"/>
      <c r="E342" s="170"/>
      <c r="F342" s="170"/>
      <c r="G342" s="170"/>
      <c r="H342" s="170"/>
      <c r="I342" s="170"/>
      <c r="J342" s="170"/>
      <c r="K342" s="170"/>
      <c r="L342" s="170"/>
      <c r="M342" s="170"/>
      <c r="N342" s="170"/>
      <c r="P342" s="185"/>
      <c r="Q342" s="167"/>
      <c r="R342" s="168"/>
      <c r="S342" s="172"/>
      <c r="T342" s="185"/>
      <c r="U342" s="185"/>
      <c r="V342" s="185"/>
      <c r="W342" s="185"/>
      <c r="X342" s="185"/>
    </row>
    <row r="343" spans="1:24" s="166" customFormat="1" ht="8.65" customHeight="1" x14ac:dyDescent="0.15">
      <c r="A343" s="174" t="s">
        <v>16</v>
      </c>
      <c r="B343" s="175">
        <f t="shared" ref="B343:B361" si="27">SUM(C343:N343)</f>
        <v>337.40853899999973</v>
      </c>
      <c r="C343" s="176">
        <v>37.782895000000053</v>
      </c>
      <c r="D343" s="176">
        <v>8.3790999999999949E-2</v>
      </c>
      <c r="E343" s="176">
        <v>3.3482819999999998</v>
      </c>
      <c r="F343" s="176" t="s">
        <v>75</v>
      </c>
      <c r="G343" s="176">
        <v>14.630256999999997</v>
      </c>
      <c r="H343" s="176" t="s">
        <v>75</v>
      </c>
      <c r="I343" s="176" t="s">
        <v>75</v>
      </c>
      <c r="J343" s="176">
        <v>246.50286600000001</v>
      </c>
      <c r="K343" s="176">
        <v>2.7051760000000002</v>
      </c>
      <c r="L343" s="176" t="s">
        <v>75</v>
      </c>
      <c r="M343" s="176" t="s">
        <v>75</v>
      </c>
      <c r="N343" s="176">
        <v>32.355271999999673</v>
      </c>
      <c r="P343" s="177"/>
      <c r="Q343" s="168"/>
      <c r="R343" s="168"/>
      <c r="S343" s="172"/>
      <c r="T343" s="184"/>
      <c r="U343" s="184"/>
      <c r="V343" s="184"/>
      <c r="W343" s="184"/>
      <c r="X343" s="184"/>
    </row>
    <row r="344" spans="1:24" s="166" customFormat="1" ht="8.65" customHeight="1" x14ac:dyDescent="0.15">
      <c r="A344" s="174" t="s">
        <v>17</v>
      </c>
      <c r="B344" s="175">
        <f t="shared" si="27"/>
        <v>1456.6194513500016</v>
      </c>
      <c r="C344" s="176">
        <v>1070.2953872200014</v>
      </c>
      <c r="D344" s="176">
        <v>28.74654799999999</v>
      </c>
      <c r="E344" s="176">
        <v>11.839817000000002</v>
      </c>
      <c r="F344" s="176" t="s">
        <v>76</v>
      </c>
      <c r="G344" s="176">
        <v>34.742243999999999</v>
      </c>
      <c r="H344" s="176">
        <v>8.2185860000000002</v>
      </c>
      <c r="I344" s="176" t="s">
        <v>75</v>
      </c>
      <c r="J344" s="176">
        <v>126.18640200000004</v>
      </c>
      <c r="K344" s="176">
        <v>11.604683</v>
      </c>
      <c r="L344" s="176" t="s">
        <v>76</v>
      </c>
      <c r="M344" s="176">
        <v>0.73375800000000013</v>
      </c>
      <c r="N344" s="176">
        <v>164.25202612999988</v>
      </c>
      <c r="P344" s="177"/>
      <c r="Q344" s="168"/>
      <c r="R344" s="168"/>
      <c r="S344" s="172"/>
      <c r="T344" s="184"/>
      <c r="U344" s="184"/>
      <c r="V344" s="184"/>
      <c r="W344" s="184"/>
      <c r="X344" s="184"/>
    </row>
    <row r="345" spans="1:24" s="166" customFormat="1" ht="8.65" customHeight="1" x14ac:dyDescent="0.15">
      <c r="A345" s="174" t="s">
        <v>18</v>
      </c>
      <c r="B345" s="175">
        <f t="shared" si="27"/>
        <v>820.58576675999973</v>
      </c>
      <c r="C345" s="176">
        <v>485.09832882000001</v>
      </c>
      <c r="D345" s="176">
        <v>3.7619380000000007</v>
      </c>
      <c r="E345" s="176">
        <v>0.29810276999999996</v>
      </c>
      <c r="F345" s="176">
        <v>0.57437799999999994</v>
      </c>
      <c r="G345" s="176">
        <v>120.06865400000001</v>
      </c>
      <c r="H345" s="176">
        <v>105.29608608999995</v>
      </c>
      <c r="I345" s="176" t="s">
        <v>75</v>
      </c>
      <c r="J345" s="176">
        <v>0.57482900000000003</v>
      </c>
      <c r="K345" s="176">
        <v>14.392670759999998</v>
      </c>
      <c r="L345" s="176">
        <v>0.90032199999999984</v>
      </c>
      <c r="M345" s="176">
        <v>0</v>
      </c>
      <c r="N345" s="176">
        <v>89.620457319999787</v>
      </c>
      <c r="P345" s="177"/>
      <c r="Q345" s="168"/>
      <c r="R345" s="168"/>
      <c r="S345" s="172"/>
      <c r="T345" s="184"/>
      <c r="U345" s="184"/>
      <c r="V345" s="184"/>
      <c r="W345" s="184"/>
      <c r="X345" s="184"/>
    </row>
    <row r="346" spans="1:24" s="166" customFormat="1" ht="8.65" customHeight="1" x14ac:dyDescent="0.15">
      <c r="A346" s="178" t="s">
        <v>19</v>
      </c>
      <c r="B346" s="179">
        <f t="shared" si="27"/>
        <v>150.05263850000006</v>
      </c>
      <c r="C346" s="180">
        <v>35.48720299999998</v>
      </c>
      <c r="D346" s="180">
        <v>-0.44889600000000002</v>
      </c>
      <c r="E346" s="180">
        <v>0</v>
      </c>
      <c r="F346" s="180">
        <v>0</v>
      </c>
      <c r="G346" s="180">
        <v>9.8046919999999975</v>
      </c>
      <c r="H346" s="180">
        <v>119.08242000000001</v>
      </c>
      <c r="I346" s="180">
        <v>0</v>
      </c>
      <c r="J346" s="180" t="s">
        <v>75</v>
      </c>
      <c r="K346" s="180">
        <v>1.9322740000000003</v>
      </c>
      <c r="L346" s="180" t="s">
        <v>75</v>
      </c>
      <c r="M346" s="180">
        <v>0</v>
      </c>
      <c r="N346" s="179">
        <v>-15.805054499999926</v>
      </c>
      <c r="P346" s="177"/>
      <c r="Q346" s="168"/>
      <c r="R346" s="168"/>
      <c r="S346" s="172"/>
      <c r="T346" s="184"/>
      <c r="U346" s="184"/>
      <c r="V346" s="184"/>
      <c r="W346" s="184"/>
      <c r="X346" s="184"/>
    </row>
    <row r="347" spans="1:24" s="166" customFormat="1" ht="8.65" customHeight="1" x14ac:dyDescent="0.15">
      <c r="A347" s="174" t="s">
        <v>20</v>
      </c>
      <c r="B347" s="175">
        <f t="shared" si="27"/>
        <v>583.08304499999929</v>
      </c>
      <c r="C347" s="176">
        <v>300.23892499999994</v>
      </c>
      <c r="D347" s="176">
        <v>16.125481999999998</v>
      </c>
      <c r="E347" s="176">
        <v>20.352123000000006</v>
      </c>
      <c r="F347" s="176">
        <v>0</v>
      </c>
      <c r="G347" s="176">
        <v>39.16814200000001</v>
      </c>
      <c r="H347" s="176">
        <v>171.11735500000003</v>
      </c>
      <c r="I347" s="176" t="s">
        <v>75</v>
      </c>
      <c r="J347" s="176">
        <v>2.5645199999999999</v>
      </c>
      <c r="K347" s="176">
        <v>10.359884999999998</v>
      </c>
      <c r="L347" s="176" t="s">
        <v>76</v>
      </c>
      <c r="M347" s="176">
        <v>0</v>
      </c>
      <c r="N347" s="175">
        <v>23.156612999999311</v>
      </c>
      <c r="P347" s="177"/>
      <c r="Q347" s="168"/>
      <c r="R347" s="168"/>
      <c r="S347" s="172"/>
      <c r="T347" s="184"/>
      <c r="U347" s="184"/>
      <c r="V347" s="184"/>
      <c r="W347" s="184"/>
      <c r="X347" s="184"/>
    </row>
    <row r="348" spans="1:24" s="166" customFormat="1" ht="8.65" customHeight="1" x14ac:dyDescent="0.15">
      <c r="A348" s="174" t="s">
        <v>21</v>
      </c>
      <c r="B348" s="175">
        <f t="shared" si="27"/>
        <v>187.31554760999992</v>
      </c>
      <c r="C348" s="176">
        <v>38.468067999999988</v>
      </c>
      <c r="D348" s="176">
        <v>0.50830299999999995</v>
      </c>
      <c r="E348" s="176">
        <v>1.4751480000000003</v>
      </c>
      <c r="F348" s="176" t="s">
        <v>75</v>
      </c>
      <c r="G348" s="176">
        <v>9.5439889999999981</v>
      </c>
      <c r="H348" s="176">
        <v>1.19022461</v>
      </c>
      <c r="I348" s="176">
        <v>0</v>
      </c>
      <c r="J348" s="176">
        <v>52.839866000000029</v>
      </c>
      <c r="K348" s="176">
        <v>-1.2549520000000005</v>
      </c>
      <c r="L348" s="176" t="s">
        <v>75</v>
      </c>
      <c r="M348" s="176">
        <v>0</v>
      </c>
      <c r="N348" s="175">
        <v>84.544900999999925</v>
      </c>
      <c r="P348" s="177"/>
      <c r="Q348" s="168"/>
      <c r="R348" s="168"/>
      <c r="S348" s="172"/>
      <c r="T348" s="184"/>
      <c r="U348" s="184"/>
      <c r="V348" s="184"/>
      <c r="W348" s="184"/>
      <c r="X348" s="184"/>
    </row>
    <row r="349" spans="1:24" s="166" customFormat="1" ht="8.65" customHeight="1" x14ac:dyDescent="0.15">
      <c r="A349" s="174" t="s">
        <v>22</v>
      </c>
      <c r="B349" s="175">
        <f t="shared" si="27"/>
        <v>63.203183000000017</v>
      </c>
      <c r="C349" s="176">
        <v>12.808748000000005</v>
      </c>
      <c r="D349" s="176">
        <v>-0.57118400000000014</v>
      </c>
      <c r="E349" s="176" t="s">
        <v>75</v>
      </c>
      <c r="F349" s="176">
        <v>15.948244999999998</v>
      </c>
      <c r="G349" s="176">
        <v>21.419196999999997</v>
      </c>
      <c r="H349" s="176" t="s">
        <v>75</v>
      </c>
      <c r="I349" s="176">
        <v>0</v>
      </c>
      <c r="J349" s="176">
        <v>6.4362500000000011</v>
      </c>
      <c r="K349" s="176">
        <v>4.4350209999999999</v>
      </c>
      <c r="L349" s="176">
        <v>0</v>
      </c>
      <c r="M349" s="176">
        <v>0</v>
      </c>
      <c r="N349" s="175">
        <v>2.7269060000000138</v>
      </c>
      <c r="P349" s="177"/>
      <c r="Q349" s="168"/>
      <c r="R349" s="168"/>
      <c r="S349" s="172"/>
      <c r="T349" s="184"/>
      <c r="U349" s="184"/>
      <c r="V349" s="184"/>
      <c r="W349" s="184"/>
      <c r="X349" s="184"/>
    </row>
    <row r="350" spans="1:24" s="166" customFormat="1" ht="8.65" customHeight="1" x14ac:dyDescent="0.15">
      <c r="A350" s="178" t="s">
        <v>23</v>
      </c>
      <c r="B350" s="179">
        <f t="shared" si="27"/>
        <v>2625.0490922800027</v>
      </c>
      <c r="C350" s="180">
        <v>1224.2795800000001</v>
      </c>
      <c r="D350" s="180">
        <v>15.252720999999998</v>
      </c>
      <c r="E350" s="180">
        <v>19.132681999999999</v>
      </c>
      <c r="F350" s="180">
        <v>0</v>
      </c>
      <c r="G350" s="180">
        <v>44.190455999999998</v>
      </c>
      <c r="H350" s="180">
        <v>934.80803400000025</v>
      </c>
      <c r="I350" s="180" t="s">
        <v>75</v>
      </c>
      <c r="J350" s="180">
        <v>44.641557000000006</v>
      </c>
      <c r="K350" s="180">
        <v>25.693467000000012</v>
      </c>
      <c r="L350" s="180">
        <v>10.177991</v>
      </c>
      <c r="M350" s="180">
        <v>47.471972000000001</v>
      </c>
      <c r="N350" s="179">
        <v>259.40063228000236</v>
      </c>
      <c r="P350" s="177"/>
      <c r="Q350" s="168"/>
      <c r="R350" s="168"/>
      <c r="S350" s="172"/>
      <c r="T350" s="184"/>
      <c r="U350" s="184"/>
      <c r="V350" s="184"/>
      <c r="W350" s="184"/>
      <c r="X350" s="184"/>
    </row>
    <row r="351" spans="1:24" s="166" customFormat="1" ht="8.65" customHeight="1" x14ac:dyDescent="0.15">
      <c r="A351" s="174" t="s">
        <v>24</v>
      </c>
      <c r="B351" s="175">
        <f t="shared" si="27"/>
        <v>7689.9739517600037</v>
      </c>
      <c r="C351" s="176">
        <v>2945.6260238699924</v>
      </c>
      <c r="D351" s="176">
        <v>348.52789799999988</v>
      </c>
      <c r="E351" s="176">
        <v>139.78570400000012</v>
      </c>
      <c r="F351" s="176">
        <v>66.731140999999994</v>
      </c>
      <c r="G351" s="176">
        <v>3062.1112209999992</v>
      </c>
      <c r="H351" s="176">
        <v>256.96548500000006</v>
      </c>
      <c r="I351" s="176">
        <v>47.913450659999988</v>
      </c>
      <c r="J351" s="176">
        <v>60.513964039999983</v>
      </c>
      <c r="K351" s="176">
        <v>402.16725099999991</v>
      </c>
      <c r="L351" s="176">
        <v>18.965441000000009</v>
      </c>
      <c r="M351" s="176">
        <v>64.348461999999998</v>
      </c>
      <c r="N351" s="175">
        <v>276.31791019001139</v>
      </c>
      <c r="P351" s="177"/>
      <c r="Q351" s="168"/>
      <c r="R351" s="168"/>
      <c r="S351" s="172"/>
      <c r="T351" s="184"/>
      <c r="U351" s="184"/>
      <c r="V351" s="184"/>
      <c r="W351" s="184"/>
      <c r="X351" s="184"/>
    </row>
    <row r="352" spans="1:24" s="166" customFormat="1" ht="8.65" customHeight="1" x14ac:dyDescent="0.15">
      <c r="A352" s="174" t="s">
        <v>25</v>
      </c>
      <c r="B352" s="175">
        <f t="shared" si="27"/>
        <v>488.13208899999984</v>
      </c>
      <c r="C352" s="176">
        <v>13.398562999999994</v>
      </c>
      <c r="D352" s="176">
        <v>0.94025099999999984</v>
      </c>
      <c r="E352" s="176" t="s">
        <v>75</v>
      </c>
      <c r="F352" s="176" t="s">
        <v>75</v>
      </c>
      <c r="G352" s="176">
        <v>302.74690900000002</v>
      </c>
      <c r="H352" s="176">
        <v>42.733374000000012</v>
      </c>
      <c r="I352" s="176">
        <v>0</v>
      </c>
      <c r="J352" s="176">
        <v>8.9072479999999992</v>
      </c>
      <c r="K352" s="176">
        <v>2.7874410000000007</v>
      </c>
      <c r="L352" s="176" t="s">
        <v>75</v>
      </c>
      <c r="M352" s="176">
        <v>0</v>
      </c>
      <c r="N352" s="175">
        <v>116.6183029999998</v>
      </c>
      <c r="P352" s="177"/>
      <c r="Q352" s="168"/>
      <c r="R352" s="168"/>
      <c r="S352" s="172"/>
      <c r="T352" s="184"/>
      <c r="U352" s="184"/>
      <c r="V352" s="184"/>
      <c r="W352" s="184"/>
      <c r="X352" s="184"/>
    </row>
    <row r="353" spans="1:24" s="166" customFormat="1" ht="8.65" customHeight="1" x14ac:dyDescent="0.15">
      <c r="A353" s="174" t="s">
        <v>26</v>
      </c>
      <c r="B353" s="175">
        <f t="shared" si="27"/>
        <v>751.78479400000003</v>
      </c>
      <c r="C353" s="176">
        <v>293.81440199999992</v>
      </c>
      <c r="D353" s="176">
        <v>7.5647170000000017</v>
      </c>
      <c r="E353" s="176">
        <v>100.00108499999997</v>
      </c>
      <c r="F353" s="176">
        <v>43.871378</v>
      </c>
      <c r="G353" s="176">
        <v>85.23520400000001</v>
      </c>
      <c r="H353" s="176">
        <v>177.46286699999999</v>
      </c>
      <c r="I353" s="176">
        <v>3.2090850000000004</v>
      </c>
      <c r="J353" s="176">
        <v>-116.930058</v>
      </c>
      <c r="K353" s="176">
        <v>10.699115999999998</v>
      </c>
      <c r="L353" s="176">
        <v>82.32862999999999</v>
      </c>
      <c r="M353" s="176">
        <v>0</v>
      </c>
      <c r="N353" s="175">
        <v>64.528368000000228</v>
      </c>
      <c r="P353" s="177"/>
      <c r="Q353" s="168"/>
      <c r="R353" s="168"/>
      <c r="S353" s="172"/>
      <c r="T353" s="184"/>
      <c r="U353" s="184"/>
      <c r="V353" s="184"/>
      <c r="W353" s="184"/>
      <c r="X353" s="184"/>
    </row>
    <row r="354" spans="1:24" s="166" customFormat="1" ht="8.65" customHeight="1" x14ac:dyDescent="0.15">
      <c r="A354" s="178" t="s">
        <v>27</v>
      </c>
      <c r="B354" s="179">
        <f t="shared" si="27"/>
        <v>574.56270718999929</v>
      </c>
      <c r="C354" s="180">
        <v>66.299992999999986</v>
      </c>
      <c r="D354" s="180" t="s">
        <v>76</v>
      </c>
      <c r="E354" s="180">
        <v>0</v>
      </c>
      <c r="F354" s="180">
        <v>0</v>
      </c>
      <c r="G354" s="180">
        <v>17.1753</v>
      </c>
      <c r="H354" s="180">
        <v>460.06694879000014</v>
      </c>
      <c r="I354" s="180" t="s">
        <v>75</v>
      </c>
      <c r="J354" s="180" t="s">
        <v>75</v>
      </c>
      <c r="K354" s="180">
        <v>3.6521870000000001</v>
      </c>
      <c r="L354" s="180" t="s">
        <v>75</v>
      </c>
      <c r="M354" s="180">
        <v>0</v>
      </c>
      <c r="N354" s="179">
        <v>27.368278399999099</v>
      </c>
      <c r="P354" s="177"/>
      <c r="Q354" s="168"/>
      <c r="R354" s="168"/>
      <c r="S354" s="172"/>
      <c r="T354" s="184"/>
      <c r="U354" s="184"/>
      <c r="V354" s="184"/>
      <c r="W354" s="184"/>
      <c r="X354" s="184"/>
    </row>
    <row r="355" spans="1:24" s="166" customFormat="1" ht="8.65" customHeight="1" x14ac:dyDescent="0.15">
      <c r="A355" s="174" t="s">
        <v>28</v>
      </c>
      <c r="B355" s="175">
        <f t="shared" si="27"/>
        <v>121.74407099999999</v>
      </c>
      <c r="C355" s="176">
        <v>100.59720700000001</v>
      </c>
      <c r="D355" s="176">
        <v>1.2263079999999997</v>
      </c>
      <c r="E355" s="176" t="s">
        <v>75</v>
      </c>
      <c r="F355" s="176">
        <v>0</v>
      </c>
      <c r="G355" s="176">
        <v>14.230468999999999</v>
      </c>
      <c r="H355" s="176">
        <v>2.6058709999999996</v>
      </c>
      <c r="I355" s="176" t="s">
        <v>75</v>
      </c>
      <c r="J355" s="176" t="s">
        <v>75</v>
      </c>
      <c r="K355" s="176">
        <v>3.19998</v>
      </c>
      <c r="L355" s="176" t="s">
        <v>75</v>
      </c>
      <c r="M355" s="176">
        <v>0</v>
      </c>
      <c r="N355" s="175">
        <v>-0.11576400000001286</v>
      </c>
      <c r="P355" s="177"/>
      <c r="Q355" s="168"/>
      <c r="R355" s="168"/>
      <c r="S355" s="172"/>
      <c r="T355" s="184"/>
      <c r="U355" s="184"/>
      <c r="V355" s="184"/>
      <c r="W355" s="184"/>
      <c r="X355" s="184"/>
    </row>
    <row r="356" spans="1:24" s="166" customFormat="1" ht="8.65" customHeight="1" x14ac:dyDescent="0.15">
      <c r="A356" s="174" t="s">
        <v>29</v>
      </c>
      <c r="B356" s="175">
        <f t="shared" si="27"/>
        <v>1038.1228604699995</v>
      </c>
      <c r="C356" s="176">
        <v>457.78410692000028</v>
      </c>
      <c r="D356" s="176">
        <v>74.109696</v>
      </c>
      <c r="E356" s="176">
        <v>178.71590299999994</v>
      </c>
      <c r="F356" s="176">
        <v>111.835127</v>
      </c>
      <c r="G356" s="176">
        <v>69.300200999999987</v>
      </c>
      <c r="H356" s="176">
        <v>32.568219079999999</v>
      </c>
      <c r="I356" s="176" t="s">
        <v>75</v>
      </c>
      <c r="J356" s="176">
        <v>-39.462675999999995</v>
      </c>
      <c r="K356" s="176">
        <v>37.793438000000023</v>
      </c>
      <c r="L356" s="176">
        <v>-3.4470525299999997</v>
      </c>
      <c r="M356" s="176" t="s">
        <v>75</v>
      </c>
      <c r="N356" s="175">
        <v>118.92589799999928</v>
      </c>
      <c r="P356" s="177"/>
      <c r="Q356" s="168"/>
      <c r="R356" s="168"/>
      <c r="S356" s="172"/>
      <c r="T356" s="184"/>
      <c r="U356" s="184"/>
      <c r="V356" s="184"/>
      <c r="W356" s="184"/>
      <c r="X356" s="184"/>
    </row>
    <row r="357" spans="1:24" s="166" customFormat="1" ht="8.65" customHeight="1" x14ac:dyDescent="0.15">
      <c r="A357" s="174" t="s">
        <v>30</v>
      </c>
      <c r="B357" s="175">
        <f t="shared" si="27"/>
        <v>2345.0571485799974</v>
      </c>
      <c r="C357" s="176">
        <v>997.19230916000026</v>
      </c>
      <c r="D357" s="176">
        <v>77.773291999999998</v>
      </c>
      <c r="E357" s="176">
        <v>40.662146999999997</v>
      </c>
      <c r="F357" s="176">
        <v>136.71658200000002</v>
      </c>
      <c r="G357" s="176">
        <v>356.14783300000005</v>
      </c>
      <c r="H357" s="176">
        <v>136.95559700000001</v>
      </c>
      <c r="I357" s="176">
        <v>154.11151599999999</v>
      </c>
      <c r="J357" s="176">
        <v>104.43875300000002</v>
      </c>
      <c r="K357" s="176">
        <v>101.53907900000003</v>
      </c>
      <c r="L357" s="176">
        <v>0.24117699999999997</v>
      </c>
      <c r="M357" s="176">
        <v>1.4494579999999964</v>
      </c>
      <c r="N357" s="175">
        <v>237.82940541999733</v>
      </c>
      <c r="P357" s="177"/>
      <c r="Q357" s="168"/>
      <c r="R357" s="168"/>
      <c r="S357" s="172"/>
      <c r="T357" s="184"/>
      <c r="U357" s="184"/>
      <c r="V357" s="184"/>
      <c r="W357" s="184"/>
      <c r="X357" s="184"/>
    </row>
    <row r="358" spans="1:24" s="166" customFormat="1" ht="8.65" customHeight="1" x14ac:dyDescent="0.15">
      <c r="A358" s="178" t="s">
        <v>31</v>
      </c>
      <c r="B358" s="179">
        <f t="shared" si="27"/>
        <v>187.21132300000002</v>
      </c>
      <c r="C358" s="180">
        <v>84.804769999999991</v>
      </c>
      <c r="D358" s="180">
        <v>0.93548899999999946</v>
      </c>
      <c r="E358" s="180" t="s">
        <v>75</v>
      </c>
      <c r="F358" s="180" t="s">
        <v>75</v>
      </c>
      <c r="G358" s="180">
        <v>32.409242000000013</v>
      </c>
      <c r="H358" s="180" t="s">
        <v>75</v>
      </c>
      <c r="I358" s="180" t="s">
        <v>75</v>
      </c>
      <c r="J358" s="180" t="s">
        <v>75</v>
      </c>
      <c r="K358" s="180">
        <v>6.0498950000000002</v>
      </c>
      <c r="L358" s="180">
        <v>-2.4572679999999996</v>
      </c>
      <c r="M358" s="180" t="s">
        <v>75</v>
      </c>
      <c r="N358" s="179">
        <v>65.469194999999999</v>
      </c>
      <c r="P358" s="177"/>
      <c r="Q358" s="168"/>
      <c r="R358" s="168"/>
      <c r="S358" s="172"/>
      <c r="T358" s="184"/>
      <c r="U358" s="184"/>
      <c r="V358" s="184"/>
      <c r="W358" s="184"/>
      <c r="X358" s="184"/>
    </row>
    <row r="359" spans="1:24" s="166" customFormat="1" ht="8.65" customHeight="1" x14ac:dyDescent="0.15">
      <c r="A359" s="174" t="s">
        <v>32</v>
      </c>
      <c r="B359" s="175">
        <f t="shared" si="27"/>
        <v>284.79285500000003</v>
      </c>
      <c r="C359" s="176">
        <v>159.45734899999999</v>
      </c>
      <c r="D359" s="176">
        <v>16.791951999999995</v>
      </c>
      <c r="E359" s="176" t="s">
        <v>75</v>
      </c>
      <c r="F359" s="176">
        <v>-42.071496000000003</v>
      </c>
      <c r="G359" s="176">
        <v>17.519799999999996</v>
      </c>
      <c r="H359" s="176">
        <v>3.4758190000000004</v>
      </c>
      <c r="I359" s="176">
        <v>0</v>
      </c>
      <c r="J359" s="176">
        <v>117.27352200000001</v>
      </c>
      <c r="K359" s="176">
        <v>3.9355390000000003</v>
      </c>
      <c r="L359" s="176" t="s">
        <v>76</v>
      </c>
      <c r="M359" s="176">
        <v>0</v>
      </c>
      <c r="N359" s="175">
        <v>8.4103700000000003</v>
      </c>
      <c r="P359" s="177"/>
      <c r="Q359" s="168"/>
      <c r="R359" s="168"/>
      <c r="S359" s="172"/>
      <c r="T359" s="184"/>
      <c r="U359" s="184"/>
      <c r="V359" s="184"/>
      <c r="W359" s="184"/>
      <c r="X359" s="184"/>
    </row>
    <row r="360" spans="1:24" s="166" customFormat="1" ht="8.65" customHeight="1" x14ac:dyDescent="0.15">
      <c r="A360" s="174" t="s">
        <v>33</v>
      </c>
      <c r="B360" s="175">
        <f t="shared" si="27"/>
        <v>152.7071927100001</v>
      </c>
      <c r="C360" s="176">
        <v>26.944940459999998</v>
      </c>
      <c r="D360" s="176">
        <v>18.301971999999992</v>
      </c>
      <c r="E360" s="176" t="s">
        <v>75</v>
      </c>
      <c r="F360" s="176" t="s">
        <v>75</v>
      </c>
      <c r="G360" s="176">
        <v>15.043108999999994</v>
      </c>
      <c r="H360" s="176">
        <v>86.021375250000006</v>
      </c>
      <c r="I360" s="176">
        <v>0</v>
      </c>
      <c r="J360" s="176" t="s">
        <v>75</v>
      </c>
      <c r="K360" s="176">
        <v>1.8351379999999997</v>
      </c>
      <c r="L360" s="176" t="s">
        <v>75</v>
      </c>
      <c r="M360" s="176">
        <v>0</v>
      </c>
      <c r="N360" s="175">
        <v>4.5606580000001031</v>
      </c>
      <c r="P360" s="177"/>
      <c r="Q360" s="168"/>
      <c r="R360" s="168"/>
      <c r="S360" s="172"/>
      <c r="T360" s="184"/>
      <c r="U360" s="184"/>
      <c r="V360" s="184"/>
      <c r="W360" s="184"/>
      <c r="X360" s="184"/>
    </row>
    <row r="361" spans="1:24" s="166" customFormat="1" ht="8.65" customHeight="1" x14ac:dyDescent="0.15">
      <c r="A361" s="174" t="s">
        <v>34</v>
      </c>
      <c r="B361" s="175">
        <f t="shared" si="27"/>
        <v>1667.2295502000027</v>
      </c>
      <c r="C361" s="176">
        <v>941.85545509999884</v>
      </c>
      <c r="D361" s="176">
        <v>60.079765999999992</v>
      </c>
      <c r="E361" s="176">
        <v>59.179132999999965</v>
      </c>
      <c r="F361" s="176">
        <v>-0.5582069999999999</v>
      </c>
      <c r="G361" s="176">
        <v>112.42468100000001</v>
      </c>
      <c r="H361" s="176">
        <v>16.047795999999998</v>
      </c>
      <c r="I361" s="176">
        <v>0.64052900000000002</v>
      </c>
      <c r="J361" s="176">
        <v>63.147256999999996</v>
      </c>
      <c r="K361" s="176">
        <v>33.868941000000007</v>
      </c>
      <c r="L361" s="176">
        <v>1.3456780000000002</v>
      </c>
      <c r="M361" s="176">
        <v>17.256584</v>
      </c>
      <c r="N361" s="175">
        <v>361.941937100004</v>
      </c>
      <c r="P361" s="177"/>
      <c r="Q361" s="168"/>
      <c r="R361" s="168"/>
      <c r="S361" s="172"/>
      <c r="T361" s="184"/>
      <c r="U361" s="184"/>
      <c r="V361" s="184"/>
      <c r="W361" s="184"/>
      <c r="X361" s="184"/>
    </row>
    <row r="362" spans="1:24" s="166" customFormat="1" ht="8.65" customHeight="1" x14ac:dyDescent="0.15">
      <c r="A362" s="178" t="s">
        <v>35</v>
      </c>
      <c r="B362" s="179">
        <f>SUM(C362:N362)</f>
        <v>201.17997679999991</v>
      </c>
      <c r="C362" s="180">
        <v>94.824475339999978</v>
      </c>
      <c r="D362" s="180">
        <v>0.50305899999999992</v>
      </c>
      <c r="E362" s="180">
        <v>0</v>
      </c>
      <c r="F362" s="180">
        <v>0</v>
      </c>
      <c r="G362" s="180">
        <v>39.178879000000009</v>
      </c>
      <c r="H362" s="180">
        <v>15.288588040000002</v>
      </c>
      <c r="I362" s="180" t="s">
        <v>75</v>
      </c>
      <c r="J362" s="180" t="s">
        <v>75</v>
      </c>
      <c r="K362" s="180">
        <v>4.3520019999999997</v>
      </c>
      <c r="L362" s="180">
        <v>0.33434999999999998</v>
      </c>
      <c r="M362" s="180">
        <v>0</v>
      </c>
      <c r="N362" s="179">
        <v>46.698623419999905</v>
      </c>
      <c r="P362" s="177"/>
      <c r="Q362" s="168"/>
      <c r="R362" s="168"/>
      <c r="S362" s="172"/>
      <c r="T362" s="184"/>
      <c r="U362" s="184"/>
      <c r="V362" s="184"/>
      <c r="W362" s="184"/>
      <c r="X362" s="184"/>
    </row>
    <row r="363" spans="1:24" s="166" customFormat="1" ht="8.65" customHeight="1" x14ac:dyDescent="0.15">
      <c r="A363" s="174" t="s">
        <v>36</v>
      </c>
      <c r="B363" s="175">
        <f t="shared" ref="B363:B374" si="28">SUM(C363:N363)</f>
        <v>380.89686500000022</v>
      </c>
      <c r="C363" s="176">
        <v>184.1742689999999</v>
      </c>
      <c r="D363" s="176">
        <v>29.618216000000007</v>
      </c>
      <c r="E363" s="176">
        <v>7.8660169999999949</v>
      </c>
      <c r="F363" s="176" t="s">
        <v>75</v>
      </c>
      <c r="G363" s="176">
        <v>77.712927000000008</v>
      </c>
      <c r="H363" s="176">
        <v>11.933725999999998</v>
      </c>
      <c r="I363" s="176">
        <v>5.5556469999999996</v>
      </c>
      <c r="J363" s="176" t="s">
        <v>75</v>
      </c>
      <c r="K363" s="176">
        <v>15.691533999999999</v>
      </c>
      <c r="L363" s="176">
        <v>0.16558499999999993</v>
      </c>
      <c r="M363" s="176">
        <v>0</v>
      </c>
      <c r="N363" s="175">
        <v>48.178944000000286</v>
      </c>
      <c r="P363" s="177"/>
      <c r="Q363" s="168"/>
      <c r="R363" s="168"/>
      <c r="S363" s="172"/>
      <c r="T363" s="184"/>
      <c r="U363" s="184"/>
      <c r="V363" s="184"/>
      <c r="W363" s="184"/>
      <c r="X363" s="184"/>
    </row>
    <row r="364" spans="1:24" s="166" customFormat="1" ht="8.65" customHeight="1" x14ac:dyDescent="0.15">
      <c r="A364" s="174" t="s">
        <v>61</v>
      </c>
      <c r="B364" s="175">
        <f t="shared" si="28"/>
        <v>1071.5038360000021</v>
      </c>
      <c r="C364" s="176">
        <v>261.09173300000009</v>
      </c>
      <c r="D364" s="176">
        <v>59.625124999999997</v>
      </c>
      <c r="E364" s="176">
        <v>46.260596</v>
      </c>
      <c r="F364" s="176">
        <v>40.760746999999995</v>
      </c>
      <c r="G364" s="176">
        <v>283.96302699999995</v>
      </c>
      <c r="H364" s="176">
        <v>233.48412400000001</v>
      </c>
      <c r="I364" s="176">
        <v>8.9111080000000005</v>
      </c>
      <c r="J364" s="176">
        <v>13.813478999999997</v>
      </c>
      <c r="K364" s="176">
        <v>8.2394870000000004</v>
      </c>
      <c r="L364" s="176">
        <v>27.500191000000001</v>
      </c>
      <c r="M364" s="176" t="s">
        <v>75</v>
      </c>
      <c r="N364" s="175">
        <v>87.854219000001876</v>
      </c>
      <c r="P364" s="177"/>
      <c r="Q364" s="168"/>
      <c r="R364" s="168"/>
      <c r="S364" s="172"/>
      <c r="T364" s="184"/>
      <c r="U364" s="184"/>
      <c r="V364" s="184"/>
      <c r="W364" s="184"/>
      <c r="X364" s="184"/>
    </row>
    <row r="365" spans="1:24" s="166" customFormat="1" ht="8.65" customHeight="1" x14ac:dyDescent="0.15">
      <c r="A365" s="174" t="s">
        <v>38</v>
      </c>
      <c r="B365" s="175">
        <f t="shared" si="28"/>
        <v>302.18579016999968</v>
      </c>
      <c r="C365" s="176">
        <v>54.446770660000027</v>
      </c>
      <c r="D365" s="176">
        <v>49.659375999999988</v>
      </c>
      <c r="E365" s="176">
        <v>4.519647</v>
      </c>
      <c r="F365" s="176">
        <v>1.742753</v>
      </c>
      <c r="G365" s="176">
        <v>156.20967300000004</v>
      </c>
      <c r="H365" s="176">
        <v>8.8097221599999997</v>
      </c>
      <c r="I365" s="176" t="s">
        <v>75</v>
      </c>
      <c r="J365" s="176">
        <v>1.3173029999999999</v>
      </c>
      <c r="K365" s="176">
        <v>19.107025000000004</v>
      </c>
      <c r="L365" s="176">
        <v>2.1177541300000002</v>
      </c>
      <c r="M365" s="176" t="s">
        <v>75</v>
      </c>
      <c r="N365" s="175">
        <v>4.2557662199996571</v>
      </c>
      <c r="P365" s="177"/>
      <c r="Q365" s="168"/>
      <c r="R365" s="168"/>
      <c r="S365" s="172"/>
      <c r="T365" s="184"/>
      <c r="U365" s="184"/>
      <c r="V365" s="184"/>
      <c r="W365" s="184"/>
      <c r="X365" s="184"/>
    </row>
    <row r="366" spans="1:24" s="166" customFormat="1" ht="8.65" customHeight="1" x14ac:dyDescent="0.15">
      <c r="A366" s="178" t="s">
        <v>39</v>
      </c>
      <c r="B366" s="179">
        <f t="shared" si="28"/>
        <v>460.72732700000006</v>
      </c>
      <c r="C366" s="180">
        <v>130.67107299999998</v>
      </c>
      <c r="D366" s="180">
        <v>-33.537860999999999</v>
      </c>
      <c r="E366" s="180">
        <v>38.333646000000009</v>
      </c>
      <c r="F366" s="180">
        <v>0</v>
      </c>
      <c r="G366" s="180">
        <v>22.669747000000001</v>
      </c>
      <c r="H366" s="180">
        <v>80.693412999999993</v>
      </c>
      <c r="I366" s="180" t="s">
        <v>75</v>
      </c>
      <c r="J366" s="180">
        <v>2.2964979999999997</v>
      </c>
      <c r="K366" s="180">
        <v>42.766153000000003</v>
      </c>
      <c r="L366" s="180">
        <v>26.271184999999996</v>
      </c>
      <c r="M366" s="180">
        <v>0</v>
      </c>
      <c r="N366" s="179">
        <v>150.5634730000001</v>
      </c>
      <c r="P366" s="177"/>
      <c r="Q366" s="168"/>
      <c r="R366" s="168"/>
      <c r="S366" s="172"/>
      <c r="T366" s="184"/>
      <c r="U366" s="184"/>
      <c r="V366" s="184"/>
      <c r="W366" s="184"/>
      <c r="X366" s="184"/>
    </row>
    <row r="367" spans="1:24" s="166" customFormat="1" ht="8.65" customHeight="1" x14ac:dyDescent="0.15">
      <c r="A367" s="174" t="s">
        <v>40</v>
      </c>
      <c r="B367" s="175">
        <f t="shared" si="28"/>
        <v>175.53634967000002</v>
      </c>
      <c r="C367" s="176">
        <v>78.33179477999991</v>
      </c>
      <c r="D367" s="176">
        <v>1.2194950000000002</v>
      </c>
      <c r="E367" s="176">
        <v>0.22636499999999998</v>
      </c>
      <c r="F367" s="176">
        <v>0.17124499999999998</v>
      </c>
      <c r="G367" s="176">
        <v>24.801798139999999</v>
      </c>
      <c r="H367" s="176">
        <v>63.754490750000002</v>
      </c>
      <c r="I367" s="176">
        <v>0</v>
      </c>
      <c r="J367" s="176" t="s">
        <v>75</v>
      </c>
      <c r="K367" s="176">
        <v>5.0215050000000003</v>
      </c>
      <c r="L367" s="176" t="s">
        <v>75</v>
      </c>
      <c r="M367" s="176">
        <v>0</v>
      </c>
      <c r="N367" s="175">
        <v>2.0096560000001205</v>
      </c>
      <c r="P367" s="177"/>
      <c r="Q367" s="168"/>
      <c r="R367" s="168"/>
      <c r="S367" s="172"/>
      <c r="T367" s="184"/>
      <c r="U367" s="184"/>
      <c r="V367" s="184"/>
      <c r="W367" s="184"/>
      <c r="X367" s="184"/>
    </row>
    <row r="368" spans="1:24" s="166" customFormat="1" ht="8.65" customHeight="1" x14ac:dyDescent="0.15">
      <c r="A368" s="174" t="s">
        <v>41</v>
      </c>
      <c r="B368" s="175">
        <f t="shared" si="28"/>
        <v>1574.3363465499992</v>
      </c>
      <c r="C368" s="176">
        <v>778.1794023499989</v>
      </c>
      <c r="D368" s="176">
        <v>0.74816000000000016</v>
      </c>
      <c r="E368" s="176">
        <v>0.35046600000000022</v>
      </c>
      <c r="F368" s="176" t="s">
        <v>76</v>
      </c>
      <c r="G368" s="176">
        <v>3.4172350000000322</v>
      </c>
      <c r="H368" s="176">
        <v>371.68687320000004</v>
      </c>
      <c r="I368" s="176">
        <v>0</v>
      </c>
      <c r="J368" s="176">
        <v>3.0753190000000004</v>
      </c>
      <c r="K368" s="176">
        <v>11.715653</v>
      </c>
      <c r="L368" s="176" t="s">
        <v>75</v>
      </c>
      <c r="M368" s="176">
        <v>0</v>
      </c>
      <c r="N368" s="175">
        <v>405.16323800000032</v>
      </c>
      <c r="P368" s="177"/>
      <c r="Q368" s="168"/>
      <c r="R368" s="168"/>
      <c r="S368" s="172"/>
      <c r="T368" s="184"/>
      <c r="U368" s="184"/>
      <c r="V368" s="184"/>
      <c r="W368" s="184"/>
      <c r="X368" s="184"/>
    </row>
    <row r="369" spans="1:24" s="166" customFormat="1" ht="8.65" customHeight="1" x14ac:dyDescent="0.15">
      <c r="A369" s="174" t="s">
        <v>42</v>
      </c>
      <c r="B369" s="175">
        <f t="shared" si="28"/>
        <v>135.01064355999995</v>
      </c>
      <c r="C369" s="176">
        <v>59.294303559999989</v>
      </c>
      <c r="D369" s="176">
        <v>0.17629600000000012</v>
      </c>
      <c r="E369" s="176">
        <v>0</v>
      </c>
      <c r="F369" s="176">
        <v>0.46559099999999992</v>
      </c>
      <c r="G369" s="176">
        <v>19.318223</v>
      </c>
      <c r="H369" s="176" t="s">
        <v>75</v>
      </c>
      <c r="I369" s="176">
        <v>0</v>
      </c>
      <c r="J369" s="176" t="s">
        <v>75</v>
      </c>
      <c r="K369" s="176">
        <v>6.5641020000000001</v>
      </c>
      <c r="L369" s="176">
        <v>0</v>
      </c>
      <c r="M369" s="176">
        <v>0</v>
      </c>
      <c r="N369" s="175">
        <v>49.192127999999954</v>
      </c>
      <c r="P369" s="177"/>
      <c r="Q369" s="168"/>
      <c r="R369" s="168"/>
      <c r="S369" s="172"/>
      <c r="T369" s="184"/>
      <c r="U369" s="184"/>
      <c r="V369" s="184"/>
      <c r="W369" s="184"/>
      <c r="X369" s="184"/>
    </row>
    <row r="370" spans="1:24" s="166" customFormat="1" ht="8.65" customHeight="1" x14ac:dyDescent="0.15">
      <c r="A370" s="178" t="s">
        <v>43</v>
      </c>
      <c r="B370" s="179">
        <f t="shared" si="28"/>
        <v>932.42304499999887</v>
      </c>
      <c r="C370" s="180">
        <v>588.02221999999972</v>
      </c>
      <c r="D370" s="180">
        <v>32.498381999999999</v>
      </c>
      <c r="E370" s="180">
        <v>1.4222609999999998</v>
      </c>
      <c r="F370" s="180">
        <v>0</v>
      </c>
      <c r="G370" s="180">
        <v>33.792816000000016</v>
      </c>
      <c r="H370" s="180" t="s">
        <v>75</v>
      </c>
      <c r="I370" s="180">
        <v>0</v>
      </c>
      <c r="J370" s="180">
        <v>67.058640999999994</v>
      </c>
      <c r="K370" s="180">
        <v>15.3971</v>
      </c>
      <c r="L370" s="180" t="s">
        <v>75</v>
      </c>
      <c r="M370" s="180">
        <v>0</v>
      </c>
      <c r="N370" s="179">
        <v>194.2316249999991</v>
      </c>
      <c r="P370" s="177"/>
      <c r="Q370" s="168"/>
      <c r="R370" s="168"/>
      <c r="S370" s="172"/>
      <c r="T370" s="184"/>
      <c r="U370" s="184"/>
      <c r="V370" s="184"/>
      <c r="W370" s="184"/>
      <c r="X370" s="184"/>
    </row>
    <row r="371" spans="1:24" s="166" customFormat="1" ht="8.65" customHeight="1" x14ac:dyDescent="0.15">
      <c r="A371" s="174" t="s">
        <v>44</v>
      </c>
      <c r="B371" s="175">
        <f t="shared" si="28"/>
        <v>123.70981099999992</v>
      </c>
      <c r="C371" s="176">
        <v>41.649648999999997</v>
      </c>
      <c r="D371" s="176" t="s">
        <v>76</v>
      </c>
      <c r="E371" s="176">
        <v>30.134157000000002</v>
      </c>
      <c r="F371" s="176" t="s">
        <v>75</v>
      </c>
      <c r="G371" s="176">
        <v>26.579089</v>
      </c>
      <c r="H371" s="176" t="s">
        <v>75</v>
      </c>
      <c r="I371" s="176">
        <v>0</v>
      </c>
      <c r="J371" s="176" t="s">
        <v>75</v>
      </c>
      <c r="K371" s="176">
        <v>2.3755199999999999</v>
      </c>
      <c r="L371" s="176" t="s">
        <v>75</v>
      </c>
      <c r="M371" s="176">
        <v>0</v>
      </c>
      <c r="N371" s="175">
        <v>22.971395999999928</v>
      </c>
      <c r="P371" s="177"/>
      <c r="Q371" s="168"/>
      <c r="R371" s="168"/>
      <c r="S371" s="172"/>
      <c r="T371" s="184"/>
      <c r="U371" s="184"/>
      <c r="V371" s="184"/>
      <c r="W371" s="184"/>
      <c r="X371" s="184"/>
    </row>
    <row r="372" spans="1:24" s="166" customFormat="1" ht="8.65" customHeight="1" x14ac:dyDescent="0.15">
      <c r="A372" s="174" t="s">
        <v>45</v>
      </c>
      <c r="B372" s="175">
        <f t="shared" si="28"/>
        <v>607.78018616999964</v>
      </c>
      <c r="C372" s="176">
        <v>255.26589569000004</v>
      </c>
      <c r="D372" s="176">
        <v>-3.4542700000000006</v>
      </c>
      <c r="E372" s="176">
        <v>5.6023870000000002</v>
      </c>
      <c r="F372" s="176">
        <v>27.585079999999994</v>
      </c>
      <c r="G372" s="176">
        <v>186.38200900000007</v>
      </c>
      <c r="H372" s="176">
        <v>6.093538999999998</v>
      </c>
      <c r="I372" s="176" t="s">
        <v>75</v>
      </c>
      <c r="J372" s="176" t="s">
        <v>75</v>
      </c>
      <c r="K372" s="176">
        <v>11.746652860000001</v>
      </c>
      <c r="L372" s="176">
        <v>0.65749400000000002</v>
      </c>
      <c r="M372" s="176">
        <v>0</v>
      </c>
      <c r="N372" s="175">
        <v>117.9013986199995</v>
      </c>
      <c r="P372" s="177"/>
      <c r="Q372" s="168"/>
      <c r="R372" s="168"/>
      <c r="S372" s="172"/>
      <c r="T372" s="184"/>
      <c r="U372" s="184"/>
      <c r="V372" s="184"/>
      <c r="W372" s="184"/>
      <c r="X372" s="184"/>
    </row>
    <row r="373" spans="1:24" s="166" customFormat="1" ht="8.65" customHeight="1" x14ac:dyDescent="0.15">
      <c r="A373" s="174" t="s">
        <v>46</v>
      </c>
      <c r="B373" s="175">
        <f t="shared" si="28"/>
        <v>145.53444963999996</v>
      </c>
      <c r="C373" s="176">
        <v>96.642145179999986</v>
      </c>
      <c r="D373" s="176">
        <v>0.62851999999999997</v>
      </c>
      <c r="E373" s="176">
        <v>0.43395499999999992</v>
      </c>
      <c r="F373" s="176" t="s">
        <v>75</v>
      </c>
      <c r="G373" s="176">
        <v>24.683444000000005</v>
      </c>
      <c r="H373" s="176">
        <v>6.1873626899999987</v>
      </c>
      <c r="I373" s="176">
        <v>0</v>
      </c>
      <c r="J373" s="176" t="s">
        <v>75</v>
      </c>
      <c r="K373" s="176">
        <v>6.8028320000000004</v>
      </c>
      <c r="L373" s="176">
        <v>2.2544379999999995</v>
      </c>
      <c r="M373" s="176" t="s">
        <v>75</v>
      </c>
      <c r="N373" s="175">
        <v>7.9017527700000016</v>
      </c>
      <c r="P373" s="177"/>
      <c r="Q373" s="168"/>
      <c r="R373" s="168"/>
      <c r="S373" s="172"/>
      <c r="T373" s="184"/>
      <c r="U373" s="184"/>
      <c r="V373" s="184"/>
      <c r="W373" s="184"/>
      <c r="X373" s="184"/>
    </row>
    <row r="374" spans="1:24" s="166" customFormat="1" ht="8.65" customHeight="1" x14ac:dyDescent="0.15">
      <c r="A374" s="178" t="s">
        <v>47</v>
      </c>
      <c r="B374" s="179">
        <f t="shared" si="28"/>
        <v>1836.462303</v>
      </c>
      <c r="C374" s="180">
        <v>129.05312000000001</v>
      </c>
      <c r="D374" s="180">
        <v>0.13226800000000005</v>
      </c>
      <c r="E374" s="180">
        <v>0</v>
      </c>
      <c r="F374" s="180">
        <v>0</v>
      </c>
      <c r="G374" s="180">
        <v>9.1250340000000012</v>
      </c>
      <c r="H374" s="180">
        <v>1483.9478569999999</v>
      </c>
      <c r="I374" s="180">
        <v>0</v>
      </c>
      <c r="J374" s="180" t="s">
        <v>75</v>
      </c>
      <c r="K374" s="180">
        <v>1.4575100000000001</v>
      </c>
      <c r="L374" s="180">
        <v>0</v>
      </c>
      <c r="M374" s="180">
        <v>0</v>
      </c>
      <c r="N374" s="179">
        <v>212.74651400000016</v>
      </c>
      <c r="P374" s="177"/>
      <c r="Q374" s="168"/>
      <c r="R374" s="168"/>
      <c r="S374" s="172"/>
      <c r="T374" s="184"/>
      <c r="U374" s="184"/>
      <c r="V374" s="184"/>
      <c r="W374" s="184"/>
      <c r="X374" s="184"/>
    </row>
    <row r="375" spans="1:24" s="166" customFormat="1" ht="8.65" customHeight="1" x14ac:dyDescent="0.15">
      <c r="A375" s="163"/>
      <c r="B375" s="186"/>
      <c r="C375" s="186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Q375" s="167"/>
      <c r="R375" s="168"/>
    </row>
    <row r="376" spans="1:24" s="166" customFormat="1" ht="9" customHeight="1" x14ac:dyDescent="0.15">
      <c r="A376" s="132" t="s">
        <v>77</v>
      </c>
      <c r="B376" s="182"/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90"/>
      <c r="N376" s="182"/>
      <c r="P376" s="191"/>
      <c r="Q376" s="167"/>
      <c r="R376" s="168"/>
      <c r="S376" s="184"/>
      <c r="T376" s="184"/>
      <c r="U376" s="184"/>
      <c r="V376" s="184"/>
      <c r="W376" s="184"/>
      <c r="X376" s="184"/>
    </row>
    <row r="377" spans="1:24" s="166" customFormat="1" ht="8.65" customHeight="1" x14ac:dyDescent="0.15">
      <c r="A377" s="163">
        <v>2009</v>
      </c>
      <c r="B377" s="164"/>
      <c r="C377" s="164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Q377" s="167"/>
      <c r="R377" s="168"/>
    </row>
    <row r="378" spans="1:24" s="171" customFormat="1" ht="8.65" customHeight="1" x14ac:dyDescent="0.15">
      <c r="A378" s="169" t="s">
        <v>15</v>
      </c>
      <c r="B378" s="170">
        <f>SUM(B380:B411)</f>
        <v>17961.637380099997</v>
      </c>
      <c r="C378" s="170">
        <f t="shared" ref="C378:K378" si="29">SUM(C380:C411)</f>
        <v>8873.2744566900019</v>
      </c>
      <c r="D378" s="170">
        <f>SUM(D380:D411)-2.7</f>
        <v>327.62963515000007</v>
      </c>
      <c r="E378" s="170">
        <f>SUM(E380:E411)+2.4</f>
        <v>236.09169977999994</v>
      </c>
      <c r="F378" s="170">
        <f>SUM(F380:F411)-28.6</f>
        <v>95.264068449999996</v>
      </c>
      <c r="G378" s="170">
        <f t="shared" si="29"/>
        <v>2743.9527150300005</v>
      </c>
      <c r="H378" s="170">
        <f>SUM(H380:H411)+9.1</f>
        <v>2143.0242038500005</v>
      </c>
      <c r="I378" s="170">
        <f>SUM(I380:I411)+12.1</f>
        <v>170.77475100000001</v>
      </c>
      <c r="J378" s="170">
        <f>SUM(J380:J411)+41</f>
        <v>768.38700760000006</v>
      </c>
      <c r="K378" s="170">
        <f t="shared" si="29"/>
        <v>80.460058320000002</v>
      </c>
      <c r="L378" s="170">
        <f>SUM(L380:L411)+29</f>
        <v>78.689438530000004</v>
      </c>
      <c r="M378" s="170">
        <f>SUM(M380:M411)+1.7</f>
        <v>9.5278103399999985</v>
      </c>
      <c r="N378" s="170">
        <f>SUM(N380:N411)-64</f>
        <v>2434.5615353599942</v>
      </c>
      <c r="P378" s="170"/>
      <c r="Q378" s="170"/>
      <c r="R378" s="168"/>
      <c r="S378" s="172"/>
      <c r="T378" s="185"/>
      <c r="U378" s="185"/>
      <c r="V378" s="185"/>
      <c r="W378" s="185"/>
      <c r="X378" s="185"/>
    </row>
    <row r="379" spans="1:24" s="171" customFormat="1" ht="3.95" customHeight="1" x14ac:dyDescent="0.15">
      <c r="A379" s="169"/>
      <c r="B379" s="170"/>
      <c r="C379" s="170"/>
      <c r="D379" s="170"/>
      <c r="E379" s="170"/>
      <c r="F379" s="170"/>
      <c r="G379" s="170"/>
      <c r="H379" s="170"/>
      <c r="I379" s="170"/>
      <c r="J379" s="170"/>
      <c r="K379" s="170"/>
      <c r="L379" s="170"/>
      <c r="M379" s="170"/>
      <c r="N379" s="170"/>
      <c r="P379" s="185"/>
      <c r="Q379" s="167"/>
      <c r="R379" s="168"/>
      <c r="S379" s="172"/>
      <c r="T379" s="185"/>
      <c r="U379" s="185"/>
      <c r="V379" s="185"/>
      <c r="W379" s="185"/>
      <c r="X379" s="185"/>
    </row>
    <row r="380" spans="1:24" s="166" customFormat="1" ht="8.65" customHeight="1" x14ac:dyDescent="0.15">
      <c r="A380" s="174" t="s">
        <v>16</v>
      </c>
      <c r="B380" s="175">
        <f t="shared" ref="B380:B398" si="30">SUM(C380:N380)</f>
        <v>342.1243536799999</v>
      </c>
      <c r="C380" s="176">
        <v>151.70776292000005</v>
      </c>
      <c r="D380" s="176" t="s">
        <v>76</v>
      </c>
      <c r="E380" s="176">
        <v>1.5474289999999997</v>
      </c>
      <c r="F380" s="176" t="s">
        <v>75</v>
      </c>
      <c r="G380" s="176">
        <v>16.771045999999991</v>
      </c>
      <c r="H380" s="176">
        <v>2.9332957600000005</v>
      </c>
      <c r="I380" s="176" t="s">
        <v>75</v>
      </c>
      <c r="J380" s="176">
        <v>143.82558</v>
      </c>
      <c r="K380" s="176">
        <v>0.68946499999999999</v>
      </c>
      <c r="L380" s="176">
        <v>0</v>
      </c>
      <c r="M380" s="176" t="s">
        <v>75</v>
      </c>
      <c r="N380" s="176">
        <v>24.64977499999992</v>
      </c>
      <c r="P380" s="177"/>
      <c r="Q380" s="168"/>
      <c r="R380" s="168"/>
      <c r="S380" s="172"/>
      <c r="T380" s="184"/>
      <c r="U380" s="184"/>
      <c r="V380" s="184"/>
      <c r="W380" s="184"/>
      <c r="X380" s="184"/>
    </row>
    <row r="381" spans="1:24" s="166" customFormat="1" ht="8.65" customHeight="1" x14ac:dyDescent="0.15">
      <c r="A381" s="174" t="s">
        <v>17</v>
      </c>
      <c r="B381" s="175">
        <f t="shared" si="30"/>
        <v>829.58471115999873</v>
      </c>
      <c r="C381" s="176">
        <v>503.32535923999916</v>
      </c>
      <c r="D381" s="176">
        <v>5.7183803900000001</v>
      </c>
      <c r="E381" s="176">
        <v>-9.0026109999999964</v>
      </c>
      <c r="F381" s="176" t="s">
        <v>75</v>
      </c>
      <c r="G381" s="176">
        <v>35.210993000000002</v>
      </c>
      <c r="H381" s="176">
        <v>8.4429770000000008</v>
      </c>
      <c r="I381" s="176" t="s">
        <v>75</v>
      </c>
      <c r="J381" s="176">
        <v>123.97764691</v>
      </c>
      <c r="K381" s="176">
        <v>7.2461169999999981</v>
      </c>
      <c r="L381" s="176">
        <v>0</v>
      </c>
      <c r="M381" s="176">
        <v>3.8009510000000013</v>
      </c>
      <c r="N381" s="176">
        <v>150.86489761999951</v>
      </c>
      <c r="P381" s="177"/>
      <c r="Q381" s="168"/>
      <c r="R381" s="168"/>
      <c r="S381" s="172"/>
      <c r="T381" s="184"/>
      <c r="U381" s="184"/>
      <c r="V381" s="184"/>
      <c r="W381" s="184"/>
      <c r="X381" s="184"/>
    </row>
    <row r="382" spans="1:24" s="166" customFormat="1" ht="8.65" customHeight="1" x14ac:dyDescent="0.15">
      <c r="A382" s="174" t="s">
        <v>18</v>
      </c>
      <c r="B382" s="175">
        <f t="shared" si="30"/>
        <v>451.55422853000005</v>
      </c>
      <c r="C382" s="176">
        <v>321.58680678999997</v>
      </c>
      <c r="D382" s="176">
        <v>35.305235000000003</v>
      </c>
      <c r="E382" s="176" t="s">
        <v>76</v>
      </c>
      <c r="F382" s="176">
        <v>5.9319000000000004E-2</v>
      </c>
      <c r="G382" s="176">
        <v>16.377760000000002</v>
      </c>
      <c r="H382" s="176">
        <v>8.669830000000001</v>
      </c>
      <c r="I382" s="176" t="s">
        <v>75</v>
      </c>
      <c r="J382" s="176" t="s">
        <v>75</v>
      </c>
      <c r="K382" s="176">
        <v>21.452047999999998</v>
      </c>
      <c r="L382" s="176">
        <v>0.14779</v>
      </c>
      <c r="M382" s="176">
        <v>0</v>
      </c>
      <c r="N382" s="176">
        <v>47.955439740000088</v>
      </c>
      <c r="P382" s="177"/>
      <c r="Q382" s="168"/>
      <c r="R382" s="168"/>
      <c r="S382" s="172"/>
      <c r="T382" s="184"/>
      <c r="U382" s="184"/>
      <c r="V382" s="184"/>
      <c r="W382" s="184"/>
      <c r="X382" s="184"/>
    </row>
    <row r="383" spans="1:24" s="166" customFormat="1" ht="8.65" customHeight="1" x14ac:dyDescent="0.15">
      <c r="A383" s="178" t="s">
        <v>19</v>
      </c>
      <c r="B383" s="179">
        <f t="shared" si="30"/>
        <v>25.896665690000006</v>
      </c>
      <c r="C383" s="180">
        <v>5.140089190000003</v>
      </c>
      <c r="D383" s="180" t="s">
        <v>75</v>
      </c>
      <c r="E383" s="180">
        <v>0</v>
      </c>
      <c r="F383" s="180">
        <v>0</v>
      </c>
      <c r="G383" s="180">
        <v>7.7061850000000005</v>
      </c>
      <c r="H383" s="180" t="s">
        <v>75</v>
      </c>
      <c r="I383" s="180">
        <v>0</v>
      </c>
      <c r="J383" s="180" t="s">
        <v>75</v>
      </c>
      <c r="K383" s="180">
        <v>8.1486000000000003E-2</v>
      </c>
      <c r="L383" s="180" t="s">
        <v>75</v>
      </c>
      <c r="M383" s="180">
        <v>0</v>
      </c>
      <c r="N383" s="179">
        <v>12.968905500000004</v>
      </c>
      <c r="P383" s="177"/>
      <c r="Q383" s="168"/>
      <c r="R383" s="168"/>
      <c r="S383" s="172"/>
      <c r="T383" s="184"/>
      <c r="U383" s="184"/>
      <c r="V383" s="184"/>
      <c r="W383" s="184"/>
      <c r="X383" s="184"/>
    </row>
    <row r="384" spans="1:24" s="166" customFormat="1" ht="8.65" customHeight="1" x14ac:dyDescent="0.15">
      <c r="A384" s="174" t="s">
        <v>20</v>
      </c>
      <c r="B384" s="175">
        <f t="shared" si="30"/>
        <v>381.21029472000004</v>
      </c>
      <c r="C384" s="176">
        <v>148.41814572000001</v>
      </c>
      <c r="D384" s="176">
        <v>1.8847610000000001</v>
      </c>
      <c r="E384" s="176">
        <v>4.3608199999999986</v>
      </c>
      <c r="F384" s="176" t="s">
        <v>75</v>
      </c>
      <c r="G384" s="176">
        <v>27.656269000000002</v>
      </c>
      <c r="H384" s="176">
        <v>174.11929699999999</v>
      </c>
      <c r="I384" s="176" t="s">
        <v>75</v>
      </c>
      <c r="J384" s="176">
        <v>9.2605240000000038</v>
      </c>
      <c r="K384" s="176">
        <v>1.1620450000000002</v>
      </c>
      <c r="L384" s="176">
        <v>1.470243</v>
      </c>
      <c r="M384" s="176">
        <v>0</v>
      </c>
      <c r="N384" s="175">
        <v>12.878190000000018</v>
      </c>
      <c r="P384" s="177"/>
      <c r="Q384" s="168"/>
      <c r="R384" s="168"/>
      <c r="S384" s="172"/>
      <c r="T384" s="184"/>
      <c r="U384" s="184"/>
      <c r="V384" s="184"/>
      <c r="W384" s="184"/>
      <c r="X384" s="184"/>
    </row>
    <row r="385" spans="1:24" s="166" customFormat="1" ht="8.65" customHeight="1" x14ac:dyDescent="0.15">
      <c r="A385" s="174" t="s">
        <v>21</v>
      </c>
      <c r="B385" s="175">
        <f t="shared" si="30"/>
        <v>134.76719030999993</v>
      </c>
      <c r="C385" s="176">
        <v>37.762590439999997</v>
      </c>
      <c r="D385" s="176">
        <v>-3.4292729999999998</v>
      </c>
      <c r="E385" s="176">
        <v>1.751614</v>
      </c>
      <c r="F385" s="176">
        <v>15.591844000000002</v>
      </c>
      <c r="G385" s="176">
        <v>6.2073700000000009</v>
      </c>
      <c r="H385" s="176">
        <v>12.205665869999997</v>
      </c>
      <c r="I385" s="176">
        <v>0</v>
      </c>
      <c r="J385" s="176">
        <v>24.098002999999999</v>
      </c>
      <c r="K385" s="176">
        <v>1.7972150000000002</v>
      </c>
      <c r="L385" s="176">
        <v>0</v>
      </c>
      <c r="M385" s="176">
        <v>0</v>
      </c>
      <c r="N385" s="175">
        <v>38.782160999999945</v>
      </c>
      <c r="P385" s="177"/>
      <c r="Q385" s="168"/>
      <c r="R385" s="168"/>
      <c r="S385" s="172"/>
      <c r="T385" s="184"/>
      <c r="U385" s="184"/>
      <c r="V385" s="184"/>
      <c r="W385" s="184"/>
      <c r="X385" s="184"/>
    </row>
    <row r="386" spans="1:24" s="166" customFormat="1" ht="8.65" customHeight="1" x14ac:dyDescent="0.15">
      <c r="A386" s="174" t="s">
        <v>22</v>
      </c>
      <c r="B386" s="175">
        <f t="shared" si="30"/>
        <v>91.881580189999994</v>
      </c>
      <c r="C386" s="176">
        <v>56.095982190000008</v>
      </c>
      <c r="D386" s="176" t="s">
        <v>75</v>
      </c>
      <c r="E386" s="176">
        <v>0</v>
      </c>
      <c r="F386" s="176">
        <v>9.8730620000000027</v>
      </c>
      <c r="G386" s="176">
        <v>18.401454000000001</v>
      </c>
      <c r="H386" s="176" t="s">
        <v>75</v>
      </c>
      <c r="I386" s="176">
        <v>0</v>
      </c>
      <c r="J386" s="176">
        <v>3.9558280000000003</v>
      </c>
      <c r="K386" s="176">
        <v>-0.42663700000000004</v>
      </c>
      <c r="L386" s="176">
        <v>0</v>
      </c>
      <c r="M386" s="176">
        <v>0</v>
      </c>
      <c r="N386" s="175">
        <v>3.9818909999999903</v>
      </c>
      <c r="P386" s="177"/>
      <c r="Q386" s="168"/>
      <c r="R386" s="168"/>
      <c r="S386" s="172"/>
      <c r="T386" s="184"/>
      <c r="U386" s="184"/>
      <c r="V386" s="184"/>
      <c r="W386" s="184"/>
      <c r="X386" s="184"/>
    </row>
    <row r="387" spans="1:24" s="166" customFormat="1" ht="8.65" customHeight="1" x14ac:dyDescent="0.15">
      <c r="A387" s="178" t="s">
        <v>23</v>
      </c>
      <c r="B387" s="179">
        <f t="shared" si="30"/>
        <v>1424.5148853000012</v>
      </c>
      <c r="C387" s="180">
        <v>882.40806102999989</v>
      </c>
      <c r="D387" s="180">
        <v>49.951120999999993</v>
      </c>
      <c r="E387" s="180">
        <v>10.479116000000001</v>
      </c>
      <c r="F387" s="180" t="s">
        <v>75</v>
      </c>
      <c r="G387" s="180">
        <v>36.627008000000004</v>
      </c>
      <c r="H387" s="180">
        <v>344.72886900000009</v>
      </c>
      <c r="I387" s="180">
        <v>1.31786</v>
      </c>
      <c r="J387" s="180">
        <v>8.0577900000000025</v>
      </c>
      <c r="K387" s="180">
        <v>0.93173499999999998</v>
      </c>
      <c r="L387" s="180" t="s">
        <v>75</v>
      </c>
      <c r="M387" s="180">
        <v>16.615113999999998</v>
      </c>
      <c r="N387" s="179">
        <v>73.398211270001184</v>
      </c>
      <c r="P387" s="177"/>
      <c r="Q387" s="168"/>
      <c r="R387" s="168"/>
      <c r="S387" s="172"/>
      <c r="T387" s="184"/>
      <c r="U387" s="184"/>
      <c r="V387" s="184"/>
      <c r="W387" s="184"/>
      <c r="X387" s="184"/>
    </row>
    <row r="388" spans="1:24" s="166" customFormat="1" ht="8.65" customHeight="1" x14ac:dyDescent="0.15">
      <c r="A388" s="174" t="s">
        <v>24</v>
      </c>
      <c r="B388" s="175">
        <f t="shared" si="30"/>
        <v>5374.8346769100008</v>
      </c>
      <c r="C388" s="176">
        <v>2470.4262376000024</v>
      </c>
      <c r="D388" s="176">
        <v>72.688528060000024</v>
      </c>
      <c r="E388" s="176">
        <v>197.27278939000004</v>
      </c>
      <c r="F388" s="176">
        <v>15.758028330000004</v>
      </c>
      <c r="G388" s="176">
        <v>1059.7356873300002</v>
      </c>
      <c r="H388" s="176">
        <v>625.1781840000001</v>
      </c>
      <c r="I388" s="176">
        <v>42.767056000000004</v>
      </c>
      <c r="J388" s="176">
        <v>-0.70675031000000144</v>
      </c>
      <c r="K388" s="176">
        <v>45.227717379999994</v>
      </c>
      <c r="L388" s="176">
        <v>9.6561941999999981</v>
      </c>
      <c r="M388" s="176">
        <v>-19.432527159999999</v>
      </c>
      <c r="N388" s="175">
        <v>856.26353208999808</v>
      </c>
      <c r="P388" s="177"/>
      <c r="Q388" s="168"/>
      <c r="R388" s="168"/>
      <c r="S388" s="172"/>
      <c r="T388" s="184"/>
      <c r="U388" s="184"/>
      <c r="V388" s="184"/>
      <c r="W388" s="184"/>
      <c r="X388" s="184"/>
    </row>
    <row r="389" spans="1:24" s="166" customFormat="1" ht="8.65" customHeight="1" x14ac:dyDescent="0.15">
      <c r="A389" s="174" t="s">
        <v>25</v>
      </c>
      <c r="B389" s="175">
        <f t="shared" si="30"/>
        <v>127.36882939000002</v>
      </c>
      <c r="C389" s="176">
        <v>26.334103999999996</v>
      </c>
      <c r="D389" s="176">
        <v>0.37618599999999985</v>
      </c>
      <c r="E389" s="176">
        <v>0</v>
      </c>
      <c r="F389" s="176" t="s">
        <v>75</v>
      </c>
      <c r="G389" s="176">
        <v>9.0567470000000014</v>
      </c>
      <c r="H389" s="176">
        <v>92.964231999999996</v>
      </c>
      <c r="I389" s="176">
        <v>0</v>
      </c>
      <c r="J389" s="176">
        <v>3.42448</v>
      </c>
      <c r="K389" s="176" t="s">
        <v>76</v>
      </c>
      <c r="L389" s="176" t="s">
        <v>75</v>
      </c>
      <c r="M389" s="176">
        <v>0</v>
      </c>
      <c r="N389" s="175">
        <v>-4.7869196099999698</v>
      </c>
      <c r="P389" s="177"/>
      <c r="Q389" s="168"/>
      <c r="R389" s="168"/>
      <c r="S389" s="172"/>
      <c r="T389" s="184"/>
      <c r="U389" s="184"/>
      <c r="V389" s="184"/>
      <c r="W389" s="184"/>
      <c r="X389" s="184"/>
    </row>
    <row r="390" spans="1:24" s="166" customFormat="1" ht="8.65" customHeight="1" x14ac:dyDescent="0.15">
      <c r="A390" s="174" t="s">
        <v>26</v>
      </c>
      <c r="B390" s="175">
        <f t="shared" si="30"/>
        <v>508.59799896999999</v>
      </c>
      <c r="C390" s="176">
        <v>187.94180000000017</v>
      </c>
      <c r="D390" s="176">
        <v>0.41179399999999988</v>
      </c>
      <c r="E390" s="176">
        <v>30.285091999999995</v>
      </c>
      <c r="F390" s="176">
        <v>5.9769430000000012</v>
      </c>
      <c r="G390" s="176">
        <v>208.30198252000002</v>
      </c>
      <c r="H390" s="176">
        <v>37.635370999999999</v>
      </c>
      <c r="I390" s="176">
        <v>9.5315559999999984</v>
      </c>
      <c r="J390" s="176">
        <v>-84.899373999999995</v>
      </c>
      <c r="K390" s="176">
        <v>0.54632200000000009</v>
      </c>
      <c r="L390" s="176">
        <v>37.850307000000001</v>
      </c>
      <c r="M390" s="176">
        <v>0</v>
      </c>
      <c r="N390" s="175">
        <v>75.016205449999859</v>
      </c>
      <c r="P390" s="177"/>
      <c r="Q390" s="168"/>
      <c r="R390" s="168"/>
      <c r="S390" s="172"/>
      <c r="T390" s="184"/>
      <c r="U390" s="184"/>
      <c r="V390" s="184"/>
      <c r="W390" s="184"/>
      <c r="X390" s="184"/>
    </row>
    <row r="391" spans="1:24" s="166" customFormat="1" ht="8.65" customHeight="1" x14ac:dyDescent="0.15">
      <c r="A391" s="178" t="s">
        <v>27</v>
      </c>
      <c r="B391" s="179">
        <f t="shared" si="30"/>
        <v>135.51905221999996</v>
      </c>
      <c r="C391" s="180">
        <v>41.012915219999996</v>
      </c>
      <c r="D391" s="180">
        <v>23.910997999999999</v>
      </c>
      <c r="E391" s="180">
        <v>0</v>
      </c>
      <c r="F391" s="180" t="s">
        <v>75</v>
      </c>
      <c r="G391" s="180">
        <v>19.957763999999997</v>
      </c>
      <c r="H391" s="180">
        <v>44.681388999999989</v>
      </c>
      <c r="I391" s="180">
        <v>0</v>
      </c>
      <c r="J391" s="180" t="s">
        <v>75</v>
      </c>
      <c r="K391" s="180">
        <v>-0.46298200000000006</v>
      </c>
      <c r="L391" s="180" t="s">
        <v>75</v>
      </c>
      <c r="M391" s="180">
        <v>0</v>
      </c>
      <c r="N391" s="179">
        <v>6.4189679999999782</v>
      </c>
      <c r="P391" s="177"/>
      <c r="Q391" s="168"/>
      <c r="R391" s="168"/>
      <c r="S391" s="172"/>
      <c r="T391" s="184"/>
      <c r="U391" s="184"/>
      <c r="V391" s="184"/>
      <c r="W391" s="184"/>
      <c r="X391" s="184"/>
    </row>
    <row r="392" spans="1:24" s="166" customFormat="1" ht="8.65" customHeight="1" x14ac:dyDescent="0.15">
      <c r="A392" s="174" t="s">
        <v>28</v>
      </c>
      <c r="B392" s="175">
        <f t="shared" si="30"/>
        <v>111.45512400000005</v>
      </c>
      <c r="C392" s="176">
        <v>10.078774000000024</v>
      </c>
      <c r="D392" s="176">
        <v>0.34572899999999995</v>
      </c>
      <c r="E392" s="176">
        <v>0</v>
      </c>
      <c r="F392" s="176">
        <v>64.584699999999984</v>
      </c>
      <c r="G392" s="176">
        <v>14.944665000000001</v>
      </c>
      <c r="H392" s="176">
        <v>6.0470160000000002</v>
      </c>
      <c r="I392" s="176" t="s">
        <v>75</v>
      </c>
      <c r="J392" s="176" t="s">
        <v>75</v>
      </c>
      <c r="K392" s="176">
        <v>0.12309800000000001</v>
      </c>
      <c r="L392" s="176">
        <v>0</v>
      </c>
      <c r="M392" s="176">
        <v>0</v>
      </c>
      <c r="N392" s="175">
        <v>15.331142000000042</v>
      </c>
      <c r="P392" s="177"/>
      <c r="Q392" s="168"/>
      <c r="R392" s="168"/>
      <c r="S392" s="172"/>
      <c r="T392" s="184"/>
      <c r="U392" s="184"/>
      <c r="V392" s="184"/>
      <c r="W392" s="184"/>
      <c r="X392" s="184"/>
    </row>
    <row r="393" spans="1:24" s="166" customFormat="1" ht="8.65" customHeight="1" x14ac:dyDescent="0.15">
      <c r="A393" s="174" t="s">
        <v>29</v>
      </c>
      <c r="B393" s="175">
        <f t="shared" si="30"/>
        <v>1003.8696215000007</v>
      </c>
      <c r="C393" s="176">
        <v>568.62064898000028</v>
      </c>
      <c r="D393" s="176">
        <v>15.374203999999995</v>
      </c>
      <c r="E393" s="176">
        <v>86.551422269999946</v>
      </c>
      <c r="F393" s="176">
        <v>-10.965004</v>
      </c>
      <c r="G393" s="176">
        <v>113.99623099999999</v>
      </c>
      <c r="H393" s="176">
        <v>49.844750929999996</v>
      </c>
      <c r="I393" s="176">
        <v>0.22326600000000002</v>
      </c>
      <c r="J393" s="176">
        <v>2.657732000000002</v>
      </c>
      <c r="K393" s="176">
        <v>7.0200777000000008</v>
      </c>
      <c r="L393" s="176">
        <v>-0.68024092999999997</v>
      </c>
      <c r="M393" s="176">
        <v>0</v>
      </c>
      <c r="N393" s="175">
        <v>171.22653355000045</v>
      </c>
      <c r="P393" s="177"/>
      <c r="Q393" s="168"/>
      <c r="R393" s="168"/>
      <c r="S393" s="172"/>
      <c r="T393" s="184"/>
      <c r="U393" s="184"/>
      <c r="V393" s="184"/>
      <c r="W393" s="184"/>
      <c r="X393" s="184"/>
    </row>
    <row r="394" spans="1:24" s="166" customFormat="1" ht="8.65" customHeight="1" x14ac:dyDescent="0.15">
      <c r="A394" s="174" t="s">
        <v>30</v>
      </c>
      <c r="B394" s="175">
        <f t="shared" si="30"/>
        <v>1592.1843955799977</v>
      </c>
      <c r="C394" s="176">
        <v>710.43719600000031</v>
      </c>
      <c r="D394" s="176">
        <v>32.958118199999994</v>
      </c>
      <c r="E394" s="176">
        <v>-51.22173200000001</v>
      </c>
      <c r="F394" s="176">
        <v>1.2626579999999974</v>
      </c>
      <c r="G394" s="176">
        <v>453.33906645000002</v>
      </c>
      <c r="H394" s="176">
        <v>75.909305000000018</v>
      </c>
      <c r="I394" s="176">
        <v>44.761510999999999</v>
      </c>
      <c r="J394" s="176">
        <v>74.46776899999999</v>
      </c>
      <c r="K394" s="176">
        <v>16.281980870000002</v>
      </c>
      <c r="L394" s="176" t="s">
        <v>76</v>
      </c>
      <c r="M394" s="176">
        <v>6.8442724999999989</v>
      </c>
      <c r="N394" s="175">
        <v>227.14425055999709</v>
      </c>
      <c r="P394" s="177"/>
      <c r="Q394" s="168"/>
      <c r="R394" s="168"/>
      <c r="S394" s="172"/>
      <c r="T394" s="184"/>
      <c r="U394" s="184"/>
      <c r="V394" s="184"/>
      <c r="W394" s="184"/>
      <c r="X394" s="184"/>
    </row>
    <row r="395" spans="1:24" s="166" customFormat="1" ht="8.65" customHeight="1" x14ac:dyDescent="0.15">
      <c r="A395" s="178" t="s">
        <v>31</v>
      </c>
      <c r="B395" s="179">
        <f t="shared" si="30"/>
        <v>156.47530513999996</v>
      </c>
      <c r="C395" s="180">
        <v>77.024925999999994</v>
      </c>
      <c r="D395" s="180">
        <v>0.3977</v>
      </c>
      <c r="E395" s="180" t="s">
        <v>75</v>
      </c>
      <c r="F395" s="180" t="s">
        <v>75</v>
      </c>
      <c r="G395" s="180">
        <v>27.938370000000003</v>
      </c>
      <c r="H395" s="180" t="s">
        <v>75</v>
      </c>
      <c r="I395" s="180">
        <v>0</v>
      </c>
      <c r="J395" s="180" t="s">
        <v>75</v>
      </c>
      <c r="K395" s="180" t="s">
        <v>76</v>
      </c>
      <c r="L395" s="180" t="s">
        <v>75</v>
      </c>
      <c r="M395" s="180" t="s">
        <v>75</v>
      </c>
      <c r="N395" s="179">
        <v>51.114309139999961</v>
      </c>
      <c r="P395" s="177"/>
      <c r="Q395" s="168"/>
      <c r="R395" s="168"/>
      <c r="S395" s="172"/>
      <c r="T395" s="184"/>
      <c r="U395" s="184"/>
      <c r="V395" s="184"/>
      <c r="W395" s="184"/>
      <c r="X395" s="184"/>
    </row>
    <row r="396" spans="1:24" s="166" customFormat="1" ht="8.65" customHeight="1" x14ac:dyDescent="0.15">
      <c r="A396" s="174" t="s">
        <v>32</v>
      </c>
      <c r="B396" s="175">
        <f t="shared" si="30"/>
        <v>121.69188635999994</v>
      </c>
      <c r="C396" s="176">
        <v>30.273949700000006</v>
      </c>
      <c r="D396" s="176">
        <v>5.4444349999999995</v>
      </c>
      <c r="E396" s="176">
        <v>0.54486000000000012</v>
      </c>
      <c r="F396" s="176" t="s">
        <v>75</v>
      </c>
      <c r="G396" s="176">
        <v>12.191048000000002</v>
      </c>
      <c r="H396" s="176">
        <v>4.7653790000000003</v>
      </c>
      <c r="I396" s="176" t="s">
        <v>75</v>
      </c>
      <c r="J396" s="176">
        <v>80.146079</v>
      </c>
      <c r="K396" s="176">
        <v>1.630557</v>
      </c>
      <c r="L396" s="176">
        <v>0</v>
      </c>
      <c r="M396" s="176">
        <v>0</v>
      </c>
      <c r="N396" s="175">
        <v>-13.304421340000076</v>
      </c>
      <c r="P396" s="177"/>
      <c r="Q396" s="168"/>
      <c r="R396" s="168"/>
      <c r="S396" s="172"/>
      <c r="T396" s="184"/>
      <c r="U396" s="184"/>
      <c r="V396" s="184"/>
      <c r="W396" s="184"/>
      <c r="X396" s="184"/>
    </row>
    <row r="397" spans="1:24" s="166" customFormat="1" ht="8.65" customHeight="1" x14ac:dyDescent="0.15">
      <c r="A397" s="174" t="s">
        <v>33</v>
      </c>
      <c r="B397" s="175">
        <f t="shared" si="30"/>
        <v>102.71026977999995</v>
      </c>
      <c r="C397" s="176">
        <v>29.752156420000009</v>
      </c>
      <c r="D397" s="176">
        <v>9.1812000000000005E-2</v>
      </c>
      <c r="E397" s="176" t="s">
        <v>75</v>
      </c>
      <c r="F397" s="176">
        <v>0</v>
      </c>
      <c r="G397" s="176">
        <v>31.540781000000003</v>
      </c>
      <c r="H397" s="176">
        <v>34.165460849999995</v>
      </c>
      <c r="I397" s="176">
        <v>0</v>
      </c>
      <c r="J397" s="176" t="s">
        <v>75</v>
      </c>
      <c r="K397" s="176">
        <v>1.1131415099999999</v>
      </c>
      <c r="L397" s="176">
        <v>0</v>
      </c>
      <c r="M397" s="176">
        <v>0</v>
      </c>
      <c r="N397" s="175">
        <v>6.0469179999999341</v>
      </c>
      <c r="P397" s="177"/>
      <c r="Q397" s="168"/>
      <c r="R397" s="168"/>
      <c r="S397" s="172"/>
      <c r="T397" s="184"/>
      <c r="U397" s="184"/>
      <c r="V397" s="184"/>
      <c r="W397" s="184"/>
      <c r="X397" s="184"/>
    </row>
    <row r="398" spans="1:24" s="166" customFormat="1" ht="8.65" customHeight="1" x14ac:dyDescent="0.15">
      <c r="A398" s="174" t="s">
        <v>34</v>
      </c>
      <c r="B398" s="175">
        <f t="shared" si="30"/>
        <v>951.28184478999788</v>
      </c>
      <c r="C398" s="176">
        <v>633.29533230999959</v>
      </c>
      <c r="D398" s="176">
        <v>12.207282849999999</v>
      </c>
      <c r="E398" s="176">
        <v>-148.13254600000005</v>
      </c>
      <c r="F398" s="176">
        <v>7.2210849999999995</v>
      </c>
      <c r="G398" s="176">
        <v>43.070052000000004</v>
      </c>
      <c r="H398" s="176">
        <v>35.151918999999999</v>
      </c>
      <c r="I398" s="176" t="s">
        <v>75</v>
      </c>
      <c r="J398" s="176">
        <v>119.87682700000002</v>
      </c>
      <c r="K398" s="176">
        <v>41.446932000000004</v>
      </c>
      <c r="L398" s="176">
        <v>2.5637560000000001</v>
      </c>
      <c r="M398" s="176" t="s">
        <v>75</v>
      </c>
      <c r="N398" s="175">
        <v>204.58120462999818</v>
      </c>
      <c r="P398" s="177"/>
      <c r="Q398" s="168"/>
      <c r="R398" s="168"/>
      <c r="S398" s="172"/>
      <c r="T398" s="184"/>
      <c r="U398" s="184"/>
      <c r="V398" s="184"/>
      <c r="W398" s="184"/>
      <c r="X398" s="184"/>
    </row>
    <row r="399" spans="1:24" s="166" customFormat="1" ht="8.65" customHeight="1" x14ac:dyDescent="0.15">
      <c r="A399" s="178" t="s">
        <v>35</v>
      </c>
      <c r="B399" s="179">
        <f>SUM(C399:N399)</f>
        <v>235.8698233499999</v>
      </c>
      <c r="C399" s="180">
        <v>40.547290000000018</v>
      </c>
      <c r="D399" s="180">
        <v>21.262734999999996</v>
      </c>
      <c r="E399" s="180">
        <v>0</v>
      </c>
      <c r="F399" s="180" t="s">
        <v>75</v>
      </c>
      <c r="G399" s="180">
        <v>22.761306000000005</v>
      </c>
      <c r="H399" s="180">
        <v>6.7219929999999994</v>
      </c>
      <c r="I399" s="180" t="s">
        <v>75</v>
      </c>
      <c r="J399" s="180" t="s">
        <v>75</v>
      </c>
      <c r="K399" s="180">
        <v>-0.86353099999999994</v>
      </c>
      <c r="L399" s="180" t="s">
        <v>75</v>
      </c>
      <c r="M399" s="180">
        <v>0</v>
      </c>
      <c r="N399" s="179">
        <v>145.44003034999989</v>
      </c>
      <c r="P399" s="177"/>
      <c r="Q399" s="168"/>
      <c r="R399" s="168"/>
      <c r="S399" s="172"/>
      <c r="T399" s="184"/>
      <c r="U399" s="184"/>
      <c r="V399" s="184"/>
      <c r="W399" s="184"/>
      <c r="X399" s="184"/>
    </row>
    <row r="400" spans="1:24" s="166" customFormat="1" ht="8.65" customHeight="1" x14ac:dyDescent="0.15">
      <c r="A400" s="174" t="s">
        <v>36</v>
      </c>
      <c r="B400" s="175">
        <f t="shared" ref="B400:B411" si="31">SUM(C400:N400)</f>
        <v>182.30328310000002</v>
      </c>
      <c r="C400" s="176">
        <v>57.504025449999986</v>
      </c>
      <c r="D400" s="176">
        <v>-0.20410699999999987</v>
      </c>
      <c r="E400" s="176">
        <v>17.207989330000014</v>
      </c>
      <c r="F400" s="176">
        <v>9.6417729999999988</v>
      </c>
      <c r="G400" s="176">
        <v>58.467543229999997</v>
      </c>
      <c r="H400" s="176">
        <v>27.754938000000003</v>
      </c>
      <c r="I400" s="176" t="s">
        <v>75</v>
      </c>
      <c r="J400" s="176" t="s">
        <v>75</v>
      </c>
      <c r="K400" s="176">
        <v>0.63657100000000011</v>
      </c>
      <c r="L400" s="176">
        <v>-4.2200953300000004</v>
      </c>
      <c r="M400" s="176">
        <v>0</v>
      </c>
      <c r="N400" s="175">
        <v>15.514645419999994</v>
      </c>
      <c r="P400" s="177"/>
      <c r="Q400" s="168"/>
      <c r="R400" s="168"/>
      <c r="S400" s="172"/>
      <c r="T400" s="184"/>
      <c r="U400" s="184"/>
      <c r="V400" s="184"/>
      <c r="W400" s="184"/>
      <c r="X400" s="184"/>
    </row>
    <row r="401" spans="1:24" s="166" customFormat="1" ht="8.65" customHeight="1" x14ac:dyDescent="0.15">
      <c r="A401" s="174" t="s">
        <v>61</v>
      </c>
      <c r="B401" s="175">
        <f t="shared" si="31"/>
        <v>1131.6098622000002</v>
      </c>
      <c r="C401" s="176">
        <v>596.01253578999979</v>
      </c>
      <c r="D401" s="176">
        <v>5.6236456500000012</v>
      </c>
      <c r="E401" s="176">
        <v>19.938714949999998</v>
      </c>
      <c r="F401" s="176">
        <v>1.2365151200000004</v>
      </c>
      <c r="G401" s="176">
        <v>154.66853143999995</v>
      </c>
      <c r="H401" s="176">
        <v>213.75526300000004</v>
      </c>
      <c r="I401" s="176" t="s">
        <v>75</v>
      </c>
      <c r="J401" s="176">
        <v>63.466441999999994</v>
      </c>
      <c r="K401" s="176">
        <v>23.157290999999997</v>
      </c>
      <c r="L401" s="176">
        <v>0.20336900000000002</v>
      </c>
      <c r="M401" s="176" t="s">
        <v>75</v>
      </c>
      <c r="N401" s="175">
        <v>53.54755425000053</v>
      </c>
      <c r="P401" s="177"/>
      <c r="Q401" s="168"/>
      <c r="R401" s="168"/>
      <c r="S401" s="172"/>
      <c r="T401" s="184"/>
      <c r="U401" s="184"/>
      <c r="V401" s="184"/>
      <c r="W401" s="184"/>
      <c r="X401" s="184"/>
    </row>
    <row r="402" spans="1:24" s="166" customFormat="1" ht="8.65" customHeight="1" x14ac:dyDescent="0.15">
      <c r="A402" s="174" t="s">
        <v>38</v>
      </c>
      <c r="B402" s="175">
        <f t="shared" si="31"/>
        <v>288.57712299000013</v>
      </c>
      <c r="C402" s="176">
        <v>110.43055064999989</v>
      </c>
      <c r="D402" s="176">
        <v>36.586604000000001</v>
      </c>
      <c r="E402" s="176" t="s">
        <v>76</v>
      </c>
      <c r="F402" s="176" t="s">
        <v>75</v>
      </c>
      <c r="G402" s="176">
        <v>60.427262550000059</v>
      </c>
      <c r="H402" s="176">
        <v>11.343995499999995</v>
      </c>
      <c r="I402" s="176">
        <v>0</v>
      </c>
      <c r="J402" s="176" t="s">
        <v>75</v>
      </c>
      <c r="K402" s="176">
        <v>-2.454255139999999</v>
      </c>
      <c r="L402" s="176">
        <v>1.8708335900000002</v>
      </c>
      <c r="M402" s="176">
        <v>0</v>
      </c>
      <c r="N402" s="175">
        <v>70.372131840000179</v>
      </c>
      <c r="P402" s="177"/>
      <c r="Q402" s="168"/>
      <c r="R402" s="168"/>
      <c r="S402" s="172"/>
      <c r="T402" s="184"/>
      <c r="U402" s="184"/>
      <c r="V402" s="184"/>
      <c r="W402" s="184"/>
      <c r="X402" s="184"/>
    </row>
    <row r="403" spans="1:24" s="166" customFormat="1" ht="8.65" customHeight="1" x14ac:dyDescent="0.15">
      <c r="A403" s="178" t="s">
        <v>39</v>
      </c>
      <c r="B403" s="179">
        <f t="shared" si="31"/>
        <v>85.025896999999873</v>
      </c>
      <c r="C403" s="180">
        <v>76.450529999999802</v>
      </c>
      <c r="D403" s="180">
        <v>15.270797</v>
      </c>
      <c r="E403" s="180">
        <v>82.272892999999996</v>
      </c>
      <c r="F403" s="180">
        <v>0</v>
      </c>
      <c r="G403" s="180">
        <v>29.329866000000003</v>
      </c>
      <c r="H403" s="180">
        <v>6.1041660000000002</v>
      </c>
      <c r="I403" s="180">
        <v>2.245822</v>
      </c>
      <c r="J403" s="180">
        <v>6.9785889999999986</v>
      </c>
      <c r="K403" s="180">
        <v>-84.557136</v>
      </c>
      <c r="L403" s="180" t="s">
        <v>75</v>
      </c>
      <c r="M403" s="180">
        <v>0</v>
      </c>
      <c r="N403" s="179">
        <v>-49.069629999999961</v>
      </c>
      <c r="P403" s="177"/>
      <c r="Q403" s="168"/>
      <c r="R403" s="168"/>
      <c r="S403" s="172"/>
      <c r="T403" s="184"/>
      <c r="U403" s="184"/>
      <c r="V403" s="184"/>
      <c r="W403" s="184"/>
      <c r="X403" s="184"/>
    </row>
    <row r="404" spans="1:24" s="166" customFormat="1" ht="8.65" customHeight="1" x14ac:dyDescent="0.15">
      <c r="A404" s="174" t="s">
        <v>40</v>
      </c>
      <c r="B404" s="175">
        <f t="shared" si="31"/>
        <v>148.72893830999996</v>
      </c>
      <c r="C404" s="176">
        <v>66.854989580000066</v>
      </c>
      <c r="D404" s="176">
        <v>1.1105319999999999</v>
      </c>
      <c r="E404" s="176" t="s">
        <v>75</v>
      </c>
      <c r="F404" s="176">
        <v>-0.13890999999999987</v>
      </c>
      <c r="G404" s="176">
        <v>28.734949999999994</v>
      </c>
      <c r="H404" s="176">
        <v>34.270773890000001</v>
      </c>
      <c r="I404" s="176">
        <v>0</v>
      </c>
      <c r="J404" s="176" t="s">
        <v>75</v>
      </c>
      <c r="K404" s="176">
        <v>-0.35359800000000008</v>
      </c>
      <c r="L404" s="176">
        <v>0</v>
      </c>
      <c r="M404" s="176">
        <v>0</v>
      </c>
      <c r="N404" s="175">
        <v>18.250200839999877</v>
      </c>
      <c r="P404" s="177"/>
      <c r="Q404" s="168"/>
      <c r="R404" s="168"/>
      <c r="S404" s="172"/>
      <c r="T404" s="184"/>
      <c r="U404" s="184"/>
      <c r="V404" s="184"/>
      <c r="W404" s="184"/>
      <c r="X404" s="184"/>
    </row>
    <row r="405" spans="1:24" s="166" customFormat="1" ht="8.65" customHeight="1" x14ac:dyDescent="0.15">
      <c r="A405" s="174" t="s">
        <v>41</v>
      </c>
      <c r="B405" s="175">
        <f t="shared" si="31"/>
        <v>357.19632139000026</v>
      </c>
      <c r="C405" s="176">
        <v>244.53799239000011</v>
      </c>
      <c r="D405" s="176">
        <v>0.23296500000000001</v>
      </c>
      <c r="E405" s="176">
        <v>-8.0390420000000002</v>
      </c>
      <c r="F405" s="176" t="s">
        <v>75</v>
      </c>
      <c r="G405" s="176">
        <v>29.351861000000003</v>
      </c>
      <c r="H405" s="176">
        <v>63.025805999999996</v>
      </c>
      <c r="I405" s="176">
        <v>0</v>
      </c>
      <c r="J405" s="176">
        <v>1.1098320000000006</v>
      </c>
      <c r="K405" s="176">
        <v>0.43927399999999994</v>
      </c>
      <c r="L405" s="176">
        <v>0</v>
      </c>
      <c r="M405" s="176">
        <v>0</v>
      </c>
      <c r="N405" s="175">
        <v>26.537633000000142</v>
      </c>
      <c r="P405" s="177"/>
      <c r="Q405" s="168"/>
      <c r="R405" s="168"/>
      <c r="S405" s="172"/>
      <c r="T405" s="184"/>
      <c r="U405" s="184"/>
      <c r="V405" s="184"/>
      <c r="W405" s="184"/>
      <c r="X405" s="184"/>
    </row>
    <row r="406" spans="1:24" s="166" customFormat="1" ht="8.65" customHeight="1" x14ac:dyDescent="0.15">
      <c r="A406" s="174" t="s">
        <v>42</v>
      </c>
      <c r="B406" s="175">
        <f t="shared" si="31"/>
        <v>90.366139270000033</v>
      </c>
      <c r="C406" s="176">
        <v>58.187497190000009</v>
      </c>
      <c r="D406" s="176">
        <v>0.23399600000000007</v>
      </c>
      <c r="E406" s="176" t="s">
        <v>75</v>
      </c>
      <c r="F406" s="176">
        <v>-6.8415559999999997</v>
      </c>
      <c r="G406" s="176">
        <v>15.204268999999998</v>
      </c>
      <c r="H406" s="176">
        <v>4.8165849999999999</v>
      </c>
      <c r="I406" s="176">
        <v>0</v>
      </c>
      <c r="J406" s="176" t="s">
        <v>75</v>
      </c>
      <c r="K406" s="176">
        <v>-0.43237099999999995</v>
      </c>
      <c r="L406" s="176">
        <v>0</v>
      </c>
      <c r="M406" s="176">
        <v>0</v>
      </c>
      <c r="N406" s="175">
        <v>19.197719080000027</v>
      </c>
      <c r="P406" s="177"/>
      <c r="Q406" s="168"/>
      <c r="R406" s="168"/>
      <c r="S406" s="172"/>
      <c r="T406" s="184"/>
      <c r="U406" s="184"/>
      <c r="V406" s="184"/>
      <c r="W406" s="184"/>
      <c r="X406" s="184"/>
    </row>
    <row r="407" spans="1:24" s="166" customFormat="1" ht="8.65" customHeight="1" x14ac:dyDescent="0.15">
      <c r="A407" s="178" t="s">
        <v>43</v>
      </c>
      <c r="B407" s="179">
        <f t="shared" si="31"/>
        <v>603.16357423000079</v>
      </c>
      <c r="C407" s="180">
        <v>390.45920178999967</v>
      </c>
      <c r="D407" s="180">
        <v>-4.5853009999999825</v>
      </c>
      <c r="E407" s="180" t="s">
        <v>75</v>
      </c>
      <c r="F407" s="180">
        <v>0</v>
      </c>
      <c r="G407" s="180">
        <v>45.290489000000001</v>
      </c>
      <c r="H407" s="180">
        <v>14.927868999999999</v>
      </c>
      <c r="I407" s="180">
        <v>0</v>
      </c>
      <c r="J407" s="180">
        <v>147.69001</v>
      </c>
      <c r="K407" s="180">
        <v>2.0816840000000001</v>
      </c>
      <c r="L407" s="180">
        <v>0</v>
      </c>
      <c r="M407" s="180">
        <v>0</v>
      </c>
      <c r="N407" s="179">
        <v>7.2996214400011468</v>
      </c>
      <c r="P407" s="177"/>
      <c r="Q407" s="168"/>
      <c r="R407" s="168"/>
      <c r="S407" s="172"/>
      <c r="T407" s="184"/>
      <c r="U407" s="184"/>
      <c r="V407" s="184"/>
      <c r="W407" s="184"/>
      <c r="X407" s="184"/>
    </row>
    <row r="408" spans="1:24" s="166" customFormat="1" ht="8.65" customHeight="1" x14ac:dyDescent="0.15">
      <c r="A408" s="174" t="s">
        <v>44</v>
      </c>
      <c r="B408" s="175">
        <f t="shared" si="31"/>
        <v>72.191990999999959</v>
      </c>
      <c r="C408" s="176">
        <v>34.929533000000013</v>
      </c>
      <c r="D408" s="176" t="s">
        <v>75</v>
      </c>
      <c r="E408" s="176">
        <v>-9.241712999999999</v>
      </c>
      <c r="F408" s="176" t="s">
        <v>75</v>
      </c>
      <c r="G408" s="176">
        <v>22.584379999999996</v>
      </c>
      <c r="H408" s="176" t="s">
        <v>75</v>
      </c>
      <c r="I408" s="176">
        <v>0</v>
      </c>
      <c r="J408" s="176" t="s">
        <v>75</v>
      </c>
      <c r="K408" s="176" t="s">
        <v>75</v>
      </c>
      <c r="L408" s="176" t="s">
        <v>75</v>
      </c>
      <c r="M408" s="176">
        <v>0</v>
      </c>
      <c r="N408" s="175">
        <v>23.919790999999947</v>
      </c>
      <c r="P408" s="177"/>
      <c r="Q408" s="168"/>
      <c r="R408" s="168"/>
      <c r="S408" s="172"/>
      <c r="T408" s="184"/>
      <c r="U408" s="184"/>
      <c r="V408" s="184"/>
      <c r="W408" s="184"/>
      <c r="X408" s="184"/>
    </row>
    <row r="409" spans="1:24" s="166" customFormat="1" ht="8.65" customHeight="1" x14ac:dyDescent="0.15">
      <c r="A409" s="174" t="s">
        <v>45</v>
      </c>
      <c r="B409" s="175">
        <f t="shared" si="31"/>
        <v>517.97893483000007</v>
      </c>
      <c r="C409" s="176">
        <v>249.14574345</v>
      </c>
      <c r="D409" s="176">
        <v>0.43004700000000001</v>
      </c>
      <c r="E409" s="176">
        <v>7.1166038399999998</v>
      </c>
      <c r="F409" s="176">
        <v>10.603610999999997</v>
      </c>
      <c r="G409" s="176">
        <v>90.355735999999979</v>
      </c>
      <c r="H409" s="176">
        <v>12.748374999999999</v>
      </c>
      <c r="I409" s="176">
        <v>57.827680000000001</v>
      </c>
      <c r="J409" s="176" t="s">
        <v>75</v>
      </c>
      <c r="K409" s="176">
        <v>-0.56968700000000017</v>
      </c>
      <c r="L409" s="176">
        <v>0.33973499999999995</v>
      </c>
      <c r="M409" s="176">
        <v>0</v>
      </c>
      <c r="N409" s="175">
        <v>89.981090540000082</v>
      </c>
      <c r="P409" s="177"/>
      <c r="Q409" s="168"/>
      <c r="R409" s="168"/>
      <c r="S409" s="172"/>
      <c r="T409" s="184"/>
      <c r="U409" s="184"/>
      <c r="V409" s="184"/>
      <c r="W409" s="184"/>
      <c r="X409" s="184"/>
    </row>
    <row r="410" spans="1:24" s="166" customFormat="1" ht="8.65" customHeight="1" x14ac:dyDescent="0.15">
      <c r="A410" s="174" t="s">
        <v>46</v>
      </c>
      <c r="B410" s="175">
        <f t="shared" si="31"/>
        <v>79.586262210000044</v>
      </c>
      <c r="C410" s="176">
        <v>35.100991649999976</v>
      </c>
      <c r="D410" s="176">
        <v>0.56780500000000012</v>
      </c>
      <c r="E410" s="176" t="s">
        <v>75</v>
      </c>
      <c r="F410" s="176">
        <v>0</v>
      </c>
      <c r="G410" s="176">
        <v>19.465426509999997</v>
      </c>
      <c r="H410" s="176">
        <v>7.0970100500000006</v>
      </c>
      <c r="I410" s="176">
        <v>0</v>
      </c>
      <c r="J410" s="176" t="s">
        <v>75</v>
      </c>
      <c r="K410" s="176">
        <v>-2.3502080000000003</v>
      </c>
      <c r="L410" s="176">
        <v>0.48754700000000006</v>
      </c>
      <c r="M410" s="176">
        <v>0</v>
      </c>
      <c r="N410" s="175">
        <v>19.217690000000069</v>
      </c>
      <c r="P410" s="177"/>
      <c r="Q410" s="168"/>
      <c r="R410" s="168"/>
      <c r="S410" s="172"/>
      <c r="T410" s="184"/>
      <c r="U410" s="184"/>
      <c r="V410" s="184"/>
      <c r="W410" s="184"/>
      <c r="X410" s="184"/>
    </row>
    <row r="411" spans="1:24" s="166" customFormat="1" ht="8.65" customHeight="1" x14ac:dyDescent="0.15">
      <c r="A411" s="178" t="s">
        <v>47</v>
      </c>
      <c r="B411" s="179">
        <f t="shared" si="31"/>
        <v>301.51631599999962</v>
      </c>
      <c r="C411" s="180">
        <v>21.470738000000001</v>
      </c>
      <c r="D411" s="180">
        <v>0.16290500000000002</v>
      </c>
      <c r="E411" s="180">
        <v>0</v>
      </c>
      <c r="F411" s="180">
        <v>0</v>
      </c>
      <c r="G411" s="180">
        <v>8.2806150000000009</v>
      </c>
      <c r="H411" s="180">
        <v>173.91448799999998</v>
      </c>
      <c r="I411" s="180">
        <v>0</v>
      </c>
      <c r="J411" s="180" t="s">
        <v>75</v>
      </c>
      <c r="K411" s="180">
        <v>-0.13429399999999997</v>
      </c>
      <c r="L411" s="180">
        <v>0</v>
      </c>
      <c r="M411" s="180">
        <v>0</v>
      </c>
      <c r="N411" s="179">
        <v>97.821863999999664</v>
      </c>
      <c r="P411" s="177"/>
      <c r="Q411" s="168"/>
      <c r="R411" s="168"/>
      <c r="S411" s="172"/>
      <c r="T411" s="184"/>
      <c r="U411" s="184"/>
      <c r="V411" s="184"/>
      <c r="W411" s="184"/>
      <c r="X411" s="184"/>
    </row>
    <row r="412" spans="1:24" s="166" customFormat="1" ht="8.65" customHeight="1" x14ac:dyDescent="0.15">
      <c r="A412" s="181"/>
      <c r="B412" s="182"/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P412" s="191"/>
      <c r="Q412" s="167"/>
      <c r="R412" s="168"/>
      <c r="S412" s="184"/>
      <c r="T412" s="184"/>
      <c r="U412" s="184"/>
      <c r="V412" s="184"/>
      <c r="W412" s="184"/>
      <c r="X412" s="184"/>
    </row>
    <row r="413" spans="1:24" s="166" customFormat="1" ht="8.65" customHeight="1" x14ac:dyDescent="0.15">
      <c r="A413" s="163">
        <v>2010</v>
      </c>
      <c r="B413" s="164"/>
      <c r="C413" s="164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64"/>
      <c r="Q413" s="167"/>
      <c r="R413" s="168"/>
    </row>
    <row r="414" spans="1:24" s="171" customFormat="1" ht="8.65" customHeight="1" x14ac:dyDescent="0.15">
      <c r="A414" s="169" t="s">
        <v>15</v>
      </c>
      <c r="B414" s="170">
        <f>SUM(B416:B447)</f>
        <v>27229.267719729996</v>
      </c>
      <c r="C414" s="170">
        <f t="shared" ref="C414:K414" si="32">SUM(C416:C447)</f>
        <v>11015.287129390003</v>
      </c>
      <c r="D414" s="170">
        <f t="shared" si="32"/>
        <v>5799.464879879999</v>
      </c>
      <c r="E414" s="170">
        <f>SUM(E416:E447)+2.4</f>
        <v>634.31507741999985</v>
      </c>
      <c r="F414" s="170">
        <f>SUM(F416:F447)+14.6</f>
        <v>-50.659036250000021</v>
      </c>
      <c r="G414" s="170">
        <f t="shared" si="32"/>
        <v>3979.3102368700011</v>
      </c>
      <c r="H414" s="170">
        <f>SUM(H416:H447)+3</f>
        <v>2108.0061335099995</v>
      </c>
      <c r="I414" s="170">
        <f>SUM(I416:I447)+10.2</f>
        <v>282.32486393999994</v>
      </c>
      <c r="J414" s="170">
        <f>SUM(J416:J447)-5.2</f>
        <v>1235.7275992600003</v>
      </c>
      <c r="K414" s="170">
        <f t="shared" si="32"/>
        <v>502.11699419999997</v>
      </c>
      <c r="L414" s="170">
        <f>SUM(L416:L447)+12.3</f>
        <v>160.92407505</v>
      </c>
      <c r="M414" s="170">
        <f>SUM(M416:M447)-17.1</f>
        <v>-191.57026876999998</v>
      </c>
      <c r="N414" s="170">
        <f>SUM(N416:N447)-20.2</f>
        <v>1754.020035229991</v>
      </c>
      <c r="P414" s="170"/>
      <c r="Q414" s="170"/>
      <c r="R414" s="168"/>
      <c r="S414" s="172"/>
      <c r="T414" s="185"/>
      <c r="U414" s="185"/>
      <c r="V414" s="185"/>
      <c r="W414" s="185"/>
      <c r="X414" s="185"/>
    </row>
    <row r="415" spans="1:24" s="171" customFormat="1" ht="3.95" customHeight="1" x14ac:dyDescent="0.15">
      <c r="A415" s="169"/>
      <c r="B415" s="170"/>
      <c r="C415" s="170"/>
      <c r="D415" s="170"/>
      <c r="E415" s="170"/>
      <c r="F415" s="170"/>
      <c r="G415" s="170"/>
      <c r="H415" s="170"/>
      <c r="I415" s="170"/>
      <c r="J415" s="170"/>
      <c r="K415" s="170"/>
      <c r="L415" s="170"/>
      <c r="M415" s="170"/>
      <c r="N415" s="170"/>
      <c r="P415" s="185"/>
      <c r="Q415" s="167"/>
      <c r="R415" s="168"/>
      <c r="S415" s="172"/>
      <c r="T415" s="185"/>
      <c r="U415" s="185"/>
      <c r="V415" s="185"/>
      <c r="W415" s="185"/>
      <c r="X415" s="185"/>
    </row>
    <row r="416" spans="1:24" s="166" customFormat="1" ht="8.65" customHeight="1" x14ac:dyDescent="0.15">
      <c r="A416" s="174" t="s">
        <v>16</v>
      </c>
      <c r="B416" s="175">
        <f t="shared" ref="B416:B434" si="33">SUM(C416:N416)</f>
        <v>316.09580699999987</v>
      </c>
      <c r="C416" s="176">
        <v>75.984407000000076</v>
      </c>
      <c r="D416" s="176">
        <v>0.21524800000000002</v>
      </c>
      <c r="E416" s="176">
        <v>0.41545300000000041</v>
      </c>
      <c r="F416" s="176">
        <v>0</v>
      </c>
      <c r="G416" s="176">
        <v>29.361543999999995</v>
      </c>
      <c r="H416" s="176">
        <v>12.130553000000001</v>
      </c>
      <c r="I416" s="176" t="s">
        <v>75</v>
      </c>
      <c r="J416" s="176">
        <v>186.59477100000004</v>
      </c>
      <c r="K416" s="176">
        <v>14.532682000000001</v>
      </c>
      <c r="L416" s="176">
        <v>0.15874099999999999</v>
      </c>
      <c r="M416" s="176" t="s">
        <v>75</v>
      </c>
      <c r="N416" s="176">
        <v>-3.297592000000293</v>
      </c>
      <c r="P416" s="177"/>
      <c r="Q416" s="168"/>
      <c r="R416" s="168"/>
      <c r="S416" s="172"/>
      <c r="T416" s="184"/>
      <c r="U416" s="184"/>
      <c r="V416" s="184"/>
      <c r="W416" s="184"/>
      <c r="X416" s="184"/>
    </row>
    <row r="417" spans="1:24" s="166" customFormat="1" ht="8.65" customHeight="1" x14ac:dyDescent="0.15">
      <c r="A417" s="174" t="s">
        <v>17</v>
      </c>
      <c r="B417" s="175">
        <f t="shared" si="33"/>
        <v>1413.23186702</v>
      </c>
      <c r="C417" s="176">
        <v>604.98953548000031</v>
      </c>
      <c r="D417" s="176">
        <v>290.66787199999993</v>
      </c>
      <c r="E417" s="176">
        <v>35.805885000000032</v>
      </c>
      <c r="F417" s="176" t="s">
        <v>75</v>
      </c>
      <c r="G417" s="176">
        <v>111.215677</v>
      </c>
      <c r="H417" s="176">
        <v>2.2886846800000002</v>
      </c>
      <c r="I417" s="176">
        <v>0.14025699999999999</v>
      </c>
      <c r="J417" s="176">
        <v>182.22099400000005</v>
      </c>
      <c r="K417" s="176">
        <v>59.854753000000002</v>
      </c>
      <c r="L417" s="176">
        <v>0.26195600000000002</v>
      </c>
      <c r="M417" s="176" t="s">
        <v>75</v>
      </c>
      <c r="N417" s="176">
        <v>125.78625285999965</v>
      </c>
      <c r="P417" s="177"/>
      <c r="Q417" s="168"/>
      <c r="R417" s="168"/>
      <c r="S417" s="172"/>
      <c r="T417" s="184"/>
      <c r="U417" s="184"/>
      <c r="V417" s="184"/>
      <c r="W417" s="184"/>
      <c r="X417" s="184"/>
    </row>
    <row r="418" spans="1:24" s="166" customFormat="1" ht="8.65" customHeight="1" x14ac:dyDescent="0.15">
      <c r="A418" s="174" t="s">
        <v>18</v>
      </c>
      <c r="B418" s="175">
        <f t="shared" si="33"/>
        <v>521.01126326999974</v>
      </c>
      <c r="C418" s="176">
        <v>257.72292193999988</v>
      </c>
      <c r="D418" s="176">
        <v>17.170984920000006</v>
      </c>
      <c r="E418" s="176">
        <v>0.48558799999999991</v>
      </c>
      <c r="F418" s="176" t="s">
        <v>75</v>
      </c>
      <c r="G418" s="176">
        <v>24.708640999999997</v>
      </c>
      <c r="H418" s="176">
        <v>209.75455384999998</v>
      </c>
      <c r="I418" s="176">
        <v>0</v>
      </c>
      <c r="J418" s="176" t="s">
        <v>75</v>
      </c>
      <c r="K418" s="176">
        <v>6.1387299999999998</v>
      </c>
      <c r="L418" s="176">
        <v>0.7283071900000001</v>
      </c>
      <c r="M418" s="176">
        <v>0</v>
      </c>
      <c r="N418" s="176">
        <v>4.3015363699998943</v>
      </c>
      <c r="P418" s="177"/>
      <c r="Q418" s="168"/>
      <c r="R418" s="168"/>
      <c r="S418" s="172"/>
      <c r="T418" s="184"/>
      <c r="U418" s="184"/>
      <c r="V418" s="184"/>
      <c r="W418" s="184"/>
      <c r="X418" s="184"/>
    </row>
    <row r="419" spans="1:24" s="166" customFormat="1" ht="8.65" customHeight="1" x14ac:dyDescent="0.15">
      <c r="A419" s="178" t="s">
        <v>19</v>
      </c>
      <c r="B419" s="179">
        <f t="shared" si="33"/>
        <v>73.203547949999987</v>
      </c>
      <c r="C419" s="180">
        <v>49.217841949999965</v>
      </c>
      <c r="D419" s="180">
        <v>2.4685629999999996</v>
      </c>
      <c r="E419" s="180" t="s">
        <v>75</v>
      </c>
      <c r="F419" s="180">
        <v>0</v>
      </c>
      <c r="G419" s="180">
        <v>31.257303999999998</v>
      </c>
      <c r="H419" s="180" t="s">
        <v>75</v>
      </c>
      <c r="I419" s="180">
        <v>0</v>
      </c>
      <c r="J419" s="180" t="s">
        <v>75</v>
      </c>
      <c r="K419" s="180">
        <v>0.78158000000000005</v>
      </c>
      <c r="L419" s="180" t="s">
        <v>76</v>
      </c>
      <c r="M419" s="180">
        <v>0</v>
      </c>
      <c r="N419" s="179">
        <v>-10.521740999999992</v>
      </c>
      <c r="P419" s="177"/>
      <c r="Q419" s="168"/>
      <c r="R419" s="168"/>
      <c r="S419" s="172"/>
      <c r="T419" s="184"/>
      <c r="U419" s="184"/>
      <c r="V419" s="184"/>
      <c r="W419" s="184"/>
      <c r="X419" s="184"/>
    </row>
    <row r="420" spans="1:24" s="166" customFormat="1" ht="8.65" customHeight="1" x14ac:dyDescent="0.15">
      <c r="A420" s="174" t="s">
        <v>20</v>
      </c>
      <c r="B420" s="175">
        <f t="shared" si="33"/>
        <v>751.20089099999961</v>
      </c>
      <c r="C420" s="176">
        <v>379.92900200000008</v>
      </c>
      <c r="D420" s="176" t="s">
        <v>76</v>
      </c>
      <c r="E420" s="176">
        <v>2.3156240000000001</v>
      </c>
      <c r="F420" s="176">
        <v>0</v>
      </c>
      <c r="G420" s="176">
        <v>114.78408</v>
      </c>
      <c r="H420" s="176">
        <v>93.222992000000005</v>
      </c>
      <c r="I420" s="176">
        <v>0</v>
      </c>
      <c r="J420" s="176">
        <v>100.45462900000003</v>
      </c>
      <c r="K420" s="176">
        <v>4.4199030000000006</v>
      </c>
      <c r="L420" s="176">
        <v>0.303761</v>
      </c>
      <c r="M420" s="176">
        <v>0</v>
      </c>
      <c r="N420" s="175">
        <v>55.770899999999415</v>
      </c>
      <c r="P420" s="177"/>
      <c r="Q420" s="168"/>
      <c r="R420" s="168"/>
      <c r="S420" s="172"/>
      <c r="T420" s="184"/>
      <c r="U420" s="184"/>
      <c r="V420" s="184"/>
      <c r="W420" s="184"/>
      <c r="X420" s="184"/>
    </row>
    <row r="421" spans="1:24" s="166" customFormat="1" ht="8.65" customHeight="1" x14ac:dyDescent="0.15">
      <c r="A421" s="174" t="s">
        <v>21</v>
      </c>
      <c r="B421" s="175">
        <f t="shared" si="33"/>
        <v>264.86709814999995</v>
      </c>
      <c r="C421" s="176">
        <v>31.709686809999994</v>
      </c>
      <c r="D421" s="176">
        <v>15.28057534</v>
      </c>
      <c r="E421" s="176">
        <v>-0.52620199999999995</v>
      </c>
      <c r="F421" s="176">
        <v>0</v>
      </c>
      <c r="G421" s="176">
        <v>24.180599000000001</v>
      </c>
      <c r="H421" s="176">
        <v>189.58474700000002</v>
      </c>
      <c r="I421" s="176">
        <v>0</v>
      </c>
      <c r="J421" s="176">
        <v>-1.4270290000000005</v>
      </c>
      <c r="K421" s="176">
        <v>11.340554999999998</v>
      </c>
      <c r="L421" s="176">
        <v>8.3694000000000005E-2</v>
      </c>
      <c r="M421" s="176">
        <v>0</v>
      </c>
      <c r="N421" s="175">
        <v>-5.3595280000000685</v>
      </c>
      <c r="P421" s="177"/>
      <c r="Q421" s="168"/>
      <c r="R421" s="168"/>
      <c r="S421" s="172"/>
      <c r="T421" s="184"/>
      <c r="U421" s="184"/>
      <c r="V421" s="184"/>
      <c r="W421" s="184"/>
      <c r="X421" s="184"/>
    </row>
    <row r="422" spans="1:24" s="166" customFormat="1" ht="8.65" customHeight="1" x14ac:dyDescent="0.15">
      <c r="A422" s="174" t="s">
        <v>22</v>
      </c>
      <c r="B422" s="175">
        <f t="shared" si="33"/>
        <v>157.67583615000012</v>
      </c>
      <c r="C422" s="176">
        <v>79.556398150000007</v>
      </c>
      <c r="D422" s="176">
        <v>6.1118000000000013E-2</v>
      </c>
      <c r="E422" s="176" t="s">
        <v>75</v>
      </c>
      <c r="F422" s="176">
        <v>6.6599789999999999</v>
      </c>
      <c r="G422" s="176">
        <v>64.750076000000007</v>
      </c>
      <c r="H422" s="176">
        <v>0.58804500000000015</v>
      </c>
      <c r="I422" s="176">
        <v>0</v>
      </c>
      <c r="J422" s="176">
        <v>2.8028369999999998</v>
      </c>
      <c r="K422" s="176">
        <v>1.7937919999999998</v>
      </c>
      <c r="L422" s="176">
        <v>0</v>
      </c>
      <c r="M422" s="176">
        <v>0</v>
      </c>
      <c r="N422" s="175">
        <v>1.4635910000001218</v>
      </c>
      <c r="P422" s="177"/>
      <c r="Q422" s="168"/>
      <c r="R422" s="168"/>
      <c r="S422" s="172"/>
      <c r="T422" s="184"/>
      <c r="U422" s="184"/>
      <c r="V422" s="184"/>
      <c r="W422" s="184"/>
      <c r="X422" s="184"/>
    </row>
    <row r="423" spans="1:24" s="166" customFormat="1" ht="8.65" customHeight="1" x14ac:dyDescent="0.15">
      <c r="A423" s="178" t="s">
        <v>23</v>
      </c>
      <c r="B423" s="179">
        <f t="shared" si="33"/>
        <v>1847.3573678200039</v>
      </c>
      <c r="C423" s="180">
        <v>1091.2447617699995</v>
      </c>
      <c r="D423" s="180">
        <v>71.053022999999982</v>
      </c>
      <c r="E423" s="180">
        <v>38.191153</v>
      </c>
      <c r="F423" s="180">
        <v>0</v>
      </c>
      <c r="G423" s="180">
        <v>105.60602200000001</v>
      </c>
      <c r="H423" s="180">
        <v>175.75669508000001</v>
      </c>
      <c r="I423" s="180" t="s">
        <v>75</v>
      </c>
      <c r="J423" s="180">
        <v>16.832778000000001</v>
      </c>
      <c r="K423" s="180">
        <v>4.6893360000000026</v>
      </c>
      <c r="L423" s="180">
        <v>26.369412969999999</v>
      </c>
      <c r="M423" s="180">
        <v>48.28423200000001</v>
      </c>
      <c r="N423" s="179">
        <v>269.32995400000459</v>
      </c>
      <c r="P423" s="177"/>
      <c r="Q423" s="168"/>
      <c r="R423" s="168"/>
      <c r="S423" s="172"/>
      <c r="T423" s="184"/>
      <c r="U423" s="184"/>
      <c r="V423" s="184"/>
      <c r="W423" s="184"/>
      <c r="X423" s="184"/>
    </row>
    <row r="424" spans="1:24" s="166" customFormat="1" ht="8.65" customHeight="1" x14ac:dyDescent="0.15">
      <c r="A424" s="174" t="s">
        <v>24</v>
      </c>
      <c r="B424" s="175">
        <f t="shared" si="33"/>
        <v>3971.1646251000002</v>
      </c>
      <c r="C424" s="176">
        <v>2239.5331787900004</v>
      </c>
      <c r="D424" s="176">
        <v>488.21367204000006</v>
      </c>
      <c r="E424" s="176" t="s">
        <v>76</v>
      </c>
      <c r="F424" s="176">
        <v>-92.101978560000006</v>
      </c>
      <c r="G424" s="176">
        <v>914.94517227000006</v>
      </c>
      <c r="H424" s="176">
        <v>279.37978913999996</v>
      </c>
      <c r="I424" s="176">
        <v>-3.1331964199999982</v>
      </c>
      <c r="J424" s="176">
        <v>24.674165499999994</v>
      </c>
      <c r="K424" s="176">
        <v>97.882909300000023</v>
      </c>
      <c r="L424" s="176">
        <v>-23.120844220000002</v>
      </c>
      <c r="M424" s="176">
        <v>-208.751262</v>
      </c>
      <c r="N424" s="175">
        <v>253.64301926000007</v>
      </c>
      <c r="P424" s="177"/>
      <c r="Q424" s="168"/>
      <c r="R424" s="168"/>
      <c r="S424" s="172"/>
      <c r="T424" s="184"/>
      <c r="U424" s="184"/>
      <c r="V424" s="184"/>
      <c r="W424" s="184"/>
      <c r="X424" s="184"/>
    </row>
    <row r="425" spans="1:24" s="166" customFormat="1" ht="8.65" customHeight="1" x14ac:dyDescent="0.15">
      <c r="A425" s="174" t="s">
        <v>25</v>
      </c>
      <c r="B425" s="175">
        <f t="shared" si="33"/>
        <v>412.9403954</v>
      </c>
      <c r="C425" s="176">
        <v>69.555466000000024</v>
      </c>
      <c r="D425" s="176">
        <v>-0.29209200000000002</v>
      </c>
      <c r="E425" s="176" t="s">
        <v>75</v>
      </c>
      <c r="F425" s="176">
        <v>0</v>
      </c>
      <c r="G425" s="176">
        <v>59.801017400000006</v>
      </c>
      <c r="H425" s="176">
        <v>250.16756700000002</v>
      </c>
      <c r="I425" s="176">
        <v>0</v>
      </c>
      <c r="J425" s="176">
        <v>6.5599950000000007</v>
      </c>
      <c r="K425" s="176">
        <v>1.127526</v>
      </c>
      <c r="L425" s="176">
        <v>7.8864000000000004E-2</v>
      </c>
      <c r="M425" s="176">
        <v>0</v>
      </c>
      <c r="N425" s="175">
        <v>25.942051999999933</v>
      </c>
      <c r="P425" s="177"/>
      <c r="Q425" s="168"/>
      <c r="R425" s="168"/>
      <c r="S425" s="172"/>
      <c r="T425" s="184"/>
      <c r="U425" s="184"/>
      <c r="V425" s="184"/>
      <c r="W425" s="184"/>
      <c r="X425" s="184"/>
    </row>
    <row r="426" spans="1:24" s="166" customFormat="1" ht="8.65" customHeight="1" x14ac:dyDescent="0.15">
      <c r="A426" s="174" t="s">
        <v>26</v>
      </c>
      <c r="B426" s="175">
        <f t="shared" si="33"/>
        <v>399.26994754000015</v>
      </c>
      <c r="C426" s="176">
        <v>74.700867050000042</v>
      </c>
      <c r="D426" s="176">
        <v>0.64521391000000028</v>
      </c>
      <c r="E426" s="176">
        <v>47.507485000000003</v>
      </c>
      <c r="F426" s="176">
        <v>0</v>
      </c>
      <c r="G426" s="176">
        <v>190.14414799999997</v>
      </c>
      <c r="H426" s="176">
        <v>17.033851559999999</v>
      </c>
      <c r="I426" s="176">
        <v>-2.7165707299999999</v>
      </c>
      <c r="J426" s="176">
        <v>-55.430838999999999</v>
      </c>
      <c r="K426" s="176">
        <v>4.3152610000000005</v>
      </c>
      <c r="L426" s="176">
        <v>69.288995999999997</v>
      </c>
      <c r="M426" s="176">
        <v>0</v>
      </c>
      <c r="N426" s="175">
        <v>53.781534750000105</v>
      </c>
      <c r="P426" s="177"/>
      <c r="Q426" s="168"/>
      <c r="R426" s="168"/>
      <c r="S426" s="172"/>
      <c r="T426" s="184"/>
      <c r="U426" s="184"/>
      <c r="V426" s="184"/>
      <c r="W426" s="184"/>
      <c r="X426" s="184"/>
    </row>
    <row r="427" spans="1:24" s="166" customFormat="1" ht="8.65" customHeight="1" x14ac:dyDescent="0.15">
      <c r="A427" s="178" t="s">
        <v>27</v>
      </c>
      <c r="B427" s="179">
        <f t="shared" si="33"/>
        <v>138.66957829000003</v>
      </c>
      <c r="C427" s="180">
        <v>71.121248289999983</v>
      </c>
      <c r="D427" s="180">
        <v>-43.380466000000006</v>
      </c>
      <c r="E427" s="180">
        <v>0</v>
      </c>
      <c r="F427" s="180" t="s">
        <v>75</v>
      </c>
      <c r="G427" s="180">
        <v>45.681851999999999</v>
      </c>
      <c r="H427" s="180">
        <v>43.789158999999998</v>
      </c>
      <c r="I427" s="180" t="s">
        <v>75</v>
      </c>
      <c r="J427" s="180" t="s">
        <v>75</v>
      </c>
      <c r="K427" s="180">
        <v>1.5612809999999999</v>
      </c>
      <c r="L427" s="180">
        <v>-2.0575349999999997</v>
      </c>
      <c r="M427" s="180">
        <v>0</v>
      </c>
      <c r="N427" s="179">
        <v>21.954039000000066</v>
      </c>
      <c r="P427" s="177"/>
      <c r="Q427" s="168"/>
      <c r="R427" s="168"/>
      <c r="S427" s="172"/>
      <c r="T427" s="184"/>
      <c r="U427" s="184"/>
      <c r="V427" s="184"/>
      <c r="W427" s="184"/>
      <c r="X427" s="184"/>
    </row>
    <row r="428" spans="1:24" s="166" customFormat="1" ht="8.65" customHeight="1" x14ac:dyDescent="0.15">
      <c r="A428" s="174" t="s">
        <v>28</v>
      </c>
      <c r="B428" s="175">
        <f t="shared" si="33"/>
        <v>380.3469310000001</v>
      </c>
      <c r="C428" s="176">
        <v>80.763019000000028</v>
      </c>
      <c r="D428" s="176">
        <v>238.13168099999999</v>
      </c>
      <c r="E428" s="176" t="s">
        <v>75</v>
      </c>
      <c r="F428" s="176">
        <v>0</v>
      </c>
      <c r="G428" s="176">
        <v>40.981109999999994</v>
      </c>
      <c r="H428" s="176">
        <v>4.673176999999999</v>
      </c>
      <c r="I428" s="176" t="s">
        <v>75</v>
      </c>
      <c r="J428" s="176" t="s">
        <v>75</v>
      </c>
      <c r="K428" s="176">
        <v>1.2940769999999999</v>
      </c>
      <c r="L428" s="176" t="s">
        <v>75</v>
      </c>
      <c r="M428" s="176" t="s">
        <v>75</v>
      </c>
      <c r="N428" s="175">
        <v>14.503867000000071</v>
      </c>
      <c r="P428" s="177"/>
      <c r="Q428" s="168"/>
      <c r="R428" s="168"/>
      <c r="S428" s="172"/>
      <c r="T428" s="184"/>
      <c r="U428" s="184"/>
      <c r="V428" s="184"/>
      <c r="W428" s="184"/>
      <c r="X428" s="184"/>
    </row>
    <row r="429" spans="1:24" s="166" customFormat="1" ht="8.65" customHeight="1" x14ac:dyDescent="0.15">
      <c r="A429" s="174" t="s">
        <v>29</v>
      </c>
      <c r="B429" s="175">
        <f t="shared" si="33"/>
        <v>2247.4573311299982</v>
      </c>
      <c r="C429" s="176">
        <v>1024.4324611599991</v>
      </c>
      <c r="D429" s="176">
        <v>267.55024199999991</v>
      </c>
      <c r="E429" s="176">
        <v>179.34846885999997</v>
      </c>
      <c r="F429" s="176">
        <v>0.37652830999999942</v>
      </c>
      <c r="G429" s="176">
        <v>201.92174899999998</v>
      </c>
      <c r="H429" s="176">
        <v>67.83776413999999</v>
      </c>
      <c r="I429" s="176">
        <v>217.61713809</v>
      </c>
      <c r="J429" s="176">
        <v>-25.464546719999987</v>
      </c>
      <c r="K429" s="176">
        <v>114.29956353000001</v>
      </c>
      <c r="L429" s="176">
        <v>31.060780340000001</v>
      </c>
      <c r="M429" s="176">
        <v>0.21204823</v>
      </c>
      <c r="N429" s="175">
        <v>168.26513418999912</v>
      </c>
      <c r="P429" s="177"/>
      <c r="Q429" s="168"/>
      <c r="R429" s="168"/>
      <c r="S429" s="172"/>
      <c r="T429" s="184"/>
      <c r="U429" s="184"/>
      <c r="V429" s="184"/>
      <c r="W429" s="184"/>
      <c r="X429" s="184"/>
    </row>
    <row r="430" spans="1:24" s="166" customFormat="1" ht="8.65" customHeight="1" x14ac:dyDescent="0.15">
      <c r="A430" s="174" t="s">
        <v>30</v>
      </c>
      <c r="B430" s="175">
        <f t="shared" si="33"/>
        <v>2034.8633006599991</v>
      </c>
      <c r="C430" s="176">
        <v>1125.4806734100002</v>
      </c>
      <c r="D430" s="176">
        <v>7.8006329999999995</v>
      </c>
      <c r="E430" s="176">
        <v>55.345350920000016</v>
      </c>
      <c r="F430" s="176">
        <v>1.5736869999999983</v>
      </c>
      <c r="G430" s="176">
        <v>574.39499300000023</v>
      </c>
      <c r="H430" s="176">
        <v>24.239460000000001</v>
      </c>
      <c r="I430" s="176">
        <v>5.9672220000000005</v>
      </c>
      <c r="J430" s="176">
        <v>63.955306</v>
      </c>
      <c r="K430" s="176">
        <v>27.163768000000001</v>
      </c>
      <c r="L430" s="176">
        <v>26.185399999999994</v>
      </c>
      <c r="M430" s="176">
        <v>-12.200151999999996</v>
      </c>
      <c r="N430" s="175">
        <v>134.9569593299982</v>
      </c>
      <c r="P430" s="177"/>
      <c r="Q430" s="168"/>
      <c r="R430" s="168"/>
      <c r="S430" s="172"/>
      <c r="T430" s="184"/>
      <c r="U430" s="184"/>
      <c r="V430" s="184"/>
      <c r="W430" s="184"/>
      <c r="X430" s="184"/>
    </row>
    <row r="431" spans="1:24" s="166" customFormat="1" ht="8.65" customHeight="1" x14ac:dyDescent="0.15">
      <c r="A431" s="178" t="s">
        <v>31</v>
      </c>
      <c r="B431" s="179">
        <f t="shared" si="33"/>
        <v>158.19514286999998</v>
      </c>
      <c r="C431" s="180">
        <v>73.208255870000016</v>
      </c>
      <c r="D431" s="180">
        <v>-0.26287199999999999</v>
      </c>
      <c r="E431" s="180" t="s">
        <v>75</v>
      </c>
      <c r="F431" s="180">
        <v>0</v>
      </c>
      <c r="G431" s="180">
        <v>77.460316000000006</v>
      </c>
      <c r="H431" s="180" t="s">
        <v>75</v>
      </c>
      <c r="I431" s="180">
        <v>0</v>
      </c>
      <c r="J431" s="180" t="s">
        <v>75</v>
      </c>
      <c r="K431" s="180">
        <v>2.425068</v>
      </c>
      <c r="L431" s="180" t="s">
        <v>76</v>
      </c>
      <c r="M431" s="180" t="s">
        <v>75</v>
      </c>
      <c r="N431" s="179">
        <v>5.3643749999999386</v>
      </c>
      <c r="P431" s="177"/>
      <c r="Q431" s="168"/>
      <c r="R431" s="168"/>
      <c r="S431" s="172"/>
      <c r="T431" s="184"/>
      <c r="U431" s="184"/>
      <c r="V431" s="184"/>
      <c r="W431" s="184"/>
      <c r="X431" s="184"/>
    </row>
    <row r="432" spans="1:24" s="166" customFormat="1" ht="8.65" customHeight="1" x14ac:dyDescent="0.15">
      <c r="A432" s="174" t="s">
        <v>32</v>
      </c>
      <c r="B432" s="175">
        <f t="shared" si="33"/>
        <v>199.37923600000008</v>
      </c>
      <c r="C432" s="176">
        <v>42.672800000000016</v>
      </c>
      <c r="D432" s="176">
        <v>-4.4374779999999996</v>
      </c>
      <c r="E432" s="176">
        <v>8.1511230000000001</v>
      </c>
      <c r="F432" s="176" t="s">
        <v>75</v>
      </c>
      <c r="G432" s="176">
        <v>39.592207000000002</v>
      </c>
      <c r="H432" s="176">
        <v>1.0299229999999999</v>
      </c>
      <c r="I432" s="176" t="s">
        <v>75</v>
      </c>
      <c r="J432" s="176">
        <v>83.125647000000029</v>
      </c>
      <c r="K432" s="176">
        <v>-1.1052290000000005</v>
      </c>
      <c r="L432" s="176" t="s">
        <v>75</v>
      </c>
      <c r="M432" s="176">
        <v>0</v>
      </c>
      <c r="N432" s="175">
        <v>30.350243000000063</v>
      </c>
      <c r="P432" s="177"/>
      <c r="Q432" s="168"/>
      <c r="R432" s="168"/>
      <c r="S432" s="172"/>
      <c r="T432" s="184"/>
      <c r="U432" s="184"/>
      <c r="V432" s="184"/>
      <c r="W432" s="184"/>
      <c r="X432" s="184"/>
    </row>
    <row r="433" spans="1:24" s="166" customFormat="1" ht="8.65" customHeight="1" x14ac:dyDescent="0.15">
      <c r="A433" s="174" t="s">
        <v>33</v>
      </c>
      <c r="B433" s="175">
        <f t="shared" si="33"/>
        <v>177.70405636999988</v>
      </c>
      <c r="C433" s="176">
        <v>59.681232379999969</v>
      </c>
      <c r="D433" s="176">
        <v>6.0883999999999952E-2</v>
      </c>
      <c r="E433" s="176">
        <v>2.2535029999999998</v>
      </c>
      <c r="F433" s="176">
        <v>0</v>
      </c>
      <c r="G433" s="176">
        <v>60.251457999999985</v>
      </c>
      <c r="H433" s="176">
        <v>49.613434199999979</v>
      </c>
      <c r="I433" s="176" t="s">
        <v>75</v>
      </c>
      <c r="J433" s="176" t="s">
        <v>75</v>
      </c>
      <c r="K433" s="176">
        <v>1.9405630000000003</v>
      </c>
      <c r="L433" s="176">
        <v>1.3948070000000001</v>
      </c>
      <c r="M433" s="176" t="s">
        <v>75</v>
      </c>
      <c r="N433" s="175">
        <v>2.5081747899999414</v>
      </c>
      <c r="P433" s="177"/>
      <c r="Q433" s="168"/>
      <c r="R433" s="168"/>
      <c r="S433" s="172"/>
      <c r="T433" s="184"/>
      <c r="U433" s="184"/>
      <c r="V433" s="184"/>
      <c r="W433" s="184"/>
      <c r="X433" s="184"/>
    </row>
    <row r="434" spans="1:24" s="166" customFormat="1" ht="8.65" customHeight="1" x14ac:dyDescent="0.15">
      <c r="A434" s="174" t="s">
        <v>34</v>
      </c>
      <c r="B434" s="175">
        <f t="shared" si="33"/>
        <v>4839.1320195099888</v>
      </c>
      <c r="C434" s="176">
        <v>1258.8958647399995</v>
      </c>
      <c r="D434" s="176">
        <v>3252.9442180000001</v>
      </c>
      <c r="E434" s="176">
        <v>43.611117000000007</v>
      </c>
      <c r="F434" s="176">
        <v>2.3547160000000003</v>
      </c>
      <c r="G434" s="176">
        <v>150.48891709</v>
      </c>
      <c r="H434" s="176">
        <v>7.3323479999999979</v>
      </c>
      <c r="I434" s="176" t="s">
        <v>75</v>
      </c>
      <c r="J434" s="176">
        <v>131.24647848000001</v>
      </c>
      <c r="K434" s="176">
        <v>-3.9681119999999908</v>
      </c>
      <c r="L434" s="176">
        <v>4.2047949999999998</v>
      </c>
      <c r="M434" s="176" t="s">
        <v>75</v>
      </c>
      <c r="N434" s="175">
        <v>-7.9783228000114832</v>
      </c>
      <c r="P434" s="177"/>
      <c r="Q434" s="168"/>
      <c r="R434" s="168"/>
      <c r="S434" s="172"/>
      <c r="T434" s="184"/>
      <c r="U434" s="184"/>
      <c r="V434" s="184"/>
      <c r="W434" s="184"/>
      <c r="X434" s="184"/>
    </row>
    <row r="435" spans="1:24" s="166" customFormat="1" ht="8.65" customHeight="1" x14ac:dyDescent="0.15">
      <c r="A435" s="178" t="s">
        <v>35</v>
      </c>
      <c r="B435" s="179">
        <f>SUM(C435:N435)</f>
        <v>117.56913214000005</v>
      </c>
      <c r="C435" s="180">
        <v>35.728487749999978</v>
      </c>
      <c r="D435" s="180">
        <v>-0.113677</v>
      </c>
      <c r="E435" s="180" t="s">
        <v>75</v>
      </c>
      <c r="F435" s="180">
        <v>0</v>
      </c>
      <c r="G435" s="180">
        <v>60.709685000000007</v>
      </c>
      <c r="H435" s="180">
        <v>7.2248659999999996</v>
      </c>
      <c r="I435" s="180">
        <v>0</v>
      </c>
      <c r="J435" s="180" t="s">
        <v>75</v>
      </c>
      <c r="K435" s="180">
        <v>1.7613949999999998</v>
      </c>
      <c r="L435" s="180">
        <v>0.28592139000000005</v>
      </c>
      <c r="M435" s="180">
        <v>0</v>
      </c>
      <c r="N435" s="179">
        <v>11.97245400000007</v>
      </c>
      <c r="P435" s="177"/>
      <c r="Q435" s="168"/>
      <c r="R435" s="168"/>
      <c r="S435" s="172"/>
      <c r="T435" s="184"/>
      <c r="U435" s="184"/>
      <c r="V435" s="184"/>
      <c r="W435" s="184"/>
      <c r="X435" s="184"/>
    </row>
    <row r="436" spans="1:24" s="166" customFormat="1" ht="8.65" customHeight="1" x14ac:dyDescent="0.15">
      <c r="A436" s="174" t="s">
        <v>36</v>
      </c>
      <c r="B436" s="175">
        <f t="shared" ref="B436:B447" si="34">SUM(C436:N436)</f>
        <v>783.01895595000042</v>
      </c>
      <c r="C436" s="176">
        <v>426.38466070999982</v>
      </c>
      <c r="D436" s="176">
        <v>61.574672999999997</v>
      </c>
      <c r="E436" s="176">
        <v>56.263303060000013</v>
      </c>
      <c r="F436" s="176">
        <v>3.1994179999999997</v>
      </c>
      <c r="G436" s="176">
        <v>144.31292299999998</v>
      </c>
      <c r="H436" s="176">
        <v>7.0176840000000009</v>
      </c>
      <c r="I436" s="176" t="s">
        <v>75</v>
      </c>
      <c r="J436" s="176" t="s">
        <v>75</v>
      </c>
      <c r="K436" s="176">
        <v>6.3100510000000005</v>
      </c>
      <c r="L436" s="176">
        <v>5.6335730000000002</v>
      </c>
      <c r="M436" s="176">
        <v>0</v>
      </c>
      <c r="N436" s="175">
        <v>72.3226701800005</v>
      </c>
      <c r="P436" s="177"/>
      <c r="Q436" s="168"/>
      <c r="R436" s="168"/>
      <c r="S436" s="172"/>
      <c r="T436" s="184"/>
      <c r="U436" s="184"/>
      <c r="V436" s="184"/>
      <c r="W436" s="184"/>
      <c r="X436" s="184"/>
    </row>
    <row r="437" spans="1:24" s="166" customFormat="1" ht="8.65" customHeight="1" x14ac:dyDescent="0.15">
      <c r="A437" s="174" t="s">
        <v>61</v>
      </c>
      <c r="B437" s="175">
        <f t="shared" si="34"/>
        <v>847.92673237000042</v>
      </c>
      <c r="C437" s="176">
        <v>211.73513957000006</v>
      </c>
      <c r="D437" s="176">
        <v>117.483103</v>
      </c>
      <c r="E437" s="176">
        <v>23.526063999999991</v>
      </c>
      <c r="F437" s="176" t="s">
        <v>75</v>
      </c>
      <c r="G437" s="176">
        <v>174.72410900000006</v>
      </c>
      <c r="H437" s="176">
        <v>267.597126</v>
      </c>
      <c r="I437" s="176">
        <v>52.335873000000007</v>
      </c>
      <c r="J437" s="176">
        <v>-8.2183639999999993</v>
      </c>
      <c r="K437" s="176">
        <v>7.5929319999999993</v>
      </c>
      <c r="L437" s="176">
        <v>8.1366000000000105E-2</v>
      </c>
      <c r="M437" s="176">
        <v>-2.0151349999999995</v>
      </c>
      <c r="N437" s="175">
        <v>3.0845188000001826</v>
      </c>
      <c r="P437" s="177"/>
      <c r="Q437" s="168"/>
      <c r="R437" s="168"/>
      <c r="S437" s="172"/>
      <c r="T437" s="184"/>
      <c r="U437" s="184"/>
      <c r="V437" s="184"/>
      <c r="W437" s="184"/>
      <c r="X437" s="184"/>
    </row>
    <row r="438" spans="1:24" s="166" customFormat="1" ht="8.65" customHeight="1" x14ac:dyDescent="0.15">
      <c r="A438" s="174" t="s">
        <v>38</v>
      </c>
      <c r="B438" s="175">
        <f t="shared" si="34"/>
        <v>386.51659942999964</v>
      </c>
      <c r="C438" s="176">
        <v>135.97634974999997</v>
      </c>
      <c r="D438" s="176">
        <v>0.18745467000000032</v>
      </c>
      <c r="E438" s="176">
        <v>0.59533458000000006</v>
      </c>
      <c r="F438" s="176">
        <v>-0.77194799999999997</v>
      </c>
      <c r="G438" s="176">
        <v>111.37886079999996</v>
      </c>
      <c r="H438" s="176">
        <v>21.957576800000005</v>
      </c>
      <c r="I438" s="176" t="s">
        <v>75</v>
      </c>
      <c r="J438" s="176" t="s">
        <v>75</v>
      </c>
      <c r="K438" s="176">
        <v>93.837433999999973</v>
      </c>
      <c r="L438" s="176">
        <v>3.5585323800000008</v>
      </c>
      <c r="M438" s="176" t="s">
        <v>75</v>
      </c>
      <c r="N438" s="175">
        <v>19.797004449999747</v>
      </c>
      <c r="P438" s="177"/>
      <c r="Q438" s="168"/>
      <c r="R438" s="168"/>
      <c r="S438" s="172"/>
      <c r="T438" s="184"/>
      <c r="U438" s="184"/>
      <c r="V438" s="184"/>
      <c r="W438" s="184"/>
      <c r="X438" s="184"/>
    </row>
    <row r="439" spans="1:24" s="166" customFormat="1" ht="8.65" customHeight="1" x14ac:dyDescent="0.15">
      <c r="A439" s="178" t="s">
        <v>39</v>
      </c>
      <c r="B439" s="179">
        <f t="shared" si="34"/>
        <v>473.49472700000001</v>
      </c>
      <c r="C439" s="180">
        <v>144.82356499999983</v>
      </c>
      <c r="D439" s="180">
        <v>11.759895</v>
      </c>
      <c r="E439" s="180">
        <v>113.51548799999995</v>
      </c>
      <c r="F439" s="180" t="s">
        <v>75</v>
      </c>
      <c r="G439" s="180">
        <v>52.045975999999996</v>
      </c>
      <c r="H439" s="180">
        <v>71.815412999999992</v>
      </c>
      <c r="I439" s="180">
        <v>11.170100999999999</v>
      </c>
      <c r="J439" s="180">
        <v>3.1878410000000015</v>
      </c>
      <c r="K439" s="180">
        <v>1.4862850000000003</v>
      </c>
      <c r="L439" s="180">
        <v>2.256478</v>
      </c>
      <c r="M439" s="180">
        <v>0</v>
      </c>
      <c r="N439" s="179">
        <v>61.433685000000253</v>
      </c>
      <c r="P439" s="177"/>
      <c r="Q439" s="168"/>
      <c r="R439" s="168"/>
      <c r="S439" s="172"/>
      <c r="T439" s="184"/>
      <c r="U439" s="184"/>
      <c r="V439" s="184"/>
      <c r="W439" s="184"/>
      <c r="X439" s="184"/>
    </row>
    <row r="440" spans="1:24" s="166" customFormat="1" ht="8.65" customHeight="1" x14ac:dyDescent="0.15">
      <c r="A440" s="174" t="s">
        <v>40</v>
      </c>
      <c r="B440" s="175">
        <f t="shared" si="34"/>
        <v>222.37617964000009</v>
      </c>
      <c r="C440" s="176">
        <v>88.43044519999998</v>
      </c>
      <c r="D440" s="176">
        <v>4.1614829999999987</v>
      </c>
      <c r="E440" s="176" t="s">
        <v>75</v>
      </c>
      <c r="F440" s="176" t="s">
        <v>75</v>
      </c>
      <c r="G440" s="176">
        <v>36.207701999999991</v>
      </c>
      <c r="H440" s="176">
        <v>57.176249439999992</v>
      </c>
      <c r="I440" s="176" t="s">
        <v>75</v>
      </c>
      <c r="J440" s="176" t="s">
        <v>75</v>
      </c>
      <c r="K440" s="176">
        <v>2.6908800000000004</v>
      </c>
      <c r="L440" s="176" t="s">
        <v>76</v>
      </c>
      <c r="M440" s="176">
        <v>0</v>
      </c>
      <c r="N440" s="175">
        <v>33.709420000000136</v>
      </c>
      <c r="P440" s="177"/>
      <c r="Q440" s="168"/>
      <c r="R440" s="168"/>
      <c r="S440" s="172"/>
      <c r="T440" s="184"/>
      <c r="U440" s="184"/>
      <c r="V440" s="184"/>
      <c r="W440" s="184"/>
      <c r="X440" s="184"/>
    </row>
    <row r="441" spans="1:24" s="166" customFormat="1" ht="8.65" customHeight="1" x14ac:dyDescent="0.15">
      <c r="A441" s="174" t="s">
        <v>41</v>
      </c>
      <c r="B441" s="175">
        <f t="shared" si="34"/>
        <v>1108.8403534400006</v>
      </c>
      <c r="C441" s="176">
        <v>518.04370694999989</v>
      </c>
      <c r="D441" s="176">
        <v>264.01190300000002</v>
      </c>
      <c r="E441" s="176">
        <v>13.530134000000002</v>
      </c>
      <c r="F441" s="176">
        <v>0</v>
      </c>
      <c r="G441" s="176">
        <v>128.211217</v>
      </c>
      <c r="H441" s="176">
        <v>58.331291489999991</v>
      </c>
      <c r="I441" s="176">
        <v>0</v>
      </c>
      <c r="J441" s="176">
        <v>2.3945549999999995</v>
      </c>
      <c r="K441" s="176">
        <v>4.8359580000000006</v>
      </c>
      <c r="L441" s="176" t="s">
        <v>76</v>
      </c>
      <c r="M441" s="176">
        <v>0</v>
      </c>
      <c r="N441" s="175">
        <v>119.48158800000067</v>
      </c>
      <c r="P441" s="177"/>
      <c r="Q441" s="168"/>
      <c r="R441" s="168"/>
      <c r="S441" s="172"/>
      <c r="T441" s="184"/>
      <c r="U441" s="184"/>
      <c r="V441" s="184"/>
      <c r="W441" s="184"/>
      <c r="X441" s="184"/>
    </row>
    <row r="442" spans="1:24" s="166" customFormat="1" ht="8.65" customHeight="1" x14ac:dyDescent="0.15">
      <c r="A442" s="174" t="s">
        <v>42</v>
      </c>
      <c r="B442" s="175">
        <f t="shared" si="34"/>
        <v>141.26248731000007</v>
      </c>
      <c r="C442" s="176">
        <v>52.839756149999992</v>
      </c>
      <c r="D442" s="176">
        <v>-0.175789</v>
      </c>
      <c r="E442" s="176" t="s">
        <v>75</v>
      </c>
      <c r="F442" s="176" t="s">
        <v>75</v>
      </c>
      <c r="G442" s="176">
        <v>75.381816000000001</v>
      </c>
      <c r="H442" s="176" t="s">
        <v>75</v>
      </c>
      <c r="I442" s="176">
        <v>0</v>
      </c>
      <c r="J442" s="176" t="s">
        <v>75</v>
      </c>
      <c r="K442" s="176">
        <v>2.6522489999999999</v>
      </c>
      <c r="L442" s="176">
        <v>0</v>
      </c>
      <c r="M442" s="176">
        <v>0</v>
      </c>
      <c r="N442" s="175">
        <v>10.56445516000008</v>
      </c>
      <c r="P442" s="177"/>
      <c r="Q442" s="168"/>
      <c r="R442" s="168"/>
      <c r="S442" s="172"/>
      <c r="T442" s="184"/>
      <c r="U442" s="184"/>
      <c r="V442" s="184"/>
      <c r="W442" s="184"/>
      <c r="X442" s="184"/>
    </row>
    <row r="443" spans="1:24" s="166" customFormat="1" ht="8.65" customHeight="1" x14ac:dyDescent="0.15">
      <c r="A443" s="178" t="s">
        <v>43</v>
      </c>
      <c r="B443" s="179">
        <f t="shared" si="34"/>
        <v>1035.8754904499995</v>
      </c>
      <c r="C443" s="180">
        <v>366.60988044999988</v>
      </c>
      <c r="D443" s="180">
        <v>-52.050479999999993</v>
      </c>
      <c r="E443" s="180">
        <v>12.706294000000002</v>
      </c>
      <c r="F443" s="180">
        <v>0</v>
      </c>
      <c r="G443" s="180">
        <v>55.395732000000017</v>
      </c>
      <c r="H443" s="180">
        <v>-13.222184</v>
      </c>
      <c r="I443" s="180">
        <v>0</v>
      </c>
      <c r="J443" s="180">
        <v>532.40195000000006</v>
      </c>
      <c r="K443" s="180">
        <v>17.683825999999996</v>
      </c>
      <c r="L443" s="180">
        <v>0.32486900000000002</v>
      </c>
      <c r="M443" s="180">
        <v>0</v>
      </c>
      <c r="N443" s="179">
        <v>116.02560299999959</v>
      </c>
      <c r="P443" s="177"/>
      <c r="Q443" s="168"/>
      <c r="R443" s="168"/>
      <c r="S443" s="172"/>
      <c r="T443" s="184"/>
      <c r="U443" s="184"/>
      <c r="V443" s="184"/>
      <c r="W443" s="184"/>
      <c r="X443" s="184"/>
    </row>
    <row r="444" spans="1:24" s="166" customFormat="1" ht="8.65" customHeight="1" x14ac:dyDescent="0.15">
      <c r="A444" s="174" t="s">
        <v>44</v>
      </c>
      <c r="B444" s="175">
        <f t="shared" si="34"/>
        <v>91.171233400000006</v>
      </c>
      <c r="C444" s="176">
        <v>71.077903400000025</v>
      </c>
      <c r="D444" s="176" t="s">
        <v>76</v>
      </c>
      <c r="E444" s="176" t="s">
        <v>75</v>
      </c>
      <c r="F444" s="176">
        <v>0</v>
      </c>
      <c r="G444" s="176">
        <v>16.445996000000001</v>
      </c>
      <c r="H444" s="176" t="s">
        <v>75</v>
      </c>
      <c r="I444" s="176">
        <v>0</v>
      </c>
      <c r="J444" s="176" t="s">
        <v>75</v>
      </c>
      <c r="K444" s="176">
        <v>0.96096000000000004</v>
      </c>
      <c r="L444" s="176" t="s">
        <v>76</v>
      </c>
      <c r="M444" s="176">
        <v>0</v>
      </c>
      <c r="N444" s="175">
        <v>2.6863739999999723</v>
      </c>
      <c r="P444" s="177"/>
      <c r="Q444" s="168"/>
      <c r="R444" s="168"/>
      <c r="S444" s="172"/>
      <c r="T444" s="184"/>
      <c r="U444" s="184"/>
      <c r="V444" s="184"/>
      <c r="W444" s="184"/>
      <c r="X444" s="184"/>
    </row>
    <row r="445" spans="1:24" s="166" customFormat="1" ht="8.65" customHeight="1" x14ac:dyDescent="0.15">
      <c r="A445" s="174" t="s">
        <v>45</v>
      </c>
      <c r="B445" s="175">
        <f t="shared" si="34"/>
        <v>1241.4182665500002</v>
      </c>
      <c r="C445" s="176">
        <v>186.12606523999983</v>
      </c>
      <c r="D445" s="176">
        <v>788.852936</v>
      </c>
      <c r="E445" s="176">
        <v>-1.2867540000000002</v>
      </c>
      <c r="F445" s="176">
        <v>13.556378</v>
      </c>
      <c r="G445" s="176">
        <v>199.94738830999998</v>
      </c>
      <c r="H445" s="176">
        <v>8.8709519999999991</v>
      </c>
      <c r="I445" s="176">
        <v>-9.25596</v>
      </c>
      <c r="J445" s="176" t="s">
        <v>75</v>
      </c>
      <c r="K445" s="176">
        <v>5.7890190000000015</v>
      </c>
      <c r="L445" s="176">
        <v>1.5422</v>
      </c>
      <c r="M445" s="176">
        <v>0</v>
      </c>
      <c r="N445" s="175">
        <v>47.276042000000189</v>
      </c>
      <c r="P445" s="177"/>
      <c r="Q445" s="168"/>
      <c r="R445" s="168"/>
      <c r="S445" s="172"/>
      <c r="T445" s="184"/>
      <c r="U445" s="184"/>
      <c r="V445" s="184"/>
      <c r="W445" s="184"/>
      <c r="X445" s="184"/>
    </row>
    <row r="446" spans="1:24" s="166" customFormat="1" ht="8.65" customHeight="1" x14ac:dyDescent="0.15">
      <c r="A446" s="174" t="s">
        <v>46</v>
      </c>
      <c r="B446" s="175">
        <f t="shared" si="34"/>
        <v>94.11293481999995</v>
      </c>
      <c r="C446" s="176">
        <v>42.509528429999982</v>
      </c>
      <c r="D446" s="176" t="s">
        <v>76</v>
      </c>
      <c r="E446" s="176">
        <v>0.16066499999999997</v>
      </c>
      <c r="F446" s="176">
        <v>-0.10581599999999999</v>
      </c>
      <c r="G446" s="176">
        <v>35.863033000000009</v>
      </c>
      <c r="H446" s="176">
        <v>2.3896591300000005</v>
      </c>
      <c r="I446" s="176">
        <v>0</v>
      </c>
      <c r="J446" s="176" t="s">
        <v>75</v>
      </c>
      <c r="K446" s="176">
        <v>5.3797623699999999</v>
      </c>
      <c r="L446" s="176" t="s">
        <v>76</v>
      </c>
      <c r="M446" s="176">
        <v>0</v>
      </c>
      <c r="N446" s="175">
        <v>7.9161028899999621</v>
      </c>
      <c r="P446" s="177"/>
      <c r="Q446" s="168"/>
      <c r="R446" s="168"/>
      <c r="S446" s="172"/>
      <c r="T446" s="184"/>
      <c r="U446" s="184"/>
      <c r="V446" s="184"/>
      <c r="W446" s="184"/>
      <c r="X446" s="184"/>
    </row>
    <row r="447" spans="1:24" s="166" customFormat="1" ht="8.65" customHeight="1" x14ac:dyDescent="0.15">
      <c r="A447" s="178" t="s">
        <v>47</v>
      </c>
      <c r="B447" s="179">
        <f t="shared" si="34"/>
        <v>381.91838500000011</v>
      </c>
      <c r="C447" s="180">
        <v>44.602018999999999</v>
      </c>
      <c r="D447" s="180">
        <v>-0.117642</v>
      </c>
      <c r="E447" s="180">
        <v>0</v>
      </c>
      <c r="F447" s="180">
        <v>0</v>
      </c>
      <c r="G447" s="180">
        <v>27.158916000000001</v>
      </c>
      <c r="H447" s="180">
        <v>187.424756</v>
      </c>
      <c r="I447" s="180">
        <v>0</v>
      </c>
      <c r="J447" s="180">
        <v>-4.9835690000000001</v>
      </c>
      <c r="K447" s="180">
        <v>0.64823600000000003</v>
      </c>
      <c r="L447" s="180">
        <v>0</v>
      </c>
      <c r="M447" s="180">
        <v>0</v>
      </c>
      <c r="N447" s="179">
        <v>127.18566900000013</v>
      </c>
      <c r="P447" s="177"/>
      <c r="Q447" s="168"/>
      <c r="R447" s="168"/>
      <c r="S447" s="172"/>
      <c r="T447" s="184"/>
      <c r="U447" s="184"/>
      <c r="V447" s="184"/>
      <c r="W447" s="184"/>
      <c r="X447" s="184"/>
    </row>
    <row r="448" spans="1:24" s="166" customFormat="1" ht="8.65" customHeight="1" x14ac:dyDescent="0.15">
      <c r="A448" s="181"/>
      <c r="B448" s="182"/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N448" s="182"/>
      <c r="Q448" s="167"/>
      <c r="R448" s="168"/>
      <c r="S448" s="184"/>
      <c r="T448" s="184"/>
      <c r="U448" s="184"/>
      <c r="V448" s="184"/>
      <c r="W448" s="184"/>
      <c r="X448" s="184"/>
    </row>
    <row r="449" spans="1:24" s="166" customFormat="1" ht="9" customHeight="1" x14ac:dyDescent="0.15">
      <c r="A449" s="132" t="s">
        <v>77</v>
      </c>
      <c r="B449" s="182"/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N449" s="182"/>
      <c r="P449" s="191"/>
      <c r="Q449" s="167"/>
      <c r="R449" s="168"/>
      <c r="S449" s="184"/>
      <c r="T449" s="184"/>
      <c r="U449" s="184"/>
      <c r="V449" s="184"/>
      <c r="W449" s="184"/>
      <c r="X449" s="184"/>
    </row>
    <row r="450" spans="1:24" s="166" customFormat="1" ht="8.65" customHeight="1" x14ac:dyDescent="0.15">
      <c r="A450" s="163">
        <v>2011</v>
      </c>
      <c r="B450" s="164"/>
      <c r="C450" s="164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64"/>
      <c r="Q450" s="167"/>
      <c r="R450" s="168"/>
    </row>
    <row r="451" spans="1:24" s="171" customFormat="1" ht="8.65" customHeight="1" x14ac:dyDescent="0.15">
      <c r="A451" s="169" t="s">
        <v>15</v>
      </c>
      <c r="B451" s="170">
        <f>SUM(B453:B484)</f>
        <v>25575.024047810002</v>
      </c>
      <c r="C451" s="170">
        <f t="shared" ref="C451:K451" si="35">SUM(C453:C484)</f>
        <v>13079.227160699995</v>
      </c>
      <c r="D451" s="170">
        <f t="shared" si="35"/>
        <v>245.52498456000001</v>
      </c>
      <c r="E451" s="170">
        <f>SUM(E453:E484)+11</f>
        <v>827.19265800000039</v>
      </c>
      <c r="F451" s="170">
        <f>SUM(F453:F484)+33.4</f>
        <v>38.091731550000027</v>
      </c>
      <c r="G451" s="170">
        <f t="shared" si="35"/>
        <v>3529.3232358800001</v>
      </c>
      <c r="H451" s="170">
        <f t="shared" si="35"/>
        <v>1541.9037141299998</v>
      </c>
      <c r="I451" s="170">
        <f>SUM(I453:I484)+18.5</f>
        <v>403.64491507000002</v>
      </c>
      <c r="J451" s="170">
        <f>SUM(J453:J484)+47.5</f>
        <v>938.54139768999983</v>
      </c>
      <c r="K451" s="170">
        <f t="shared" si="35"/>
        <v>260.54287782000006</v>
      </c>
      <c r="L451" s="170">
        <f>SUM(L453:L484)+2.2</f>
        <v>289.23115713999994</v>
      </c>
      <c r="M451" s="170">
        <f>SUM(M453:M484)+5.9</f>
        <v>49.445784999999987</v>
      </c>
      <c r="N451" s="170">
        <f>SUM(N453:N484)-118.5</f>
        <v>4372.3544302700057</v>
      </c>
      <c r="P451" s="170"/>
      <c r="Q451" s="170"/>
      <c r="R451" s="168"/>
      <c r="S451" s="168"/>
      <c r="T451" s="185"/>
      <c r="U451" s="185"/>
      <c r="V451" s="185"/>
      <c r="W451" s="185"/>
      <c r="X451" s="185"/>
    </row>
    <row r="452" spans="1:24" s="171" customFormat="1" ht="3.95" customHeight="1" x14ac:dyDescent="0.15">
      <c r="A452" s="169"/>
      <c r="B452" s="170"/>
      <c r="C452" s="170"/>
      <c r="D452" s="170"/>
      <c r="E452" s="170"/>
      <c r="F452" s="170"/>
      <c r="G452" s="170"/>
      <c r="H452" s="170"/>
      <c r="I452" s="170"/>
      <c r="J452" s="170"/>
      <c r="K452" s="170"/>
      <c r="L452" s="170"/>
      <c r="M452" s="170"/>
      <c r="N452" s="170"/>
      <c r="P452" s="185"/>
      <c r="Q452" s="167"/>
      <c r="R452" s="168"/>
      <c r="S452" s="168"/>
      <c r="T452" s="185"/>
      <c r="U452" s="185"/>
      <c r="V452" s="185"/>
      <c r="W452" s="185"/>
      <c r="X452" s="185"/>
    </row>
    <row r="453" spans="1:24" s="166" customFormat="1" ht="8.65" customHeight="1" x14ac:dyDescent="0.15">
      <c r="A453" s="174" t="s">
        <v>16</v>
      </c>
      <c r="B453" s="175">
        <f t="shared" ref="B453:B471" si="36">SUM(C453:N453)</f>
        <v>189.2468848499999</v>
      </c>
      <c r="C453" s="176">
        <v>-16.043598530000054</v>
      </c>
      <c r="D453" s="176">
        <v>7.2663790000000006E-2</v>
      </c>
      <c r="E453" s="176">
        <v>1.0058590000000005</v>
      </c>
      <c r="F453" s="176" t="s">
        <v>75</v>
      </c>
      <c r="G453" s="176">
        <v>8.1574579999999983</v>
      </c>
      <c r="H453" s="176">
        <v>0.94605499999999998</v>
      </c>
      <c r="I453" s="176" t="s">
        <v>75</v>
      </c>
      <c r="J453" s="176">
        <v>99.768634999999975</v>
      </c>
      <c r="K453" s="176">
        <v>0.73016967999999982</v>
      </c>
      <c r="L453" s="176">
        <v>1.0528439999999999</v>
      </c>
      <c r="M453" s="176" t="s">
        <v>75</v>
      </c>
      <c r="N453" s="176">
        <v>93.556798909999983</v>
      </c>
      <c r="P453" s="177"/>
      <c r="Q453" s="168"/>
      <c r="R453" s="168"/>
      <c r="S453" s="168"/>
      <c r="T453" s="184"/>
      <c r="U453" s="184"/>
      <c r="V453" s="184"/>
      <c r="W453" s="184"/>
      <c r="X453" s="184"/>
    </row>
    <row r="454" spans="1:24" s="166" customFormat="1" ht="8.65" customHeight="1" x14ac:dyDescent="0.15">
      <c r="A454" s="174" t="s">
        <v>17</v>
      </c>
      <c r="B454" s="175">
        <f t="shared" si="36"/>
        <v>759.43365447999884</v>
      </c>
      <c r="C454" s="176">
        <v>562.46935266000014</v>
      </c>
      <c r="D454" s="176">
        <v>-2.2366972599999997</v>
      </c>
      <c r="E454" s="176">
        <v>10.023352999999998</v>
      </c>
      <c r="F454" s="176" t="s">
        <v>76</v>
      </c>
      <c r="G454" s="176">
        <v>31.532531000000002</v>
      </c>
      <c r="H454" s="176">
        <v>1.728199</v>
      </c>
      <c r="I454" s="176" t="s">
        <v>75</v>
      </c>
      <c r="J454" s="176">
        <v>104.67242971000002</v>
      </c>
      <c r="K454" s="176">
        <v>8.4174369999999978</v>
      </c>
      <c r="L454" s="176" t="s">
        <v>75</v>
      </c>
      <c r="M454" s="176">
        <v>5.5892249999999999</v>
      </c>
      <c r="N454" s="176">
        <v>37.237824369998748</v>
      </c>
      <c r="P454" s="177"/>
      <c r="Q454" s="168"/>
      <c r="R454" s="168"/>
      <c r="S454" s="168"/>
      <c r="T454" s="184"/>
      <c r="U454" s="184"/>
      <c r="V454" s="184"/>
      <c r="W454" s="184"/>
      <c r="X454" s="184"/>
    </row>
    <row r="455" spans="1:24" s="166" customFormat="1" ht="8.65" customHeight="1" x14ac:dyDescent="0.15">
      <c r="A455" s="174" t="s">
        <v>18</v>
      </c>
      <c r="B455" s="175">
        <f t="shared" si="36"/>
        <v>710.56601917999944</v>
      </c>
      <c r="C455" s="176">
        <v>300.75072896999973</v>
      </c>
      <c r="D455" s="176">
        <v>0.10781420000000001</v>
      </c>
      <c r="E455" s="176" t="s">
        <v>75</v>
      </c>
      <c r="F455" s="176" t="s">
        <v>75</v>
      </c>
      <c r="G455" s="176">
        <v>14.649974749999997</v>
      </c>
      <c r="H455" s="176">
        <v>364.97421025000006</v>
      </c>
      <c r="I455" s="176">
        <v>0</v>
      </c>
      <c r="J455" s="176" t="s">
        <v>75</v>
      </c>
      <c r="K455" s="176">
        <v>-0.27892940999999993</v>
      </c>
      <c r="L455" s="176">
        <v>4.8782509400000009</v>
      </c>
      <c r="M455" s="176">
        <v>0</v>
      </c>
      <c r="N455" s="176">
        <v>25.483969479999701</v>
      </c>
      <c r="P455" s="177"/>
      <c r="Q455" s="168"/>
      <c r="R455" s="168"/>
      <c r="S455" s="168"/>
      <c r="T455" s="184"/>
      <c r="U455" s="184"/>
      <c r="V455" s="184"/>
      <c r="W455" s="184"/>
      <c r="X455" s="184"/>
    </row>
    <row r="456" spans="1:24" s="166" customFormat="1" ht="8.65" customHeight="1" x14ac:dyDescent="0.15">
      <c r="A456" s="178" t="s">
        <v>19</v>
      </c>
      <c r="B456" s="179">
        <f t="shared" si="36"/>
        <v>24.808271190000017</v>
      </c>
      <c r="C456" s="180">
        <v>-14.422989460000005</v>
      </c>
      <c r="D456" s="180" t="s">
        <v>76</v>
      </c>
      <c r="E456" s="180">
        <v>0</v>
      </c>
      <c r="F456" s="180">
        <v>0.96157500000000007</v>
      </c>
      <c r="G456" s="180">
        <v>11.564174</v>
      </c>
      <c r="H456" s="180">
        <v>0.109379</v>
      </c>
      <c r="I456" s="180">
        <v>0</v>
      </c>
      <c r="J456" s="180" t="s">
        <v>75</v>
      </c>
      <c r="K456" s="180">
        <v>1.1954656500000003</v>
      </c>
      <c r="L456" s="180">
        <v>0</v>
      </c>
      <c r="M456" s="180">
        <v>0</v>
      </c>
      <c r="N456" s="179">
        <v>25.400667000000023</v>
      </c>
      <c r="P456" s="177"/>
      <c r="Q456" s="168"/>
      <c r="R456" s="168"/>
      <c r="S456" s="168"/>
      <c r="T456" s="184"/>
      <c r="U456" s="184"/>
      <c r="V456" s="184"/>
      <c r="W456" s="184"/>
      <c r="X456" s="184"/>
    </row>
    <row r="457" spans="1:24" s="166" customFormat="1" ht="8.65" customHeight="1" x14ac:dyDescent="0.15">
      <c r="A457" s="174" t="s">
        <v>20</v>
      </c>
      <c r="B457" s="175">
        <f t="shared" si="36"/>
        <v>647.32323937000001</v>
      </c>
      <c r="C457" s="176">
        <v>303.79502286000007</v>
      </c>
      <c r="D457" s="176">
        <v>22.198395409999993</v>
      </c>
      <c r="E457" s="176">
        <v>4.5754599999999996</v>
      </c>
      <c r="F457" s="176" t="s">
        <v>75</v>
      </c>
      <c r="G457" s="176">
        <v>10.655801</v>
      </c>
      <c r="H457" s="176">
        <v>269.97620847000002</v>
      </c>
      <c r="I457" s="176" t="s">
        <v>75</v>
      </c>
      <c r="J457" s="176">
        <v>1.2285120000000007</v>
      </c>
      <c r="K457" s="176">
        <v>1.4041222500000001</v>
      </c>
      <c r="L457" s="176" t="s">
        <v>75</v>
      </c>
      <c r="M457" s="176">
        <v>0</v>
      </c>
      <c r="N457" s="175">
        <v>33.489717379999888</v>
      </c>
      <c r="P457" s="177"/>
      <c r="Q457" s="168"/>
      <c r="R457" s="168"/>
      <c r="S457" s="168"/>
      <c r="T457" s="184"/>
      <c r="U457" s="184"/>
      <c r="V457" s="184"/>
      <c r="W457" s="184"/>
      <c r="X457" s="184"/>
    </row>
    <row r="458" spans="1:24" s="166" customFormat="1" ht="8.65" customHeight="1" x14ac:dyDescent="0.15">
      <c r="A458" s="174" t="s">
        <v>21</v>
      </c>
      <c r="B458" s="175">
        <f t="shared" si="36"/>
        <v>153.68612925000016</v>
      </c>
      <c r="C458" s="176">
        <v>42.095552000000012</v>
      </c>
      <c r="D458" s="176">
        <v>-0.37922868000000004</v>
      </c>
      <c r="E458" s="176" t="s">
        <v>75</v>
      </c>
      <c r="F458" s="176" t="s">
        <v>75</v>
      </c>
      <c r="G458" s="176">
        <v>7.2280019999999991</v>
      </c>
      <c r="H458" s="176">
        <v>79.520505000000014</v>
      </c>
      <c r="I458" s="176">
        <v>0</v>
      </c>
      <c r="J458" s="176">
        <v>-3.2063040000000016</v>
      </c>
      <c r="K458" s="176">
        <v>7.8315304299999999</v>
      </c>
      <c r="L458" s="176">
        <v>0</v>
      </c>
      <c r="M458" s="176">
        <v>0</v>
      </c>
      <c r="N458" s="175">
        <v>20.596072500000133</v>
      </c>
      <c r="P458" s="177"/>
      <c r="Q458" s="168"/>
      <c r="R458" s="168"/>
      <c r="S458" s="168"/>
      <c r="T458" s="184"/>
      <c r="U458" s="184"/>
      <c r="V458" s="184"/>
      <c r="W458" s="184"/>
      <c r="X458" s="184"/>
    </row>
    <row r="459" spans="1:24" s="166" customFormat="1" ht="8.65" customHeight="1" x14ac:dyDescent="0.15">
      <c r="A459" s="174" t="s">
        <v>22</v>
      </c>
      <c r="B459" s="175">
        <f t="shared" si="36"/>
        <v>92.808819250000013</v>
      </c>
      <c r="C459" s="176">
        <v>66.269190999999978</v>
      </c>
      <c r="D459" s="176" t="s">
        <v>76</v>
      </c>
      <c r="E459" s="176" t="s">
        <v>75</v>
      </c>
      <c r="F459" s="176">
        <v>10.353218</v>
      </c>
      <c r="G459" s="176">
        <v>9.853864999999999</v>
      </c>
      <c r="H459" s="176">
        <v>0.16602499999999987</v>
      </c>
      <c r="I459" s="176">
        <v>0</v>
      </c>
      <c r="J459" s="176">
        <v>2.3350489999999997</v>
      </c>
      <c r="K459" s="176">
        <v>-0.87046898000000006</v>
      </c>
      <c r="L459" s="176">
        <v>0</v>
      </c>
      <c r="M459" s="176">
        <v>0</v>
      </c>
      <c r="N459" s="175">
        <v>4.7019402300000337</v>
      </c>
      <c r="P459" s="177"/>
      <c r="Q459" s="168"/>
      <c r="R459" s="168"/>
      <c r="S459" s="168"/>
      <c r="T459" s="184"/>
      <c r="U459" s="184"/>
      <c r="V459" s="184"/>
      <c r="W459" s="184"/>
      <c r="X459" s="184"/>
    </row>
    <row r="460" spans="1:24" s="166" customFormat="1" ht="8.65" customHeight="1" x14ac:dyDescent="0.15">
      <c r="A460" s="178" t="s">
        <v>23</v>
      </c>
      <c r="B460" s="179">
        <f t="shared" si="36"/>
        <v>1223.7426686099977</v>
      </c>
      <c r="C460" s="180">
        <v>841.0779083199991</v>
      </c>
      <c r="D460" s="180">
        <v>3.0489727899999997</v>
      </c>
      <c r="E460" s="180">
        <v>15.608316999999996</v>
      </c>
      <c r="F460" s="180" t="s">
        <v>75</v>
      </c>
      <c r="G460" s="180">
        <v>38.247551000000009</v>
      </c>
      <c r="H460" s="180">
        <v>129.10575840999999</v>
      </c>
      <c r="I460" s="180">
        <v>10.319177999999999</v>
      </c>
      <c r="J460" s="180">
        <v>5.4615700000000009</v>
      </c>
      <c r="K460" s="180">
        <v>22.306799700000006</v>
      </c>
      <c r="L460" s="180">
        <v>45.145502090000008</v>
      </c>
      <c r="M460" s="180">
        <v>20.374851999999994</v>
      </c>
      <c r="N460" s="179">
        <v>93.046259299998837</v>
      </c>
      <c r="P460" s="177"/>
      <c r="Q460" s="168"/>
      <c r="R460" s="168"/>
      <c r="S460" s="168"/>
      <c r="T460" s="184"/>
      <c r="U460" s="184"/>
      <c r="V460" s="184"/>
      <c r="W460" s="184"/>
      <c r="X460" s="184"/>
    </row>
    <row r="461" spans="1:24" s="166" customFormat="1" ht="8.65" customHeight="1" x14ac:dyDescent="0.15">
      <c r="A461" s="174" t="s">
        <v>24</v>
      </c>
      <c r="B461" s="175">
        <f t="shared" si="36"/>
        <v>7408.9394326099991</v>
      </c>
      <c r="C461" s="176">
        <v>3645.6480989899983</v>
      </c>
      <c r="D461" s="176">
        <v>50.646887690000057</v>
      </c>
      <c r="E461" s="176">
        <v>-90.614892089999941</v>
      </c>
      <c r="F461" s="176">
        <v>-59.880410099999978</v>
      </c>
      <c r="G461" s="176">
        <v>1663.1785116799995</v>
      </c>
      <c r="H461" s="176">
        <v>190.42735443000004</v>
      </c>
      <c r="I461" s="176">
        <v>39.181628070000002</v>
      </c>
      <c r="J461" s="176">
        <v>120.57183795999997</v>
      </c>
      <c r="K461" s="176">
        <v>-23.086323709999995</v>
      </c>
      <c r="L461" s="176">
        <v>22.333651489999991</v>
      </c>
      <c r="M461" s="176">
        <v>6.9053819999999986</v>
      </c>
      <c r="N461" s="175">
        <v>1843.6277062000008</v>
      </c>
      <c r="P461" s="177"/>
      <c r="Q461" s="168"/>
      <c r="R461" s="168"/>
      <c r="S461" s="168"/>
      <c r="T461" s="184"/>
      <c r="U461" s="184"/>
      <c r="V461" s="184"/>
      <c r="W461" s="184"/>
      <c r="X461" s="184"/>
    </row>
    <row r="462" spans="1:24" s="166" customFormat="1" ht="8.65" customHeight="1" x14ac:dyDescent="0.15">
      <c r="A462" s="174" t="s">
        <v>25</v>
      </c>
      <c r="B462" s="175">
        <f t="shared" si="36"/>
        <v>227.86182986000011</v>
      </c>
      <c r="C462" s="176">
        <v>70.85108282000003</v>
      </c>
      <c r="D462" s="176">
        <v>-0.69861163000000004</v>
      </c>
      <c r="E462" s="176" t="s">
        <v>75</v>
      </c>
      <c r="F462" s="176" t="s">
        <v>75</v>
      </c>
      <c r="G462" s="176">
        <v>71.865019999999973</v>
      </c>
      <c r="H462" s="176">
        <v>-28.920254999999997</v>
      </c>
      <c r="I462" s="176">
        <v>0</v>
      </c>
      <c r="J462" s="176">
        <v>6.8512329999999997</v>
      </c>
      <c r="K462" s="176">
        <v>0.25813486999999996</v>
      </c>
      <c r="L462" s="176">
        <v>0</v>
      </c>
      <c r="M462" s="176">
        <v>0</v>
      </c>
      <c r="N462" s="175">
        <v>107.65522580000012</v>
      </c>
      <c r="P462" s="177"/>
      <c r="Q462" s="168"/>
      <c r="R462" s="168"/>
      <c r="S462" s="168"/>
      <c r="T462" s="184"/>
      <c r="U462" s="184"/>
      <c r="V462" s="184"/>
      <c r="W462" s="184"/>
      <c r="X462" s="184"/>
    </row>
    <row r="463" spans="1:24" s="166" customFormat="1" ht="8.65" customHeight="1" x14ac:dyDescent="0.15">
      <c r="A463" s="174" t="s">
        <v>26</v>
      </c>
      <c r="B463" s="175">
        <f t="shared" si="36"/>
        <v>1423.0680761299998</v>
      </c>
      <c r="C463" s="176">
        <v>798.24859727000012</v>
      </c>
      <c r="D463" s="176">
        <v>6.9639545100000007</v>
      </c>
      <c r="E463" s="176">
        <v>72.871183000000002</v>
      </c>
      <c r="F463" s="176" t="s">
        <v>75</v>
      </c>
      <c r="G463" s="176">
        <v>32.975999950000002</v>
      </c>
      <c r="H463" s="176">
        <v>21.990690700000002</v>
      </c>
      <c r="I463" s="176">
        <v>7.5617770000000011</v>
      </c>
      <c r="J463" s="176">
        <v>183.46156799999997</v>
      </c>
      <c r="K463" s="176">
        <v>27.23193964999999</v>
      </c>
      <c r="L463" s="176">
        <v>189.28022288</v>
      </c>
      <c r="M463" s="176" t="s">
        <v>75</v>
      </c>
      <c r="N463" s="175">
        <v>82.482143169999972</v>
      </c>
      <c r="P463" s="177"/>
      <c r="Q463" s="168"/>
      <c r="R463" s="168"/>
      <c r="S463" s="168"/>
      <c r="T463" s="184"/>
      <c r="U463" s="184"/>
      <c r="V463" s="184"/>
      <c r="W463" s="184"/>
      <c r="X463" s="184"/>
    </row>
    <row r="464" spans="1:24" s="166" customFormat="1" ht="8.65" customHeight="1" x14ac:dyDescent="0.15">
      <c r="A464" s="178" t="s">
        <v>27</v>
      </c>
      <c r="B464" s="179">
        <f t="shared" si="36"/>
        <v>240.82163397000011</v>
      </c>
      <c r="C464" s="180">
        <v>104.65527417000004</v>
      </c>
      <c r="D464" s="180">
        <v>7.2177534700000008</v>
      </c>
      <c r="E464" s="180" t="s">
        <v>75</v>
      </c>
      <c r="F464" s="180" t="s">
        <v>75</v>
      </c>
      <c r="G464" s="180">
        <v>9.8780909999999977</v>
      </c>
      <c r="H464" s="180">
        <v>41.778514580000007</v>
      </c>
      <c r="I464" s="180">
        <v>0</v>
      </c>
      <c r="J464" s="180" t="s">
        <v>75</v>
      </c>
      <c r="K464" s="180">
        <v>-0.50429341999999999</v>
      </c>
      <c r="L464" s="180">
        <v>0.216198</v>
      </c>
      <c r="M464" s="180">
        <v>0</v>
      </c>
      <c r="N464" s="179">
        <v>77.580096170000076</v>
      </c>
      <c r="P464" s="177"/>
      <c r="Q464" s="168"/>
      <c r="R464" s="168"/>
      <c r="S464" s="168"/>
      <c r="T464" s="184"/>
      <c r="U464" s="184"/>
      <c r="V464" s="184"/>
      <c r="W464" s="184"/>
      <c r="X464" s="184"/>
    </row>
    <row r="465" spans="1:24" s="166" customFormat="1" ht="8.65" customHeight="1" x14ac:dyDescent="0.15">
      <c r="A465" s="174" t="s">
        <v>28</v>
      </c>
      <c r="B465" s="175">
        <f t="shared" si="36"/>
        <v>265.52540805000001</v>
      </c>
      <c r="C465" s="176">
        <v>230.52419775000001</v>
      </c>
      <c r="D465" s="176">
        <v>6.3999397699999996</v>
      </c>
      <c r="E465" s="176">
        <v>0</v>
      </c>
      <c r="F465" s="176" t="s">
        <v>75</v>
      </c>
      <c r="G465" s="176">
        <v>11.389244000000001</v>
      </c>
      <c r="H465" s="176">
        <v>2.6450909999999999</v>
      </c>
      <c r="I465" s="176" t="s">
        <v>75</v>
      </c>
      <c r="J465" s="176">
        <v>1.5284019999999998</v>
      </c>
      <c r="K465" s="176">
        <v>-0.57301622999999979</v>
      </c>
      <c r="L465" s="176">
        <v>0</v>
      </c>
      <c r="M465" s="176">
        <v>0</v>
      </c>
      <c r="N465" s="175">
        <v>13.611549760000003</v>
      </c>
      <c r="P465" s="177"/>
      <c r="Q465" s="168"/>
      <c r="R465" s="168"/>
      <c r="S465" s="168"/>
      <c r="T465" s="184"/>
      <c r="U465" s="184"/>
      <c r="V465" s="184"/>
      <c r="W465" s="184"/>
      <c r="X465" s="184"/>
    </row>
    <row r="466" spans="1:24" s="166" customFormat="1" ht="8.65" customHeight="1" x14ac:dyDescent="0.15">
      <c r="A466" s="174" t="s">
        <v>29</v>
      </c>
      <c r="B466" s="175">
        <f t="shared" si="36"/>
        <v>1040.13166432</v>
      </c>
      <c r="C466" s="176">
        <v>455.25529709999955</v>
      </c>
      <c r="D466" s="176">
        <v>65.181517240000005</v>
      </c>
      <c r="E466" s="176">
        <v>114.74549828000002</v>
      </c>
      <c r="F466" s="176">
        <v>6.6764585500000004</v>
      </c>
      <c r="G466" s="176">
        <v>164.62768832</v>
      </c>
      <c r="H466" s="176">
        <v>59.559950730000004</v>
      </c>
      <c r="I466" s="176">
        <v>0</v>
      </c>
      <c r="J466" s="176">
        <v>-76.995482000000038</v>
      </c>
      <c r="K466" s="176">
        <v>109.33979810000001</v>
      </c>
      <c r="L466" s="176">
        <v>24.587541999999999</v>
      </c>
      <c r="M466" s="176">
        <v>1.9670399999999999</v>
      </c>
      <c r="N466" s="175">
        <v>115.1863560000005</v>
      </c>
      <c r="P466" s="177"/>
      <c r="Q466" s="168"/>
      <c r="R466" s="168"/>
      <c r="S466" s="168"/>
      <c r="T466" s="184"/>
      <c r="U466" s="184"/>
      <c r="V466" s="184"/>
      <c r="W466" s="184"/>
      <c r="X466" s="184"/>
    </row>
    <row r="467" spans="1:24" s="166" customFormat="1" ht="8.65" customHeight="1" x14ac:dyDescent="0.15">
      <c r="A467" s="174" t="s">
        <v>30</v>
      </c>
      <c r="B467" s="175">
        <f t="shared" si="36"/>
        <v>2700.0751318700036</v>
      </c>
      <c r="C467" s="176">
        <v>1610.137752429999</v>
      </c>
      <c r="D467" s="176">
        <v>-22.686141469999995</v>
      </c>
      <c r="E467" s="176">
        <v>169.40823833000013</v>
      </c>
      <c r="F467" s="176">
        <v>4.4471861000000006</v>
      </c>
      <c r="G467" s="176">
        <v>658.95319746000007</v>
      </c>
      <c r="H467" s="176">
        <v>20.631006249999999</v>
      </c>
      <c r="I467" s="176">
        <v>2.5627199999999997</v>
      </c>
      <c r="J467" s="176">
        <v>53.574962000000006</v>
      </c>
      <c r="K467" s="176">
        <v>-13.529093349999998</v>
      </c>
      <c r="L467" s="176">
        <v>-20.777267999999999</v>
      </c>
      <c r="M467" s="176">
        <v>-4.2595300000000016</v>
      </c>
      <c r="N467" s="175">
        <v>241.61210212000378</v>
      </c>
      <c r="P467" s="177"/>
      <c r="Q467" s="168"/>
      <c r="R467" s="168"/>
      <c r="S467" s="168"/>
      <c r="T467" s="184"/>
      <c r="U467" s="184"/>
      <c r="V467" s="184"/>
      <c r="W467" s="184"/>
      <c r="X467" s="184"/>
    </row>
    <row r="468" spans="1:24" s="166" customFormat="1" ht="8.65" customHeight="1" x14ac:dyDescent="0.15">
      <c r="A468" s="178" t="s">
        <v>31</v>
      </c>
      <c r="B468" s="179">
        <f t="shared" si="36"/>
        <v>150.78415818000005</v>
      </c>
      <c r="C468" s="180">
        <v>98.575085699999917</v>
      </c>
      <c r="D468" s="180">
        <v>-0.77810613000000006</v>
      </c>
      <c r="E468" s="180">
        <v>-10.728515999999999</v>
      </c>
      <c r="F468" s="180">
        <v>0</v>
      </c>
      <c r="G468" s="180">
        <v>21.597021999999999</v>
      </c>
      <c r="H468" s="180">
        <v>0.34986699999999971</v>
      </c>
      <c r="I468" s="180">
        <v>0</v>
      </c>
      <c r="J468" s="180" t="s">
        <v>75</v>
      </c>
      <c r="K468" s="180">
        <v>-1.3451213400000002</v>
      </c>
      <c r="L468" s="180">
        <v>0</v>
      </c>
      <c r="M468" s="180">
        <v>0</v>
      </c>
      <c r="N468" s="179">
        <v>43.113926950000135</v>
      </c>
      <c r="P468" s="177"/>
      <c r="Q468" s="168"/>
      <c r="R468" s="168"/>
      <c r="S468" s="168"/>
      <c r="T468" s="184"/>
      <c r="U468" s="184"/>
      <c r="V468" s="184"/>
      <c r="W468" s="184"/>
      <c r="X468" s="184"/>
    </row>
    <row r="469" spans="1:24" s="166" customFormat="1" ht="8.65" customHeight="1" x14ac:dyDescent="0.15">
      <c r="A469" s="174" t="s">
        <v>32</v>
      </c>
      <c r="B469" s="175">
        <f t="shared" si="36"/>
        <v>102.45875693999999</v>
      </c>
      <c r="C469" s="176">
        <v>43.911509409999972</v>
      </c>
      <c r="D469" s="176">
        <v>-10.685603889999998</v>
      </c>
      <c r="E469" s="176">
        <v>0.17114400000000002</v>
      </c>
      <c r="F469" s="176" t="s">
        <v>75</v>
      </c>
      <c r="G469" s="176">
        <v>17.504052000000001</v>
      </c>
      <c r="H469" s="176">
        <v>0.30771399999999999</v>
      </c>
      <c r="I469" s="176" t="s">
        <v>75</v>
      </c>
      <c r="J469" s="176">
        <v>41.642647079999996</v>
      </c>
      <c r="K469" s="176">
        <v>2.3336392600000004</v>
      </c>
      <c r="L469" s="176" t="s">
        <v>75</v>
      </c>
      <c r="M469" s="176">
        <v>0</v>
      </c>
      <c r="N469" s="175">
        <v>7.2736550800000259</v>
      </c>
      <c r="P469" s="177"/>
      <c r="Q469" s="168"/>
      <c r="R469" s="168"/>
      <c r="S469" s="168"/>
      <c r="T469" s="184"/>
      <c r="U469" s="184"/>
      <c r="V469" s="184"/>
      <c r="W469" s="184"/>
      <c r="X469" s="184"/>
    </row>
    <row r="470" spans="1:24" s="166" customFormat="1" ht="8.65" customHeight="1" x14ac:dyDescent="0.15">
      <c r="A470" s="174" t="s">
        <v>33</v>
      </c>
      <c r="B470" s="175">
        <f t="shared" si="36"/>
        <v>144.47080991000004</v>
      </c>
      <c r="C470" s="176">
        <v>61.361136809999991</v>
      </c>
      <c r="D470" s="176">
        <v>-0.16508558999999998</v>
      </c>
      <c r="E470" s="176" t="s">
        <v>75</v>
      </c>
      <c r="F470" s="176">
        <v>0</v>
      </c>
      <c r="G470" s="176">
        <v>36.212776000000005</v>
      </c>
      <c r="H470" s="176">
        <v>37.127789249999971</v>
      </c>
      <c r="I470" s="176">
        <v>0</v>
      </c>
      <c r="J470" s="176" t="s">
        <v>75</v>
      </c>
      <c r="K470" s="176">
        <v>1.81974288</v>
      </c>
      <c r="L470" s="176" t="s">
        <v>75</v>
      </c>
      <c r="M470" s="176">
        <v>0</v>
      </c>
      <c r="N470" s="175">
        <v>8.1144505600000514</v>
      </c>
      <c r="P470" s="177"/>
      <c r="Q470" s="168"/>
      <c r="R470" s="168"/>
      <c r="S470" s="168"/>
      <c r="T470" s="184"/>
      <c r="U470" s="184"/>
      <c r="V470" s="184"/>
      <c r="W470" s="184"/>
      <c r="X470" s="184"/>
    </row>
    <row r="471" spans="1:24" s="166" customFormat="1" ht="8.65" customHeight="1" x14ac:dyDescent="0.15">
      <c r="A471" s="174" t="s">
        <v>34</v>
      </c>
      <c r="B471" s="175">
        <f t="shared" si="36"/>
        <v>1790.4722026200027</v>
      </c>
      <c r="C471" s="176">
        <v>1138.0854582100012</v>
      </c>
      <c r="D471" s="176">
        <v>112.57755650000001</v>
      </c>
      <c r="E471" s="176">
        <v>110.34267500000003</v>
      </c>
      <c r="F471" s="176">
        <v>4.7027109999999999</v>
      </c>
      <c r="G471" s="176">
        <v>-90.427395730000043</v>
      </c>
      <c r="H471" s="176">
        <v>68.480475769999984</v>
      </c>
      <c r="I471" s="176">
        <v>0</v>
      </c>
      <c r="J471" s="176">
        <v>119.55069191000001</v>
      </c>
      <c r="K471" s="176">
        <v>19.133961319999997</v>
      </c>
      <c r="L471" s="176">
        <v>5.4716710999999991</v>
      </c>
      <c r="M471" s="176" t="s">
        <v>75</v>
      </c>
      <c r="N471" s="175">
        <v>302.55439754000122</v>
      </c>
      <c r="P471" s="177"/>
      <c r="Q471" s="168"/>
      <c r="R471" s="168"/>
      <c r="S471" s="168"/>
      <c r="T471" s="184"/>
      <c r="U471" s="184"/>
      <c r="V471" s="184"/>
      <c r="W471" s="184"/>
      <c r="X471" s="184"/>
    </row>
    <row r="472" spans="1:24" s="166" customFormat="1" ht="8.65" customHeight="1" x14ac:dyDescent="0.15">
      <c r="A472" s="178" t="s">
        <v>35</v>
      </c>
      <c r="B472" s="179">
        <f>SUM(C472:N472)</f>
        <v>178.1169857300001</v>
      </c>
      <c r="C472" s="180">
        <v>48.558736919999966</v>
      </c>
      <c r="D472" s="180">
        <v>-0.29656290999999996</v>
      </c>
      <c r="E472" s="180">
        <v>0</v>
      </c>
      <c r="F472" s="180">
        <v>0</v>
      </c>
      <c r="G472" s="180">
        <v>17.961869999999998</v>
      </c>
      <c r="H472" s="180">
        <v>6.0398371800000001</v>
      </c>
      <c r="I472" s="180">
        <v>0</v>
      </c>
      <c r="J472" s="180" t="s">
        <v>75</v>
      </c>
      <c r="K472" s="180">
        <v>-0.80369202000000017</v>
      </c>
      <c r="L472" s="180" t="s">
        <v>75</v>
      </c>
      <c r="M472" s="180">
        <v>0</v>
      </c>
      <c r="N472" s="179">
        <v>106.65679656000012</v>
      </c>
      <c r="P472" s="177"/>
      <c r="Q472" s="168"/>
      <c r="R472" s="168"/>
      <c r="S472" s="168"/>
      <c r="T472" s="184"/>
      <c r="U472" s="184"/>
      <c r="V472" s="184"/>
      <c r="W472" s="184"/>
      <c r="X472" s="184"/>
    </row>
    <row r="473" spans="1:24" s="166" customFormat="1" ht="8.65" customHeight="1" x14ac:dyDescent="0.15">
      <c r="A473" s="174" t="s">
        <v>36</v>
      </c>
      <c r="B473" s="175">
        <f t="shared" ref="B473:B484" si="37">SUM(C473:N473)</f>
        <v>598.24338466000029</v>
      </c>
      <c r="C473" s="176">
        <v>260.79251316999995</v>
      </c>
      <c r="D473" s="176">
        <v>8.3641575200000045</v>
      </c>
      <c r="E473" s="176">
        <v>89.713487809999961</v>
      </c>
      <c r="F473" s="176">
        <v>1.5944630000000002</v>
      </c>
      <c r="G473" s="176">
        <v>87.160582420000026</v>
      </c>
      <c r="H473" s="176">
        <v>16.620877999999998</v>
      </c>
      <c r="I473" s="176" t="s">
        <v>75</v>
      </c>
      <c r="J473" s="176" t="s">
        <v>75</v>
      </c>
      <c r="K473" s="176">
        <v>9.8185304200000019</v>
      </c>
      <c r="L473" s="176" t="s">
        <v>75</v>
      </c>
      <c r="M473" s="176">
        <v>0</v>
      </c>
      <c r="N473" s="175">
        <v>124.17877232000035</v>
      </c>
      <c r="P473" s="177"/>
      <c r="Q473" s="168"/>
      <c r="R473" s="168"/>
      <c r="S473" s="168"/>
      <c r="T473" s="184"/>
      <c r="U473" s="184"/>
      <c r="V473" s="184"/>
      <c r="W473" s="184"/>
      <c r="X473" s="184"/>
    </row>
    <row r="474" spans="1:24" s="166" customFormat="1" ht="8.65" customHeight="1" x14ac:dyDescent="0.15">
      <c r="A474" s="174" t="s">
        <v>61</v>
      </c>
      <c r="B474" s="175">
        <f t="shared" si="37"/>
        <v>1047.3472027900009</v>
      </c>
      <c r="C474" s="176">
        <v>12.821068799999976</v>
      </c>
      <c r="D474" s="176">
        <v>29.107215299999993</v>
      </c>
      <c r="E474" s="176">
        <v>111.36347500000002</v>
      </c>
      <c r="F474" s="176">
        <v>17.964124999999999</v>
      </c>
      <c r="G474" s="176">
        <v>250.34593599999997</v>
      </c>
      <c r="H474" s="176">
        <v>61.291260350000009</v>
      </c>
      <c r="I474" s="176">
        <v>127.246616</v>
      </c>
      <c r="J474" s="176">
        <v>5.9783040000000014</v>
      </c>
      <c r="K474" s="176">
        <v>79.721438249999991</v>
      </c>
      <c r="L474" s="176">
        <v>2.5530030000000004</v>
      </c>
      <c r="M474" s="176">
        <v>12.968816</v>
      </c>
      <c r="N474" s="175">
        <v>335.985945090001</v>
      </c>
      <c r="P474" s="177"/>
      <c r="Q474" s="168"/>
      <c r="R474" s="168"/>
      <c r="S474" s="168"/>
      <c r="T474" s="184"/>
      <c r="U474" s="184"/>
      <c r="V474" s="184"/>
      <c r="W474" s="184"/>
      <c r="X474" s="184"/>
    </row>
    <row r="475" spans="1:24" s="166" customFormat="1" ht="8.65" customHeight="1" x14ac:dyDescent="0.15">
      <c r="A475" s="174" t="s">
        <v>38</v>
      </c>
      <c r="B475" s="175">
        <f t="shared" si="37"/>
        <v>505.66089188999979</v>
      </c>
      <c r="C475" s="176">
        <v>155.55719797999993</v>
      </c>
      <c r="D475" s="176">
        <v>4.0562689800000014</v>
      </c>
      <c r="E475" s="176">
        <v>9.8964971099999985</v>
      </c>
      <c r="F475" s="176">
        <v>20.391928999999998</v>
      </c>
      <c r="G475" s="176">
        <v>173.40221079</v>
      </c>
      <c r="H475" s="176">
        <v>41.185757399999986</v>
      </c>
      <c r="I475" s="176">
        <v>0.249913</v>
      </c>
      <c r="J475" s="176" t="s">
        <v>75</v>
      </c>
      <c r="K475" s="176">
        <v>4.0548282299999991</v>
      </c>
      <c r="L475" s="176">
        <v>11.772127699999999</v>
      </c>
      <c r="M475" s="176">
        <v>0</v>
      </c>
      <c r="N475" s="175">
        <v>85.094161699999859</v>
      </c>
      <c r="P475" s="177"/>
      <c r="Q475" s="168"/>
      <c r="R475" s="168"/>
      <c r="S475" s="168"/>
      <c r="T475" s="184"/>
      <c r="U475" s="184"/>
      <c r="V475" s="184"/>
      <c r="W475" s="184"/>
      <c r="X475" s="184"/>
    </row>
    <row r="476" spans="1:24" s="166" customFormat="1" ht="8.65" customHeight="1" x14ac:dyDescent="0.15">
      <c r="A476" s="178" t="s">
        <v>39</v>
      </c>
      <c r="B476" s="179">
        <f t="shared" si="37"/>
        <v>268.27715945000023</v>
      </c>
      <c r="C476" s="180">
        <v>80.446284860000006</v>
      </c>
      <c r="D476" s="180">
        <v>1.2463261999999999</v>
      </c>
      <c r="E476" s="180">
        <v>21.215424000000002</v>
      </c>
      <c r="F476" s="180">
        <v>0</v>
      </c>
      <c r="G476" s="180">
        <v>-55.532722999999997</v>
      </c>
      <c r="H476" s="180">
        <v>7.2344339999999985</v>
      </c>
      <c r="I476" s="180">
        <v>16.282750999999998</v>
      </c>
      <c r="J476" s="180">
        <v>4.330464000000001</v>
      </c>
      <c r="K476" s="180">
        <v>-0.79069086999999982</v>
      </c>
      <c r="L476" s="180">
        <v>0</v>
      </c>
      <c r="M476" s="180">
        <v>0</v>
      </c>
      <c r="N476" s="179">
        <v>193.84488926000023</v>
      </c>
      <c r="P476" s="177"/>
      <c r="Q476" s="168"/>
      <c r="R476" s="168"/>
      <c r="S476" s="168"/>
      <c r="T476" s="184"/>
      <c r="U476" s="184"/>
      <c r="V476" s="184"/>
      <c r="W476" s="184"/>
      <c r="X476" s="184"/>
    </row>
    <row r="477" spans="1:24" s="166" customFormat="1" ht="8.65" customHeight="1" x14ac:dyDescent="0.15">
      <c r="A477" s="174" t="s">
        <v>40</v>
      </c>
      <c r="B477" s="175">
        <f t="shared" si="37"/>
        <v>237.80527991000008</v>
      </c>
      <c r="C477" s="176">
        <v>108.37634998000003</v>
      </c>
      <c r="D477" s="176">
        <v>0.10329314999999994</v>
      </c>
      <c r="E477" s="176">
        <v>0</v>
      </c>
      <c r="F477" s="176" t="s">
        <v>75</v>
      </c>
      <c r="G477" s="176">
        <v>25.224199000000002</v>
      </c>
      <c r="H477" s="176">
        <v>67.02277488</v>
      </c>
      <c r="I477" s="176">
        <v>0</v>
      </c>
      <c r="J477" s="176" t="s">
        <v>75</v>
      </c>
      <c r="K477" s="176">
        <v>2.2271717200000003</v>
      </c>
      <c r="L477" s="176" t="s">
        <v>75</v>
      </c>
      <c r="M477" s="176">
        <v>0</v>
      </c>
      <c r="N477" s="175">
        <v>34.851491180000039</v>
      </c>
      <c r="P477" s="177"/>
      <c r="Q477" s="168"/>
      <c r="R477" s="168"/>
      <c r="S477" s="168"/>
      <c r="T477" s="184"/>
      <c r="U477" s="184"/>
      <c r="V477" s="184"/>
      <c r="W477" s="184"/>
      <c r="X477" s="184"/>
    </row>
    <row r="478" spans="1:24" s="166" customFormat="1" ht="8.65" customHeight="1" x14ac:dyDescent="0.15">
      <c r="A478" s="174" t="s">
        <v>41</v>
      </c>
      <c r="B478" s="175">
        <f t="shared" si="37"/>
        <v>303.30681139000041</v>
      </c>
      <c r="C478" s="176">
        <v>98.835192030000059</v>
      </c>
      <c r="D478" s="176">
        <v>6.9758779899999999</v>
      </c>
      <c r="E478" s="176">
        <v>11.265587000000002</v>
      </c>
      <c r="F478" s="176">
        <v>-0.51996000000000009</v>
      </c>
      <c r="G478" s="176">
        <v>90.927608999999961</v>
      </c>
      <c r="H478" s="176">
        <v>59.412747999999993</v>
      </c>
      <c r="I478" s="176">
        <v>0</v>
      </c>
      <c r="J478" s="176">
        <v>3.9483670000000006</v>
      </c>
      <c r="K478" s="176">
        <v>-2.3255693900000001</v>
      </c>
      <c r="L478" s="176">
        <v>0</v>
      </c>
      <c r="M478" s="176">
        <v>0</v>
      </c>
      <c r="N478" s="175">
        <v>34.786959760000343</v>
      </c>
      <c r="P478" s="177"/>
      <c r="Q478" s="168"/>
      <c r="R478" s="168"/>
      <c r="S478" s="168"/>
      <c r="T478" s="184"/>
      <c r="U478" s="184"/>
      <c r="V478" s="184"/>
      <c r="W478" s="184"/>
      <c r="X478" s="184"/>
    </row>
    <row r="479" spans="1:24" s="166" customFormat="1" ht="8.65" customHeight="1" x14ac:dyDescent="0.15">
      <c r="A479" s="174" t="s">
        <v>42</v>
      </c>
      <c r="B479" s="175">
        <f t="shared" si="37"/>
        <v>232.52745527000008</v>
      </c>
      <c r="C479" s="176">
        <v>171.79067519999998</v>
      </c>
      <c r="D479" s="176">
        <v>2.7626950400000001</v>
      </c>
      <c r="E479" s="176">
        <v>3.3379190000000007</v>
      </c>
      <c r="F479" s="176" t="s">
        <v>75</v>
      </c>
      <c r="G479" s="176">
        <v>44.056287999999988</v>
      </c>
      <c r="H479" s="176">
        <v>0.24024399999999968</v>
      </c>
      <c r="I479" s="176">
        <v>0</v>
      </c>
      <c r="J479" s="176" t="s">
        <v>75</v>
      </c>
      <c r="K479" s="176">
        <v>-1.3147812300000006</v>
      </c>
      <c r="L479" s="176" t="s">
        <v>75</v>
      </c>
      <c r="M479" s="176">
        <v>0</v>
      </c>
      <c r="N479" s="175">
        <v>11.654415260000093</v>
      </c>
      <c r="P479" s="177"/>
      <c r="Q479" s="168"/>
      <c r="R479" s="168"/>
      <c r="S479" s="168"/>
      <c r="T479" s="184"/>
      <c r="U479" s="184"/>
      <c r="V479" s="184"/>
      <c r="W479" s="184"/>
      <c r="X479" s="184"/>
    </row>
    <row r="480" spans="1:24" s="166" customFormat="1" ht="8.65" customHeight="1" x14ac:dyDescent="0.15">
      <c r="A480" s="178" t="s">
        <v>43</v>
      </c>
      <c r="B480" s="179">
        <f t="shared" si="37"/>
        <v>843.36888126000076</v>
      </c>
      <c r="C480" s="180">
        <v>592.09865769000021</v>
      </c>
      <c r="D480" s="180">
        <v>-67.399207800000056</v>
      </c>
      <c r="E480" s="180">
        <v>156.598547</v>
      </c>
      <c r="F480" s="180">
        <v>0</v>
      </c>
      <c r="G480" s="180">
        <v>-124.85038899999992</v>
      </c>
      <c r="H480" s="180">
        <v>1.350428</v>
      </c>
      <c r="I480" s="180">
        <v>0</v>
      </c>
      <c r="J480" s="180">
        <v>161.99840399999999</v>
      </c>
      <c r="K480" s="180">
        <v>4.1166954499999999</v>
      </c>
      <c r="L480" s="180">
        <v>0</v>
      </c>
      <c r="M480" s="180" t="s">
        <v>75</v>
      </c>
      <c r="N480" s="179">
        <v>119.45574592000071</v>
      </c>
      <c r="P480" s="177"/>
      <c r="Q480" s="168"/>
      <c r="R480" s="168"/>
      <c r="S480" s="168"/>
      <c r="T480" s="184"/>
      <c r="U480" s="184"/>
      <c r="V480" s="184"/>
      <c r="W480" s="184"/>
      <c r="X480" s="184"/>
    </row>
    <row r="481" spans="1:24" s="166" customFormat="1" ht="8.65" customHeight="1" x14ac:dyDescent="0.15">
      <c r="A481" s="174" t="s">
        <v>44</v>
      </c>
      <c r="B481" s="175">
        <f t="shared" si="37"/>
        <v>246.90881199999993</v>
      </c>
      <c r="C481" s="176">
        <v>201.28953199999992</v>
      </c>
      <c r="D481" s="176" t="s">
        <v>76</v>
      </c>
      <c r="E481" s="176" t="s">
        <v>75</v>
      </c>
      <c r="F481" s="176" t="s">
        <v>75</v>
      </c>
      <c r="G481" s="176">
        <v>31.935852000000011</v>
      </c>
      <c r="H481" s="176">
        <v>5.8600000000000041E-2</v>
      </c>
      <c r="I481" s="176">
        <v>0</v>
      </c>
      <c r="J481" s="176" t="s">
        <v>75</v>
      </c>
      <c r="K481" s="176">
        <v>-0.48784099999999997</v>
      </c>
      <c r="L481" s="176">
        <v>0</v>
      </c>
      <c r="M481" s="176">
        <v>0</v>
      </c>
      <c r="N481" s="175">
        <v>14.112668999999983</v>
      </c>
      <c r="P481" s="177"/>
      <c r="Q481" s="168"/>
      <c r="R481" s="168"/>
      <c r="S481" s="168"/>
      <c r="T481" s="184"/>
      <c r="U481" s="184"/>
      <c r="V481" s="184"/>
      <c r="W481" s="184"/>
      <c r="X481" s="184"/>
    </row>
    <row r="482" spans="1:24" s="166" customFormat="1" ht="8.65" customHeight="1" x14ac:dyDescent="0.15">
      <c r="A482" s="174" t="s">
        <v>45</v>
      </c>
      <c r="B482" s="175">
        <f t="shared" si="37"/>
        <v>1185.3531132099999</v>
      </c>
      <c r="C482" s="176">
        <v>542.52535677999981</v>
      </c>
      <c r="D482" s="176">
        <v>23.341222770000002</v>
      </c>
      <c r="E482" s="176">
        <v>10.400765000000002</v>
      </c>
      <c r="F482" s="176">
        <v>-1.9995639999999979</v>
      </c>
      <c r="G482" s="176">
        <v>221.73618573000005</v>
      </c>
      <c r="H482" s="176">
        <v>-5.0496340000000028</v>
      </c>
      <c r="I482" s="176">
        <v>181.74033200000008</v>
      </c>
      <c r="J482" s="176">
        <v>2.2470279999999998</v>
      </c>
      <c r="K482" s="176">
        <v>6.1123108600000009</v>
      </c>
      <c r="L482" s="176" t="s">
        <v>75</v>
      </c>
      <c r="M482" s="176">
        <v>0</v>
      </c>
      <c r="N482" s="175">
        <v>204.29911006999987</v>
      </c>
      <c r="P482" s="177"/>
      <c r="Q482" s="168"/>
      <c r="R482" s="168"/>
      <c r="S482" s="168"/>
      <c r="T482" s="184"/>
      <c r="U482" s="184"/>
      <c r="V482" s="184"/>
      <c r="W482" s="184"/>
      <c r="X482" s="184"/>
    </row>
    <row r="483" spans="1:24" s="166" customFormat="1" ht="8.65" customHeight="1" x14ac:dyDescent="0.15">
      <c r="A483" s="174" t="s">
        <v>46</v>
      </c>
      <c r="B483" s="175">
        <f t="shared" si="37"/>
        <v>165.15035405999984</v>
      </c>
      <c r="C483" s="176">
        <v>99.289764670000054</v>
      </c>
      <c r="D483" s="176">
        <v>0.68117998000000002</v>
      </c>
      <c r="E483" s="176">
        <v>4.9926365600000011</v>
      </c>
      <c r="F483" s="176">
        <v>0</v>
      </c>
      <c r="G483" s="176">
        <v>32.196572430000003</v>
      </c>
      <c r="H483" s="176">
        <v>3.0271004799999988</v>
      </c>
      <c r="I483" s="176" t="s">
        <v>75</v>
      </c>
      <c r="J483" s="176">
        <v>0.11148002999999999</v>
      </c>
      <c r="K483" s="176">
        <v>-1.31506152</v>
      </c>
      <c r="L483" s="176">
        <v>0.51741194000000001</v>
      </c>
      <c r="M483" s="176">
        <v>0</v>
      </c>
      <c r="N483" s="175">
        <v>25.649269489999796</v>
      </c>
      <c r="P483" s="177"/>
      <c r="Q483" s="168"/>
      <c r="R483" s="168"/>
      <c r="S483" s="168"/>
      <c r="T483" s="184"/>
      <c r="U483" s="184"/>
      <c r="V483" s="184"/>
      <c r="W483" s="184"/>
      <c r="X483" s="184"/>
    </row>
    <row r="484" spans="1:24" s="166" customFormat="1" ht="8.65" customHeight="1" x14ac:dyDescent="0.15">
      <c r="A484" s="178" t="s">
        <v>47</v>
      </c>
      <c r="B484" s="179">
        <f t="shared" si="37"/>
        <v>466.73292554999995</v>
      </c>
      <c r="C484" s="180">
        <v>363.60117213999996</v>
      </c>
      <c r="D484" s="180">
        <v>-0.20346237999999994</v>
      </c>
      <c r="E484" s="180">
        <v>0</v>
      </c>
      <c r="F484" s="180" t="s">
        <v>75</v>
      </c>
      <c r="G484" s="180">
        <v>5.1154790799999992</v>
      </c>
      <c r="H484" s="180">
        <v>22.564747000000001</v>
      </c>
      <c r="I484" s="180">
        <v>0</v>
      </c>
      <c r="J484" s="180">
        <v>51.981599000000003</v>
      </c>
      <c r="K484" s="180">
        <v>-0.28595542999999995</v>
      </c>
      <c r="L484" s="180">
        <v>0</v>
      </c>
      <c r="M484" s="180">
        <v>0</v>
      </c>
      <c r="N484" s="179">
        <v>23.95934613999998</v>
      </c>
      <c r="P484" s="177"/>
      <c r="Q484" s="168"/>
      <c r="R484" s="168"/>
      <c r="S484" s="168"/>
      <c r="T484" s="184"/>
      <c r="U484" s="184"/>
      <c r="V484" s="184"/>
      <c r="W484" s="184"/>
      <c r="X484" s="184"/>
    </row>
    <row r="485" spans="1:24" s="166" customFormat="1" ht="8.65" customHeight="1" x14ac:dyDescent="0.15">
      <c r="A485" s="181"/>
      <c r="B485" s="182"/>
      <c r="C485" s="182"/>
      <c r="D485" s="182"/>
      <c r="E485" s="182"/>
      <c r="F485" s="182">
        <f>F486-F487</f>
        <v>-249.59287001000001</v>
      </c>
      <c r="G485" s="182"/>
      <c r="H485" s="182"/>
      <c r="I485" s="182"/>
      <c r="J485" s="182"/>
      <c r="K485" s="182"/>
      <c r="L485" s="182"/>
      <c r="M485" s="182"/>
      <c r="N485" s="182"/>
      <c r="P485" s="191"/>
      <c r="Q485" s="167"/>
      <c r="R485" s="168"/>
      <c r="S485" s="184"/>
      <c r="T485" s="184"/>
      <c r="U485" s="184"/>
      <c r="V485" s="184"/>
      <c r="W485" s="184"/>
      <c r="X485" s="184"/>
    </row>
    <row r="486" spans="1:24" s="166" customFormat="1" ht="8.65" customHeight="1" x14ac:dyDescent="0.15">
      <c r="A486" s="163">
        <v>2012</v>
      </c>
      <c r="B486" s="164"/>
      <c r="C486" s="164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64"/>
      <c r="Q486" s="167"/>
      <c r="R486" s="168"/>
    </row>
    <row r="487" spans="1:24" s="171" customFormat="1" ht="8.65" customHeight="1" x14ac:dyDescent="0.15">
      <c r="A487" s="169" t="s">
        <v>15</v>
      </c>
      <c r="B487" s="170">
        <f>SUM(B489:B520)</f>
        <v>21893.889988499996</v>
      </c>
      <c r="C487" s="170">
        <f t="shared" ref="C487:K487" si="38">SUM(C489:C520)</f>
        <v>9707.3031322299994</v>
      </c>
      <c r="D487" s="170">
        <f>SUM(D489:D520)+11.8</f>
        <v>1005.7157083599999</v>
      </c>
      <c r="E487" s="170">
        <f>SUM(E489:E520)+0.8</f>
        <v>1110.8497506500003</v>
      </c>
      <c r="F487" s="170">
        <f>SUM(F489:F520)+130</f>
        <v>249.59287001000001</v>
      </c>
      <c r="G487" s="170">
        <f t="shared" si="38"/>
        <v>-362.52490351000034</v>
      </c>
      <c r="H487" s="170">
        <f t="shared" si="38"/>
        <v>1810.5852094500003</v>
      </c>
      <c r="I487" s="170">
        <f>SUM(I489:I520)+5</f>
        <v>491.09432769000006</v>
      </c>
      <c r="J487" s="170">
        <f>SUM(J489:J520)+13.7</f>
        <v>2299.0527950900005</v>
      </c>
      <c r="K487" s="170">
        <f t="shared" si="38"/>
        <v>265.37975301</v>
      </c>
      <c r="L487" s="170">
        <f>SUM(L489:L520)+131.5</f>
        <v>578.64646936000008</v>
      </c>
      <c r="M487" s="170">
        <f>SUM(M489:M520)+93</f>
        <v>247.158491</v>
      </c>
      <c r="N487" s="170">
        <f>SUM(N489:N520)-385.8</f>
        <v>4491.036385159995</v>
      </c>
      <c r="P487" s="170"/>
      <c r="Q487" s="170"/>
      <c r="R487" s="168"/>
      <c r="S487" s="168"/>
      <c r="T487" s="185"/>
      <c r="U487" s="185"/>
      <c r="V487" s="185"/>
      <c r="W487" s="185"/>
      <c r="X487" s="185"/>
    </row>
    <row r="488" spans="1:24" s="171" customFormat="1" ht="3.95" customHeight="1" x14ac:dyDescent="0.15">
      <c r="A488" s="169"/>
      <c r="B488" s="170"/>
      <c r="C488" s="170"/>
      <c r="D488" s="170"/>
      <c r="E488" s="170"/>
      <c r="F488" s="170"/>
      <c r="G488" s="170"/>
      <c r="H488" s="170"/>
      <c r="I488" s="170"/>
      <c r="J488" s="170"/>
      <c r="K488" s="170"/>
      <c r="L488" s="170"/>
      <c r="M488" s="170"/>
      <c r="N488" s="170"/>
      <c r="P488" s="185"/>
      <c r="Q488" s="167"/>
      <c r="R488" s="168"/>
      <c r="S488" s="168"/>
      <c r="T488" s="185"/>
      <c r="U488" s="185"/>
      <c r="V488" s="185"/>
      <c r="W488" s="185"/>
      <c r="X488" s="185"/>
    </row>
    <row r="489" spans="1:24" s="166" customFormat="1" ht="8.65" customHeight="1" x14ac:dyDescent="0.15">
      <c r="A489" s="174" t="s">
        <v>16</v>
      </c>
      <c r="B489" s="175">
        <f t="shared" ref="B489:B507" si="39">SUM(C489:N489)</f>
        <v>354.42925101999992</v>
      </c>
      <c r="C489" s="176">
        <v>61.263033580000055</v>
      </c>
      <c r="D489" s="176" t="s">
        <v>76</v>
      </c>
      <c r="E489" s="176">
        <v>0.78654100000000082</v>
      </c>
      <c r="F489" s="176">
        <v>0</v>
      </c>
      <c r="G489" s="176">
        <v>6.620254000000001</v>
      </c>
      <c r="H489" s="176">
        <v>0.70250299999999999</v>
      </c>
      <c r="I489" s="176" t="s">
        <v>75</v>
      </c>
      <c r="J489" s="176">
        <v>253.06697800000009</v>
      </c>
      <c r="K489" s="176">
        <v>-0.53398440999999963</v>
      </c>
      <c r="L489" s="176">
        <v>2.9323260000000002</v>
      </c>
      <c r="M489" s="176" t="s">
        <v>75</v>
      </c>
      <c r="N489" s="176">
        <v>29.591599849999795</v>
      </c>
      <c r="P489" s="177"/>
      <c r="Q489" s="168"/>
      <c r="R489" s="168"/>
      <c r="S489" s="168"/>
      <c r="T489" s="184"/>
      <c r="U489" s="184"/>
      <c r="V489" s="184"/>
      <c r="W489" s="184"/>
      <c r="X489" s="184"/>
    </row>
    <row r="490" spans="1:24" s="166" customFormat="1" ht="8.65" customHeight="1" x14ac:dyDescent="0.15">
      <c r="A490" s="174" t="s">
        <v>17</v>
      </c>
      <c r="B490" s="175">
        <f t="shared" si="39"/>
        <v>1017.6686525399987</v>
      </c>
      <c r="C490" s="176">
        <v>656.5996438699998</v>
      </c>
      <c r="D490" s="176">
        <v>18.021761959999999</v>
      </c>
      <c r="E490" s="176">
        <v>21.241580099999993</v>
      </c>
      <c r="F490" s="176" t="s">
        <v>75</v>
      </c>
      <c r="G490" s="176">
        <v>28.038487949999997</v>
      </c>
      <c r="H490" s="176">
        <v>2.1608820000000004</v>
      </c>
      <c r="I490" s="176" t="s">
        <v>75</v>
      </c>
      <c r="J490" s="176">
        <v>103.24444000000005</v>
      </c>
      <c r="K490" s="176">
        <v>16.74717734</v>
      </c>
      <c r="L490" s="176">
        <v>2.8994140000000002</v>
      </c>
      <c r="M490" s="176">
        <v>15.83605</v>
      </c>
      <c r="N490" s="176">
        <v>152.87921531999882</v>
      </c>
      <c r="P490" s="177"/>
      <c r="Q490" s="168"/>
      <c r="R490" s="168"/>
      <c r="S490" s="168"/>
      <c r="T490" s="184"/>
      <c r="U490" s="184"/>
      <c r="V490" s="184"/>
      <c r="W490" s="184"/>
      <c r="X490" s="184"/>
    </row>
    <row r="491" spans="1:24" s="166" customFormat="1" ht="8.65" customHeight="1" x14ac:dyDescent="0.15">
      <c r="A491" s="174" t="s">
        <v>18</v>
      </c>
      <c r="B491" s="175">
        <f t="shared" si="39"/>
        <v>730.251258530001</v>
      </c>
      <c r="C491" s="176">
        <v>375.02527730999986</v>
      </c>
      <c r="D491" s="176">
        <v>0.74243672999999988</v>
      </c>
      <c r="E491" s="176">
        <v>0.28139600000000003</v>
      </c>
      <c r="F491" s="176" t="s">
        <v>75</v>
      </c>
      <c r="G491" s="176">
        <v>15.716062449999999</v>
      </c>
      <c r="H491" s="176">
        <v>322.60203601000006</v>
      </c>
      <c r="I491" s="176">
        <v>0</v>
      </c>
      <c r="J491" s="176" t="s">
        <v>75</v>
      </c>
      <c r="K491" s="176">
        <v>1.3137361000000001</v>
      </c>
      <c r="L491" s="176">
        <v>6.2036579999999999</v>
      </c>
      <c r="M491" s="176">
        <v>0</v>
      </c>
      <c r="N491" s="176">
        <v>8.3666559300011158</v>
      </c>
      <c r="P491" s="177"/>
      <c r="Q491" s="168"/>
      <c r="R491" s="168"/>
      <c r="S491" s="168"/>
      <c r="T491" s="184"/>
      <c r="U491" s="184"/>
      <c r="V491" s="184"/>
      <c r="W491" s="184"/>
      <c r="X491" s="184"/>
    </row>
    <row r="492" spans="1:24" s="166" customFormat="1" ht="8.65" customHeight="1" x14ac:dyDescent="0.15">
      <c r="A492" s="178" t="s">
        <v>19</v>
      </c>
      <c r="B492" s="179">
        <f t="shared" si="39"/>
        <v>209.66831487000005</v>
      </c>
      <c r="C492" s="180">
        <v>159.57220707000002</v>
      </c>
      <c r="D492" s="180" t="s">
        <v>75</v>
      </c>
      <c r="E492" s="180" t="s">
        <v>75</v>
      </c>
      <c r="F492" s="180">
        <v>0</v>
      </c>
      <c r="G492" s="180">
        <v>7.875744000000001</v>
      </c>
      <c r="H492" s="180">
        <v>-5.3968570000000007</v>
      </c>
      <c r="I492" s="180" t="s">
        <v>75</v>
      </c>
      <c r="J492" s="180" t="s">
        <v>75</v>
      </c>
      <c r="K492" s="180">
        <v>-3.0376370000000001</v>
      </c>
      <c r="L492" s="180" t="s">
        <v>75</v>
      </c>
      <c r="M492" s="180">
        <v>0</v>
      </c>
      <c r="N492" s="179">
        <v>50.65485780000003</v>
      </c>
      <c r="P492" s="177"/>
      <c r="Q492" s="168"/>
      <c r="R492" s="168"/>
      <c r="S492" s="168"/>
      <c r="T492" s="184"/>
      <c r="U492" s="184"/>
      <c r="V492" s="184"/>
      <c r="W492" s="184"/>
      <c r="X492" s="184"/>
    </row>
    <row r="493" spans="1:24" s="166" customFormat="1" ht="8.65" customHeight="1" x14ac:dyDescent="0.15">
      <c r="A493" s="174" t="s">
        <v>20</v>
      </c>
      <c r="B493" s="175">
        <f t="shared" si="39"/>
        <v>539.11546420999991</v>
      </c>
      <c r="C493" s="176">
        <v>293.11725409999991</v>
      </c>
      <c r="D493" s="176">
        <v>1.28588386</v>
      </c>
      <c r="E493" s="176">
        <v>4.2870279999999994</v>
      </c>
      <c r="F493" s="176">
        <v>0</v>
      </c>
      <c r="G493" s="176">
        <v>32.150500000000001</v>
      </c>
      <c r="H493" s="176">
        <v>116.65616188</v>
      </c>
      <c r="I493" s="176" t="s">
        <v>75</v>
      </c>
      <c r="J493" s="176">
        <v>9.2333160000000003</v>
      </c>
      <c r="K493" s="176">
        <v>1.9652917199999997</v>
      </c>
      <c r="L493" s="176" t="s">
        <v>75</v>
      </c>
      <c r="M493" s="176">
        <v>0</v>
      </c>
      <c r="N493" s="175">
        <v>80.420028649999949</v>
      </c>
      <c r="P493" s="177"/>
      <c r="Q493" s="168"/>
      <c r="R493" s="168"/>
      <c r="S493" s="168"/>
      <c r="T493" s="184"/>
      <c r="U493" s="184"/>
      <c r="V493" s="184"/>
      <c r="W493" s="184"/>
      <c r="X493" s="184"/>
    </row>
    <row r="494" spans="1:24" s="166" customFormat="1" ht="8.65" customHeight="1" x14ac:dyDescent="0.15">
      <c r="A494" s="174" t="s">
        <v>21</v>
      </c>
      <c r="B494" s="175">
        <f t="shared" si="39"/>
        <v>59.989411040000007</v>
      </c>
      <c r="C494" s="176">
        <v>34.582708720000014</v>
      </c>
      <c r="D494" s="176">
        <v>9.632779339999999</v>
      </c>
      <c r="E494" s="176" t="s">
        <v>75</v>
      </c>
      <c r="F494" s="176" t="s">
        <v>75</v>
      </c>
      <c r="G494" s="176">
        <v>8.9560520000000015</v>
      </c>
      <c r="H494" s="176">
        <v>-36.184750000000001</v>
      </c>
      <c r="I494" s="176" t="s">
        <v>75</v>
      </c>
      <c r="J494" s="176">
        <v>3.9005680000000003</v>
      </c>
      <c r="K494" s="176">
        <v>0.36573969999999995</v>
      </c>
      <c r="L494" s="176" t="s">
        <v>75</v>
      </c>
      <c r="M494" s="176">
        <v>0</v>
      </c>
      <c r="N494" s="175">
        <v>38.736313279999997</v>
      </c>
      <c r="P494" s="177"/>
      <c r="Q494" s="168"/>
      <c r="R494" s="168"/>
      <c r="S494" s="168"/>
      <c r="T494" s="184"/>
      <c r="U494" s="184"/>
      <c r="V494" s="184"/>
      <c r="W494" s="184"/>
      <c r="X494" s="184"/>
    </row>
    <row r="495" spans="1:24" s="166" customFormat="1" ht="8.65" customHeight="1" x14ac:dyDescent="0.15">
      <c r="A495" s="174" t="s">
        <v>22</v>
      </c>
      <c r="B495" s="175">
        <f t="shared" si="39"/>
        <v>121.09168493000007</v>
      </c>
      <c r="C495" s="176">
        <v>58.249158940000015</v>
      </c>
      <c r="D495" s="176">
        <v>0.36501974000000004</v>
      </c>
      <c r="E495" s="176" t="s">
        <v>75</v>
      </c>
      <c r="F495" s="176">
        <v>44.174713000000004</v>
      </c>
      <c r="G495" s="176">
        <v>9.6546973399999949</v>
      </c>
      <c r="H495" s="176">
        <v>2.5255039999999997</v>
      </c>
      <c r="I495" s="176" t="s">
        <v>75</v>
      </c>
      <c r="J495" s="176">
        <v>3.4786280000000001</v>
      </c>
      <c r="K495" s="176">
        <v>0.9575934599999999</v>
      </c>
      <c r="L495" s="176">
        <v>0</v>
      </c>
      <c r="M495" s="176">
        <v>0</v>
      </c>
      <c r="N495" s="175">
        <v>1.6863704500000551</v>
      </c>
      <c r="P495" s="177"/>
      <c r="Q495" s="168"/>
      <c r="R495" s="168"/>
      <c r="S495" s="168"/>
      <c r="T495" s="184"/>
      <c r="U495" s="184"/>
      <c r="V495" s="184"/>
      <c r="W495" s="184"/>
      <c r="X495" s="184"/>
    </row>
    <row r="496" spans="1:24" s="166" customFormat="1" ht="8.65" customHeight="1" x14ac:dyDescent="0.15">
      <c r="A496" s="178" t="s">
        <v>23</v>
      </c>
      <c r="B496" s="179">
        <f t="shared" si="39"/>
        <v>1241.8208397300002</v>
      </c>
      <c r="C496" s="180">
        <v>748.46347549999928</v>
      </c>
      <c r="D496" s="180">
        <v>6.7240879300000005</v>
      </c>
      <c r="E496" s="180">
        <v>7.5038972100000016</v>
      </c>
      <c r="F496" s="180">
        <v>1.5747619999999998</v>
      </c>
      <c r="G496" s="180">
        <v>30.099119949999999</v>
      </c>
      <c r="H496" s="180">
        <v>7.4741785800000153</v>
      </c>
      <c r="I496" s="180">
        <v>8.4836293400000002</v>
      </c>
      <c r="J496" s="180">
        <v>24.036743169999998</v>
      </c>
      <c r="K496" s="180">
        <v>2.2794960899999999</v>
      </c>
      <c r="L496" s="180">
        <v>100.207829</v>
      </c>
      <c r="M496" s="180">
        <v>5.6450329999999989</v>
      </c>
      <c r="N496" s="179">
        <v>299.32858796000096</v>
      </c>
      <c r="P496" s="177"/>
      <c r="Q496" s="168"/>
      <c r="R496" s="168"/>
      <c r="S496" s="168"/>
      <c r="T496" s="184"/>
      <c r="U496" s="184"/>
      <c r="V496" s="184"/>
      <c r="W496" s="184"/>
      <c r="X496" s="184"/>
    </row>
    <row r="497" spans="1:24" s="166" customFormat="1" ht="8.65" customHeight="1" x14ac:dyDescent="0.15">
      <c r="A497" s="174" t="s">
        <v>24</v>
      </c>
      <c r="B497" s="175">
        <f t="shared" si="39"/>
        <v>1369.732822569998</v>
      </c>
      <c r="C497" s="176">
        <v>1792.2357793599997</v>
      </c>
      <c r="D497" s="176">
        <v>315.90940132999998</v>
      </c>
      <c r="E497" s="176">
        <v>255.26569500000008</v>
      </c>
      <c r="F497" s="176">
        <v>-70.004540999999975</v>
      </c>
      <c r="G497" s="176">
        <v>-2680.0202896599999</v>
      </c>
      <c r="H497" s="176">
        <v>5.3145763800000019</v>
      </c>
      <c r="I497" s="176">
        <v>19.532315169999997</v>
      </c>
      <c r="J497" s="176">
        <v>363.55561613999998</v>
      </c>
      <c r="K497" s="176">
        <v>40.320397030000017</v>
      </c>
      <c r="L497" s="176">
        <v>90.72650858999998</v>
      </c>
      <c r="M497" s="176">
        <v>64.785781999999983</v>
      </c>
      <c r="N497" s="175">
        <v>1172.1115822299982</v>
      </c>
      <c r="P497" s="177"/>
      <c r="Q497" s="168"/>
      <c r="R497" s="168"/>
      <c r="S497" s="168"/>
      <c r="T497" s="184"/>
      <c r="U497" s="184"/>
      <c r="V497" s="184"/>
      <c r="W497" s="184"/>
      <c r="X497" s="184"/>
    </row>
    <row r="498" spans="1:24" s="166" customFormat="1" ht="8.65" customHeight="1" x14ac:dyDescent="0.15">
      <c r="A498" s="174" t="s">
        <v>25</v>
      </c>
      <c r="B498" s="175">
        <f t="shared" si="39"/>
        <v>268.38881627000012</v>
      </c>
      <c r="C498" s="176">
        <v>7.5597727000000035</v>
      </c>
      <c r="D498" s="176">
        <v>1.2546162799999998</v>
      </c>
      <c r="E498" s="176" t="s">
        <v>75</v>
      </c>
      <c r="F498" s="176" t="s">
        <v>75</v>
      </c>
      <c r="G498" s="176">
        <v>63.624598900000002</v>
      </c>
      <c r="H498" s="176">
        <v>94.324529000000013</v>
      </c>
      <c r="I498" s="176" t="s">
        <v>75</v>
      </c>
      <c r="J498" s="176">
        <v>4.2448179999999995</v>
      </c>
      <c r="K498" s="176">
        <v>0.32925643999999998</v>
      </c>
      <c r="L498" s="176">
        <v>0.22234600000000002</v>
      </c>
      <c r="M498" s="176">
        <v>0</v>
      </c>
      <c r="N498" s="175">
        <v>96.828878950000103</v>
      </c>
      <c r="P498" s="177"/>
      <c r="Q498" s="168"/>
      <c r="R498" s="168"/>
      <c r="S498" s="168"/>
      <c r="T498" s="184"/>
      <c r="U498" s="184"/>
      <c r="V498" s="184"/>
      <c r="W498" s="184"/>
      <c r="X498" s="184"/>
    </row>
    <row r="499" spans="1:24" s="166" customFormat="1" ht="8.65" customHeight="1" x14ac:dyDescent="0.15">
      <c r="A499" s="174" t="s">
        <v>26</v>
      </c>
      <c r="B499" s="175">
        <f t="shared" si="39"/>
        <v>1332.2990086199995</v>
      </c>
      <c r="C499" s="176">
        <v>421.25362201999963</v>
      </c>
      <c r="D499" s="176">
        <v>3.1067651800000005</v>
      </c>
      <c r="E499" s="176">
        <v>37.484827739999993</v>
      </c>
      <c r="F499" s="176">
        <v>-3.3637109999999999</v>
      </c>
      <c r="G499" s="176">
        <v>70.169208089999984</v>
      </c>
      <c r="H499" s="176">
        <v>14.796092719999997</v>
      </c>
      <c r="I499" s="176">
        <v>-21.273949750000003</v>
      </c>
      <c r="J499" s="176">
        <v>681.40843421000034</v>
      </c>
      <c r="K499" s="176">
        <v>-10.62742598</v>
      </c>
      <c r="L499" s="176">
        <v>80.755757000000003</v>
      </c>
      <c r="M499" s="176">
        <v>0</v>
      </c>
      <c r="N499" s="175">
        <v>58.58938838999984</v>
      </c>
      <c r="P499" s="177"/>
      <c r="Q499" s="168"/>
      <c r="R499" s="168"/>
      <c r="S499" s="168"/>
      <c r="T499" s="184"/>
      <c r="U499" s="184"/>
      <c r="V499" s="184"/>
      <c r="W499" s="184"/>
      <c r="X499" s="184"/>
    </row>
    <row r="500" spans="1:24" s="166" customFormat="1" ht="8.65" customHeight="1" x14ac:dyDescent="0.15">
      <c r="A500" s="178" t="s">
        <v>27</v>
      </c>
      <c r="B500" s="179">
        <f t="shared" si="39"/>
        <v>163.54740872000008</v>
      </c>
      <c r="C500" s="180">
        <v>51.88473041999999</v>
      </c>
      <c r="D500" s="180">
        <v>1.0109220800000001</v>
      </c>
      <c r="E500" s="180">
        <v>0.16667500000000002</v>
      </c>
      <c r="F500" s="180">
        <v>0</v>
      </c>
      <c r="G500" s="180">
        <v>16.146887000000003</v>
      </c>
      <c r="H500" s="180">
        <v>59.434300999999998</v>
      </c>
      <c r="I500" s="180" t="s">
        <v>75</v>
      </c>
      <c r="J500" s="180" t="s">
        <v>75</v>
      </c>
      <c r="K500" s="180">
        <v>0.80916458000000002</v>
      </c>
      <c r="L500" s="180">
        <v>1.3877757000000002</v>
      </c>
      <c r="M500" s="180">
        <v>0</v>
      </c>
      <c r="N500" s="179">
        <v>32.706952940000122</v>
      </c>
      <c r="P500" s="177"/>
      <c r="Q500" s="168"/>
      <c r="R500" s="168"/>
      <c r="S500" s="168"/>
      <c r="T500" s="184"/>
      <c r="U500" s="184"/>
      <c r="V500" s="184"/>
      <c r="W500" s="184"/>
      <c r="X500" s="184"/>
    </row>
    <row r="501" spans="1:24" s="166" customFormat="1" ht="8.65" customHeight="1" x14ac:dyDescent="0.15">
      <c r="A501" s="174" t="s">
        <v>28</v>
      </c>
      <c r="B501" s="175">
        <f t="shared" si="39"/>
        <v>178.80899577999986</v>
      </c>
      <c r="C501" s="176">
        <v>60.93872167</v>
      </c>
      <c r="D501" s="176">
        <v>17.516448009999998</v>
      </c>
      <c r="E501" s="176" t="s">
        <v>75</v>
      </c>
      <c r="F501" s="176">
        <v>0</v>
      </c>
      <c r="G501" s="176">
        <v>55.483361999999993</v>
      </c>
      <c r="H501" s="176">
        <v>9.3157269999999972</v>
      </c>
      <c r="I501" s="176">
        <v>9.723849340000001</v>
      </c>
      <c r="J501" s="176">
        <v>8.4749170000000014</v>
      </c>
      <c r="K501" s="176">
        <v>0.22796382000000001</v>
      </c>
      <c r="L501" s="176" t="s">
        <v>75</v>
      </c>
      <c r="M501" s="176" t="s">
        <v>75</v>
      </c>
      <c r="N501" s="175">
        <v>17.128006939999864</v>
      </c>
      <c r="P501" s="177"/>
      <c r="Q501" s="168"/>
      <c r="R501" s="168"/>
      <c r="S501" s="168"/>
      <c r="T501" s="184"/>
      <c r="U501" s="184"/>
      <c r="V501" s="184"/>
      <c r="W501" s="184"/>
      <c r="X501" s="184"/>
    </row>
    <row r="502" spans="1:24" s="166" customFormat="1" ht="8.65" customHeight="1" x14ac:dyDescent="0.15">
      <c r="A502" s="174" t="s">
        <v>29</v>
      </c>
      <c r="B502" s="175">
        <f t="shared" si="39"/>
        <v>1412.9246857999997</v>
      </c>
      <c r="C502" s="176">
        <v>661.73239672000034</v>
      </c>
      <c r="D502" s="176">
        <v>21.566913150000001</v>
      </c>
      <c r="E502" s="176">
        <v>138.36478696000003</v>
      </c>
      <c r="F502" s="176">
        <v>14.831751000000001</v>
      </c>
      <c r="G502" s="176">
        <v>141.81748959999999</v>
      </c>
      <c r="H502" s="176">
        <v>39.403033500000014</v>
      </c>
      <c r="I502" s="176" t="s">
        <v>75</v>
      </c>
      <c r="J502" s="176">
        <v>197.21789799999999</v>
      </c>
      <c r="K502" s="176">
        <v>11.745030900000001</v>
      </c>
      <c r="L502" s="176">
        <v>116.02227141</v>
      </c>
      <c r="M502" s="176">
        <v>8.5266789999999997</v>
      </c>
      <c r="N502" s="175">
        <v>61.696435559998918</v>
      </c>
      <c r="P502" s="177"/>
      <c r="Q502" s="168"/>
      <c r="R502" s="168"/>
      <c r="S502" s="168"/>
      <c r="T502" s="184"/>
      <c r="U502" s="184"/>
      <c r="V502" s="184"/>
      <c r="W502" s="184"/>
      <c r="X502" s="184"/>
    </row>
    <row r="503" spans="1:24" s="166" customFormat="1" ht="8.65" customHeight="1" x14ac:dyDescent="0.15">
      <c r="A503" s="174" t="s">
        <v>30</v>
      </c>
      <c r="B503" s="175">
        <f t="shared" si="39"/>
        <v>3113.6350031699976</v>
      </c>
      <c r="C503" s="176">
        <v>1281.6424056100009</v>
      </c>
      <c r="D503" s="176">
        <v>73.153249479999971</v>
      </c>
      <c r="E503" s="176">
        <v>215.84335900000008</v>
      </c>
      <c r="F503" s="176">
        <v>25.486194000000005</v>
      </c>
      <c r="G503" s="176">
        <v>945.27355676999991</v>
      </c>
      <c r="H503" s="176">
        <v>4.0671027899999928</v>
      </c>
      <c r="I503" s="176">
        <v>-1.4501094800000003</v>
      </c>
      <c r="J503" s="176">
        <v>63.324527999999965</v>
      </c>
      <c r="K503" s="176">
        <v>72.832489189999976</v>
      </c>
      <c r="L503" s="176">
        <v>1.86028602</v>
      </c>
      <c r="M503" s="176">
        <v>32.516917000000007</v>
      </c>
      <c r="N503" s="175">
        <v>399.08502478999708</v>
      </c>
      <c r="P503" s="177"/>
      <c r="Q503" s="168"/>
      <c r="R503" s="168"/>
      <c r="S503" s="168"/>
      <c r="T503" s="184"/>
      <c r="U503" s="184"/>
      <c r="V503" s="184"/>
      <c r="W503" s="184"/>
      <c r="X503" s="184"/>
    </row>
    <row r="504" spans="1:24" s="166" customFormat="1" ht="8.65" customHeight="1" x14ac:dyDescent="0.15">
      <c r="A504" s="178" t="s">
        <v>31</v>
      </c>
      <c r="B504" s="179">
        <f t="shared" si="39"/>
        <v>335.50618719000005</v>
      </c>
      <c r="C504" s="180">
        <v>168.99479424</v>
      </c>
      <c r="D504" s="180">
        <v>71.384447809999998</v>
      </c>
      <c r="E504" s="180">
        <v>8.1590249999999997</v>
      </c>
      <c r="F504" s="180" t="s">
        <v>75</v>
      </c>
      <c r="G504" s="180">
        <v>44.296585280000002</v>
      </c>
      <c r="H504" s="180">
        <v>0.98647699999999983</v>
      </c>
      <c r="I504" s="180" t="s">
        <v>75</v>
      </c>
      <c r="J504" s="180" t="s">
        <v>75</v>
      </c>
      <c r="K504" s="180">
        <v>0.43801095999999995</v>
      </c>
      <c r="L504" s="180">
        <v>0</v>
      </c>
      <c r="M504" s="180" t="s">
        <v>75</v>
      </c>
      <c r="N504" s="179">
        <v>41.246846900000094</v>
      </c>
      <c r="P504" s="177"/>
      <c r="Q504" s="168"/>
      <c r="R504" s="168"/>
      <c r="S504" s="168"/>
      <c r="T504" s="184"/>
      <c r="U504" s="184"/>
      <c r="V504" s="184"/>
      <c r="W504" s="184"/>
      <c r="X504" s="184"/>
    </row>
    <row r="505" spans="1:24" s="166" customFormat="1" ht="8.65" customHeight="1" x14ac:dyDescent="0.15">
      <c r="A505" s="174" t="s">
        <v>32</v>
      </c>
      <c r="B505" s="175">
        <f t="shared" si="39"/>
        <v>273.99823006999981</v>
      </c>
      <c r="C505" s="176">
        <v>50.856861170000023</v>
      </c>
      <c r="D505" s="176">
        <v>17.711870030000004</v>
      </c>
      <c r="E505" s="176">
        <v>-1.3455394299999996</v>
      </c>
      <c r="F505" s="176" t="s">
        <v>75</v>
      </c>
      <c r="G505" s="176">
        <v>82.517875999999973</v>
      </c>
      <c r="H505" s="176">
        <v>3.2542809999999998</v>
      </c>
      <c r="I505" s="176" t="s">
        <v>75</v>
      </c>
      <c r="J505" s="176">
        <v>87.620535119999985</v>
      </c>
      <c r="K505" s="176">
        <v>-0.29702422000000001</v>
      </c>
      <c r="L505" s="176" t="s">
        <v>75</v>
      </c>
      <c r="M505" s="176">
        <v>0</v>
      </c>
      <c r="N505" s="175">
        <v>33.67937039999984</v>
      </c>
      <c r="P505" s="177"/>
      <c r="Q505" s="168"/>
      <c r="R505" s="168"/>
      <c r="S505" s="168"/>
      <c r="T505" s="184"/>
      <c r="U505" s="184"/>
      <c r="V505" s="184"/>
      <c r="W505" s="184"/>
      <c r="X505" s="184"/>
    </row>
    <row r="506" spans="1:24" s="166" customFormat="1" ht="8.65" customHeight="1" x14ac:dyDescent="0.15">
      <c r="A506" s="174" t="s">
        <v>33</v>
      </c>
      <c r="B506" s="175">
        <f t="shared" si="39"/>
        <v>163.82461102000011</v>
      </c>
      <c r="C506" s="176">
        <v>73.631468809999973</v>
      </c>
      <c r="D506" s="176">
        <v>0.34180873000000012</v>
      </c>
      <c r="E506" s="176">
        <v>1.239058</v>
      </c>
      <c r="F506" s="176">
        <v>0.23352900000000001</v>
      </c>
      <c r="G506" s="176">
        <v>50.956488949999986</v>
      </c>
      <c r="H506" s="176">
        <v>32.667920519999988</v>
      </c>
      <c r="I506" s="176" t="s">
        <v>75</v>
      </c>
      <c r="J506" s="176" t="s">
        <v>75</v>
      </c>
      <c r="K506" s="176">
        <v>0.17639038000000001</v>
      </c>
      <c r="L506" s="176" t="s">
        <v>75</v>
      </c>
      <c r="M506" s="176">
        <v>0</v>
      </c>
      <c r="N506" s="175">
        <v>4.5779466300001559</v>
      </c>
      <c r="P506" s="177"/>
      <c r="Q506" s="168"/>
      <c r="R506" s="168"/>
      <c r="S506" s="168"/>
      <c r="T506" s="184"/>
      <c r="U506" s="184"/>
      <c r="V506" s="184"/>
      <c r="W506" s="184"/>
      <c r="X506" s="184"/>
    </row>
    <row r="507" spans="1:24" s="166" customFormat="1" ht="8.65" customHeight="1" x14ac:dyDescent="0.15">
      <c r="A507" s="174" t="s">
        <v>34</v>
      </c>
      <c r="B507" s="175">
        <f t="shared" si="39"/>
        <v>1276.9304290300001</v>
      </c>
      <c r="C507" s="176">
        <v>-14.448249120000101</v>
      </c>
      <c r="D507" s="176">
        <v>184.73853137</v>
      </c>
      <c r="E507" s="176">
        <v>73.367943869999976</v>
      </c>
      <c r="F507" s="176">
        <v>15.524573</v>
      </c>
      <c r="G507" s="176">
        <v>316.11600001000005</v>
      </c>
      <c r="H507" s="176">
        <v>12.502323730000001</v>
      </c>
      <c r="I507" s="176" t="s">
        <v>75</v>
      </c>
      <c r="J507" s="176">
        <v>170.61658745000003</v>
      </c>
      <c r="K507" s="176">
        <v>12.947105369999999</v>
      </c>
      <c r="L507" s="176">
        <v>0.97320279000000032</v>
      </c>
      <c r="M507" s="176" t="s">
        <v>75</v>
      </c>
      <c r="N507" s="175">
        <v>504.5924105600003</v>
      </c>
      <c r="P507" s="177"/>
      <c r="Q507" s="168"/>
      <c r="R507" s="168"/>
      <c r="S507" s="168"/>
      <c r="T507" s="184"/>
      <c r="U507" s="184"/>
      <c r="V507" s="184"/>
      <c r="W507" s="184"/>
      <c r="X507" s="184"/>
    </row>
    <row r="508" spans="1:24" s="166" customFormat="1" ht="8.65" customHeight="1" x14ac:dyDescent="0.15">
      <c r="A508" s="178" t="s">
        <v>35</v>
      </c>
      <c r="B508" s="179">
        <f>SUM(C508:N508)</f>
        <v>353.70045049000026</v>
      </c>
      <c r="C508" s="180">
        <v>40.217998830000035</v>
      </c>
      <c r="D508" s="180">
        <v>0.74579867000000011</v>
      </c>
      <c r="E508" s="180" t="s">
        <v>76</v>
      </c>
      <c r="F508" s="180">
        <v>0</v>
      </c>
      <c r="G508" s="180">
        <v>187.35861694999994</v>
      </c>
      <c r="H508" s="180">
        <v>9.5436390000000024</v>
      </c>
      <c r="I508" s="180" t="s">
        <v>75</v>
      </c>
      <c r="J508" s="180">
        <v>58.81528800000001</v>
      </c>
      <c r="K508" s="180">
        <v>2.9330203700000004</v>
      </c>
      <c r="L508" s="180" t="s">
        <v>75</v>
      </c>
      <c r="M508" s="180">
        <v>0</v>
      </c>
      <c r="N508" s="179">
        <v>54.086088670000265</v>
      </c>
      <c r="P508" s="177"/>
      <c r="Q508" s="168"/>
      <c r="R508" s="168"/>
      <c r="S508" s="168"/>
      <c r="T508" s="184"/>
      <c r="U508" s="184"/>
      <c r="V508" s="184"/>
      <c r="W508" s="184"/>
      <c r="X508" s="184"/>
    </row>
    <row r="509" spans="1:24" s="166" customFormat="1" ht="8.65" customHeight="1" x14ac:dyDescent="0.15">
      <c r="A509" s="174" t="s">
        <v>36</v>
      </c>
      <c r="B509" s="175">
        <f t="shared" ref="B509:B520" si="40">SUM(C509:N509)</f>
        <v>756.95797443000026</v>
      </c>
      <c r="C509" s="176">
        <v>314.65260683000008</v>
      </c>
      <c r="D509" s="176">
        <v>22.845813710000002</v>
      </c>
      <c r="E509" s="176">
        <v>194.53336312000002</v>
      </c>
      <c r="F509" s="176">
        <v>-15.455800000000002</v>
      </c>
      <c r="G509" s="176">
        <v>96.417484589999958</v>
      </c>
      <c r="H509" s="176">
        <v>2.7968159999999997</v>
      </c>
      <c r="I509" s="176" t="s">
        <v>75</v>
      </c>
      <c r="J509" s="176" t="s">
        <v>75</v>
      </c>
      <c r="K509" s="176">
        <v>0.92104248000000011</v>
      </c>
      <c r="L509" s="176" t="s">
        <v>75</v>
      </c>
      <c r="M509" s="176" t="s">
        <v>75</v>
      </c>
      <c r="N509" s="175">
        <v>140.24664770000015</v>
      </c>
      <c r="P509" s="177"/>
      <c r="Q509" s="168"/>
      <c r="R509" s="168"/>
      <c r="S509" s="168"/>
      <c r="T509" s="184"/>
      <c r="U509" s="184"/>
      <c r="V509" s="184"/>
      <c r="W509" s="184"/>
      <c r="X509" s="184"/>
    </row>
    <row r="510" spans="1:24" s="166" customFormat="1" ht="8.65" customHeight="1" x14ac:dyDescent="0.15">
      <c r="A510" s="174" t="s">
        <v>61</v>
      </c>
      <c r="B510" s="175">
        <f t="shared" si="40"/>
        <v>94.325213379999951</v>
      </c>
      <c r="C510" s="176">
        <v>177.86381863000005</v>
      </c>
      <c r="D510" s="176">
        <v>31.560177000000003</v>
      </c>
      <c r="E510" s="176">
        <v>74.957901000000035</v>
      </c>
      <c r="F510" s="176" t="s">
        <v>75</v>
      </c>
      <c r="G510" s="176">
        <v>-680.65228500000001</v>
      </c>
      <c r="H510" s="176">
        <v>134.86877900000002</v>
      </c>
      <c r="I510" s="176">
        <v>31.697593199999996</v>
      </c>
      <c r="J510" s="176">
        <v>79.159734999999984</v>
      </c>
      <c r="K510" s="176">
        <v>30.359947149999996</v>
      </c>
      <c r="L510" s="176">
        <v>9.6920990200000006</v>
      </c>
      <c r="M510" s="176">
        <v>26.742215999999999</v>
      </c>
      <c r="N510" s="175">
        <v>178.07523237999987</v>
      </c>
      <c r="P510" s="177"/>
      <c r="Q510" s="168"/>
      <c r="R510" s="168"/>
      <c r="S510" s="168"/>
      <c r="T510" s="184"/>
      <c r="U510" s="184"/>
      <c r="V510" s="184"/>
      <c r="W510" s="184"/>
      <c r="X510" s="184"/>
    </row>
    <row r="511" spans="1:24" s="166" customFormat="1" ht="8.65" customHeight="1" x14ac:dyDescent="0.15">
      <c r="A511" s="174" t="s">
        <v>38</v>
      </c>
      <c r="B511" s="175">
        <f t="shared" si="40"/>
        <v>627.47837974000061</v>
      </c>
      <c r="C511" s="176">
        <v>240.72473509999992</v>
      </c>
      <c r="D511" s="176">
        <v>42.79910499999999</v>
      </c>
      <c r="E511" s="176">
        <v>5.4644327499999985</v>
      </c>
      <c r="F511" s="176">
        <v>80.905544999999975</v>
      </c>
      <c r="G511" s="176">
        <v>102.11204253000001</v>
      </c>
      <c r="H511" s="176">
        <v>39.51994727000001</v>
      </c>
      <c r="I511" s="176">
        <v>0.87513470000000004</v>
      </c>
      <c r="J511" s="176" t="s">
        <v>75</v>
      </c>
      <c r="K511" s="176">
        <v>55.952381399999993</v>
      </c>
      <c r="L511" s="176">
        <v>22.52455883</v>
      </c>
      <c r="M511" s="176">
        <v>0.10581400000000001</v>
      </c>
      <c r="N511" s="175">
        <v>36.494683160000591</v>
      </c>
      <c r="P511" s="177"/>
      <c r="Q511" s="168"/>
      <c r="R511" s="168"/>
      <c r="S511" s="168"/>
      <c r="T511" s="184"/>
      <c r="U511" s="184"/>
      <c r="V511" s="184"/>
      <c r="W511" s="184"/>
      <c r="X511" s="184"/>
    </row>
    <row r="512" spans="1:24" s="166" customFormat="1" ht="8.65" customHeight="1" x14ac:dyDescent="0.15">
      <c r="A512" s="178" t="s">
        <v>39</v>
      </c>
      <c r="B512" s="179">
        <f t="shared" si="40"/>
        <v>880.32435663000103</v>
      </c>
      <c r="C512" s="180">
        <v>166.07420174999996</v>
      </c>
      <c r="D512" s="180">
        <v>14.621599859999996</v>
      </c>
      <c r="E512" s="180">
        <v>60.131103540000026</v>
      </c>
      <c r="F512" s="180" t="s">
        <v>75</v>
      </c>
      <c r="G512" s="180">
        <v>147.375731</v>
      </c>
      <c r="H512" s="180">
        <v>2.201727</v>
      </c>
      <c r="I512" s="180">
        <v>17.904273179999997</v>
      </c>
      <c r="J512" s="180">
        <v>39.226009000000005</v>
      </c>
      <c r="K512" s="180">
        <v>3.7219249699999999</v>
      </c>
      <c r="L512" s="180">
        <v>6.3786230000000002</v>
      </c>
      <c r="M512" s="180">
        <v>0</v>
      </c>
      <c r="N512" s="179">
        <v>422.68916333000107</v>
      </c>
      <c r="P512" s="177"/>
      <c r="Q512" s="168"/>
      <c r="R512" s="168"/>
      <c r="S512" s="168"/>
      <c r="T512" s="184"/>
      <c r="U512" s="184"/>
      <c r="V512" s="184"/>
      <c r="W512" s="184"/>
      <c r="X512" s="184"/>
    </row>
    <row r="513" spans="1:24" s="166" customFormat="1" ht="8.65" customHeight="1" x14ac:dyDescent="0.15">
      <c r="A513" s="174" t="s">
        <v>40</v>
      </c>
      <c r="B513" s="175">
        <f t="shared" si="40"/>
        <v>431.78373861000017</v>
      </c>
      <c r="C513" s="176">
        <v>79.35517830000002</v>
      </c>
      <c r="D513" s="176">
        <v>4.4978105499999987</v>
      </c>
      <c r="E513" s="176">
        <v>0.86506447000000009</v>
      </c>
      <c r="F513" s="176" t="s">
        <v>75</v>
      </c>
      <c r="G513" s="176">
        <v>26.017221280000008</v>
      </c>
      <c r="H513" s="176">
        <v>285.60019401999995</v>
      </c>
      <c r="I513" s="176">
        <v>6.6594980599999998</v>
      </c>
      <c r="J513" s="176" t="s">
        <v>75</v>
      </c>
      <c r="K513" s="176">
        <v>3.26194038</v>
      </c>
      <c r="L513" s="176" t="s">
        <v>75</v>
      </c>
      <c r="M513" s="176">
        <v>0</v>
      </c>
      <c r="N513" s="175">
        <v>25.526831550000225</v>
      </c>
      <c r="P513" s="177"/>
      <c r="Q513" s="168"/>
      <c r="R513" s="168"/>
      <c r="S513" s="168"/>
      <c r="T513" s="184"/>
      <c r="U513" s="184"/>
      <c r="V513" s="184"/>
      <c r="W513" s="184"/>
      <c r="X513" s="184"/>
    </row>
    <row r="514" spans="1:24" s="166" customFormat="1" ht="8.65" customHeight="1" x14ac:dyDescent="0.15">
      <c r="A514" s="174" t="s">
        <v>41</v>
      </c>
      <c r="B514" s="175">
        <f t="shared" si="40"/>
        <v>1199.2039417899978</v>
      </c>
      <c r="C514" s="176">
        <v>483.67939469999959</v>
      </c>
      <c r="D514" s="176">
        <v>14.808422729999998</v>
      </c>
      <c r="E514" s="176">
        <v>7.943403</v>
      </c>
      <c r="F514" s="176" t="s">
        <v>75</v>
      </c>
      <c r="G514" s="176">
        <v>48.539573949999998</v>
      </c>
      <c r="H514" s="176">
        <v>44.910529999999994</v>
      </c>
      <c r="I514" s="176" t="s">
        <v>75</v>
      </c>
      <c r="J514" s="176">
        <v>12.718311</v>
      </c>
      <c r="K514" s="176">
        <v>0.67844302999999995</v>
      </c>
      <c r="L514" s="176">
        <v>0</v>
      </c>
      <c r="M514" s="176">
        <v>0</v>
      </c>
      <c r="N514" s="175">
        <v>585.92586337999819</v>
      </c>
      <c r="P514" s="177"/>
      <c r="Q514" s="168"/>
      <c r="R514" s="168"/>
      <c r="S514" s="168"/>
      <c r="T514" s="184"/>
      <c r="U514" s="184"/>
      <c r="V514" s="184"/>
      <c r="W514" s="184"/>
      <c r="X514" s="184"/>
    </row>
    <row r="515" spans="1:24" s="166" customFormat="1" ht="8.65" customHeight="1" x14ac:dyDescent="0.15">
      <c r="A515" s="174" t="s">
        <v>42</v>
      </c>
      <c r="B515" s="175">
        <f t="shared" si="40"/>
        <v>325.32048519000011</v>
      </c>
      <c r="C515" s="176">
        <v>146.43454359000009</v>
      </c>
      <c r="D515" s="176">
        <v>50.412976229999998</v>
      </c>
      <c r="E515" s="176">
        <v>1.9762230000000001</v>
      </c>
      <c r="F515" s="176" t="s">
        <v>75</v>
      </c>
      <c r="G515" s="176">
        <v>100.84769094999997</v>
      </c>
      <c r="H515" s="176">
        <v>0.69335300000000011</v>
      </c>
      <c r="I515" s="176" t="s">
        <v>75</v>
      </c>
      <c r="J515" s="176" t="s">
        <v>75</v>
      </c>
      <c r="K515" s="176">
        <v>1.8318674300000002</v>
      </c>
      <c r="L515" s="176" t="s">
        <v>75</v>
      </c>
      <c r="M515" s="176">
        <v>0</v>
      </c>
      <c r="N515" s="175">
        <v>23.123830990000044</v>
      </c>
      <c r="P515" s="177"/>
      <c r="Q515" s="168"/>
      <c r="R515" s="168"/>
      <c r="S515" s="168"/>
      <c r="T515" s="184"/>
      <c r="U515" s="184"/>
      <c r="V515" s="184"/>
      <c r="W515" s="184"/>
      <c r="X515" s="184"/>
    </row>
    <row r="516" spans="1:24" s="166" customFormat="1" ht="8.65" customHeight="1" x14ac:dyDescent="0.15">
      <c r="A516" s="178" t="s">
        <v>43</v>
      </c>
      <c r="B516" s="179">
        <f t="shared" si="40"/>
        <v>1047.0071409300001</v>
      </c>
      <c r="C516" s="180">
        <v>540.08229799000003</v>
      </c>
      <c r="D516" s="180">
        <v>-21.95853348000001</v>
      </c>
      <c r="E516" s="180">
        <v>-16.429306000000004</v>
      </c>
      <c r="F516" s="180">
        <v>0</v>
      </c>
      <c r="G516" s="180">
        <v>239.70602100000005</v>
      </c>
      <c r="H516" s="180">
        <v>3.0902060000000002</v>
      </c>
      <c r="I516" s="180" t="s">
        <v>75</v>
      </c>
      <c r="J516" s="180">
        <v>124.68261199999998</v>
      </c>
      <c r="K516" s="180">
        <v>9.4984591200000015</v>
      </c>
      <c r="L516" s="180" t="s">
        <v>75</v>
      </c>
      <c r="M516" s="180" t="s">
        <v>75</v>
      </c>
      <c r="N516" s="179">
        <v>168.3353843000001</v>
      </c>
      <c r="P516" s="177"/>
      <c r="Q516" s="168"/>
      <c r="R516" s="168"/>
      <c r="S516" s="168"/>
      <c r="T516" s="184"/>
      <c r="U516" s="184"/>
      <c r="V516" s="184"/>
      <c r="W516" s="184"/>
      <c r="X516" s="184"/>
    </row>
    <row r="517" spans="1:24" s="166" customFormat="1" ht="8.65" customHeight="1" x14ac:dyDescent="0.15">
      <c r="A517" s="174" t="s">
        <v>44</v>
      </c>
      <c r="B517" s="175">
        <f t="shared" si="40"/>
        <v>79.502387970000001</v>
      </c>
      <c r="C517" s="176">
        <v>29.64939279</v>
      </c>
      <c r="D517" s="176" t="s">
        <v>75</v>
      </c>
      <c r="E517" s="176">
        <v>12.435447</v>
      </c>
      <c r="F517" s="176">
        <v>0</v>
      </c>
      <c r="G517" s="176">
        <v>30.363341999999996</v>
      </c>
      <c r="H517" s="176">
        <v>0.16911000000000001</v>
      </c>
      <c r="I517" s="176" t="s">
        <v>75</v>
      </c>
      <c r="J517" s="176" t="s">
        <v>75</v>
      </c>
      <c r="K517" s="176">
        <v>0.12011199999999998</v>
      </c>
      <c r="L517" s="176">
        <v>0</v>
      </c>
      <c r="M517" s="176" t="s">
        <v>75</v>
      </c>
      <c r="N517" s="175">
        <v>6.7649841799999848</v>
      </c>
      <c r="P517" s="177"/>
      <c r="Q517" s="168"/>
      <c r="R517" s="168"/>
      <c r="S517" s="168"/>
      <c r="T517" s="184"/>
      <c r="U517" s="184"/>
      <c r="V517" s="184"/>
      <c r="W517" s="184"/>
      <c r="X517" s="184"/>
    </row>
    <row r="518" spans="1:24" s="166" customFormat="1" ht="8.65" customHeight="1" x14ac:dyDescent="0.15">
      <c r="A518" s="174" t="s">
        <v>45</v>
      </c>
      <c r="B518" s="175">
        <f t="shared" si="40"/>
        <v>1052.6452457099992</v>
      </c>
      <c r="C518" s="176">
        <v>361.99347871000026</v>
      </c>
      <c r="D518" s="176">
        <v>67.05897327000001</v>
      </c>
      <c r="E518" s="176">
        <v>2.3411900999999999</v>
      </c>
      <c r="F518" s="176">
        <v>25.626101999999999</v>
      </c>
      <c r="G518" s="176">
        <v>70.80216901</v>
      </c>
      <c r="H518" s="176">
        <v>51.824383999999995</v>
      </c>
      <c r="I518" s="176">
        <v>413.94209393000006</v>
      </c>
      <c r="J518" s="176" t="s">
        <v>75</v>
      </c>
      <c r="K518" s="176">
        <v>2.4312305100000002</v>
      </c>
      <c r="L518" s="176">
        <v>4.100587</v>
      </c>
      <c r="M518" s="176">
        <v>0</v>
      </c>
      <c r="N518" s="175">
        <v>52.52503717999889</v>
      </c>
      <c r="P518" s="177"/>
      <c r="Q518" s="168"/>
      <c r="R518" s="168"/>
      <c r="S518" s="168"/>
      <c r="T518" s="184"/>
      <c r="U518" s="184"/>
      <c r="V518" s="184"/>
      <c r="W518" s="184"/>
      <c r="X518" s="184"/>
    </row>
    <row r="519" spans="1:24" s="166" customFormat="1" ht="8.65" customHeight="1" x14ac:dyDescent="0.15">
      <c r="A519" s="174" t="s">
        <v>46</v>
      </c>
      <c r="B519" s="175">
        <f t="shared" si="40"/>
        <v>127.62199997</v>
      </c>
      <c r="C519" s="176">
        <v>76.235680230000014</v>
      </c>
      <c r="D519" s="176">
        <v>21.489006089999997</v>
      </c>
      <c r="E519" s="176">
        <v>3.1846552199999998</v>
      </c>
      <c r="F519" s="176">
        <v>5.9753010000000002E-2</v>
      </c>
      <c r="G519" s="176">
        <v>14.750513599999996</v>
      </c>
      <c r="H519" s="176">
        <v>3.6685750499999998</v>
      </c>
      <c r="I519" s="176" t="s">
        <v>75</v>
      </c>
      <c r="J519" s="176" t="s">
        <v>75</v>
      </c>
      <c r="K519" s="176">
        <v>3.0598895699999997</v>
      </c>
      <c r="L519" s="176">
        <v>0.25922699999999999</v>
      </c>
      <c r="M519" s="176" t="s">
        <v>75</v>
      </c>
      <c r="N519" s="175">
        <v>4.9147002000000128</v>
      </c>
      <c r="P519" s="177"/>
      <c r="Q519" s="168"/>
      <c r="R519" s="168"/>
      <c r="S519" s="168"/>
      <c r="T519" s="184"/>
      <c r="U519" s="184"/>
      <c r="V519" s="184"/>
      <c r="W519" s="184"/>
      <c r="X519" s="184"/>
    </row>
    <row r="520" spans="1:24" s="166" customFormat="1" ht="8.65" customHeight="1" x14ac:dyDescent="0.15">
      <c r="A520" s="178" t="s">
        <v>47</v>
      </c>
      <c r="B520" s="179">
        <f t="shared" si="40"/>
        <v>754.38759855000058</v>
      </c>
      <c r="C520" s="180">
        <v>107.18474208999994</v>
      </c>
      <c r="D520" s="180">
        <v>0.56761572000000016</v>
      </c>
      <c r="E520" s="180" t="s">
        <v>75</v>
      </c>
      <c r="F520" s="180">
        <v>0</v>
      </c>
      <c r="G520" s="180">
        <v>8.3442939999999997</v>
      </c>
      <c r="H520" s="180">
        <v>545.09192600000006</v>
      </c>
      <c r="I520" s="180" t="s">
        <v>75</v>
      </c>
      <c r="J520" s="180">
        <v>-2.6731670000000012</v>
      </c>
      <c r="K520" s="180">
        <v>1.6507231300000005</v>
      </c>
      <c r="L520" s="180">
        <v>0</v>
      </c>
      <c r="M520" s="180">
        <v>0</v>
      </c>
      <c r="N520" s="179">
        <v>94.22146461000068</v>
      </c>
      <c r="P520" s="177"/>
      <c r="Q520" s="168"/>
      <c r="R520" s="168"/>
      <c r="S520" s="168"/>
      <c r="T520" s="184"/>
      <c r="U520" s="184"/>
      <c r="V520" s="184"/>
      <c r="W520" s="184"/>
      <c r="X520" s="184"/>
    </row>
    <row r="521" spans="1:24" s="166" customFormat="1" ht="8.65" customHeight="1" x14ac:dyDescent="0.15">
      <c r="A521" s="181"/>
      <c r="B521" s="182"/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Q521" s="167"/>
      <c r="R521" s="168"/>
      <c r="S521" s="184"/>
      <c r="T521" s="184"/>
      <c r="U521" s="184"/>
      <c r="V521" s="184"/>
      <c r="W521" s="184"/>
      <c r="X521" s="184"/>
    </row>
    <row r="522" spans="1:24" s="166" customFormat="1" ht="9" customHeight="1" x14ac:dyDescent="0.15">
      <c r="A522" s="132" t="s">
        <v>77</v>
      </c>
      <c r="B522" s="182"/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P522" s="191"/>
      <c r="Q522" s="167"/>
      <c r="R522" s="168"/>
      <c r="S522" s="184"/>
      <c r="T522" s="184"/>
      <c r="U522" s="184"/>
      <c r="V522" s="184"/>
      <c r="W522" s="184"/>
      <c r="X522" s="184"/>
    </row>
    <row r="523" spans="1:24" s="166" customFormat="1" ht="8.65" customHeight="1" x14ac:dyDescent="0.15">
      <c r="A523" s="163">
        <v>2013</v>
      </c>
      <c r="B523" s="164"/>
      <c r="C523" s="164"/>
      <c r="D523" s="164"/>
      <c r="E523" s="187"/>
      <c r="F523" s="187"/>
      <c r="G523" s="187"/>
      <c r="H523" s="187"/>
      <c r="I523" s="187"/>
      <c r="J523" s="187"/>
      <c r="K523" s="187"/>
      <c r="L523" s="187"/>
      <c r="M523" s="187"/>
      <c r="N523" s="164"/>
      <c r="P523" s="168"/>
      <c r="Q523" s="167"/>
      <c r="R523" s="168"/>
    </row>
    <row r="524" spans="1:24" s="171" customFormat="1" ht="8.65" customHeight="1" x14ac:dyDescent="0.15">
      <c r="A524" s="169" t="s">
        <v>15</v>
      </c>
      <c r="B524" s="170">
        <f>SUM(B526:B557)</f>
        <v>48326.713133640005</v>
      </c>
      <c r="C524" s="170">
        <f t="shared" ref="C524:G524" si="41">SUM(C526:C557)</f>
        <v>16949.260463640003</v>
      </c>
      <c r="D524" s="170">
        <f t="shared" si="41"/>
        <v>1154.6589293</v>
      </c>
      <c r="E524" s="170">
        <f>SUM(E526:E557)+3.8</f>
        <v>1931.9044680300001</v>
      </c>
      <c r="F524" s="170">
        <f>SUM(F526:F557)+49.7</f>
        <v>433.59563681999998</v>
      </c>
      <c r="G524" s="170">
        <f t="shared" si="41"/>
        <v>409.90989993999983</v>
      </c>
      <c r="H524" s="170">
        <f>SUM(H526:H557)+12.1</f>
        <v>5049.7784586299995</v>
      </c>
      <c r="I524" s="170">
        <f>SUM(I526:I557)+4.3</f>
        <v>162.89566053999994</v>
      </c>
      <c r="J524" s="170">
        <f>SUM(J526:J557)+5.4</f>
        <v>1641.48820787</v>
      </c>
      <c r="K524" s="170">
        <f>SUM(K526:K557)+3.8</f>
        <v>2645.7688810299996</v>
      </c>
      <c r="L524" s="170">
        <f>SUM(L526:L557)+1.5</f>
        <v>-335.81277243000005</v>
      </c>
      <c r="M524" s="170">
        <f>SUM(M526:M557)+80.4</f>
        <v>298.37890642000008</v>
      </c>
      <c r="N524" s="170">
        <f>SUM(N526:N557)-161</f>
        <v>17984.886393850004</v>
      </c>
      <c r="P524" s="170"/>
      <c r="Q524" s="170"/>
      <c r="R524" s="168"/>
      <c r="S524" s="168"/>
      <c r="T524" s="185"/>
      <c r="U524" s="185"/>
      <c r="V524" s="185"/>
      <c r="W524" s="185"/>
      <c r="X524" s="185"/>
    </row>
    <row r="525" spans="1:24" s="171" customFormat="1" ht="3.95" customHeight="1" x14ac:dyDescent="0.15">
      <c r="A525" s="169"/>
      <c r="B525" s="170"/>
      <c r="C525" s="170"/>
      <c r="D525" s="170"/>
      <c r="E525" s="170"/>
      <c r="F525" s="170"/>
      <c r="G525" s="170"/>
      <c r="H525" s="170"/>
      <c r="I525" s="170"/>
      <c r="J525" s="170"/>
      <c r="K525" s="170"/>
      <c r="L525" s="170"/>
      <c r="M525" s="170"/>
      <c r="N525" s="170"/>
      <c r="P525" s="185"/>
      <c r="Q525" s="167"/>
      <c r="R525" s="168"/>
      <c r="S525" s="168"/>
      <c r="T525" s="185"/>
      <c r="U525" s="185"/>
      <c r="V525" s="185"/>
      <c r="W525" s="185"/>
      <c r="X525" s="185"/>
    </row>
    <row r="526" spans="1:24" s="166" customFormat="1" ht="8.65" customHeight="1" x14ac:dyDescent="0.15">
      <c r="A526" s="174" t="s">
        <v>16</v>
      </c>
      <c r="B526" s="175">
        <f t="shared" ref="B526:B544" si="42">SUM(C526:N526)</f>
        <v>45.200849449999957</v>
      </c>
      <c r="C526" s="176">
        <v>93.258550249999971</v>
      </c>
      <c r="D526" s="176">
        <v>2.4702234399999998</v>
      </c>
      <c r="E526" s="176">
        <v>3.1123210000000014</v>
      </c>
      <c r="F526" s="176" t="s">
        <v>75</v>
      </c>
      <c r="G526" s="176">
        <v>-1.172395000000001</v>
      </c>
      <c r="H526" s="176">
        <v>-1.0260969999999998</v>
      </c>
      <c r="I526" s="176" t="s">
        <v>75</v>
      </c>
      <c r="J526" s="176">
        <v>-120.13493272000001</v>
      </c>
      <c r="K526" s="176">
        <v>4.3309702100000003</v>
      </c>
      <c r="L526" s="176">
        <v>-2.6947400199999993</v>
      </c>
      <c r="M526" s="176" t="s">
        <v>75</v>
      </c>
      <c r="N526" s="176">
        <v>67.056949289999977</v>
      </c>
      <c r="P526" s="177"/>
      <c r="Q526" s="168"/>
      <c r="R526" s="168"/>
      <c r="S526" s="168"/>
      <c r="T526" s="184"/>
      <c r="U526" s="184"/>
      <c r="V526" s="184"/>
      <c r="W526" s="184"/>
      <c r="X526" s="184"/>
    </row>
    <row r="527" spans="1:24" s="166" customFormat="1" ht="8.65" customHeight="1" x14ac:dyDescent="0.15">
      <c r="A527" s="174" t="s">
        <v>17</v>
      </c>
      <c r="B527" s="175">
        <f t="shared" si="42"/>
        <v>1290.68385412</v>
      </c>
      <c r="C527" s="176">
        <v>743.88234515999943</v>
      </c>
      <c r="D527" s="176">
        <v>36.524111489999996</v>
      </c>
      <c r="E527" s="176">
        <v>17.555407000000002</v>
      </c>
      <c r="F527" s="176" t="s">
        <v>75</v>
      </c>
      <c r="G527" s="176">
        <v>46.591164210000002</v>
      </c>
      <c r="H527" s="176">
        <v>4.7830275499999999</v>
      </c>
      <c r="I527" s="176" t="s">
        <v>75</v>
      </c>
      <c r="J527" s="176">
        <v>35.805945359999988</v>
      </c>
      <c r="K527" s="176">
        <v>48.998231170000004</v>
      </c>
      <c r="L527" s="176">
        <v>0.39213528000000009</v>
      </c>
      <c r="M527" s="176" t="s">
        <v>75</v>
      </c>
      <c r="N527" s="176">
        <v>356.15148690000035</v>
      </c>
      <c r="P527" s="177"/>
      <c r="Q527" s="168"/>
      <c r="R527" s="168"/>
      <c r="S527" s="168"/>
      <c r="T527" s="184"/>
      <c r="U527" s="184"/>
      <c r="V527" s="184"/>
      <c r="W527" s="184"/>
      <c r="X527" s="184"/>
    </row>
    <row r="528" spans="1:24" s="166" customFormat="1" ht="8.65" customHeight="1" x14ac:dyDescent="0.15">
      <c r="A528" s="174" t="s">
        <v>18</v>
      </c>
      <c r="B528" s="175">
        <f t="shared" si="42"/>
        <v>421.37019347999978</v>
      </c>
      <c r="C528" s="176">
        <v>316.52994037999963</v>
      </c>
      <c r="D528" s="176">
        <v>0.5520867599999999</v>
      </c>
      <c r="E528" s="176">
        <v>0.15936500000000001</v>
      </c>
      <c r="F528" s="176" t="s">
        <v>75</v>
      </c>
      <c r="G528" s="176">
        <v>16.983151900000003</v>
      </c>
      <c r="H528" s="176">
        <v>46.936788820000004</v>
      </c>
      <c r="I528" s="176">
        <v>0</v>
      </c>
      <c r="J528" s="176" t="s">
        <v>75</v>
      </c>
      <c r="K528" s="176">
        <v>4.4585482500000007</v>
      </c>
      <c r="L528" s="176">
        <v>2.4943454899999997</v>
      </c>
      <c r="M528" s="176">
        <v>0</v>
      </c>
      <c r="N528" s="176">
        <v>33.255966880000187</v>
      </c>
      <c r="P528" s="177"/>
      <c r="Q528" s="168"/>
      <c r="R528" s="168"/>
      <c r="S528" s="168"/>
      <c r="T528" s="184"/>
      <c r="U528" s="184"/>
      <c r="V528" s="184"/>
      <c r="W528" s="184"/>
      <c r="X528" s="184"/>
    </row>
    <row r="529" spans="1:24" s="166" customFormat="1" ht="8.65" customHeight="1" x14ac:dyDescent="0.15">
      <c r="A529" s="178" t="s">
        <v>19</v>
      </c>
      <c r="B529" s="179">
        <f t="shared" si="42"/>
        <v>278.41982285999995</v>
      </c>
      <c r="C529" s="180">
        <v>103.60068644999994</v>
      </c>
      <c r="D529" s="180">
        <v>5.7543000000000011E-2</v>
      </c>
      <c r="E529" s="180" t="s">
        <v>75</v>
      </c>
      <c r="F529" s="180">
        <v>0</v>
      </c>
      <c r="G529" s="180">
        <v>12.488244</v>
      </c>
      <c r="H529" s="180" t="s">
        <v>75</v>
      </c>
      <c r="I529" s="180" t="s">
        <v>75</v>
      </c>
      <c r="J529" s="180" t="s">
        <v>75</v>
      </c>
      <c r="K529" s="180">
        <v>5.1467170000000007</v>
      </c>
      <c r="L529" s="180">
        <v>23.445980809999998</v>
      </c>
      <c r="M529" s="180">
        <v>0</v>
      </c>
      <c r="N529" s="179">
        <v>133.68065160000003</v>
      </c>
      <c r="P529" s="177"/>
      <c r="Q529" s="168"/>
      <c r="R529" s="168"/>
      <c r="S529" s="168"/>
      <c r="T529" s="184"/>
      <c r="U529" s="184"/>
      <c r="V529" s="184"/>
      <c r="W529" s="184"/>
      <c r="X529" s="184"/>
    </row>
    <row r="530" spans="1:24" s="166" customFormat="1" ht="8.65" customHeight="1" x14ac:dyDescent="0.15">
      <c r="A530" s="174" t="s">
        <v>20</v>
      </c>
      <c r="B530" s="175">
        <f t="shared" si="42"/>
        <v>1805.3265071000014</v>
      </c>
      <c r="C530" s="176">
        <v>1243.1373068400007</v>
      </c>
      <c r="D530" s="176">
        <v>0.40462704000000005</v>
      </c>
      <c r="E530" s="176">
        <v>16.262897999999996</v>
      </c>
      <c r="F530" s="176">
        <v>0</v>
      </c>
      <c r="G530" s="176">
        <v>31.107035000000003</v>
      </c>
      <c r="H530" s="176">
        <v>72.391071740000001</v>
      </c>
      <c r="I530" s="176">
        <v>26.431469409999998</v>
      </c>
      <c r="J530" s="176">
        <v>24.297563999999994</v>
      </c>
      <c r="K530" s="176">
        <v>20.98227434</v>
      </c>
      <c r="L530" s="176">
        <v>-5.8722419800000001</v>
      </c>
      <c r="M530" s="176">
        <v>0</v>
      </c>
      <c r="N530" s="175">
        <v>376.18450271000074</v>
      </c>
      <c r="P530" s="177"/>
      <c r="Q530" s="168"/>
      <c r="R530" s="168"/>
      <c r="S530" s="168"/>
      <c r="T530" s="184"/>
      <c r="U530" s="184"/>
      <c r="V530" s="184"/>
      <c r="W530" s="184"/>
      <c r="X530" s="184"/>
    </row>
    <row r="531" spans="1:24" s="166" customFormat="1" ht="8.65" customHeight="1" x14ac:dyDescent="0.15">
      <c r="A531" s="174" t="s">
        <v>21</v>
      </c>
      <c r="B531" s="175">
        <f t="shared" si="42"/>
        <v>167.54168460000005</v>
      </c>
      <c r="C531" s="176">
        <v>38.766779699999987</v>
      </c>
      <c r="D531" s="176">
        <v>13.6906154</v>
      </c>
      <c r="E531" s="176" t="s">
        <v>75</v>
      </c>
      <c r="F531" s="176">
        <v>0</v>
      </c>
      <c r="G531" s="176">
        <v>10.818255000000001</v>
      </c>
      <c r="H531" s="176">
        <v>-115.33474900000004</v>
      </c>
      <c r="I531" s="176" t="s">
        <v>75</v>
      </c>
      <c r="J531" s="176">
        <v>13.019675400000006</v>
      </c>
      <c r="K531" s="176">
        <v>6.2223615599999995</v>
      </c>
      <c r="L531" s="176">
        <v>0.26070606000000002</v>
      </c>
      <c r="M531" s="176">
        <v>0</v>
      </c>
      <c r="N531" s="175">
        <v>200.09804048000012</v>
      </c>
      <c r="P531" s="177"/>
      <c r="Q531" s="168"/>
      <c r="R531" s="168"/>
      <c r="S531" s="168"/>
      <c r="T531" s="184"/>
      <c r="U531" s="184"/>
      <c r="V531" s="184"/>
      <c r="W531" s="184"/>
      <c r="X531" s="184"/>
    </row>
    <row r="532" spans="1:24" s="166" customFormat="1" ht="8.65" customHeight="1" x14ac:dyDescent="0.15">
      <c r="A532" s="174" t="s">
        <v>22</v>
      </c>
      <c r="B532" s="175">
        <f t="shared" si="42"/>
        <v>193.20384209000011</v>
      </c>
      <c r="C532" s="176">
        <v>110.21272202999998</v>
      </c>
      <c r="D532" s="176">
        <v>0.24374539000000003</v>
      </c>
      <c r="E532" s="176" t="s">
        <v>75</v>
      </c>
      <c r="F532" s="176">
        <v>12.166474000000001</v>
      </c>
      <c r="G532" s="176">
        <v>24.952125349999999</v>
      </c>
      <c r="H532" s="176" t="s">
        <v>75</v>
      </c>
      <c r="I532" s="176" t="s">
        <v>75</v>
      </c>
      <c r="J532" s="176">
        <v>4.9375150000000003</v>
      </c>
      <c r="K532" s="176">
        <v>7.3013141599999996</v>
      </c>
      <c r="L532" s="176">
        <v>0</v>
      </c>
      <c r="M532" s="176">
        <v>0</v>
      </c>
      <c r="N532" s="175">
        <v>33.389946160000136</v>
      </c>
      <c r="P532" s="177"/>
      <c r="Q532" s="168"/>
      <c r="R532" s="168"/>
      <c r="S532" s="168"/>
      <c r="T532" s="184"/>
      <c r="U532" s="184"/>
      <c r="V532" s="184"/>
      <c r="W532" s="184"/>
      <c r="X532" s="184"/>
    </row>
    <row r="533" spans="1:24" s="166" customFormat="1" ht="8.65" customHeight="1" x14ac:dyDescent="0.15">
      <c r="A533" s="178" t="s">
        <v>23</v>
      </c>
      <c r="B533" s="179">
        <f t="shared" si="42"/>
        <v>2306.7673933500005</v>
      </c>
      <c r="C533" s="180">
        <v>1123.0225248000002</v>
      </c>
      <c r="D533" s="180">
        <v>9.9185970700000006</v>
      </c>
      <c r="E533" s="180">
        <v>-20.853941159999991</v>
      </c>
      <c r="F533" s="180" t="s">
        <v>75</v>
      </c>
      <c r="G533" s="180">
        <v>28.243693849999985</v>
      </c>
      <c r="H533" s="180">
        <v>511.0440122899999</v>
      </c>
      <c r="I533" s="180">
        <v>2.6343956999999998</v>
      </c>
      <c r="J533" s="180">
        <v>45.709420999999999</v>
      </c>
      <c r="K533" s="180">
        <v>20.554804350000001</v>
      </c>
      <c r="L533" s="180">
        <v>-46.649356539999999</v>
      </c>
      <c r="M533" s="180" t="s">
        <v>75</v>
      </c>
      <c r="N533" s="179">
        <v>633.14324199000043</v>
      </c>
      <c r="P533" s="177"/>
      <c r="Q533" s="168"/>
      <c r="R533" s="168"/>
      <c r="S533" s="168"/>
      <c r="T533" s="184"/>
      <c r="U533" s="184"/>
      <c r="V533" s="184"/>
      <c r="W533" s="184"/>
      <c r="X533" s="184"/>
    </row>
    <row r="534" spans="1:24" s="166" customFormat="1" ht="8.65" customHeight="1" x14ac:dyDescent="0.15">
      <c r="A534" s="174" t="s">
        <v>24</v>
      </c>
      <c r="B534" s="175">
        <f t="shared" si="42"/>
        <v>5844.7611925500005</v>
      </c>
      <c r="C534" s="176">
        <v>3398.1574185700019</v>
      </c>
      <c r="D534" s="176">
        <v>197.80707211999993</v>
      </c>
      <c r="E534" s="176">
        <v>145.42099936000011</v>
      </c>
      <c r="F534" s="176">
        <v>181.34923248999999</v>
      </c>
      <c r="G534" s="176">
        <v>-961.12048259000005</v>
      </c>
      <c r="H534" s="176">
        <v>175.03524467999998</v>
      </c>
      <c r="I534" s="176">
        <v>34.520442910000014</v>
      </c>
      <c r="J534" s="176">
        <v>64.296131170000038</v>
      </c>
      <c r="K534" s="176">
        <v>445.21077689000009</v>
      </c>
      <c r="L534" s="176">
        <v>131.48441873999997</v>
      </c>
      <c r="M534" s="176">
        <v>88.92526700000009</v>
      </c>
      <c r="N534" s="175">
        <v>1943.6746712099985</v>
      </c>
      <c r="P534" s="177"/>
      <c r="Q534" s="168"/>
      <c r="R534" s="168"/>
      <c r="S534" s="168"/>
      <c r="T534" s="184"/>
      <c r="U534" s="184"/>
      <c r="V534" s="184"/>
      <c r="W534" s="184"/>
      <c r="X534" s="184"/>
    </row>
    <row r="535" spans="1:24" s="166" customFormat="1" ht="8.65" customHeight="1" x14ac:dyDescent="0.15">
      <c r="A535" s="174" t="s">
        <v>25</v>
      </c>
      <c r="B535" s="175">
        <f t="shared" si="42"/>
        <v>447.3500196399998</v>
      </c>
      <c r="C535" s="176">
        <v>29.222508749999999</v>
      </c>
      <c r="D535" s="176">
        <v>1.8388189800000001</v>
      </c>
      <c r="E535" s="176" t="s">
        <v>75</v>
      </c>
      <c r="F535" s="176">
        <v>0</v>
      </c>
      <c r="G535" s="176">
        <v>17.529279700000004</v>
      </c>
      <c r="H535" s="176">
        <v>293.44526100000002</v>
      </c>
      <c r="I535" s="176" t="s">
        <v>75</v>
      </c>
      <c r="J535" s="176">
        <v>3.1866019999999979</v>
      </c>
      <c r="K535" s="176">
        <v>6.7516087800000006</v>
      </c>
      <c r="L535" s="176">
        <v>-0.79953226000000011</v>
      </c>
      <c r="M535" s="176">
        <v>0</v>
      </c>
      <c r="N535" s="175">
        <v>96.175472689999708</v>
      </c>
      <c r="P535" s="177"/>
      <c r="Q535" s="168"/>
      <c r="R535" s="168"/>
      <c r="S535" s="168"/>
      <c r="T535" s="184"/>
      <c r="U535" s="184"/>
      <c r="V535" s="184"/>
      <c r="W535" s="184"/>
      <c r="X535" s="184"/>
    </row>
    <row r="536" spans="1:24" s="166" customFormat="1" ht="8.65" customHeight="1" x14ac:dyDescent="0.15">
      <c r="A536" s="174" t="s">
        <v>26</v>
      </c>
      <c r="B536" s="175">
        <f t="shared" si="42"/>
        <v>2634.9808625500013</v>
      </c>
      <c r="C536" s="176">
        <v>595.43313086999933</v>
      </c>
      <c r="D536" s="176">
        <v>10.38205299</v>
      </c>
      <c r="E536" s="176">
        <v>160.03198480999998</v>
      </c>
      <c r="F536" s="176" t="s">
        <v>75</v>
      </c>
      <c r="G536" s="176">
        <v>-90.71632637999997</v>
      </c>
      <c r="H536" s="176">
        <v>89.530320949999989</v>
      </c>
      <c r="I536" s="176">
        <v>7.1987479600000004</v>
      </c>
      <c r="J536" s="176">
        <v>661.16048886999965</v>
      </c>
      <c r="K536" s="176">
        <v>29.889612110000002</v>
      </c>
      <c r="L536" s="176">
        <v>30.933071699999999</v>
      </c>
      <c r="M536" s="176">
        <v>0</v>
      </c>
      <c r="N536" s="175">
        <v>1141.1377786700023</v>
      </c>
      <c r="P536" s="177"/>
      <c r="Q536" s="168"/>
      <c r="R536" s="168"/>
      <c r="S536" s="168"/>
      <c r="T536" s="184"/>
      <c r="U536" s="184"/>
      <c r="V536" s="184"/>
      <c r="W536" s="184"/>
      <c r="X536" s="184"/>
    </row>
    <row r="537" spans="1:24" s="166" customFormat="1" ht="8.65" customHeight="1" x14ac:dyDescent="0.15">
      <c r="A537" s="178" t="s">
        <v>27</v>
      </c>
      <c r="B537" s="179">
        <f t="shared" si="42"/>
        <v>1086.8947696800003</v>
      </c>
      <c r="C537" s="180">
        <v>56.212343630000021</v>
      </c>
      <c r="D537" s="180">
        <v>1.5117975800000001</v>
      </c>
      <c r="E537" s="180" t="s">
        <v>75</v>
      </c>
      <c r="F537" s="180">
        <v>0</v>
      </c>
      <c r="G537" s="180">
        <v>19.096528000000003</v>
      </c>
      <c r="H537" s="180">
        <v>417.01776040999999</v>
      </c>
      <c r="I537" s="180" t="s">
        <v>75</v>
      </c>
      <c r="J537" s="180">
        <v>0.29385600000000001</v>
      </c>
      <c r="K537" s="180">
        <v>9.2842612899999999</v>
      </c>
      <c r="L537" s="180" t="s">
        <v>75</v>
      </c>
      <c r="M537" s="180">
        <v>0</v>
      </c>
      <c r="N537" s="179">
        <v>583.47822277000023</v>
      </c>
      <c r="P537" s="177"/>
      <c r="Q537" s="168"/>
      <c r="R537" s="168"/>
      <c r="S537" s="168"/>
      <c r="T537" s="184"/>
      <c r="U537" s="184"/>
      <c r="V537" s="184"/>
      <c r="W537" s="184"/>
      <c r="X537" s="184"/>
    </row>
    <row r="538" spans="1:24" s="166" customFormat="1" ht="8.65" customHeight="1" x14ac:dyDescent="0.15">
      <c r="A538" s="174" t="s">
        <v>28</v>
      </c>
      <c r="B538" s="175">
        <f t="shared" si="42"/>
        <v>470.02068617000009</v>
      </c>
      <c r="C538" s="176">
        <v>24.378727959999985</v>
      </c>
      <c r="D538" s="176">
        <v>26.104758459999999</v>
      </c>
      <c r="E538" s="176" t="s">
        <v>75</v>
      </c>
      <c r="F538" s="176">
        <v>0</v>
      </c>
      <c r="G538" s="176">
        <v>55.274899999999995</v>
      </c>
      <c r="H538" s="176">
        <v>68.804010000000019</v>
      </c>
      <c r="I538" s="176">
        <v>-2.3184193000000004</v>
      </c>
      <c r="J538" s="176" t="s">
        <v>75</v>
      </c>
      <c r="K538" s="176">
        <v>5.138751290000001</v>
      </c>
      <c r="L538" s="176" t="s">
        <v>75</v>
      </c>
      <c r="M538" s="176" t="s">
        <v>75</v>
      </c>
      <c r="N538" s="175">
        <v>292.63795776000006</v>
      </c>
      <c r="P538" s="177"/>
      <c r="Q538" s="168"/>
      <c r="R538" s="168"/>
      <c r="S538" s="168"/>
      <c r="T538" s="184"/>
      <c r="U538" s="184"/>
      <c r="V538" s="184"/>
      <c r="W538" s="184"/>
      <c r="X538" s="184"/>
    </row>
    <row r="539" spans="1:24" s="166" customFormat="1" ht="8.65" customHeight="1" x14ac:dyDescent="0.15">
      <c r="A539" s="174" t="s">
        <v>29</v>
      </c>
      <c r="B539" s="175">
        <f t="shared" si="42"/>
        <v>2936.3742266500026</v>
      </c>
      <c r="C539" s="176">
        <v>1130.6052837800003</v>
      </c>
      <c r="D539" s="176">
        <v>22.08273226</v>
      </c>
      <c r="E539" s="176">
        <v>-61.043520329999986</v>
      </c>
      <c r="F539" s="176">
        <v>1.9744140000000052</v>
      </c>
      <c r="G539" s="176">
        <v>39.944799390000007</v>
      </c>
      <c r="H539" s="176">
        <v>79.362441770000004</v>
      </c>
      <c r="I539" s="176">
        <v>19.291275930000001</v>
      </c>
      <c r="J539" s="176">
        <v>194.81521599999999</v>
      </c>
      <c r="K539" s="176">
        <v>111.84440966000001</v>
      </c>
      <c r="L539" s="176">
        <v>-49.160613789999985</v>
      </c>
      <c r="M539" s="176">
        <v>21.782715000000007</v>
      </c>
      <c r="N539" s="175">
        <v>1424.8750729800022</v>
      </c>
      <c r="P539" s="177"/>
      <c r="Q539" s="168"/>
      <c r="R539" s="168"/>
      <c r="S539" s="168"/>
      <c r="T539" s="184"/>
      <c r="U539" s="184"/>
      <c r="V539" s="184"/>
      <c r="W539" s="184"/>
      <c r="X539" s="184"/>
    </row>
    <row r="540" spans="1:24" s="166" customFormat="1" ht="8.65" customHeight="1" x14ac:dyDescent="0.15">
      <c r="A540" s="174" t="s">
        <v>30</v>
      </c>
      <c r="B540" s="175">
        <f t="shared" si="42"/>
        <v>4575.0534273300073</v>
      </c>
      <c r="C540" s="176">
        <v>1659.5804376199997</v>
      </c>
      <c r="D540" s="176">
        <v>69.545934450000004</v>
      </c>
      <c r="E540" s="176">
        <v>466.80209050999991</v>
      </c>
      <c r="F540" s="176">
        <v>15.733057000000001</v>
      </c>
      <c r="G540" s="176">
        <v>62.749045070000008</v>
      </c>
      <c r="H540" s="176">
        <v>53.962230059999996</v>
      </c>
      <c r="I540" s="176">
        <v>-3.1287851900000074</v>
      </c>
      <c r="J540" s="176">
        <v>23.112985759999997</v>
      </c>
      <c r="K540" s="176">
        <v>283.83249497000003</v>
      </c>
      <c r="L540" s="176">
        <v>-0.66396474000000028</v>
      </c>
      <c r="M540" s="176">
        <v>41.874752999999984</v>
      </c>
      <c r="N540" s="175">
        <v>1901.653148820008</v>
      </c>
      <c r="P540" s="177"/>
      <c r="Q540" s="168"/>
      <c r="R540" s="168"/>
      <c r="S540" s="168"/>
      <c r="T540" s="184"/>
      <c r="U540" s="184"/>
      <c r="V540" s="184"/>
      <c r="W540" s="184"/>
      <c r="X540" s="184"/>
    </row>
    <row r="541" spans="1:24" s="166" customFormat="1" ht="8.65" customHeight="1" x14ac:dyDescent="0.15">
      <c r="A541" s="178" t="s">
        <v>31</v>
      </c>
      <c r="B541" s="179">
        <f t="shared" si="42"/>
        <v>2246.1284568300002</v>
      </c>
      <c r="C541" s="180">
        <v>310.13661137999998</v>
      </c>
      <c r="D541" s="180">
        <v>79.141882050000007</v>
      </c>
      <c r="E541" s="180" t="s">
        <v>76</v>
      </c>
      <c r="F541" s="180" t="s">
        <v>75</v>
      </c>
      <c r="G541" s="180">
        <v>20.097620000000003</v>
      </c>
      <c r="H541" s="180">
        <v>3.4038330000000001</v>
      </c>
      <c r="I541" s="180" t="s">
        <v>75</v>
      </c>
      <c r="J541" s="180">
        <v>1.4199330000000001</v>
      </c>
      <c r="K541" s="180">
        <v>1292.49745656</v>
      </c>
      <c r="L541" s="180" t="s">
        <v>75</v>
      </c>
      <c r="M541" s="180">
        <v>34.657766000000002</v>
      </c>
      <c r="N541" s="179">
        <v>504.77335484000014</v>
      </c>
      <c r="P541" s="177"/>
      <c r="Q541" s="168"/>
      <c r="R541" s="168"/>
      <c r="S541" s="168"/>
      <c r="T541" s="184"/>
      <c r="U541" s="184"/>
      <c r="V541" s="184"/>
      <c r="W541" s="184"/>
      <c r="X541" s="184"/>
    </row>
    <row r="542" spans="1:24" s="166" customFormat="1" ht="8.65" customHeight="1" x14ac:dyDescent="0.15">
      <c r="A542" s="174" t="s">
        <v>32</v>
      </c>
      <c r="B542" s="175">
        <f t="shared" si="42"/>
        <v>450.96462001000003</v>
      </c>
      <c r="C542" s="176">
        <v>53.783245309999991</v>
      </c>
      <c r="D542" s="176">
        <v>18.258723089999997</v>
      </c>
      <c r="E542" s="176">
        <v>0.26281199999999999</v>
      </c>
      <c r="F542" s="176">
        <v>0.67270799999999653</v>
      </c>
      <c r="G542" s="176">
        <v>167.17307603999996</v>
      </c>
      <c r="H542" s="176" t="s">
        <v>75</v>
      </c>
      <c r="I542" s="176" t="s">
        <v>75</v>
      </c>
      <c r="J542" s="176">
        <v>-169.20738132999998</v>
      </c>
      <c r="K542" s="176">
        <v>7.5997868099999994</v>
      </c>
      <c r="L542" s="176">
        <v>86.032792299999997</v>
      </c>
      <c r="M542" s="176">
        <v>0</v>
      </c>
      <c r="N542" s="175">
        <v>286.38885779000009</v>
      </c>
      <c r="P542" s="177"/>
      <c r="Q542" s="168"/>
      <c r="R542" s="168"/>
      <c r="S542" s="168"/>
      <c r="T542" s="184"/>
      <c r="U542" s="184"/>
      <c r="V542" s="184"/>
      <c r="W542" s="184"/>
      <c r="X542" s="184"/>
    </row>
    <row r="543" spans="1:24" s="166" customFormat="1" ht="8.65" customHeight="1" x14ac:dyDescent="0.15">
      <c r="A543" s="174" t="s">
        <v>33</v>
      </c>
      <c r="B543" s="175">
        <f t="shared" si="42"/>
        <v>535.63883026999997</v>
      </c>
      <c r="C543" s="176">
        <v>297.5616532899997</v>
      </c>
      <c r="D543" s="176">
        <v>0.85134747000000011</v>
      </c>
      <c r="E543" s="176">
        <v>-0.21486900000000006</v>
      </c>
      <c r="F543" s="176" t="s">
        <v>75</v>
      </c>
      <c r="G543" s="176">
        <v>34.800301729999994</v>
      </c>
      <c r="H543" s="176">
        <v>24.090004999999984</v>
      </c>
      <c r="I543" s="176">
        <v>0.83418961000000003</v>
      </c>
      <c r="J543" s="176" t="s">
        <v>75</v>
      </c>
      <c r="K543" s="176">
        <v>2.8645014899999999</v>
      </c>
      <c r="L543" s="176" t="s">
        <v>75</v>
      </c>
      <c r="M543" s="176">
        <v>0</v>
      </c>
      <c r="N543" s="175">
        <v>174.85170068000031</v>
      </c>
      <c r="P543" s="177"/>
      <c r="Q543" s="168"/>
      <c r="R543" s="168"/>
      <c r="S543" s="168"/>
      <c r="T543" s="184"/>
      <c r="U543" s="184"/>
      <c r="V543" s="184"/>
      <c r="W543" s="184"/>
      <c r="X543" s="184"/>
    </row>
    <row r="544" spans="1:24" s="166" customFormat="1" ht="8.65" customHeight="1" x14ac:dyDescent="0.15">
      <c r="A544" s="174" t="s">
        <v>34</v>
      </c>
      <c r="B544" s="175">
        <f t="shared" si="42"/>
        <v>2244.5948400599991</v>
      </c>
      <c r="C544" s="176">
        <v>1611.6260454300009</v>
      </c>
      <c r="D544" s="176">
        <v>273.04925181999994</v>
      </c>
      <c r="E544" s="176">
        <v>38.503596619999968</v>
      </c>
      <c r="F544" s="176">
        <v>25.977243720000001</v>
      </c>
      <c r="G544" s="176">
        <v>132.15044971999998</v>
      </c>
      <c r="H544" s="176">
        <v>31.104069110000005</v>
      </c>
      <c r="I544" s="176">
        <v>0.23346622000000006</v>
      </c>
      <c r="J544" s="176">
        <v>75.243641509999975</v>
      </c>
      <c r="K544" s="176">
        <v>76.457862980000002</v>
      </c>
      <c r="L544" s="176">
        <v>-349.269115</v>
      </c>
      <c r="M544" s="176" t="s">
        <v>75</v>
      </c>
      <c r="N544" s="175">
        <v>329.51832792999812</v>
      </c>
      <c r="P544" s="177"/>
      <c r="Q544" s="168"/>
      <c r="R544" s="168"/>
      <c r="S544" s="168"/>
      <c r="T544" s="184"/>
      <c r="U544" s="184"/>
      <c r="V544" s="184"/>
      <c r="W544" s="184"/>
      <c r="X544" s="184"/>
    </row>
    <row r="545" spans="1:24" s="166" customFormat="1" ht="8.65" customHeight="1" x14ac:dyDescent="0.15">
      <c r="A545" s="178" t="s">
        <v>35</v>
      </c>
      <c r="B545" s="179">
        <f>SUM(C545:N545)</f>
        <v>1942.5510639999998</v>
      </c>
      <c r="C545" s="180">
        <v>50.403294850000009</v>
      </c>
      <c r="D545" s="180">
        <v>4.0921811999999997</v>
      </c>
      <c r="E545" s="180" t="s">
        <v>75</v>
      </c>
      <c r="F545" s="180" t="s">
        <v>75</v>
      </c>
      <c r="G545" s="180">
        <v>333.11512585000008</v>
      </c>
      <c r="H545" s="180">
        <v>23.056307830000005</v>
      </c>
      <c r="I545" s="180" t="s">
        <v>75</v>
      </c>
      <c r="J545" s="180">
        <v>377.43836800000003</v>
      </c>
      <c r="K545" s="180">
        <v>7.2373053199999999</v>
      </c>
      <c r="L545" s="180" t="s">
        <v>76</v>
      </c>
      <c r="M545" s="180">
        <v>0</v>
      </c>
      <c r="N545" s="179">
        <v>1147.2084809499997</v>
      </c>
      <c r="P545" s="177"/>
      <c r="Q545" s="168"/>
      <c r="R545" s="168"/>
      <c r="S545" s="168"/>
      <c r="T545" s="184"/>
      <c r="U545" s="184"/>
      <c r="V545" s="184"/>
      <c r="W545" s="184"/>
      <c r="X545" s="184"/>
    </row>
    <row r="546" spans="1:24" s="166" customFormat="1" ht="8.65" customHeight="1" x14ac:dyDescent="0.15">
      <c r="A546" s="174" t="s">
        <v>36</v>
      </c>
      <c r="B546" s="175">
        <f t="shared" ref="B546:B557" si="43">SUM(C546:N546)</f>
        <v>1445.0214807400007</v>
      </c>
      <c r="C546" s="176">
        <v>212.72430108999987</v>
      </c>
      <c r="D546" s="176">
        <v>19.409552819999998</v>
      </c>
      <c r="E546" s="176">
        <v>1001.4273959999999</v>
      </c>
      <c r="F546" s="176">
        <v>4.3201340000000004</v>
      </c>
      <c r="G546" s="176">
        <v>48.609115110000005</v>
      </c>
      <c r="H546" s="176">
        <v>5.0598725799999995</v>
      </c>
      <c r="I546" s="176">
        <v>3.75571842</v>
      </c>
      <c r="J546" s="176" t="s">
        <v>75</v>
      </c>
      <c r="K546" s="176">
        <v>25.16295264</v>
      </c>
      <c r="L546" s="176">
        <v>-67.139220760000015</v>
      </c>
      <c r="M546" s="176" t="s">
        <v>75</v>
      </c>
      <c r="N546" s="175">
        <v>191.69165884000085</v>
      </c>
      <c r="P546" s="177"/>
      <c r="Q546" s="168"/>
      <c r="R546" s="168"/>
      <c r="S546" s="168"/>
      <c r="T546" s="184"/>
      <c r="U546" s="184"/>
      <c r="V546" s="184"/>
      <c r="W546" s="184"/>
      <c r="X546" s="184"/>
    </row>
    <row r="547" spans="1:24" s="166" customFormat="1" ht="8.65" customHeight="1" x14ac:dyDescent="0.15">
      <c r="A547" s="174" t="s">
        <v>61</v>
      </c>
      <c r="B547" s="175">
        <f t="shared" si="43"/>
        <v>910.08416911000006</v>
      </c>
      <c r="C547" s="176">
        <v>337.64642554000022</v>
      </c>
      <c r="D547" s="176">
        <v>11.990221589999999</v>
      </c>
      <c r="E547" s="176">
        <v>41.929871000000006</v>
      </c>
      <c r="F547" s="176" t="s">
        <v>75</v>
      </c>
      <c r="G547" s="176">
        <v>11.893697000000001</v>
      </c>
      <c r="H547" s="176">
        <v>100.22824199999992</v>
      </c>
      <c r="I547" s="176">
        <v>66.097718540000002</v>
      </c>
      <c r="J547" s="176">
        <v>122.94531900000004</v>
      </c>
      <c r="K547" s="176">
        <v>11.413787000000001</v>
      </c>
      <c r="L547" s="176">
        <v>-2.7136862999999991</v>
      </c>
      <c r="M547" s="176">
        <v>30.690616420000001</v>
      </c>
      <c r="N547" s="175">
        <v>177.96195732000001</v>
      </c>
      <c r="P547" s="177"/>
      <c r="Q547" s="168"/>
      <c r="R547" s="168"/>
      <c r="S547" s="168"/>
      <c r="T547" s="184"/>
      <c r="U547" s="184"/>
      <c r="V547" s="184"/>
      <c r="W547" s="184"/>
      <c r="X547" s="184"/>
    </row>
    <row r="548" spans="1:24" s="166" customFormat="1" ht="8.65" customHeight="1" x14ac:dyDescent="0.15">
      <c r="A548" s="174" t="s">
        <v>38</v>
      </c>
      <c r="B548" s="175">
        <f t="shared" si="43"/>
        <v>1003.7262351100002</v>
      </c>
      <c r="C548" s="176">
        <v>662.04268017000004</v>
      </c>
      <c r="D548" s="176">
        <v>31.039148170000001</v>
      </c>
      <c r="E548" s="176">
        <v>2.8478729200000004</v>
      </c>
      <c r="F548" s="176">
        <v>62.331404999999997</v>
      </c>
      <c r="G548" s="176">
        <v>40.380350980000003</v>
      </c>
      <c r="H548" s="176">
        <v>24.578463020000001</v>
      </c>
      <c r="I548" s="176">
        <v>0.48580951999999999</v>
      </c>
      <c r="J548" s="176" t="s">
        <v>75</v>
      </c>
      <c r="K548" s="176">
        <v>90.447071909999991</v>
      </c>
      <c r="L548" s="176">
        <v>14.386021989999996</v>
      </c>
      <c r="M548" s="176">
        <v>4.7788999999999998E-2</v>
      </c>
      <c r="N548" s="175">
        <v>75.139622430000259</v>
      </c>
      <c r="P548" s="177"/>
      <c r="Q548" s="168"/>
      <c r="R548" s="168"/>
      <c r="S548" s="168"/>
      <c r="T548" s="184"/>
      <c r="U548" s="184"/>
      <c r="V548" s="184"/>
      <c r="W548" s="184"/>
      <c r="X548" s="184"/>
    </row>
    <row r="549" spans="1:24" s="166" customFormat="1" ht="8.65" customHeight="1" x14ac:dyDescent="0.15">
      <c r="A549" s="178" t="s">
        <v>39</v>
      </c>
      <c r="B549" s="179">
        <f t="shared" si="43"/>
        <v>2008.149735479999</v>
      </c>
      <c r="C549" s="180">
        <v>336.40613642000005</v>
      </c>
      <c r="D549" s="180">
        <v>113.83967605999999</v>
      </c>
      <c r="E549" s="180">
        <v>127.88957402999999</v>
      </c>
      <c r="F549" s="180">
        <v>-4.0331060000000001</v>
      </c>
      <c r="G549" s="180">
        <v>6.2518930000000017</v>
      </c>
      <c r="H549" s="180">
        <v>5.530843</v>
      </c>
      <c r="I549" s="180">
        <v>4.4537274099999999</v>
      </c>
      <c r="J549" s="180">
        <v>145.36915999999997</v>
      </c>
      <c r="K549" s="180">
        <v>3.9915994100000001</v>
      </c>
      <c r="L549" s="180">
        <v>22.833119719999999</v>
      </c>
      <c r="M549" s="180">
        <v>0</v>
      </c>
      <c r="N549" s="179">
        <v>1245.617112429999</v>
      </c>
      <c r="P549" s="177"/>
      <c r="Q549" s="168"/>
      <c r="R549" s="168"/>
      <c r="S549" s="168"/>
      <c r="T549" s="184"/>
      <c r="U549" s="184"/>
      <c r="V549" s="184"/>
      <c r="W549" s="184"/>
      <c r="X549" s="184"/>
    </row>
    <row r="550" spans="1:24" s="166" customFormat="1" ht="8.65" customHeight="1" x14ac:dyDescent="0.15">
      <c r="A550" s="174" t="s">
        <v>40</v>
      </c>
      <c r="B550" s="175">
        <f t="shared" si="43"/>
        <v>619.02440807999972</v>
      </c>
      <c r="C550" s="176">
        <v>108.26978569000005</v>
      </c>
      <c r="D550" s="176">
        <v>-0.16617660000000042</v>
      </c>
      <c r="E550" s="176">
        <v>1.9962677899999999</v>
      </c>
      <c r="F550" s="176" t="s">
        <v>75</v>
      </c>
      <c r="G550" s="176">
        <v>-10.288403000000002</v>
      </c>
      <c r="H550" s="176">
        <v>468.69235199999991</v>
      </c>
      <c r="I550" s="176" t="s">
        <v>75</v>
      </c>
      <c r="J550" s="176">
        <v>12.737876</v>
      </c>
      <c r="K550" s="176">
        <v>13.14849083</v>
      </c>
      <c r="L550" s="176">
        <v>-122.99292963999999</v>
      </c>
      <c r="M550" s="176">
        <v>0</v>
      </c>
      <c r="N550" s="175">
        <v>147.62714500999965</v>
      </c>
      <c r="P550" s="177"/>
      <c r="Q550" s="168"/>
      <c r="R550" s="168"/>
      <c r="S550" s="168"/>
      <c r="T550" s="184"/>
      <c r="U550" s="184"/>
      <c r="V550" s="184"/>
      <c r="W550" s="184"/>
      <c r="X550" s="184"/>
    </row>
    <row r="551" spans="1:24" s="166" customFormat="1" ht="8.65" customHeight="1" x14ac:dyDescent="0.15">
      <c r="A551" s="174" t="s">
        <v>41</v>
      </c>
      <c r="B551" s="175">
        <f t="shared" si="43"/>
        <v>2088.4102025599991</v>
      </c>
      <c r="C551" s="176">
        <v>615.08839868999962</v>
      </c>
      <c r="D551" s="176">
        <v>24.391459680000004</v>
      </c>
      <c r="E551" s="176">
        <v>6.4230359999999989</v>
      </c>
      <c r="F551" s="176" t="s">
        <v>75</v>
      </c>
      <c r="G551" s="176">
        <v>60.320922850000017</v>
      </c>
      <c r="H551" s="176">
        <v>178.85408217000005</v>
      </c>
      <c r="I551" s="176" t="s">
        <v>75</v>
      </c>
      <c r="J551" s="176">
        <v>22.808124359999997</v>
      </c>
      <c r="K551" s="176">
        <v>19.761050810000004</v>
      </c>
      <c r="L551" s="176" t="s">
        <v>75</v>
      </c>
      <c r="M551" s="176" t="s">
        <v>75</v>
      </c>
      <c r="N551" s="175">
        <v>1160.7631279999994</v>
      </c>
      <c r="P551" s="177"/>
      <c r="Q551" s="168"/>
      <c r="R551" s="168"/>
      <c r="S551" s="168"/>
      <c r="T551" s="184"/>
      <c r="U551" s="184"/>
      <c r="V551" s="184"/>
      <c r="W551" s="184"/>
      <c r="X551" s="184"/>
    </row>
    <row r="552" spans="1:24" s="166" customFormat="1" ht="8.65" customHeight="1" x14ac:dyDescent="0.15">
      <c r="A552" s="174" t="s">
        <v>42</v>
      </c>
      <c r="B552" s="175">
        <f t="shared" si="43"/>
        <v>323.93475674999991</v>
      </c>
      <c r="C552" s="176">
        <v>128.07651464000008</v>
      </c>
      <c r="D552" s="176">
        <v>30.77416771</v>
      </c>
      <c r="E552" s="176">
        <v>4.8486000000000001E-2</v>
      </c>
      <c r="F552" s="176" t="s">
        <v>75</v>
      </c>
      <c r="G552" s="176">
        <v>97.867987849999963</v>
      </c>
      <c r="H552" s="176" t="s">
        <v>75</v>
      </c>
      <c r="I552" s="176" t="s">
        <v>75</v>
      </c>
      <c r="J552" s="176" t="s">
        <v>75</v>
      </c>
      <c r="K552" s="176">
        <v>11.511170859999998</v>
      </c>
      <c r="L552" s="176" t="s">
        <v>75</v>
      </c>
      <c r="M552" s="176">
        <v>0</v>
      </c>
      <c r="N552" s="175">
        <v>55.656429689999868</v>
      </c>
      <c r="P552" s="177"/>
      <c r="Q552" s="168"/>
      <c r="R552" s="168"/>
      <c r="S552" s="168"/>
      <c r="T552" s="184"/>
      <c r="U552" s="184"/>
      <c r="V552" s="184"/>
      <c r="W552" s="184"/>
      <c r="X552" s="184"/>
    </row>
    <row r="553" spans="1:24" s="166" customFormat="1" ht="8.65" customHeight="1" x14ac:dyDescent="0.15">
      <c r="A553" s="178" t="s">
        <v>43</v>
      </c>
      <c r="B553" s="179">
        <f t="shared" si="43"/>
        <v>1739.4293800499986</v>
      </c>
      <c r="C553" s="180">
        <v>783.37331330999996</v>
      </c>
      <c r="D553" s="180">
        <v>71.09205698000001</v>
      </c>
      <c r="E553" s="180">
        <v>-53.972395999999996</v>
      </c>
      <c r="F553" s="180">
        <v>0</v>
      </c>
      <c r="G553" s="180">
        <v>4.2922759999999691</v>
      </c>
      <c r="H553" s="180">
        <v>17.073143000000002</v>
      </c>
      <c r="I553" s="180" t="s">
        <v>75</v>
      </c>
      <c r="J553" s="180">
        <v>56.471455000000013</v>
      </c>
      <c r="K553" s="180">
        <v>29.767018999999998</v>
      </c>
      <c r="L553" s="180">
        <v>-7.5697243800000011</v>
      </c>
      <c r="M553" s="180" t="s">
        <v>75</v>
      </c>
      <c r="N553" s="179">
        <v>838.90223713999865</v>
      </c>
      <c r="P553" s="177"/>
      <c r="Q553" s="168"/>
      <c r="R553" s="168"/>
      <c r="S553" s="168"/>
      <c r="T553" s="184"/>
      <c r="U553" s="184"/>
      <c r="V553" s="184"/>
      <c r="W553" s="184"/>
      <c r="X553" s="184"/>
    </row>
    <row r="554" spans="1:24" s="166" customFormat="1" ht="8.65" customHeight="1" x14ac:dyDescent="0.15">
      <c r="A554" s="174" t="s">
        <v>44</v>
      </c>
      <c r="B554" s="175">
        <f t="shared" si="43"/>
        <v>73.054385300000007</v>
      </c>
      <c r="C554" s="176">
        <v>-17.592333799999999</v>
      </c>
      <c r="D554" s="176">
        <v>0.75909899999999986</v>
      </c>
      <c r="E554" s="176">
        <v>12.94180149</v>
      </c>
      <c r="F554" s="176" t="s">
        <v>75</v>
      </c>
      <c r="G554" s="176">
        <v>10.404290999999997</v>
      </c>
      <c r="H554" s="176" t="s">
        <v>75</v>
      </c>
      <c r="I554" s="176" t="s">
        <v>75</v>
      </c>
      <c r="J554" s="176" t="s">
        <v>75</v>
      </c>
      <c r="K554" s="176" t="s">
        <v>75</v>
      </c>
      <c r="L554" s="176" t="s">
        <v>75</v>
      </c>
      <c r="M554" s="176" t="s">
        <v>75</v>
      </c>
      <c r="N554" s="175">
        <v>66.541527610000003</v>
      </c>
      <c r="P554" s="177"/>
      <c r="Q554" s="168"/>
      <c r="R554" s="168"/>
      <c r="S554" s="168"/>
      <c r="T554" s="184"/>
      <c r="U554" s="184"/>
      <c r="V554" s="184"/>
      <c r="W554" s="184"/>
      <c r="X554" s="184"/>
    </row>
    <row r="555" spans="1:24" s="166" customFormat="1" ht="8.65" customHeight="1" x14ac:dyDescent="0.15">
      <c r="A555" s="174" t="s">
        <v>45</v>
      </c>
      <c r="B555" s="175">
        <f t="shared" si="43"/>
        <v>1702.5737480500002</v>
      </c>
      <c r="C555" s="176">
        <v>574.02265639999951</v>
      </c>
      <c r="D555" s="176">
        <v>81.315744469999999</v>
      </c>
      <c r="E555" s="176">
        <v>16.525829479999999</v>
      </c>
      <c r="F555" s="176">
        <v>83.404074609999995</v>
      </c>
      <c r="G555" s="176">
        <v>141.20870593999996</v>
      </c>
      <c r="H555" s="176">
        <v>44.740827999999979</v>
      </c>
      <c r="I555" s="176">
        <v>-1.8940966000000565</v>
      </c>
      <c r="J555" s="176" t="s">
        <v>75</v>
      </c>
      <c r="K555" s="176">
        <v>19.866061809999998</v>
      </c>
      <c r="L555" s="176">
        <v>7.2684012000000005</v>
      </c>
      <c r="M555" s="176" t="s">
        <v>75</v>
      </c>
      <c r="N555" s="175">
        <v>736.11554274000082</v>
      </c>
      <c r="P555" s="177"/>
      <c r="Q555" s="168"/>
      <c r="R555" s="168"/>
      <c r="S555" s="168"/>
      <c r="T555" s="184"/>
      <c r="U555" s="184"/>
      <c r="V555" s="184"/>
      <c r="W555" s="184"/>
      <c r="X555" s="184"/>
    </row>
    <row r="556" spans="1:24" s="166" customFormat="1" ht="8.65" customHeight="1" x14ac:dyDescent="0.15">
      <c r="A556" s="174" t="s">
        <v>46</v>
      </c>
      <c r="B556" s="175">
        <f t="shared" si="43"/>
        <v>516.31946513999958</v>
      </c>
      <c r="C556" s="176">
        <v>78.378007270000012</v>
      </c>
      <c r="D556" s="176">
        <v>1.1088571700000001</v>
      </c>
      <c r="E556" s="176">
        <v>4.0475855100000002</v>
      </c>
      <c r="F556" s="176">
        <v>0</v>
      </c>
      <c r="G556" s="176">
        <v>-6.3452066300000025</v>
      </c>
      <c r="H556" s="176">
        <v>13.719077649999999</v>
      </c>
      <c r="I556" s="176" t="s">
        <v>75</v>
      </c>
      <c r="J556" s="176">
        <v>-3.8074845100000005</v>
      </c>
      <c r="K556" s="176">
        <v>16.142416440000005</v>
      </c>
      <c r="L556" s="176">
        <v>-1.3186403100000001</v>
      </c>
      <c r="M556" s="176" t="s">
        <v>75</v>
      </c>
      <c r="N556" s="175">
        <v>414.39485254999954</v>
      </c>
      <c r="P556" s="177"/>
      <c r="Q556" s="168"/>
      <c r="R556" s="168"/>
      <c r="S556" s="168"/>
      <c r="T556" s="184"/>
      <c r="U556" s="184"/>
      <c r="V556" s="184"/>
      <c r="W556" s="184"/>
      <c r="X556" s="184"/>
    </row>
    <row r="557" spans="1:24" s="166" customFormat="1" ht="8.65" customHeight="1" x14ac:dyDescent="0.15">
      <c r="A557" s="178" t="s">
        <v>47</v>
      </c>
      <c r="B557" s="179">
        <f t="shared" si="43"/>
        <v>3973.1580244799984</v>
      </c>
      <c r="C557" s="180">
        <v>141.31302116999987</v>
      </c>
      <c r="D557" s="180">
        <v>0.57702018999999993</v>
      </c>
      <c r="E557" s="180" t="s">
        <v>75</v>
      </c>
      <c r="F557" s="180">
        <v>0</v>
      </c>
      <c r="G557" s="180">
        <v>5.2086790000000001</v>
      </c>
      <c r="H557" s="180">
        <v>2401.5960169999994</v>
      </c>
      <c r="I557" s="180" t="s">
        <v>75</v>
      </c>
      <c r="J557" s="180">
        <v>44.168728999999999</v>
      </c>
      <c r="K557" s="180">
        <v>4.1532111299999999</v>
      </c>
      <c r="L557" s="180">
        <v>0</v>
      </c>
      <c r="M557" s="180">
        <v>0</v>
      </c>
      <c r="N557" s="179">
        <v>1376.1413469899994</v>
      </c>
      <c r="P557" s="177"/>
      <c r="Q557" s="168"/>
      <c r="R557" s="168"/>
      <c r="S557" s="168"/>
      <c r="T557" s="184"/>
      <c r="U557" s="184"/>
      <c r="V557" s="184"/>
      <c r="W557" s="184"/>
      <c r="X557" s="184"/>
    </row>
    <row r="558" spans="1:24" s="166" customFormat="1" ht="8.65" customHeight="1" x14ac:dyDescent="0.15">
      <c r="A558" s="181"/>
      <c r="B558" s="182"/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Q558" s="167"/>
      <c r="R558" s="168"/>
      <c r="S558" s="184"/>
      <c r="T558" s="184"/>
      <c r="U558" s="184"/>
      <c r="V558" s="184"/>
      <c r="W558" s="184"/>
      <c r="X558" s="184"/>
    </row>
    <row r="559" spans="1:24" s="166" customFormat="1" ht="8.65" customHeight="1" x14ac:dyDescent="0.15">
      <c r="A559" s="163">
        <v>2014</v>
      </c>
      <c r="B559" s="164"/>
      <c r="C559" s="164"/>
      <c r="D559" s="164"/>
      <c r="E559" s="187"/>
      <c r="F559" s="187"/>
      <c r="G559" s="187"/>
      <c r="H559" s="187"/>
      <c r="I559" s="187"/>
      <c r="J559" s="187"/>
      <c r="K559" s="187"/>
      <c r="L559" s="187"/>
      <c r="M559" s="187"/>
      <c r="N559" s="164"/>
      <c r="P559" s="168"/>
      <c r="Q559" s="167"/>
      <c r="R559" s="168"/>
    </row>
    <row r="560" spans="1:24" s="171" customFormat="1" ht="8.65" customHeight="1" x14ac:dyDescent="0.15">
      <c r="A560" s="169" t="s">
        <v>15</v>
      </c>
      <c r="B560" s="170">
        <f>SUM(B562:B593)</f>
        <v>30297.144259969999</v>
      </c>
      <c r="C560" s="170">
        <f t="shared" ref="C560:G560" si="44">SUM(C562:C593)</f>
        <v>10440.323770459991</v>
      </c>
      <c r="D560" s="170">
        <f t="shared" si="44"/>
        <v>742.60673061999989</v>
      </c>
      <c r="E560" s="170">
        <f>SUM(E562:E593)+4.9</f>
        <v>2071.85694367</v>
      </c>
      <c r="F560" s="170">
        <f>SUM(F562:F593)-15.6</f>
        <v>298.98610153000004</v>
      </c>
      <c r="G560" s="170">
        <f t="shared" si="44"/>
        <v>4482.3810486899993</v>
      </c>
      <c r="H560" s="170">
        <f>SUM(H562:H593)-0.2</f>
        <v>2953.6269516500006</v>
      </c>
      <c r="I560" s="170">
        <f>SUM(I562:I593)-2.1</f>
        <v>629.03494572999989</v>
      </c>
      <c r="J560" s="170">
        <f>SUM(J562:J593)-15</f>
        <v>2418.3906998700008</v>
      </c>
      <c r="K560" s="170">
        <f>SUM(K562:K593)+0.6</f>
        <v>238.0243922299999</v>
      </c>
      <c r="L560" s="170">
        <f>SUM(L562:L593)+51.4</f>
        <v>282.83683634999994</v>
      </c>
      <c r="M560" s="170">
        <f>SUM(M562:M593)+81.5</f>
        <v>111.33101361999998</v>
      </c>
      <c r="N560" s="170">
        <f>SUM(N562:N593)-105.5</f>
        <v>5627.7448255500094</v>
      </c>
      <c r="P560" s="170"/>
      <c r="Q560" s="170"/>
      <c r="R560" s="168"/>
      <c r="S560" s="168"/>
      <c r="T560" s="185"/>
      <c r="U560" s="185"/>
      <c r="V560" s="185"/>
      <c r="W560" s="185"/>
      <c r="X560" s="185"/>
    </row>
    <row r="561" spans="1:24" s="171" customFormat="1" ht="3.95" customHeight="1" x14ac:dyDescent="0.15">
      <c r="A561" s="169"/>
      <c r="B561" s="170"/>
      <c r="C561" s="170"/>
      <c r="D561" s="170"/>
      <c r="E561" s="170"/>
      <c r="F561" s="170"/>
      <c r="G561" s="170"/>
      <c r="H561" s="170"/>
      <c r="I561" s="170"/>
      <c r="J561" s="170"/>
      <c r="K561" s="170"/>
      <c r="L561" s="170"/>
      <c r="M561" s="170"/>
      <c r="N561" s="170"/>
      <c r="P561" s="185"/>
      <c r="Q561" s="167"/>
      <c r="R561" s="168"/>
      <c r="S561" s="168"/>
      <c r="T561" s="185"/>
      <c r="U561" s="185"/>
      <c r="V561" s="185"/>
      <c r="W561" s="185"/>
      <c r="X561" s="185"/>
    </row>
    <row r="562" spans="1:24" s="166" customFormat="1" ht="8.65" customHeight="1" x14ac:dyDescent="0.15">
      <c r="A562" s="174" t="s">
        <v>16</v>
      </c>
      <c r="B562" s="175">
        <f t="shared" ref="B562:B580" si="45">SUM(C562:N562)</f>
        <v>938.57596659000001</v>
      </c>
      <c r="C562" s="176">
        <v>353.00904733999988</v>
      </c>
      <c r="D562" s="176">
        <v>0.29404034000000001</v>
      </c>
      <c r="E562" s="176">
        <v>-1.0734099600000009</v>
      </c>
      <c r="F562" s="176">
        <v>0</v>
      </c>
      <c r="G562" s="176">
        <v>14.949835740000003</v>
      </c>
      <c r="H562" s="176" t="s">
        <v>75</v>
      </c>
      <c r="I562" s="176">
        <v>0</v>
      </c>
      <c r="J562" s="176">
        <v>548.88714580999988</v>
      </c>
      <c r="K562" s="176" t="s">
        <v>75</v>
      </c>
      <c r="L562" s="176">
        <v>0.25809399999999999</v>
      </c>
      <c r="M562" s="176" t="s">
        <v>75</v>
      </c>
      <c r="N562" s="176">
        <v>22.251213320000261</v>
      </c>
      <c r="P562" s="177"/>
      <c r="Q562" s="168"/>
      <c r="R562" s="168"/>
      <c r="S562" s="168"/>
      <c r="T562" s="184"/>
      <c r="U562" s="184"/>
      <c r="V562" s="184"/>
      <c r="W562" s="184"/>
      <c r="X562" s="184"/>
    </row>
    <row r="563" spans="1:24" s="166" customFormat="1" ht="8.65" customHeight="1" x14ac:dyDescent="0.15">
      <c r="A563" s="174" t="s">
        <v>17</v>
      </c>
      <c r="B563" s="175">
        <f t="shared" si="45"/>
        <v>1204.0077924199979</v>
      </c>
      <c r="C563" s="176">
        <v>756.10551080999926</v>
      </c>
      <c r="D563" s="176">
        <v>8.6970669399999991</v>
      </c>
      <c r="E563" s="176">
        <v>25.033205279999994</v>
      </c>
      <c r="F563" s="176" t="s">
        <v>75</v>
      </c>
      <c r="G563" s="176">
        <v>49.883205900000014</v>
      </c>
      <c r="H563" s="176">
        <v>0.58323099999999994</v>
      </c>
      <c r="I563" s="176" t="s">
        <v>75</v>
      </c>
      <c r="J563" s="176">
        <v>71.612452999999988</v>
      </c>
      <c r="K563" s="176">
        <v>3.495062800000003</v>
      </c>
      <c r="L563" s="176">
        <v>0.69740599999999997</v>
      </c>
      <c r="M563" s="176" t="s">
        <v>75</v>
      </c>
      <c r="N563" s="176">
        <v>287.90065068999877</v>
      </c>
      <c r="P563" s="177"/>
      <c r="Q563" s="168"/>
      <c r="R563" s="168"/>
      <c r="S563" s="168"/>
      <c r="T563" s="184"/>
      <c r="U563" s="184"/>
      <c r="V563" s="184"/>
      <c r="W563" s="184"/>
      <c r="X563" s="184"/>
    </row>
    <row r="564" spans="1:24" s="166" customFormat="1" ht="8.65" customHeight="1" x14ac:dyDescent="0.15">
      <c r="A564" s="174" t="s">
        <v>18</v>
      </c>
      <c r="B564" s="175">
        <f t="shared" si="45"/>
        <v>253.84953964000007</v>
      </c>
      <c r="C564" s="176">
        <v>134.62691540999998</v>
      </c>
      <c r="D564" s="176">
        <v>0.62192279999999989</v>
      </c>
      <c r="E564" s="176" t="s">
        <v>76</v>
      </c>
      <c r="F564" s="176" t="s">
        <v>75</v>
      </c>
      <c r="G564" s="176">
        <v>19.015784400000001</v>
      </c>
      <c r="H564" s="176">
        <v>42.713419030000011</v>
      </c>
      <c r="I564" s="176">
        <v>0</v>
      </c>
      <c r="J564" s="176" t="s">
        <v>75</v>
      </c>
      <c r="K564" s="176">
        <v>43.796216030000004</v>
      </c>
      <c r="L564" s="176">
        <v>0.38496667000000001</v>
      </c>
      <c r="M564" s="176">
        <v>0</v>
      </c>
      <c r="N564" s="176">
        <v>12.690315300000066</v>
      </c>
      <c r="P564" s="177"/>
      <c r="Q564" s="168"/>
      <c r="R564" s="168"/>
      <c r="S564" s="168"/>
      <c r="T564" s="184"/>
      <c r="U564" s="184"/>
      <c r="V564" s="184"/>
      <c r="W564" s="184"/>
      <c r="X564" s="184"/>
    </row>
    <row r="565" spans="1:24" s="166" customFormat="1" ht="8.65" customHeight="1" x14ac:dyDescent="0.15">
      <c r="A565" s="178" t="s">
        <v>19</v>
      </c>
      <c r="B565" s="179">
        <f t="shared" si="45"/>
        <v>216.68494139999973</v>
      </c>
      <c r="C565" s="180">
        <v>91.936266049999659</v>
      </c>
      <c r="D565" s="180">
        <v>19.926566999999995</v>
      </c>
      <c r="E565" s="180" t="s">
        <v>75</v>
      </c>
      <c r="F565" s="180">
        <v>0</v>
      </c>
      <c r="G565" s="180">
        <v>11.285453</v>
      </c>
      <c r="H565" s="180" t="s">
        <v>75</v>
      </c>
      <c r="I565" s="180" t="s">
        <v>75</v>
      </c>
      <c r="J565" s="180" t="s">
        <v>75</v>
      </c>
      <c r="K565" s="180">
        <v>-0.73602399999999979</v>
      </c>
      <c r="L565" s="180" t="s">
        <v>75</v>
      </c>
      <c r="M565" s="180">
        <v>0</v>
      </c>
      <c r="N565" s="179">
        <v>94.272679350000075</v>
      </c>
      <c r="P565" s="177"/>
      <c r="Q565" s="168"/>
      <c r="R565" s="168"/>
      <c r="S565" s="168"/>
      <c r="T565" s="184"/>
      <c r="U565" s="184"/>
      <c r="V565" s="184"/>
      <c r="W565" s="184"/>
      <c r="X565" s="184"/>
    </row>
    <row r="566" spans="1:24" s="166" customFormat="1" ht="8.65" customHeight="1" x14ac:dyDescent="0.15">
      <c r="A566" s="174" t="s">
        <v>20</v>
      </c>
      <c r="B566" s="175">
        <f t="shared" si="45"/>
        <v>1619.0997460699989</v>
      </c>
      <c r="C566" s="176">
        <v>1214.8646292699996</v>
      </c>
      <c r="D566" s="176">
        <v>4.7254297300000001</v>
      </c>
      <c r="E566" s="176">
        <v>22.247646209999999</v>
      </c>
      <c r="F566" s="176" t="s">
        <v>75</v>
      </c>
      <c r="G566" s="176">
        <v>66.606763310000019</v>
      </c>
      <c r="H566" s="176">
        <v>199.01268271000001</v>
      </c>
      <c r="I566" s="176" t="s">
        <v>75</v>
      </c>
      <c r="J566" s="176">
        <v>55.463156999999995</v>
      </c>
      <c r="K566" s="176">
        <v>5.877596360000001</v>
      </c>
      <c r="L566" s="176" t="s">
        <v>75</v>
      </c>
      <c r="M566" s="176">
        <v>0</v>
      </c>
      <c r="N566" s="175">
        <v>50.301841479999212</v>
      </c>
      <c r="P566" s="177"/>
      <c r="Q566" s="168"/>
      <c r="R566" s="168"/>
      <c r="S566" s="168"/>
      <c r="T566" s="184"/>
      <c r="U566" s="184"/>
      <c r="V566" s="184"/>
      <c r="W566" s="184"/>
      <c r="X566" s="184"/>
    </row>
    <row r="567" spans="1:24" s="166" customFormat="1" ht="8.65" customHeight="1" x14ac:dyDescent="0.15">
      <c r="A567" s="174" t="s">
        <v>21</v>
      </c>
      <c r="B567" s="175">
        <f t="shared" si="45"/>
        <v>195.02918523000002</v>
      </c>
      <c r="C567" s="176">
        <v>7.0742591199999927</v>
      </c>
      <c r="D567" s="176">
        <v>0.39965074999999994</v>
      </c>
      <c r="E567" s="176">
        <v>0.44282803999999998</v>
      </c>
      <c r="F567" s="176">
        <v>0</v>
      </c>
      <c r="G567" s="176">
        <v>13.629126580000001</v>
      </c>
      <c r="H567" s="176">
        <v>161.33208700000003</v>
      </c>
      <c r="I567" s="176">
        <v>0</v>
      </c>
      <c r="J567" s="176">
        <v>8.0205338800000003</v>
      </c>
      <c r="K567" s="176">
        <v>1.8419329</v>
      </c>
      <c r="L567" s="176" t="s">
        <v>75</v>
      </c>
      <c r="M567" s="176">
        <v>0</v>
      </c>
      <c r="N567" s="175">
        <v>2.2887669600000322</v>
      </c>
      <c r="P567" s="177"/>
      <c r="Q567" s="168"/>
      <c r="R567" s="168"/>
      <c r="S567" s="168"/>
      <c r="T567" s="184"/>
      <c r="U567" s="184"/>
      <c r="V567" s="184"/>
      <c r="W567" s="184"/>
      <c r="X567" s="184"/>
    </row>
    <row r="568" spans="1:24" s="166" customFormat="1" ht="8.65" customHeight="1" x14ac:dyDescent="0.15">
      <c r="A568" s="174" t="s">
        <v>22</v>
      </c>
      <c r="B568" s="175">
        <f t="shared" si="45"/>
        <v>35.023386400000014</v>
      </c>
      <c r="C568" s="176">
        <v>10.601191420000017</v>
      </c>
      <c r="D568" s="176">
        <v>0.64841151000000019</v>
      </c>
      <c r="E568" s="176" t="s">
        <v>75</v>
      </c>
      <c r="F568" s="176" t="s">
        <v>75</v>
      </c>
      <c r="G568" s="176">
        <v>30.882590390000004</v>
      </c>
      <c r="H568" s="176">
        <v>0.263295</v>
      </c>
      <c r="I568" s="176">
        <v>0</v>
      </c>
      <c r="J568" s="176">
        <v>4.7424200000000001</v>
      </c>
      <c r="K568" s="176">
        <v>1.4542997799999999</v>
      </c>
      <c r="L568" s="176">
        <v>0</v>
      </c>
      <c r="M568" s="176">
        <v>0</v>
      </c>
      <c r="N568" s="175">
        <v>-13.568821700000008</v>
      </c>
      <c r="P568" s="177"/>
      <c r="Q568" s="168"/>
      <c r="R568" s="168"/>
      <c r="S568" s="168"/>
      <c r="T568" s="184"/>
      <c r="U568" s="184"/>
      <c r="V568" s="184"/>
      <c r="W568" s="184"/>
      <c r="X568" s="184"/>
    </row>
    <row r="569" spans="1:24" s="166" customFormat="1" ht="8.65" customHeight="1" x14ac:dyDescent="0.15">
      <c r="A569" s="178" t="s">
        <v>23</v>
      </c>
      <c r="B569" s="179">
        <f t="shared" si="45"/>
        <v>1877.6391534799977</v>
      </c>
      <c r="C569" s="180">
        <v>1079.8341273299993</v>
      </c>
      <c r="D569" s="180">
        <v>1.2962435400000019</v>
      </c>
      <c r="E569" s="180">
        <v>42.994228150000005</v>
      </c>
      <c r="F569" s="180" t="s">
        <v>75</v>
      </c>
      <c r="G569" s="180">
        <v>33.333674309999999</v>
      </c>
      <c r="H569" s="180">
        <v>296.24195210000011</v>
      </c>
      <c r="I569" s="180" t="s">
        <v>75</v>
      </c>
      <c r="J569" s="180">
        <v>52.446294000000002</v>
      </c>
      <c r="K569" s="180">
        <v>8.6240369000000001</v>
      </c>
      <c r="L569" s="180">
        <v>38.528599839999998</v>
      </c>
      <c r="M569" s="180" t="s">
        <v>75</v>
      </c>
      <c r="N569" s="179">
        <v>324.33999730999813</v>
      </c>
      <c r="P569" s="177"/>
      <c r="Q569" s="168"/>
      <c r="R569" s="168"/>
      <c r="S569" s="168"/>
      <c r="T569" s="184"/>
      <c r="U569" s="184"/>
      <c r="V569" s="184"/>
      <c r="W569" s="184"/>
      <c r="X569" s="184"/>
    </row>
    <row r="570" spans="1:24" s="166" customFormat="1" ht="8.65" customHeight="1" x14ac:dyDescent="0.15">
      <c r="A570" s="174" t="s">
        <v>24</v>
      </c>
      <c r="B570" s="175">
        <f t="shared" si="45"/>
        <v>6101.369719230006</v>
      </c>
      <c r="C570" s="176">
        <v>1527.8031738299967</v>
      </c>
      <c r="D570" s="176">
        <v>196.75851680999997</v>
      </c>
      <c r="E570" s="176">
        <v>265.20256603000001</v>
      </c>
      <c r="F570" s="176">
        <v>313.11320839000007</v>
      </c>
      <c r="G570" s="176">
        <v>1679.0119812199996</v>
      </c>
      <c r="H570" s="176">
        <v>250.5729619</v>
      </c>
      <c r="I570" s="176">
        <v>90.752921489999991</v>
      </c>
      <c r="J570" s="176">
        <v>124.06099532000003</v>
      </c>
      <c r="K570" s="176">
        <v>16.436917489999999</v>
      </c>
      <c r="L570" s="176">
        <v>159.17696362999999</v>
      </c>
      <c r="M570" s="176">
        <v>18.824901619999974</v>
      </c>
      <c r="N570" s="175">
        <v>1459.6546115000101</v>
      </c>
      <c r="P570" s="177"/>
      <c r="Q570" s="168"/>
      <c r="R570" s="168"/>
      <c r="S570" s="168"/>
      <c r="T570" s="184"/>
      <c r="U570" s="184"/>
      <c r="V570" s="184"/>
      <c r="W570" s="184"/>
      <c r="X570" s="184"/>
    </row>
    <row r="571" spans="1:24" s="166" customFormat="1" ht="8.65" customHeight="1" x14ac:dyDescent="0.15">
      <c r="A571" s="174" t="s">
        <v>25</v>
      </c>
      <c r="B571" s="175">
        <f t="shared" si="45"/>
        <v>75.172777989999986</v>
      </c>
      <c r="C571" s="176">
        <v>-15.681288160000008</v>
      </c>
      <c r="D571" s="176">
        <v>0.80214536000000003</v>
      </c>
      <c r="E571" s="176" t="s">
        <v>75</v>
      </c>
      <c r="F571" s="176">
        <v>0</v>
      </c>
      <c r="G571" s="176">
        <v>29.699581359999996</v>
      </c>
      <c r="H571" s="176">
        <v>51.99561700000001</v>
      </c>
      <c r="I571" s="176">
        <v>0</v>
      </c>
      <c r="J571" s="176">
        <v>8.0692859999999964</v>
      </c>
      <c r="K571" s="176">
        <v>1.9507904100000002</v>
      </c>
      <c r="L571" s="176" t="s">
        <v>75</v>
      </c>
      <c r="M571" s="176">
        <v>0</v>
      </c>
      <c r="N571" s="175">
        <v>-1.6633539799999966</v>
      </c>
      <c r="P571" s="177"/>
      <c r="Q571" s="168"/>
      <c r="R571" s="168"/>
      <c r="S571" s="168"/>
      <c r="T571" s="184"/>
      <c r="U571" s="184"/>
      <c r="V571" s="184"/>
      <c r="W571" s="184"/>
      <c r="X571" s="184"/>
    </row>
    <row r="572" spans="1:24" s="166" customFormat="1" ht="8.65" customHeight="1" x14ac:dyDescent="0.15">
      <c r="A572" s="174" t="s">
        <v>26</v>
      </c>
      <c r="B572" s="175">
        <f t="shared" si="45"/>
        <v>1315.8744993499997</v>
      </c>
      <c r="C572" s="176">
        <v>250.96792139999994</v>
      </c>
      <c r="D572" s="176">
        <v>4.7305896599999979</v>
      </c>
      <c r="E572" s="176">
        <v>42.18246572999999</v>
      </c>
      <c r="F572" s="176" t="s">
        <v>75</v>
      </c>
      <c r="G572" s="176">
        <v>88.573399259999974</v>
      </c>
      <c r="H572" s="176">
        <v>140.36038199999996</v>
      </c>
      <c r="I572" s="176">
        <v>-6.063416000000001</v>
      </c>
      <c r="J572" s="176">
        <v>503.45774716999995</v>
      </c>
      <c r="K572" s="176">
        <v>9.3629655799999991</v>
      </c>
      <c r="L572" s="176">
        <v>53.456188870000005</v>
      </c>
      <c r="M572" s="176">
        <v>0</v>
      </c>
      <c r="N572" s="175">
        <v>228.84625567999979</v>
      </c>
      <c r="P572" s="177"/>
      <c r="Q572" s="168"/>
      <c r="R572" s="168"/>
      <c r="S572" s="168"/>
      <c r="T572" s="184"/>
      <c r="U572" s="184"/>
      <c r="V572" s="184"/>
      <c r="W572" s="184"/>
      <c r="X572" s="184"/>
    </row>
    <row r="573" spans="1:24" s="166" customFormat="1" ht="8.65" customHeight="1" x14ac:dyDescent="0.15">
      <c r="A573" s="178" t="s">
        <v>27</v>
      </c>
      <c r="B573" s="179">
        <f t="shared" si="45"/>
        <v>479.44441143999944</v>
      </c>
      <c r="C573" s="180">
        <v>-25.727112199999993</v>
      </c>
      <c r="D573" s="180">
        <v>-5.8538099999999885E-2</v>
      </c>
      <c r="E573" s="180">
        <v>0</v>
      </c>
      <c r="F573" s="180" t="s">
        <v>75</v>
      </c>
      <c r="G573" s="180">
        <v>30.438094010000004</v>
      </c>
      <c r="H573" s="180">
        <v>389.62921799999992</v>
      </c>
      <c r="I573" s="180" t="s">
        <v>75</v>
      </c>
      <c r="J573" s="180" t="s">
        <v>75</v>
      </c>
      <c r="K573" s="180">
        <v>5.8966367799999988</v>
      </c>
      <c r="L573" s="180">
        <v>0.79162199999999994</v>
      </c>
      <c r="M573" s="180">
        <v>0</v>
      </c>
      <c r="N573" s="179">
        <v>78.474490949999506</v>
      </c>
      <c r="P573" s="177"/>
      <c r="Q573" s="168"/>
      <c r="R573" s="168"/>
      <c r="S573" s="168"/>
      <c r="T573" s="184"/>
      <c r="U573" s="184"/>
      <c r="V573" s="184"/>
      <c r="W573" s="184"/>
      <c r="X573" s="184"/>
    </row>
    <row r="574" spans="1:24" s="166" customFormat="1" ht="8.65" customHeight="1" x14ac:dyDescent="0.15">
      <c r="A574" s="174" t="s">
        <v>28</v>
      </c>
      <c r="B574" s="175">
        <f t="shared" si="45"/>
        <v>-76.431224970000031</v>
      </c>
      <c r="C574" s="176">
        <v>-193.23131049</v>
      </c>
      <c r="D574" s="176">
        <v>-2.677751580000002</v>
      </c>
      <c r="E574" s="176" t="s">
        <v>75</v>
      </c>
      <c r="F574" s="176">
        <v>0</v>
      </c>
      <c r="G574" s="176">
        <v>48.286085999999997</v>
      </c>
      <c r="H574" s="176">
        <v>33.273981000000006</v>
      </c>
      <c r="I574" s="176" t="s">
        <v>75</v>
      </c>
      <c r="J574" s="176" t="s">
        <v>75</v>
      </c>
      <c r="K574" s="176">
        <v>0.76006110999999998</v>
      </c>
      <c r="L574" s="176" t="s">
        <v>75</v>
      </c>
      <c r="M574" s="176" t="s">
        <v>75</v>
      </c>
      <c r="N574" s="175">
        <v>37.157708989999961</v>
      </c>
      <c r="P574" s="177"/>
      <c r="Q574" s="168"/>
      <c r="R574" s="168"/>
      <c r="S574" s="168"/>
      <c r="T574" s="184"/>
      <c r="U574" s="184"/>
      <c r="V574" s="184"/>
      <c r="W574" s="184"/>
      <c r="X574" s="184"/>
    </row>
    <row r="575" spans="1:24" s="166" customFormat="1" ht="8.65" customHeight="1" x14ac:dyDescent="0.15">
      <c r="A575" s="174" t="s">
        <v>29</v>
      </c>
      <c r="B575" s="175">
        <f t="shared" si="45"/>
        <v>1677.2637135899993</v>
      </c>
      <c r="C575" s="176">
        <v>576.55734667000002</v>
      </c>
      <c r="D575" s="176">
        <v>32.982913530000005</v>
      </c>
      <c r="E575" s="176">
        <v>303.28850642999998</v>
      </c>
      <c r="F575" s="176">
        <v>-7.9188079999999896</v>
      </c>
      <c r="G575" s="176">
        <v>159.34026791000005</v>
      </c>
      <c r="H575" s="176">
        <v>147.65271198999997</v>
      </c>
      <c r="I575" s="176">
        <v>17.38052446</v>
      </c>
      <c r="J575" s="176">
        <v>247.28230200000027</v>
      </c>
      <c r="K575" s="176">
        <v>12.173269529999999</v>
      </c>
      <c r="L575" s="176">
        <v>5.0892188399999965</v>
      </c>
      <c r="M575" s="176" t="s">
        <v>75</v>
      </c>
      <c r="N575" s="175">
        <v>183.43546022999885</v>
      </c>
      <c r="P575" s="177"/>
      <c r="Q575" s="168"/>
      <c r="R575" s="168"/>
      <c r="S575" s="168"/>
      <c r="T575" s="184"/>
      <c r="U575" s="184"/>
      <c r="V575" s="184"/>
      <c r="W575" s="184"/>
      <c r="X575" s="184"/>
    </row>
    <row r="576" spans="1:24" s="166" customFormat="1" ht="8.65" customHeight="1" x14ac:dyDescent="0.15">
      <c r="A576" s="174" t="s">
        <v>30</v>
      </c>
      <c r="B576" s="175">
        <f t="shared" si="45"/>
        <v>3538.0470477299982</v>
      </c>
      <c r="C576" s="176">
        <v>2363.9288667499991</v>
      </c>
      <c r="D576" s="176">
        <v>63.486073260000005</v>
      </c>
      <c r="E576" s="176">
        <v>165.48112304999995</v>
      </c>
      <c r="F576" s="176">
        <v>35.887865140000017</v>
      </c>
      <c r="G576" s="176">
        <v>540.2518180699999</v>
      </c>
      <c r="H576" s="176">
        <v>64.433130999999989</v>
      </c>
      <c r="I576" s="176">
        <v>0.60302600000000006</v>
      </c>
      <c r="J576" s="176">
        <v>176.39748066999999</v>
      </c>
      <c r="K576" s="176">
        <v>3.3030820600000008</v>
      </c>
      <c r="L576" s="176">
        <v>22.420663170000001</v>
      </c>
      <c r="M576" s="176">
        <v>9.2227070000000015</v>
      </c>
      <c r="N576" s="175">
        <v>92.631211559999429</v>
      </c>
      <c r="P576" s="177"/>
      <c r="Q576" s="168"/>
      <c r="R576" s="168"/>
      <c r="S576" s="168"/>
      <c r="T576" s="184"/>
      <c r="U576" s="184"/>
      <c r="V576" s="184"/>
      <c r="W576" s="184"/>
      <c r="X576" s="184"/>
    </row>
    <row r="577" spans="1:24" s="166" customFormat="1" ht="8.65" customHeight="1" x14ac:dyDescent="0.15">
      <c r="A577" s="178" t="s">
        <v>31</v>
      </c>
      <c r="B577" s="179">
        <f t="shared" si="45"/>
        <v>210.65868303000011</v>
      </c>
      <c r="C577" s="180">
        <v>-109.98677254999997</v>
      </c>
      <c r="D577" s="180">
        <v>142.75311196999999</v>
      </c>
      <c r="E577" s="180" t="s">
        <v>75</v>
      </c>
      <c r="F577" s="180" t="s">
        <v>75</v>
      </c>
      <c r="G577" s="180">
        <v>92.992895999999973</v>
      </c>
      <c r="H577" s="180">
        <v>0.35612300000000002</v>
      </c>
      <c r="I577" s="180">
        <v>0</v>
      </c>
      <c r="J577" s="180" t="s">
        <v>75</v>
      </c>
      <c r="K577" s="180" t="s">
        <v>75</v>
      </c>
      <c r="L577" s="180">
        <v>0</v>
      </c>
      <c r="M577" s="180" t="s">
        <v>75</v>
      </c>
      <c r="N577" s="179">
        <v>84.543324610000113</v>
      </c>
      <c r="P577" s="177"/>
      <c r="Q577" s="168"/>
      <c r="R577" s="168"/>
      <c r="S577" s="168"/>
      <c r="T577" s="184"/>
      <c r="U577" s="184"/>
      <c r="V577" s="184"/>
      <c r="W577" s="184"/>
      <c r="X577" s="184"/>
    </row>
    <row r="578" spans="1:24" s="166" customFormat="1" ht="8.65" customHeight="1" x14ac:dyDescent="0.15">
      <c r="A578" s="174" t="s">
        <v>32</v>
      </c>
      <c r="B578" s="175">
        <f t="shared" si="45"/>
        <v>356.10058217999995</v>
      </c>
      <c r="C578" s="176">
        <v>20.846837650000001</v>
      </c>
      <c r="D578" s="176">
        <v>17.086928950000001</v>
      </c>
      <c r="E578" s="176">
        <v>14.258421219999999</v>
      </c>
      <c r="F578" s="176">
        <v>-43.458803999999994</v>
      </c>
      <c r="G578" s="176">
        <v>92.396839999999997</v>
      </c>
      <c r="H578" s="176">
        <v>1.6313170000000001</v>
      </c>
      <c r="I578" s="176">
        <v>0</v>
      </c>
      <c r="J578" s="176">
        <v>192.02175574000003</v>
      </c>
      <c r="K578" s="176" t="s">
        <v>75</v>
      </c>
      <c r="L578" s="176" t="s">
        <v>75</v>
      </c>
      <c r="M578" s="176">
        <v>0</v>
      </c>
      <c r="N578" s="175">
        <v>61.317285619999893</v>
      </c>
      <c r="P578" s="177"/>
      <c r="Q578" s="168"/>
      <c r="R578" s="168"/>
      <c r="S578" s="168"/>
      <c r="T578" s="184"/>
      <c r="U578" s="184"/>
      <c r="V578" s="184"/>
      <c r="W578" s="184"/>
      <c r="X578" s="184"/>
    </row>
    <row r="579" spans="1:24" s="166" customFormat="1" ht="8.65" customHeight="1" x14ac:dyDescent="0.15">
      <c r="A579" s="174" t="s">
        <v>33</v>
      </c>
      <c r="B579" s="175">
        <f t="shared" si="45"/>
        <v>115.60798747000004</v>
      </c>
      <c r="C579" s="176">
        <v>28.165760549999995</v>
      </c>
      <c r="D579" s="176">
        <v>0.24337607000000003</v>
      </c>
      <c r="E579" s="176" t="s">
        <v>75</v>
      </c>
      <c r="F579" s="176" t="s">
        <v>75</v>
      </c>
      <c r="G579" s="176">
        <v>19.422779890000001</v>
      </c>
      <c r="H579" s="176">
        <v>37.704741999999996</v>
      </c>
      <c r="I579" s="176">
        <v>0</v>
      </c>
      <c r="J579" s="176" t="s">
        <v>75</v>
      </c>
      <c r="K579" s="176" t="s">
        <v>75</v>
      </c>
      <c r="L579" s="176" t="s">
        <v>75</v>
      </c>
      <c r="M579" s="176">
        <v>0</v>
      </c>
      <c r="N579" s="175">
        <v>30.071328960000045</v>
      </c>
      <c r="P579" s="177"/>
      <c r="Q579" s="168"/>
      <c r="R579" s="168"/>
      <c r="S579" s="168"/>
      <c r="T579" s="184"/>
      <c r="U579" s="184"/>
      <c r="V579" s="184"/>
      <c r="W579" s="184"/>
      <c r="X579" s="184"/>
    </row>
    <row r="580" spans="1:24" s="166" customFormat="1" ht="8.65" customHeight="1" x14ac:dyDescent="0.15">
      <c r="A580" s="174" t="s">
        <v>34</v>
      </c>
      <c r="B580" s="175">
        <f t="shared" si="45"/>
        <v>1563.4877636600002</v>
      </c>
      <c r="C580" s="176">
        <v>560.8568153399998</v>
      </c>
      <c r="D580" s="176">
        <v>219.95245518000002</v>
      </c>
      <c r="E580" s="176">
        <v>49.100534100000026</v>
      </c>
      <c r="F580" s="176">
        <v>8.2665670000000002</v>
      </c>
      <c r="G580" s="176">
        <v>141.63646016000001</v>
      </c>
      <c r="H580" s="176">
        <v>43.505946980000004</v>
      </c>
      <c r="I580" s="176">
        <v>-1.1390695100000001</v>
      </c>
      <c r="J580" s="176">
        <v>155.84580811999999</v>
      </c>
      <c r="K580" s="176">
        <v>36.402739469999986</v>
      </c>
      <c r="L580" s="176">
        <v>4.2952129999999995</v>
      </c>
      <c r="M580" s="176" t="s">
        <v>75</v>
      </c>
      <c r="N580" s="175">
        <v>344.76429382000038</v>
      </c>
      <c r="P580" s="177"/>
      <c r="Q580" s="168"/>
      <c r="R580" s="168"/>
      <c r="S580" s="168"/>
      <c r="T580" s="184"/>
      <c r="U580" s="184"/>
      <c r="V580" s="184"/>
      <c r="W580" s="184"/>
      <c r="X580" s="184"/>
    </row>
    <row r="581" spans="1:24" s="166" customFormat="1" ht="8.65" customHeight="1" x14ac:dyDescent="0.15">
      <c r="A581" s="178" t="s">
        <v>35</v>
      </c>
      <c r="B581" s="179">
        <f>SUM(C581:N581)</f>
        <v>482.79532784000008</v>
      </c>
      <c r="C581" s="180">
        <v>-3.4435380599999794</v>
      </c>
      <c r="D581" s="180">
        <v>1.32614363</v>
      </c>
      <c r="E581" s="180" t="s">
        <v>76</v>
      </c>
      <c r="F581" s="180" t="s">
        <v>75</v>
      </c>
      <c r="G581" s="180">
        <v>454.75379563000007</v>
      </c>
      <c r="H581" s="180">
        <v>5.620819</v>
      </c>
      <c r="I581" s="180">
        <v>0</v>
      </c>
      <c r="J581" s="180">
        <v>-89.808407000000017</v>
      </c>
      <c r="K581" s="180">
        <v>2.5896271199999998</v>
      </c>
      <c r="L581" s="180" t="s">
        <v>75</v>
      </c>
      <c r="M581" s="180">
        <v>0</v>
      </c>
      <c r="N581" s="179">
        <v>111.75688752000008</v>
      </c>
      <c r="P581" s="177"/>
      <c r="Q581" s="168"/>
      <c r="R581" s="168"/>
      <c r="S581" s="168"/>
      <c r="T581" s="184"/>
      <c r="U581" s="184"/>
      <c r="V581" s="184"/>
      <c r="W581" s="184"/>
      <c r="X581" s="184"/>
    </row>
    <row r="582" spans="1:24" s="166" customFormat="1" ht="8.65" customHeight="1" x14ac:dyDescent="0.15">
      <c r="A582" s="174" t="s">
        <v>36</v>
      </c>
      <c r="B582" s="175">
        <f t="shared" ref="B582:B593" si="46">SUM(C582:N582)</f>
        <v>1050.24240504</v>
      </c>
      <c r="C582" s="176">
        <v>48.335375120000016</v>
      </c>
      <c r="D582" s="176">
        <v>1.7351740500000004</v>
      </c>
      <c r="E582" s="176">
        <v>910.21342775000028</v>
      </c>
      <c r="F582" s="176">
        <v>-4.3555159999999997</v>
      </c>
      <c r="G582" s="176">
        <v>94.059491489999971</v>
      </c>
      <c r="H582" s="176" t="s">
        <v>75</v>
      </c>
      <c r="I582" s="176">
        <v>0.77062228999999993</v>
      </c>
      <c r="J582" s="176" t="s">
        <v>75</v>
      </c>
      <c r="K582" s="176">
        <v>6.5205180000000001E-2</v>
      </c>
      <c r="L582" s="176" t="s">
        <v>75</v>
      </c>
      <c r="M582" s="176" t="s">
        <v>75</v>
      </c>
      <c r="N582" s="175">
        <v>-0.58137484000030781</v>
      </c>
      <c r="P582" s="177"/>
      <c r="Q582" s="168"/>
      <c r="R582" s="168"/>
      <c r="S582" s="168"/>
      <c r="T582" s="184"/>
      <c r="U582" s="184"/>
      <c r="V582" s="184"/>
      <c r="W582" s="184"/>
      <c r="X582" s="184"/>
    </row>
    <row r="583" spans="1:24" s="166" customFormat="1" ht="8.65" customHeight="1" x14ac:dyDescent="0.15">
      <c r="A583" s="174" t="s">
        <v>61</v>
      </c>
      <c r="B583" s="175">
        <f t="shared" si="46"/>
        <v>1097.7228757600012</v>
      </c>
      <c r="C583" s="176">
        <v>319.18947158999998</v>
      </c>
      <c r="D583" s="176">
        <v>8.4711849999999984</v>
      </c>
      <c r="E583" s="176">
        <v>2.1603325399999949</v>
      </c>
      <c r="F583" s="176" t="s">
        <v>75</v>
      </c>
      <c r="G583" s="176">
        <v>228.92035000000001</v>
      </c>
      <c r="H583" s="176">
        <v>154.81998240999999</v>
      </c>
      <c r="I583" s="176">
        <v>73.294719999999998</v>
      </c>
      <c r="J583" s="176">
        <v>62.810524160000007</v>
      </c>
      <c r="K583" s="176">
        <v>11.291642</v>
      </c>
      <c r="L583" s="176">
        <v>-58.122953000000003</v>
      </c>
      <c r="M583" s="176">
        <v>2.036975</v>
      </c>
      <c r="N583" s="175">
        <v>292.85064606000128</v>
      </c>
      <c r="P583" s="177"/>
      <c r="Q583" s="168"/>
      <c r="R583" s="168"/>
      <c r="S583" s="168"/>
      <c r="T583" s="184"/>
      <c r="U583" s="184"/>
      <c r="V583" s="184"/>
      <c r="W583" s="184"/>
      <c r="X583" s="184"/>
    </row>
    <row r="584" spans="1:24" s="166" customFormat="1" ht="8.65" customHeight="1" x14ac:dyDescent="0.15">
      <c r="A584" s="174" t="s">
        <v>38</v>
      </c>
      <c r="B584" s="175">
        <f t="shared" si="46"/>
        <v>220.84572732999993</v>
      </c>
      <c r="C584" s="176">
        <v>60.652354539999941</v>
      </c>
      <c r="D584" s="176">
        <v>4.60741274</v>
      </c>
      <c r="E584" s="176">
        <v>0.82178903999999986</v>
      </c>
      <c r="F584" s="176">
        <v>47.468701000000017</v>
      </c>
      <c r="G584" s="176">
        <v>34.819526059999987</v>
      </c>
      <c r="H584" s="176">
        <v>19.790947529999997</v>
      </c>
      <c r="I584" s="176" t="s">
        <v>75</v>
      </c>
      <c r="J584" s="176" t="s">
        <v>75</v>
      </c>
      <c r="K584" s="176">
        <v>16.351944410000002</v>
      </c>
      <c r="L584" s="176">
        <v>4.1387636100000007</v>
      </c>
      <c r="M584" s="176" t="s">
        <v>75</v>
      </c>
      <c r="N584" s="175">
        <v>32.194288400000005</v>
      </c>
      <c r="P584" s="177"/>
      <c r="Q584" s="168"/>
      <c r="R584" s="168"/>
      <c r="S584" s="168"/>
      <c r="T584" s="184"/>
      <c r="U584" s="184"/>
      <c r="V584" s="184"/>
      <c r="W584" s="184"/>
      <c r="X584" s="184"/>
    </row>
    <row r="585" spans="1:24" s="166" customFormat="1" ht="8.65" customHeight="1" x14ac:dyDescent="0.15">
      <c r="A585" s="178" t="s">
        <v>39</v>
      </c>
      <c r="B585" s="179">
        <f t="shared" si="46"/>
        <v>1064.6151203000004</v>
      </c>
      <c r="C585" s="180">
        <v>172.07625348999994</v>
      </c>
      <c r="D585" s="180">
        <v>4.6268054100000029</v>
      </c>
      <c r="E585" s="180">
        <v>155.13591955000007</v>
      </c>
      <c r="F585" s="180" t="s">
        <v>75</v>
      </c>
      <c r="G585" s="180">
        <v>78.913244349999985</v>
      </c>
      <c r="H585" s="180">
        <v>4.7668470000000012</v>
      </c>
      <c r="I585" s="180">
        <v>-5.3466959999999988</v>
      </c>
      <c r="J585" s="180">
        <v>185.80736799999991</v>
      </c>
      <c r="K585" s="180">
        <v>2.1298150599999999</v>
      </c>
      <c r="L585" s="180" t="s">
        <v>75</v>
      </c>
      <c r="M585" s="180">
        <v>0</v>
      </c>
      <c r="N585" s="179">
        <v>466.5055634400004</v>
      </c>
      <c r="P585" s="177"/>
      <c r="Q585" s="168"/>
      <c r="R585" s="168"/>
      <c r="S585" s="168"/>
      <c r="T585" s="184"/>
      <c r="U585" s="184"/>
      <c r="V585" s="184"/>
      <c r="W585" s="184"/>
      <c r="X585" s="184"/>
    </row>
    <row r="586" spans="1:24" s="166" customFormat="1" ht="8.65" customHeight="1" x14ac:dyDescent="0.15">
      <c r="A586" s="174" t="s">
        <v>40</v>
      </c>
      <c r="B586" s="175">
        <f t="shared" si="46"/>
        <v>402.18659893999995</v>
      </c>
      <c r="C586" s="176">
        <v>53.183975920000023</v>
      </c>
      <c r="D586" s="176">
        <v>1.2250543500000006</v>
      </c>
      <c r="E586" s="176" t="s">
        <v>75</v>
      </c>
      <c r="F586" s="176" t="s">
        <v>75</v>
      </c>
      <c r="G586" s="176">
        <v>23.097189879999991</v>
      </c>
      <c r="H586" s="176">
        <v>290.47844099999998</v>
      </c>
      <c r="I586" s="176" t="s">
        <v>75</v>
      </c>
      <c r="J586" s="176">
        <v>17.468385000000001</v>
      </c>
      <c r="K586" s="176">
        <v>5.85248743</v>
      </c>
      <c r="L586" s="176">
        <v>0</v>
      </c>
      <c r="M586" s="176">
        <v>0</v>
      </c>
      <c r="N586" s="175">
        <v>10.88106535999998</v>
      </c>
      <c r="P586" s="177"/>
      <c r="Q586" s="168"/>
      <c r="R586" s="168"/>
      <c r="S586" s="168"/>
      <c r="T586" s="184"/>
      <c r="U586" s="184"/>
      <c r="V586" s="184"/>
      <c r="W586" s="184"/>
      <c r="X586" s="184"/>
    </row>
    <row r="587" spans="1:24" s="166" customFormat="1" ht="8.65" customHeight="1" x14ac:dyDescent="0.15">
      <c r="A587" s="174" t="s">
        <v>41</v>
      </c>
      <c r="B587" s="175">
        <f t="shared" si="46"/>
        <v>932.06327499000065</v>
      </c>
      <c r="C587" s="176">
        <v>337.90043259999953</v>
      </c>
      <c r="D587" s="176">
        <v>-3.018283020000001</v>
      </c>
      <c r="E587" s="176">
        <v>8.8034341100000031</v>
      </c>
      <c r="F587" s="176" t="s">
        <v>75</v>
      </c>
      <c r="G587" s="176">
        <v>20.117460870000013</v>
      </c>
      <c r="H587" s="176">
        <v>48.189489000000016</v>
      </c>
      <c r="I587" s="176">
        <v>0</v>
      </c>
      <c r="J587" s="176">
        <v>16.570160000000001</v>
      </c>
      <c r="K587" s="176" t="s">
        <v>76</v>
      </c>
      <c r="L587" s="176">
        <v>0</v>
      </c>
      <c r="M587" s="176">
        <v>0</v>
      </c>
      <c r="N587" s="175">
        <v>503.50058143000109</v>
      </c>
      <c r="P587" s="177"/>
      <c r="Q587" s="168"/>
      <c r="R587" s="168"/>
      <c r="S587" s="168"/>
      <c r="T587" s="184"/>
      <c r="U587" s="184"/>
      <c r="V587" s="184"/>
      <c r="W587" s="184"/>
      <c r="X587" s="184"/>
    </row>
    <row r="588" spans="1:24" s="166" customFormat="1" ht="8.65" customHeight="1" x14ac:dyDescent="0.15">
      <c r="A588" s="174" t="s">
        <v>42</v>
      </c>
      <c r="B588" s="175">
        <f t="shared" si="46"/>
        <v>239.7629294699999</v>
      </c>
      <c r="C588" s="176">
        <v>144.87248298999992</v>
      </c>
      <c r="D588" s="176">
        <v>3.4413869199999998</v>
      </c>
      <c r="E588" s="176">
        <v>8.5633499999999987E-2</v>
      </c>
      <c r="F588" s="176" t="s">
        <v>75</v>
      </c>
      <c r="G588" s="176">
        <v>20.118640360000004</v>
      </c>
      <c r="H588" s="176" t="s">
        <v>75</v>
      </c>
      <c r="I588" s="176">
        <v>0</v>
      </c>
      <c r="J588" s="176" t="s">
        <v>75</v>
      </c>
      <c r="K588" s="176">
        <v>1.8795560499999999</v>
      </c>
      <c r="L588" s="176" t="s">
        <v>75</v>
      </c>
      <c r="M588" s="176">
        <v>0</v>
      </c>
      <c r="N588" s="175">
        <v>69.365229649999975</v>
      </c>
      <c r="P588" s="177"/>
      <c r="Q588" s="168"/>
      <c r="R588" s="168"/>
      <c r="S588" s="168"/>
      <c r="T588" s="184"/>
      <c r="U588" s="184"/>
      <c r="V588" s="184"/>
      <c r="W588" s="184"/>
      <c r="X588" s="184"/>
    </row>
    <row r="589" spans="1:24" s="166" customFormat="1" ht="8.65" customHeight="1" x14ac:dyDescent="0.15">
      <c r="A589" s="178" t="s">
        <v>43</v>
      </c>
      <c r="B589" s="179">
        <f t="shared" si="46"/>
        <v>727.20625708</v>
      </c>
      <c r="C589" s="180">
        <v>401.23570107999979</v>
      </c>
      <c r="D589" s="180">
        <v>2.3702499500000029</v>
      </c>
      <c r="E589" s="180">
        <v>32.432875040000006</v>
      </c>
      <c r="F589" s="180">
        <v>0</v>
      </c>
      <c r="G589" s="180">
        <v>117.25590129</v>
      </c>
      <c r="H589" s="180" t="s">
        <v>75</v>
      </c>
      <c r="I589" s="180" t="s">
        <v>75</v>
      </c>
      <c r="J589" s="180">
        <v>25.751835999999997</v>
      </c>
      <c r="K589" s="180">
        <v>12.046294940000001</v>
      </c>
      <c r="L589" s="180" t="s">
        <v>75</v>
      </c>
      <c r="M589" s="180">
        <v>-0.25356999999999985</v>
      </c>
      <c r="N589" s="179">
        <v>136.36696878000009</v>
      </c>
      <c r="P589" s="177"/>
      <c r="Q589" s="168"/>
      <c r="R589" s="168"/>
      <c r="S589" s="168"/>
      <c r="T589" s="184"/>
      <c r="U589" s="184"/>
      <c r="V589" s="184"/>
      <c r="W589" s="184"/>
      <c r="X589" s="184"/>
    </row>
    <row r="590" spans="1:24" s="166" customFormat="1" ht="8.65" customHeight="1" x14ac:dyDescent="0.15">
      <c r="A590" s="174" t="s">
        <v>44</v>
      </c>
      <c r="B590" s="175">
        <f t="shared" si="46"/>
        <v>116.07597296999998</v>
      </c>
      <c r="C590" s="176">
        <v>36.730412729999998</v>
      </c>
      <c r="D590" s="176">
        <v>2.2093400000000001</v>
      </c>
      <c r="E590" s="176">
        <v>10.47875924</v>
      </c>
      <c r="F590" s="176" t="s">
        <v>75</v>
      </c>
      <c r="G590" s="176">
        <v>32.769714000000008</v>
      </c>
      <c r="H590" s="176">
        <v>29.297951999999995</v>
      </c>
      <c r="I590" s="176">
        <v>0</v>
      </c>
      <c r="J590" s="176" t="s">
        <v>75</v>
      </c>
      <c r="K590" s="176" t="s">
        <v>75</v>
      </c>
      <c r="L590" s="176" t="s">
        <v>75</v>
      </c>
      <c r="M590" s="176">
        <v>0</v>
      </c>
      <c r="N590" s="175">
        <v>4.589794999999981</v>
      </c>
      <c r="P590" s="177"/>
      <c r="Q590" s="168"/>
      <c r="R590" s="168"/>
      <c r="S590" s="168"/>
      <c r="T590" s="184"/>
      <c r="U590" s="184"/>
      <c r="V590" s="184"/>
      <c r="W590" s="184"/>
      <c r="X590" s="184"/>
    </row>
    <row r="591" spans="1:24" s="166" customFormat="1" ht="8.65" customHeight="1" x14ac:dyDescent="0.15">
      <c r="A591" s="174" t="s">
        <v>45</v>
      </c>
      <c r="B591" s="175">
        <f t="shared" si="46"/>
        <v>1270.3563470399999</v>
      </c>
      <c r="C591" s="176">
        <v>254.55910679000016</v>
      </c>
      <c r="D591" s="176">
        <v>-1.351165260000007</v>
      </c>
      <c r="E591" s="176">
        <v>17.73664428</v>
      </c>
      <c r="F591" s="176">
        <v>-34.41711200000001</v>
      </c>
      <c r="G591" s="176">
        <v>180.82251806000005</v>
      </c>
      <c r="H591" s="176">
        <v>66.272170000000003</v>
      </c>
      <c r="I591" s="176">
        <v>460.88231299999995</v>
      </c>
      <c r="J591" s="176">
        <v>25.080263000000002</v>
      </c>
      <c r="K591" s="176">
        <v>20.105220430000003</v>
      </c>
      <c r="L591" s="176" t="s">
        <v>75</v>
      </c>
      <c r="M591" s="176">
        <v>0</v>
      </c>
      <c r="N591" s="175">
        <v>280.66638873999966</v>
      </c>
      <c r="P591" s="177"/>
      <c r="Q591" s="168"/>
      <c r="R591" s="168"/>
      <c r="S591" s="168"/>
      <c r="T591" s="184"/>
      <c r="U591" s="184"/>
      <c r="V591" s="184"/>
      <c r="W591" s="184"/>
      <c r="X591" s="184"/>
    </row>
    <row r="592" spans="1:24" s="166" customFormat="1" ht="8.65" customHeight="1" x14ac:dyDescent="0.15">
      <c r="A592" s="174" t="s">
        <v>46</v>
      </c>
      <c r="B592" s="175">
        <f t="shared" si="46"/>
        <v>84.534675270000122</v>
      </c>
      <c r="C592" s="176">
        <v>-20.066112679999978</v>
      </c>
      <c r="D592" s="176">
        <v>3.9736127400000001</v>
      </c>
      <c r="E592" s="176">
        <v>-6.9985659999999991E-2</v>
      </c>
      <c r="F592" s="176" t="s">
        <v>75</v>
      </c>
      <c r="G592" s="176">
        <v>21.286847189999996</v>
      </c>
      <c r="H592" s="176">
        <v>3.3512820000000003</v>
      </c>
      <c r="I592" s="176" t="s">
        <v>75</v>
      </c>
      <c r="J592" s="176" t="s">
        <v>75</v>
      </c>
      <c r="K592" s="176">
        <v>3.5162144099999999</v>
      </c>
      <c r="L592" s="176">
        <v>0.32208972000000002</v>
      </c>
      <c r="M592" s="176">
        <v>0</v>
      </c>
      <c r="N592" s="175">
        <v>72.220727550000106</v>
      </c>
      <c r="P592" s="177"/>
      <c r="Q592" s="168"/>
      <c r="R592" s="168"/>
      <c r="S592" s="168"/>
      <c r="T592" s="184"/>
      <c r="U592" s="184"/>
      <c r="V592" s="184"/>
      <c r="W592" s="184"/>
      <c r="X592" s="184"/>
    </row>
    <row r="593" spans="1:24" s="166" customFormat="1" ht="8.65" customHeight="1" x14ac:dyDescent="0.15">
      <c r="A593" s="178" t="s">
        <v>47</v>
      </c>
      <c r="B593" s="179">
        <f t="shared" si="46"/>
        <v>912.23107600999992</v>
      </c>
      <c r="C593" s="180">
        <v>2.545668809999988</v>
      </c>
      <c r="D593" s="180">
        <v>0.32066038999999996</v>
      </c>
      <c r="E593" s="180" t="s">
        <v>75</v>
      </c>
      <c r="F593" s="180">
        <v>0</v>
      </c>
      <c r="G593" s="180">
        <v>13.809732000000002</v>
      </c>
      <c r="H593" s="180">
        <v>469.976223</v>
      </c>
      <c r="I593" s="180">
        <v>0</v>
      </c>
      <c r="J593" s="180">
        <v>41.403192000000004</v>
      </c>
      <c r="K593" s="180">
        <v>10.956802</v>
      </c>
      <c r="L593" s="180">
        <v>0</v>
      </c>
      <c r="M593" s="180">
        <v>0</v>
      </c>
      <c r="N593" s="179">
        <v>373.21879780999984</v>
      </c>
      <c r="P593" s="177"/>
      <c r="Q593" s="168"/>
      <c r="R593" s="168"/>
      <c r="S593" s="168"/>
      <c r="T593" s="184"/>
      <c r="U593" s="184"/>
      <c r="V593" s="184"/>
      <c r="W593" s="184"/>
      <c r="X593" s="184"/>
    </row>
    <row r="594" spans="1:24" s="166" customFormat="1" ht="8.65" customHeight="1" x14ac:dyDescent="0.15">
      <c r="A594" s="181"/>
      <c r="B594" s="182"/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Q594" s="167"/>
      <c r="R594" s="168"/>
      <c r="S594" s="184"/>
      <c r="T594" s="184"/>
      <c r="U594" s="184"/>
      <c r="V594" s="184"/>
      <c r="W594" s="184"/>
      <c r="X594" s="184"/>
    </row>
    <row r="595" spans="1:24" s="166" customFormat="1" ht="9" customHeight="1" x14ac:dyDescent="0.15">
      <c r="A595" s="132" t="s">
        <v>77</v>
      </c>
      <c r="B595" s="182"/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P595" s="191"/>
      <c r="Q595" s="167"/>
      <c r="R595" s="168"/>
      <c r="S595" s="184"/>
      <c r="T595" s="184"/>
      <c r="U595" s="184"/>
      <c r="V595" s="184"/>
      <c r="W595" s="184"/>
      <c r="X595" s="184"/>
    </row>
    <row r="596" spans="1:24" s="166" customFormat="1" ht="8.65" customHeight="1" x14ac:dyDescent="0.15">
      <c r="A596" s="163">
        <v>2015</v>
      </c>
      <c r="B596" s="164"/>
      <c r="C596" s="164"/>
      <c r="D596" s="164"/>
      <c r="E596" s="187"/>
      <c r="F596" s="187"/>
      <c r="G596" s="187"/>
      <c r="H596" s="187"/>
      <c r="I596" s="187"/>
      <c r="J596" s="187"/>
      <c r="K596" s="187"/>
      <c r="L596" s="187"/>
      <c r="M596" s="187"/>
      <c r="N596" s="164"/>
      <c r="P596" s="168"/>
      <c r="Q596" s="167"/>
      <c r="R596" s="168"/>
    </row>
    <row r="597" spans="1:24" s="171" customFormat="1" ht="8.65" customHeight="1" x14ac:dyDescent="0.15">
      <c r="A597" s="169" t="s">
        <v>15</v>
      </c>
      <c r="B597" s="170">
        <f>SUM(B599:B630)</f>
        <v>35891.411698349984</v>
      </c>
      <c r="C597" s="170">
        <f t="shared" ref="C597:G597" si="47">SUM(C599:C630)</f>
        <v>19123.289549900001</v>
      </c>
      <c r="D597" s="170">
        <f t="shared" si="47"/>
        <v>315.33950326999997</v>
      </c>
      <c r="E597" s="170">
        <f>SUM(E599:E630)+112</f>
        <v>1331.3220344400002</v>
      </c>
      <c r="F597" s="170">
        <f>SUM(F599:F630)+14.7</f>
        <v>388.41271281999997</v>
      </c>
      <c r="G597" s="170">
        <f t="shared" si="47"/>
        <v>4044.0130752200002</v>
      </c>
      <c r="H597" s="170">
        <f>SUM(H599:H630)+9.8</f>
        <v>1086.0139911500003</v>
      </c>
      <c r="I597" s="170">
        <f>SUM(I599:I630)+8.7</f>
        <v>1145.3296340400002</v>
      </c>
      <c r="J597" s="170">
        <f>SUM(J599:J630)+2.3</f>
        <v>2199.5023623900006</v>
      </c>
      <c r="K597" s="170">
        <f>SUM(K599:K630)+19.4</f>
        <v>521.52344640000001</v>
      </c>
      <c r="L597" s="170">
        <f>SUM(L599:L630)+47.3</f>
        <v>661.63914564000015</v>
      </c>
      <c r="M597" s="170">
        <f>SUM(M599:M630)+7</f>
        <v>-44.240179050000677</v>
      </c>
      <c r="N597" s="170">
        <f>SUM(N599:N630)-221.2</f>
        <v>5119.2664221299819</v>
      </c>
      <c r="P597" s="170"/>
      <c r="Q597" s="170"/>
      <c r="R597" s="168"/>
      <c r="S597" s="168"/>
      <c r="T597" s="185"/>
      <c r="U597" s="185"/>
      <c r="V597" s="185"/>
      <c r="W597" s="185"/>
      <c r="X597" s="185"/>
    </row>
    <row r="598" spans="1:24" s="171" customFormat="1" ht="3.95" customHeight="1" x14ac:dyDescent="0.15">
      <c r="A598" s="169"/>
      <c r="B598" s="170"/>
      <c r="C598" s="170"/>
      <c r="D598" s="170"/>
      <c r="E598" s="170"/>
      <c r="F598" s="170"/>
      <c r="G598" s="170"/>
      <c r="H598" s="170"/>
      <c r="I598" s="170"/>
      <c r="J598" s="170"/>
      <c r="K598" s="170"/>
      <c r="L598" s="170"/>
      <c r="M598" s="170"/>
      <c r="N598" s="170"/>
      <c r="P598" s="185"/>
      <c r="Q598" s="167"/>
      <c r="R598" s="168"/>
      <c r="S598" s="168"/>
      <c r="T598" s="185"/>
      <c r="U598" s="185"/>
      <c r="V598" s="185"/>
      <c r="W598" s="185"/>
      <c r="X598" s="185"/>
    </row>
    <row r="599" spans="1:24" s="166" customFormat="1" ht="8.65" customHeight="1" x14ac:dyDescent="0.15">
      <c r="A599" s="174" t="s">
        <v>16</v>
      </c>
      <c r="B599" s="175">
        <f t="shared" ref="B599:B617" si="48">SUM(C599:N599)</f>
        <v>803.81336395999995</v>
      </c>
      <c r="C599" s="176">
        <v>124.61402998000007</v>
      </c>
      <c r="D599" s="176">
        <v>1.8499879299999997</v>
      </c>
      <c r="E599" s="176">
        <v>129.80062400000006</v>
      </c>
      <c r="F599" s="176" t="s">
        <v>75</v>
      </c>
      <c r="G599" s="176">
        <v>8.3920952200000016</v>
      </c>
      <c r="H599" s="176" t="s">
        <v>75</v>
      </c>
      <c r="I599" s="176" t="s">
        <v>75</v>
      </c>
      <c r="J599" s="176">
        <v>486.15463412000003</v>
      </c>
      <c r="K599" s="176">
        <v>3.0320043199999995</v>
      </c>
      <c r="L599" s="176" t="s">
        <v>75</v>
      </c>
      <c r="M599" s="176" t="s">
        <v>75</v>
      </c>
      <c r="N599" s="176">
        <v>49.969988389999799</v>
      </c>
      <c r="P599" s="177"/>
      <c r="Q599" s="168"/>
      <c r="R599" s="168"/>
      <c r="S599" s="168"/>
      <c r="T599" s="184"/>
      <c r="U599" s="184"/>
      <c r="V599" s="184"/>
      <c r="W599" s="184"/>
      <c r="X599" s="184"/>
    </row>
    <row r="600" spans="1:24" s="166" customFormat="1" ht="8.65" customHeight="1" x14ac:dyDescent="0.15">
      <c r="A600" s="174" t="s">
        <v>17</v>
      </c>
      <c r="B600" s="175">
        <f t="shared" si="48"/>
        <v>1180.7920387100005</v>
      </c>
      <c r="C600" s="176">
        <v>965.81636663000029</v>
      </c>
      <c r="D600" s="176">
        <v>12.521355810000003</v>
      </c>
      <c r="E600" s="176">
        <v>-0.35556007000000006</v>
      </c>
      <c r="F600" s="176">
        <v>2.0924499999999999</v>
      </c>
      <c r="G600" s="176">
        <v>29.101908050000002</v>
      </c>
      <c r="H600" s="176">
        <v>6.16927</v>
      </c>
      <c r="I600" s="176">
        <v>0.40991914999999995</v>
      </c>
      <c r="J600" s="176">
        <v>36.620742000000007</v>
      </c>
      <c r="K600" s="176">
        <v>-1.5535913599999995</v>
      </c>
      <c r="L600" s="176" t="s">
        <v>75</v>
      </c>
      <c r="M600" s="176" t="s">
        <v>75</v>
      </c>
      <c r="N600" s="176">
        <v>129.96917850000023</v>
      </c>
      <c r="P600" s="177"/>
      <c r="Q600" s="168"/>
      <c r="R600" s="168"/>
      <c r="S600" s="168"/>
      <c r="T600" s="184"/>
      <c r="U600" s="184"/>
      <c r="V600" s="184"/>
      <c r="W600" s="184"/>
      <c r="X600" s="184"/>
    </row>
    <row r="601" spans="1:24" s="166" customFormat="1" ht="8.65" customHeight="1" x14ac:dyDescent="0.15">
      <c r="A601" s="174" t="s">
        <v>18</v>
      </c>
      <c r="B601" s="175">
        <f t="shared" si="48"/>
        <v>412.55473506000027</v>
      </c>
      <c r="C601" s="176">
        <v>285.30130275999994</v>
      </c>
      <c r="D601" s="176">
        <v>1.7770979199999999</v>
      </c>
      <c r="E601" s="176" t="s">
        <v>75</v>
      </c>
      <c r="F601" s="176">
        <v>0</v>
      </c>
      <c r="G601" s="176">
        <v>8.2739649299999982</v>
      </c>
      <c r="H601" s="176">
        <v>13.420245110000002</v>
      </c>
      <c r="I601" s="176">
        <v>0</v>
      </c>
      <c r="J601" s="176">
        <v>0</v>
      </c>
      <c r="K601" s="176">
        <v>9.2662269599999991</v>
      </c>
      <c r="L601" s="176">
        <v>0.50474048000000005</v>
      </c>
      <c r="M601" s="176">
        <v>0</v>
      </c>
      <c r="N601" s="176">
        <v>94.011156900000344</v>
      </c>
      <c r="P601" s="177"/>
      <c r="Q601" s="168"/>
      <c r="R601" s="168"/>
      <c r="S601" s="168"/>
      <c r="T601" s="184"/>
      <c r="U601" s="184"/>
      <c r="V601" s="184"/>
      <c r="W601" s="184"/>
      <c r="X601" s="184"/>
    </row>
    <row r="602" spans="1:24" s="166" customFormat="1" ht="8.65" customHeight="1" x14ac:dyDescent="0.15">
      <c r="A602" s="178" t="s">
        <v>19</v>
      </c>
      <c r="B602" s="179">
        <f t="shared" si="48"/>
        <v>546.8166029100006</v>
      </c>
      <c r="C602" s="180">
        <v>411.32251464000007</v>
      </c>
      <c r="D602" s="180">
        <v>1.4394918400000001</v>
      </c>
      <c r="E602" s="180">
        <v>0</v>
      </c>
      <c r="F602" s="180">
        <v>0</v>
      </c>
      <c r="G602" s="180">
        <v>6.1830167499999984</v>
      </c>
      <c r="H602" s="180">
        <v>1.083199</v>
      </c>
      <c r="I602" s="180" t="s">
        <v>75</v>
      </c>
      <c r="J602" s="180" t="s">
        <v>75</v>
      </c>
      <c r="K602" s="180" t="s">
        <v>75</v>
      </c>
      <c r="L602" s="180" t="s">
        <v>75</v>
      </c>
      <c r="M602" s="180">
        <v>0</v>
      </c>
      <c r="N602" s="179">
        <v>126.78838068000056</v>
      </c>
      <c r="P602" s="177"/>
      <c r="Q602" s="168"/>
      <c r="R602" s="168"/>
      <c r="S602" s="168"/>
      <c r="T602" s="184"/>
      <c r="U602" s="184"/>
      <c r="V602" s="184"/>
      <c r="W602" s="184"/>
      <c r="X602" s="184"/>
    </row>
    <row r="603" spans="1:24" s="166" customFormat="1" ht="8.65" customHeight="1" x14ac:dyDescent="0.15">
      <c r="A603" s="174" t="s">
        <v>20</v>
      </c>
      <c r="B603" s="175">
        <f t="shared" si="48"/>
        <v>1364.9442528799996</v>
      </c>
      <c r="C603" s="176">
        <v>1085.9888539199997</v>
      </c>
      <c r="D603" s="176">
        <v>16.590795690000004</v>
      </c>
      <c r="E603" s="176">
        <v>21.669663309999997</v>
      </c>
      <c r="F603" s="176" t="s">
        <v>75</v>
      </c>
      <c r="G603" s="176">
        <v>90.774010840000017</v>
      </c>
      <c r="H603" s="176">
        <v>69.489855949999992</v>
      </c>
      <c r="I603" s="176" t="s">
        <v>75</v>
      </c>
      <c r="J603" s="176">
        <v>26.182679920000002</v>
      </c>
      <c r="K603" s="176">
        <v>11.914834370000001</v>
      </c>
      <c r="L603" s="176" t="s">
        <v>75</v>
      </c>
      <c r="M603" s="176">
        <v>0.75497000000000003</v>
      </c>
      <c r="N603" s="175">
        <v>41.578588879999643</v>
      </c>
      <c r="P603" s="177"/>
      <c r="Q603" s="168"/>
      <c r="R603" s="168"/>
      <c r="S603" s="168"/>
      <c r="T603" s="184"/>
      <c r="U603" s="184"/>
      <c r="V603" s="184"/>
      <c r="W603" s="184"/>
      <c r="X603" s="184"/>
    </row>
    <row r="604" spans="1:24" s="166" customFormat="1" ht="8.65" customHeight="1" x14ac:dyDescent="0.15">
      <c r="A604" s="174" t="s">
        <v>21</v>
      </c>
      <c r="B604" s="175">
        <f t="shared" si="48"/>
        <v>164.75201005999998</v>
      </c>
      <c r="C604" s="176">
        <v>55.969354960000004</v>
      </c>
      <c r="D604" s="176">
        <v>1.7982345400000002</v>
      </c>
      <c r="E604" s="176">
        <v>0</v>
      </c>
      <c r="F604" s="176">
        <v>0</v>
      </c>
      <c r="G604" s="176">
        <v>78.492849379999996</v>
      </c>
      <c r="H604" s="176">
        <v>41.043354000000001</v>
      </c>
      <c r="I604" s="176" t="s">
        <v>75</v>
      </c>
      <c r="J604" s="176">
        <v>-4.4108146900000014</v>
      </c>
      <c r="K604" s="176">
        <v>1.2362543800000001</v>
      </c>
      <c r="L604" s="176" t="s">
        <v>75</v>
      </c>
      <c r="M604" s="176">
        <v>0</v>
      </c>
      <c r="N604" s="175">
        <v>-9.3772225100000242</v>
      </c>
      <c r="P604" s="177"/>
      <c r="Q604" s="168"/>
      <c r="R604" s="168"/>
      <c r="S604" s="168"/>
      <c r="T604" s="184"/>
      <c r="U604" s="184"/>
      <c r="V604" s="184"/>
      <c r="W604" s="184"/>
      <c r="X604" s="184"/>
    </row>
    <row r="605" spans="1:24" s="166" customFormat="1" ht="8.65" customHeight="1" x14ac:dyDescent="0.15">
      <c r="A605" s="174" t="s">
        <v>22</v>
      </c>
      <c r="B605" s="175">
        <f t="shared" si="48"/>
        <v>264.95352255999978</v>
      </c>
      <c r="C605" s="176">
        <v>180.73923475999993</v>
      </c>
      <c r="D605" s="176">
        <v>1.3887633399999999</v>
      </c>
      <c r="E605" s="176">
        <v>0.14333199999999996</v>
      </c>
      <c r="F605" s="176">
        <v>18.596464999999998</v>
      </c>
      <c r="G605" s="176">
        <v>15.49550269</v>
      </c>
      <c r="H605" s="176" t="s">
        <v>75</v>
      </c>
      <c r="I605" s="176" t="s">
        <v>75</v>
      </c>
      <c r="J605" s="176">
        <v>4.9474970000000003</v>
      </c>
      <c r="K605" s="176">
        <v>17.8125955</v>
      </c>
      <c r="L605" s="176" t="s">
        <v>75</v>
      </c>
      <c r="M605" s="176">
        <v>0</v>
      </c>
      <c r="N605" s="175">
        <v>25.830132269999865</v>
      </c>
      <c r="P605" s="177"/>
      <c r="Q605" s="168"/>
      <c r="R605" s="168"/>
      <c r="S605" s="168"/>
      <c r="T605" s="184"/>
      <c r="U605" s="184"/>
      <c r="V605" s="184"/>
      <c r="W605" s="184"/>
      <c r="X605" s="184"/>
    </row>
    <row r="606" spans="1:24" s="166" customFormat="1" ht="8.65" customHeight="1" x14ac:dyDescent="0.15">
      <c r="A606" s="178" t="s">
        <v>23</v>
      </c>
      <c r="B606" s="179">
        <f t="shared" si="48"/>
        <v>2476.7922669099985</v>
      </c>
      <c r="C606" s="180">
        <v>1678.6894579900002</v>
      </c>
      <c r="D606" s="180">
        <v>14.578113210000003</v>
      </c>
      <c r="E606" s="180">
        <v>32.447536460000009</v>
      </c>
      <c r="F606" s="180">
        <v>1.051706</v>
      </c>
      <c r="G606" s="180">
        <v>30.718618679999999</v>
      </c>
      <c r="H606" s="180">
        <v>233.37569416000002</v>
      </c>
      <c r="I606" s="180" t="s">
        <v>75</v>
      </c>
      <c r="J606" s="180">
        <v>96.95725800000001</v>
      </c>
      <c r="K606" s="180">
        <v>1.5079893299999998</v>
      </c>
      <c r="L606" s="180">
        <v>257.34270040000001</v>
      </c>
      <c r="M606" s="180" t="s">
        <v>75</v>
      </c>
      <c r="N606" s="179">
        <v>130.12319267999828</v>
      </c>
      <c r="P606" s="177"/>
      <c r="Q606" s="168"/>
      <c r="R606" s="168"/>
      <c r="S606" s="168"/>
      <c r="T606" s="184"/>
      <c r="U606" s="184"/>
      <c r="V606" s="184"/>
      <c r="W606" s="184"/>
      <c r="X606" s="184"/>
    </row>
    <row r="607" spans="1:24" s="166" customFormat="1" ht="8.65" customHeight="1" x14ac:dyDescent="0.15">
      <c r="A607" s="174" t="s">
        <v>24</v>
      </c>
      <c r="B607" s="175">
        <f t="shared" si="48"/>
        <v>6155.7892891999891</v>
      </c>
      <c r="C607" s="176">
        <v>3279.6558639000054</v>
      </c>
      <c r="D607" s="176">
        <v>69.294052190000002</v>
      </c>
      <c r="E607" s="176">
        <v>59.675401899999983</v>
      </c>
      <c r="F607" s="176">
        <v>133.19963320000005</v>
      </c>
      <c r="G607" s="176">
        <v>1484.6551414799999</v>
      </c>
      <c r="H607" s="176">
        <v>119.80027124999999</v>
      </c>
      <c r="I607" s="176">
        <v>12.529715510000003</v>
      </c>
      <c r="J607" s="176">
        <v>261.41850979999992</v>
      </c>
      <c r="K607" s="176">
        <v>87.036142279999993</v>
      </c>
      <c r="L607" s="176">
        <v>47.870756880000016</v>
      </c>
      <c r="M607" s="176">
        <v>-19.823732050000643</v>
      </c>
      <c r="N607" s="175">
        <v>620.47753285998442</v>
      </c>
      <c r="P607" s="177"/>
      <c r="Q607" s="168"/>
      <c r="R607" s="168"/>
      <c r="S607" s="168"/>
      <c r="T607" s="184"/>
      <c r="U607" s="184"/>
      <c r="V607" s="184"/>
      <c r="W607" s="184"/>
      <c r="X607" s="184"/>
    </row>
    <row r="608" spans="1:24" s="166" customFormat="1" ht="8.65" customHeight="1" x14ac:dyDescent="0.15">
      <c r="A608" s="174" t="s">
        <v>25</v>
      </c>
      <c r="B608" s="175">
        <f t="shared" si="48"/>
        <v>231.77562836999994</v>
      </c>
      <c r="C608" s="176">
        <v>120.93205715000002</v>
      </c>
      <c r="D608" s="176">
        <v>3.2125752100000002</v>
      </c>
      <c r="E608" s="176" t="s">
        <v>75</v>
      </c>
      <c r="F608" s="176">
        <v>-1.4605360000000001</v>
      </c>
      <c r="G608" s="176">
        <v>20.544312249999997</v>
      </c>
      <c r="H608" s="176">
        <v>-21.205556929999997</v>
      </c>
      <c r="I608" s="176">
        <v>8.9682055900000002</v>
      </c>
      <c r="J608" s="176">
        <v>0</v>
      </c>
      <c r="K608" s="176">
        <v>0.4470401</v>
      </c>
      <c r="L608" s="176" t="s">
        <v>75</v>
      </c>
      <c r="M608" s="176" t="s">
        <v>75</v>
      </c>
      <c r="N608" s="175">
        <v>100.33753099999993</v>
      </c>
      <c r="P608" s="177"/>
      <c r="Q608" s="168"/>
      <c r="R608" s="168"/>
      <c r="S608" s="168"/>
      <c r="T608" s="184"/>
      <c r="U608" s="184"/>
      <c r="V608" s="184"/>
      <c r="W608" s="184"/>
      <c r="X608" s="184"/>
    </row>
    <row r="609" spans="1:24" s="166" customFormat="1" ht="8.65" customHeight="1" x14ac:dyDescent="0.15">
      <c r="A609" s="174" t="s">
        <v>26</v>
      </c>
      <c r="B609" s="175">
        <f t="shared" si="48"/>
        <v>1757.5028029799985</v>
      </c>
      <c r="C609" s="176">
        <v>755.4292180999995</v>
      </c>
      <c r="D609" s="176">
        <v>4.6442207599999987</v>
      </c>
      <c r="E609" s="176">
        <v>56.701936499999995</v>
      </c>
      <c r="F609" s="176">
        <v>14.726254000000001</v>
      </c>
      <c r="G609" s="176">
        <v>293.35098970999985</v>
      </c>
      <c r="H609" s="176">
        <v>47.63954305</v>
      </c>
      <c r="I609" s="176">
        <v>-3.3552173100000005</v>
      </c>
      <c r="J609" s="176">
        <v>342.29808522999991</v>
      </c>
      <c r="K609" s="176">
        <v>36.912228670000005</v>
      </c>
      <c r="L609" s="176">
        <v>64.759226440000006</v>
      </c>
      <c r="M609" s="176">
        <v>0</v>
      </c>
      <c r="N609" s="175">
        <v>144.39631782999891</v>
      </c>
      <c r="P609" s="177"/>
      <c r="Q609" s="168"/>
      <c r="R609" s="168"/>
      <c r="S609" s="168"/>
      <c r="T609" s="184"/>
      <c r="U609" s="184"/>
      <c r="V609" s="184"/>
      <c r="W609" s="184"/>
      <c r="X609" s="184"/>
    </row>
    <row r="610" spans="1:24" s="166" customFormat="1" ht="8.65" customHeight="1" x14ac:dyDescent="0.15">
      <c r="A610" s="178" t="s">
        <v>27</v>
      </c>
      <c r="B610" s="179">
        <f t="shared" si="48"/>
        <v>167.44257227</v>
      </c>
      <c r="C610" s="180">
        <v>81.468134849999998</v>
      </c>
      <c r="D610" s="180">
        <v>1.8720749200000002</v>
      </c>
      <c r="E610" s="180" t="s">
        <v>75</v>
      </c>
      <c r="F610" s="180" t="s">
        <v>75</v>
      </c>
      <c r="G610" s="180">
        <v>18.325136299999997</v>
      </c>
      <c r="H610" s="180">
        <v>4.0141790000000004</v>
      </c>
      <c r="I610" s="180" t="s">
        <v>75</v>
      </c>
      <c r="J610" s="180" t="s">
        <v>75</v>
      </c>
      <c r="K610" s="180">
        <v>5.1440156300000002</v>
      </c>
      <c r="L610" s="180">
        <v>20.024549630000003</v>
      </c>
      <c r="M610" s="180">
        <v>0</v>
      </c>
      <c r="N610" s="179">
        <v>36.594481940000009</v>
      </c>
      <c r="P610" s="177"/>
      <c r="Q610" s="168"/>
      <c r="R610" s="168"/>
      <c r="S610" s="168"/>
      <c r="T610" s="184"/>
      <c r="U610" s="184"/>
      <c r="V610" s="184"/>
      <c r="W610" s="184"/>
      <c r="X610" s="184"/>
    </row>
    <row r="611" spans="1:24" s="166" customFormat="1" ht="8.65" customHeight="1" x14ac:dyDescent="0.15">
      <c r="A611" s="174" t="s">
        <v>28</v>
      </c>
      <c r="B611" s="175">
        <f t="shared" si="48"/>
        <v>527.41335170999992</v>
      </c>
      <c r="C611" s="176">
        <v>314.02066788000002</v>
      </c>
      <c r="D611" s="176">
        <v>2.2798667799999999</v>
      </c>
      <c r="E611" s="176">
        <v>0</v>
      </c>
      <c r="F611" s="176" t="s">
        <v>75</v>
      </c>
      <c r="G611" s="176">
        <v>69.374601919999975</v>
      </c>
      <c r="H611" s="176">
        <v>73.861380000000011</v>
      </c>
      <c r="I611" s="176" t="s">
        <v>75</v>
      </c>
      <c r="J611" s="176" t="s">
        <v>75</v>
      </c>
      <c r="K611" s="176">
        <v>1.9545525999999995</v>
      </c>
      <c r="L611" s="176">
        <v>58.77486747999999</v>
      </c>
      <c r="M611" s="176">
        <v>0</v>
      </c>
      <c r="N611" s="175">
        <v>7.1474150499999496</v>
      </c>
      <c r="P611" s="177"/>
      <c r="Q611" s="168"/>
      <c r="R611" s="168"/>
      <c r="S611" s="168"/>
      <c r="T611" s="184"/>
      <c r="U611" s="184"/>
      <c r="V611" s="184"/>
      <c r="W611" s="184"/>
      <c r="X611" s="184"/>
    </row>
    <row r="612" spans="1:24" s="166" customFormat="1" ht="8.65" customHeight="1" x14ac:dyDescent="0.15">
      <c r="A612" s="174" t="s">
        <v>29</v>
      </c>
      <c r="B612" s="175">
        <f t="shared" si="48"/>
        <v>2710.739976810004</v>
      </c>
      <c r="C612" s="176">
        <v>1904.4974105899998</v>
      </c>
      <c r="D612" s="176">
        <v>5.6303961999999999</v>
      </c>
      <c r="E612" s="176">
        <v>341.81368385999991</v>
      </c>
      <c r="F612" s="176">
        <v>47.200612000000007</v>
      </c>
      <c r="G612" s="176">
        <v>65.386076659999986</v>
      </c>
      <c r="H612" s="176">
        <v>51.208345850000001</v>
      </c>
      <c r="I612" s="176" t="s">
        <v>75</v>
      </c>
      <c r="J612" s="176">
        <v>100.68829028</v>
      </c>
      <c r="K612" s="176">
        <v>17.451737259999998</v>
      </c>
      <c r="L612" s="176">
        <v>86.667831719999981</v>
      </c>
      <c r="M612" s="176" t="s">
        <v>75</v>
      </c>
      <c r="N612" s="175">
        <v>90.195592390004549</v>
      </c>
      <c r="P612" s="177"/>
      <c r="Q612" s="168"/>
      <c r="R612" s="168"/>
      <c r="S612" s="168"/>
      <c r="T612" s="184"/>
      <c r="U612" s="184"/>
      <c r="V612" s="184"/>
      <c r="W612" s="184"/>
      <c r="X612" s="184"/>
    </row>
    <row r="613" spans="1:24" s="166" customFormat="1" ht="8.65" customHeight="1" x14ac:dyDescent="0.15">
      <c r="A613" s="174" t="s">
        <v>30</v>
      </c>
      <c r="B613" s="175">
        <f t="shared" si="48"/>
        <v>3042.8071726400017</v>
      </c>
      <c r="C613" s="176">
        <v>1512.2825299299982</v>
      </c>
      <c r="D613" s="176">
        <v>63.460802460000011</v>
      </c>
      <c r="E613" s="176">
        <v>-43.835965200000011</v>
      </c>
      <c r="F613" s="176">
        <v>45.286306720000013</v>
      </c>
      <c r="G613" s="176">
        <v>359.39059333</v>
      </c>
      <c r="H613" s="176">
        <v>44.958334729999997</v>
      </c>
      <c r="I613" s="176">
        <v>11.456563920000001</v>
      </c>
      <c r="J613" s="176">
        <v>272.55356033000004</v>
      </c>
      <c r="K613" s="176">
        <v>23.803312080000001</v>
      </c>
      <c r="L613" s="176">
        <v>-0.66458534000000036</v>
      </c>
      <c r="M613" s="176">
        <v>-8.9970160000000323</v>
      </c>
      <c r="N613" s="175">
        <v>763.11273568000342</v>
      </c>
      <c r="P613" s="177"/>
      <c r="Q613" s="168"/>
      <c r="R613" s="168"/>
      <c r="S613" s="168"/>
      <c r="T613" s="184"/>
      <c r="U613" s="184"/>
      <c r="V613" s="184"/>
      <c r="W613" s="184"/>
      <c r="X613" s="184"/>
    </row>
    <row r="614" spans="1:24" s="166" customFormat="1" ht="8.65" customHeight="1" x14ac:dyDescent="0.15">
      <c r="A614" s="178" t="s">
        <v>31</v>
      </c>
      <c r="B614" s="179">
        <f t="shared" si="48"/>
        <v>418.48656508000016</v>
      </c>
      <c r="C614" s="180">
        <v>239.59422470999993</v>
      </c>
      <c r="D614" s="180">
        <v>42.113445160000005</v>
      </c>
      <c r="E614" s="180" t="s">
        <v>75</v>
      </c>
      <c r="F614" s="180">
        <v>0.56902600000000014</v>
      </c>
      <c r="G614" s="180">
        <v>-6.4236483300000016</v>
      </c>
      <c r="H614" s="180">
        <v>3.3832519999999997</v>
      </c>
      <c r="I614" s="180" t="s">
        <v>75</v>
      </c>
      <c r="J614" s="180" t="s">
        <v>75</v>
      </c>
      <c r="K614" s="180">
        <v>89.487382149999988</v>
      </c>
      <c r="L614" s="180">
        <v>10.82576235</v>
      </c>
      <c r="M614" s="180">
        <v>0</v>
      </c>
      <c r="N614" s="179">
        <v>38.937121040000193</v>
      </c>
      <c r="P614" s="177"/>
      <c r="Q614" s="168"/>
      <c r="R614" s="168"/>
      <c r="S614" s="168"/>
      <c r="T614" s="184"/>
      <c r="U614" s="184"/>
      <c r="V614" s="184"/>
      <c r="W614" s="184"/>
      <c r="X614" s="184"/>
    </row>
    <row r="615" spans="1:24" s="166" customFormat="1" ht="8.65" customHeight="1" x14ac:dyDescent="0.15">
      <c r="A615" s="174" t="s">
        <v>32</v>
      </c>
      <c r="B615" s="175">
        <f t="shared" si="48"/>
        <v>496.89247329000034</v>
      </c>
      <c r="C615" s="176">
        <v>78.387852740000014</v>
      </c>
      <c r="D615" s="176">
        <v>9.3130686800000007</v>
      </c>
      <c r="E615" s="176">
        <v>23.961197739999999</v>
      </c>
      <c r="F615" s="176">
        <v>12.014397000000001</v>
      </c>
      <c r="G615" s="176">
        <v>167.94643624000008</v>
      </c>
      <c r="H615" s="176">
        <v>2.8781159999999999</v>
      </c>
      <c r="I615" s="176" t="s">
        <v>75</v>
      </c>
      <c r="J615" s="176">
        <v>158.85056435000001</v>
      </c>
      <c r="K615" s="176">
        <v>8.6365421100000006</v>
      </c>
      <c r="L615" s="176">
        <v>0.15366679</v>
      </c>
      <c r="M615" s="176">
        <v>0</v>
      </c>
      <c r="N615" s="175">
        <v>34.750631640000279</v>
      </c>
      <c r="P615" s="177"/>
      <c r="Q615" s="168"/>
      <c r="R615" s="168"/>
      <c r="S615" s="168"/>
      <c r="T615" s="184"/>
      <c r="U615" s="184"/>
      <c r="V615" s="184"/>
      <c r="W615" s="184"/>
      <c r="X615" s="184"/>
    </row>
    <row r="616" spans="1:24" s="166" customFormat="1" ht="8.65" customHeight="1" x14ac:dyDescent="0.15">
      <c r="A616" s="174" t="s">
        <v>33</v>
      </c>
      <c r="B616" s="175">
        <f t="shared" si="48"/>
        <v>103.75391219000002</v>
      </c>
      <c r="C616" s="176">
        <v>58.37663573999999</v>
      </c>
      <c r="D616" s="176">
        <v>1.6707422100000002</v>
      </c>
      <c r="E616" s="176">
        <v>0</v>
      </c>
      <c r="F616" s="176" t="s">
        <v>75</v>
      </c>
      <c r="G616" s="176">
        <v>16.375067360000003</v>
      </c>
      <c r="H616" s="176">
        <v>12.876854259999998</v>
      </c>
      <c r="I616" s="176" t="s">
        <v>75</v>
      </c>
      <c r="J616" s="176">
        <v>0</v>
      </c>
      <c r="K616" s="176">
        <v>1.5287515099999998</v>
      </c>
      <c r="L616" s="176">
        <v>0.36199248000000001</v>
      </c>
      <c r="M616" s="176">
        <v>0</v>
      </c>
      <c r="N616" s="175">
        <v>12.563868630000016</v>
      </c>
      <c r="P616" s="177"/>
      <c r="Q616" s="168"/>
      <c r="R616" s="168"/>
      <c r="S616" s="168"/>
      <c r="T616" s="184"/>
      <c r="U616" s="184"/>
      <c r="V616" s="184"/>
      <c r="W616" s="184"/>
      <c r="X616" s="184"/>
    </row>
    <row r="617" spans="1:24" s="166" customFormat="1" ht="8.65" customHeight="1" x14ac:dyDescent="0.15">
      <c r="A617" s="174" t="s">
        <v>34</v>
      </c>
      <c r="B617" s="175">
        <f t="shared" si="48"/>
        <v>3273.4900950199917</v>
      </c>
      <c r="C617" s="176">
        <v>1590.0480488700002</v>
      </c>
      <c r="D617" s="176">
        <v>20.042892509999998</v>
      </c>
      <c r="E617" s="176">
        <v>16.765042410000014</v>
      </c>
      <c r="F617" s="176">
        <v>9.89456384</v>
      </c>
      <c r="G617" s="176">
        <v>153.81586601999996</v>
      </c>
      <c r="H617" s="176">
        <v>48.581623380000011</v>
      </c>
      <c r="I617" s="176" t="s">
        <v>75</v>
      </c>
      <c r="J617" s="176">
        <v>130.33984408999996</v>
      </c>
      <c r="K617" s="176">
        <v>20.599310809999999</v>
      </c>
      <c r="L617" s="176">
        <v>-2.4119232799999999</v>
      </c>
      <c r="M617" s="176" t="s">
        <v>75</v>
      </c>
      <c r="N617" s="175">
        <v>1285.8148263699916</v>
      </c>
      <c r="P617" s="177"/>
      <c r="Q617" s="168"/>
      <c r="R617" s="168"/>
      <c r="S617" s="168"/>
      <c r="T617" s="184"/>
      <c r="U617" s="184"/>
      <c r="V617" s="184"/>
      <c r="W617" s="184"/>
      <c r="X617" s="184"/>
    </row>
    <row r="618" spans="1:24" s="166" customFormat="1" ht="8.65" customHeight="1" x14ac:dyDescent="0.15">
      <c r="A618" s="178" t="s">
        <v>35</v>
      </c>
      <c r="B618" s="179">
        <f>SUM(C618:N618)</f>
        <v>296.54512715000021</v>
      </c>
      <c r="C618" s="180">
        <v>49.602920240000003</v>
      </c>
      <c r="D618" s="180">
        <v>1.9793419600000002</v>
      </c>
      <c r="E618" s="180">
        <v>0</v>
      </c>
      <c r="F618" s="180">
        <v>1.6204169999999998</v>
      </c>
      <c r="G618" s="180">
        <v>123.96239849000004</v>
      </c>
      <c r="H618" s="180">
        <v>7.3619290000000017</v>
      </c>
      <c r="I618" s="180" t="s">
        <v>75</v>
      </c>
      <c r="J618" s="180">
        <v>8.6377069999999989</v>
      </c>
      <c r="K618" s="180">
        <v>4.3798838299999998</v>
      </c>
      <c r="L618" s="180">
        <v>19.56352205</v>
      </c>
      <c r="M618" s="180">
        <v>0</v>
      </c>
      <c r="N618" s="179">
        <v>79.43700758000017</v>
      </c>
      <c r="P618" s="177"/>
      <c r="Q618" s="168"/>
      <c r="R618" s="168"/>
      <c r="S618" s="168"/>
      <c r="T618" s="184"/>
      <c r="U618" s="184"/>
      <c r="V618" s="184"/>
      <c r="W618" s="184"/>
      <c r="X618" s="184"/>
    </row>
    <row r="619" spans="1:24" s="166" customFormat="1" ht="8.65" customHeight="1" x14ac:dyDescent="0.15">
      <c r="A619" s="174" t="s">
        <v>36</v>
      </c>
      <c r="B619" s="175">
        <f t="shared" ref="B619:B630" si="49">SUM(C619:N619)</f>
        <v>800.62025427999959</v>
      </c>
      <c r="C619" s="176">
        <v>314.57950371000021</v>
      </c>
      <c r="D619" s="176">
        <v>8.8243875100000011</v>
      </c>
      <c r="E619" s="176">
        <v>295.98427710000016</v>
      </c>
      <c r="F619" s="176">
        <v>5.1737269999999995</v>
      </c>
      <c r="G619" s="176">
        <v>100.41067630999996</v>
      </c>
      <c r="H619" s="176" t="s">
        <v>75</v>
      </c>
      <c r="I619" s="176">
        <v>0.53443067</v>
      </c>
      <c r="J619" s="176" t="s">
        <v>75</v>
      </c>
      <c r="K619" s="176">
        <v>21.411185510000003</v>
      </c>
      <c r="L619" s="176">
        <v>6.3445648800000036</v>
      </c>
      <c r="M619" s="176">
        <v>12.625344</v>
      </c>
      <c r="N619" s="175">
        <v>34.732157589999133</v>
      </c>
      <c r="P619" s="177"/>
      <c r="Q619" s="168"/>
      <c r="R619" s="168"/>
      <c r="S619" s="168"/>
      <c r="T619" s="184"/>
      <c r="U619" s="184"/>
      <c r="V619" s="184"/>
      <c r="W619" s="184"/>
      <c r="X619" s="184"/>
    </row>
    <row r="620" spans="1:24" s="166" customFormat="1" ht="8.65" customHeight="1" x14ac:dyDescent="0.15">
      <c r="A620" s="174" t="s">
        <v>61</v>
      </c>
      <c r="B620" s="175">
        <f t="shared" si="49"/>
        <v>1434.1473983500009</v>
      </c>
      <c r="C620" s="176">
        <v>816.62991245000001</v>
      </c>
      <c r="D620" s="176">
        <v>18.860386630000001</v>
      </c>
      <c r="E620" s="176">
        <v>40.224888159999992</v>
      </c>
      <c r="F620" s="176">
        <v>23.522660000000002</v>
      </c>
      <c r="G620" s="176">
        <v>206.99314562000009</v>
      </c>
      <c r="H620" s="176">
        <v>56.042780999999998</v>
      </c>
      <c r="I620" s="176">
        <v>115.59363281</v>
      </c>
      <c r="J620" s="176">
        <v>109.77823745000001</v>
      </c>
      <c r="K620" s="176">
        <v>19.204314370000002</v>
      </c>
      <c r="L620" s="176">
        <v>-9.3125124799999988</v>
      </c>
      <c r="M620" s="176">
        <v>-35.799745000000001</v>
      </c>
      <c r="N620" s="175">
        <v>72.409697340000776</v>
      </c>
      <c r="P620" s="177"/>
      <c r="Q620" s="168"/>
      <c r="R620" s="168"/>
      <c r="S620" s="168"/>
      <c r="T620" s="184"/>
      <c r="U620" s="184"/>
      <c r="V620" s="184"/>
      <c r="W620" s="184"/>
      <c r="X620" s="184"/>
    </row>
    <row r="621" spans="1:24" s="166" customFormat="1" ht="8.65" customHeight="1" x14ac:dyDescent="0.15">
      <c r="A621" s="174" t="s">
        <v>38</v>
      </c>
      <c r="B621" s="175">
        <f t="shared" si="49"/>
        <v>360.26442493000036</v>
      </c>
      <c r="C621" s="176">
        <v>107.23127447000005</v>
      </c>
      <c r="D621" s="176">
        <v>3.4133075800000001</v>
      </c>
      <c r="E621" s="176">
        <v>129.74713106999999</v>
      </c>
      <c r="F621" s="176">
        <v>-0.52313294000000021</v>
      </c>
      <c r="G621" s="176">
        <v>60.025816679999998</v>
      </c>
      <c r="H621" s="176">
        <v>18.757643449999996</v>
      </c>
      <c r="I621" s="176">
        <v>0.69470858000000002</v>
      </c>
      <c r="J621" s="176">
        <v>3.1608580000000002</v>
      </c>
      <c r="K621" s="176">
        <v>1.3821387199999999</v>
      </c>
      <c r="L621" s="176">
        <v>5.0967630099999992</v>
      </c>
      <c r="M621" s="176" t="s">
        <v>75</v>
      </c>
      <c r="N621" s="175">
        <v>31.277916310000307</v>
      </c>
      <c r="P621" s="177"/>
      <c r="Q621" s="168"/>
      <c r="R621" s="168"/>
      <c r="S621" s="168"/>
      <c r="T621" s="184"/>
      <c r="U621" s="184"/>
      <c r="V621" s="184"/>
      <c r="W621" s="184"/>
      <c r="X621" s="184"/>
    </row>
    <row r="622" spans="1:24" s="166" customFormat="1" ht="8.65" customHeight="1" x14ac:dyDescent="0.15">
      <c r="A622" s="178" t="s">
        <v>39</v>
      </c>
      <c r="B622" s="179">
        <f t="shared" si="49"/>
        <v>1887.13871363</v>
      </c>
      <c r="C622" s="180">
        <v>740.59830535999993</v>
      </c>
      <c r="D622" s="180">
        <v>0.92336238999999998</v>
      </c>
      <c r="E622" s="180">
        <v>127.58526058</v>
      </c>
      <c r="F622" s="180" t="s">
        <v>75</v>
      </c>
      <c r="G622" s="180">
        <v>104.85145134</v>
      </c>
      <c r="H622" s="180">
        <v>3.5090330000000001</v>
      </c>
      <c r="I622" s="180" t="s">
        <v>75</v>
      </c>
      <c r="J622" s="180">
        <v>89.970397859999991</v>
      </c>
      <c r="K622" s="180">
        <v>2.4338168299999996</v>
      </c>
      <c r="L622" s="180">
        <v>53.770842910000006</v>
      </c>
      <c r="M622" s="180">
        <v>0</v>
      </c>
      <c r="N622" s="179">
        <v>763.49624335999988</v>
      </c>
      <c r="P622" s="177"/>
      <c r="Q622" s="168"/>
      <c r="R622" s="168"/>
      <c r="S622" s="168"/>
      <c r="T622" s="184"/>
      <c r="U622" s="184"/>
      <c r="V622" s="184"/>
      <c r="W622" s="184"/>
      <c r="X622" s="184"/>
    </row>
    <row r="623" spans="1:24" s="166" customFormat="1" ht="8.65" customHeight="1" x14ac:dyDescent="0.15">
      <c r="A623" s="174" t="s">
        <v>40</v>
      </c>
      <c r="B623" s="175">
        <f t="shared" si="49"/>
        <v>440.88667921000001</v>
      </c>
      <c r="C623" s="176">
        <v>139.70201790999997</v>
      </c>
      <c r="D623" s="176">
        <v>2.9372950500000004</v>
      </c>
      <c r="E623" s="176" t="s">
        <v>75</v>
      </c>
      <c r="F623" s="176">
        <v>18.620294999999999</v>
      </c>
      <c r="G623" s="176">
        <v>12.986057540000001</v>
      </c>
      <c r="H623" s="176">
        <v>219.42857600000002</v>
      </c>
      <c r="I623" s="176" t="s">
        <v>75</v>
      </c>
      <c r="J623" s="176">
        <v>17.303593080000002</v>
      </c>
      <c r="K623" s="176">
        <v>0.94176028000000012</v>
      </c>
      <c r="L623" s="176">
        <v>-14.492272289999999</v>
      </c>
      <c r="M623" s="176" t="s">
        <v>75</v>
      </c>
      <c r="N623" s="175">
        <v>43.459356640000067</v>
      </c>
      <c r="P623" s="177"/>
      <c r="Q623" s="168"/>
      <c r="R623" s="168"/>
      <c r="S623" s="168"/>
      <c r="T623" s="184"/>
      <c r="U623" s="184"/>
      <c r="V623" s="184"/>
      <c r="W623" s="184"/>
      <c r="X623" s="184"/>
    </row>
    <row r="624" spans="1:24" s="166" customFormat="1" ht="8.65" customHeight="1" x14ac:dyDescent="0.15">
      <c r="A624" s="174" t="s">
        <v>41</v>
      </c>
      <c r="B624" s="175">
        <f t="shared" si="49"/>
        <v>640.04763953999998</v>
      </c>
      <c r="C624" s="176">
        <v>484.69836395000027</v>
      </c>
      <c r="D624" s="176">
        <v>2.949504500000002</v>
      </c>
      <c r="E624" s="176">
        <v>-0.46508514000000023</v>
      </c>
      <c r="F624" s="176">
        <v>3.7432610000000004</v>
      </c>
      <c r="G624" s="176">
        <v>52.730425229999994</v>
      </c>
      <c r="H624" s="176">
        <v>2.0810372400000006</v>
      </c>
      <c r="I624" s="176" t="s">
        <v>75</v>
      </c>
      <c r="J624" s="176">
        <v>0</v>
      </c>
      <c r="K624" s="176">
        <v>12.26556757</v>
      </c>
      <c r="L624" s="176" t="s">
        <v>75</v>
      </c>
      <c r="M624" s="176">
        <v>0</v>
      </c>
      <c r="N624" s="175">
        <v>82.044565189999616</v>
      </c>
      <c r="P624" s="177"/>
      <c r="Q624" s="168"/>
      <c r="R624" s="168"/>
      <c r="S624" s="168"/>
      <c r="T624" s="184"/>
      <c r="U624" s="184"/>
      <c r="V624" s="184"/>
      <c r="W624" s="184"/>
      <c r="X624" s="184"/>
    </row>
    <row r="625" spans="1:24" s="166" customFormat="1" ht="8.65" customHeight="1" x14ac:dyDescent="0.15">
      <c r="A625" s="174" t="s">
        <v>42</v>
      </c>
      <c r="B625" s="175">
        <f t="shared" si="49"/>
        <v>729.82197261999943</v>
      </c>
      <c r="C625" s="176">
        <v>463.58113701000019</v>
      </c>
      <c r="D625" s="176">
        <v>2.1262380900000002</v>
      </c>
      <c r="E625" s="176">
        <v>5.904253000000001E-2</v>
      </c>
      <c r="F625" s="176">
        <v>3.2344610000000005</v>
      </c>
      <c r="G625" s="176">
        <v>146.22474159000001</v>
      </c>
      <c r="H625" s="176">
        <v>-0.58226200000000006</v>
      </c>
      <c r="I625" s="176" t="s">
        <v>75</v>
      </c>
      <c r="J625" s="176" t="s">
        <v>75</v>
      </c>
      <c r="K625" s="176">
        <v>21.222984310000001</v>
      </c>
      <c r="L625" s="176">
        <v>1.6260401400000002</v>
      </c>
      <c r="M625" s="176">
        <v>0</v>
      </c>
      <c r="N625" s="175">
        <v>92.329589949999217</v>
      </c>
      <c r="P625" s="177"/>
      <c r="Q625" s="168"/>
      <c r="R625" s="168"/>
      <c r="S625" s="168"/>
      <c r="T625" s="184"/>
      <c r="U625" s="184"/>
      <c r="V625" s="184"/>
      <c r="W625" s="184"/>
      <c r="X625" s="184"/>
    </row>
    <row r="626" spans="1:24" s="166" customFormat="1" ht="8.65" customHeight="1" x14ac:dyDescent="0.15">
      <c r="A626" s="178" t="s">
        <v>43</v>
      </c>
      <c r="B626" s="179">
        <f t="shared" si="49"/>
        <v>1095.9076594400001</v>
      </c>
      <c r="C626" s="180">
        <v>774.89531131000035</v>
      </c>
      <c r="D626" s="180">
        <v>-11.158954970000003</v>
      </c>
      <c r="E626" s="180">
        <v>-5.857846330000001</v>
      </c>
      <c r="F626" s="180">
        <v>4.0838549999999998</v>
      </c>
      <c r="G626" s="180">
        <v>178.94474079</v>
      </c>
      <c r="H626" s="180">
        <v>7.8563920000000005</v>
      </c>
      <c r="I626" s="180" t="s">
        <v>75</v>
      </c>
      <c r="J626" s="180">
        <v>46.558579719999997</v>
      </c>
      <c r="K626" s="180">
        <v>21.769219880000001</v>
      </c>
      <c r="L626" s="180">
        <v>0.55450376000000001</v>
      </c>
      <c r="M626" s="180" t="s">
        <v>75</v>
      </c>
      <c r="N626" s="179">
        <v>78.261858279999728</v>
      </c>
      <c r="P626" s="177"/>
      <c r="Q626" s="168"/>
      <c r="R626" s="168"/>
      <c r="S626" s="168"/>
      <c r="T626" s="184"/>
      <c r="U626" s="184"/>
      <c r="V626" s="184"/>
      <c r="W626" s="184"/>
      <c r="X626" s="184"/>
    </row>
    <row r="627" spans="1:24" s="166" customFormat="1" ht="8.65" customHeight="1" x14ac:dyDescent="0.15">
      <c r="A627" s="174" t="s">
        <v>44</v>
      </c>
      <c r="B627" s="175">
        <f t="shared" si="49"/>
        <v>125.27940821000001</v>
      </c>
      <c r="C627" s="176">
        <v>90.989334600000007</v>
      </c>
      <c r="D627" s="176">
        <v>1.4492961800000002</v>
      </c>
      <c r="E627" s="176">
        <v>-7.4888893599999982</v>
      </c>
      <c r="F627" s="176" t="s">
        <v>75</v>
      </c>
      <c r="G627" s="176">
        <v>8.6996239599999985</v>
      </c>
      <c r="H627" s="176" t="s">
        <v>75</v>
      </c>
      <c r="I627" s="176" t="s">
        <v>75</v>
      </c>
      <c r="J627" s="176" t="s">
        <v>75</v>
      </c>
      <c r="K627" s="176" t="s">
        <v>75</v>
      </c>
      <c r="L627" s="176" t="s">
        <v>75</v>
      </c>
      <c r="M627" s="176">
        <v>0</v>
      </c>
      <c r="N627" s="175">
        <v>31.630042830000008</v>
      </c>
      <c r="P627" s="177"/>
      <c r="Q627" s="168"/>
      <c r="R627" s="168"/>
      <c r="S627" s="168"/>
      <c r="T627" s="184"/>
      <c r="U627" s="184"/>
      <c r="V627" s="184"/>
      <c r="W627" s="184"/>
      <c r="X627" s="184"/>
    </row>
    <row r="628" spans="1:24" s="166" customFormat="1" ht="8.65" customHeight="1" x14ac:dyDescent="0.15">
      <c r="A628" s="174" t="s">
        <v>45</v>
      </c>
      <c r="B628" s="175">
        <f t="shared" si="49"/>
        <v>1563.5814538200011</v>
      </c>
      <c r="C628" s="176">
        <v>256.02579616000014</v>
      </c>
      <c r="D628" s="176">
        <v>3.4784498299999917</v>
      </c>
      <c r="E628" s="176">
        <v>0.36060700000000079</v>
      </c>
      <c r="F628" s="176">
        <v>31.066292000000004</v>
      </c>
      <c r="G628" s="176">
        <v>118.39216435000003</v>
      </c>
      <c r="H628" s="176">
        <v>32.177025</v>
      </c>
      <c r="I628" s="176">
        <v>989.57901261000018</v>
      </c>
      <c r="J628" s="176" t="s">
        <v>75</v>
      </c>
      <c r="K628" s="176">
        <v>57.189809220000001</v>
      </c>
      <c r="L628" s="176">
        <v>6.1335517199999998</v>
      </c>
      <c r="M628" s="176">
        <v>0</v>
      </c>
      <c r="N628" s="175">
        <v>69.178745930000787</v>
      </c>
      <c r="P628" s="177"/>
      <c r="Q628" s="168"/>
      <c r="R628" s="168"/>
      <c r="S628" s="168"/>
      <c r="T628" s="184"/>
      <c r="U628" s="184"/>
      <c r="V628" s="184"/>
      <c r="W628" s="184"/>
      <c r="X628" s="184"/>
    </row>
    <row r="629" spans="1:24" s="166" customFormat="1" ht="8.65" customHeight="1" x14ac:dyDescent="0.15">
      <c r="A629" s="174" t="s">
        <v>46</v>
      </c>
      <c r="B629" s="175">
        <f t="shared" si="49"/>
        <v>206.18516670999998</v>
      </c>
      <c r="C629" s="176">
        <v>118.00758570999989</v>
      </c>
      <c r="D629" s="176">
        <v>2.3818683800000002</v>
      </c>
      <c r="E629" s="176">
        <v>0.38575591999999997</v>
      </c>
      <c r="F629" s="176" t="s">
        <v>75</v>
      </c>
      <c r="G629" s="176">
        <v>12.191641260000001</v>
      </c>
      <c r="H629" s="176">
        <v>5.4543072600000002</v>
      </c>
      <c r="I629" s="176">
        <v>0.21866251</v>
      </c>
      <c r="J629" s="176">
        <v>-4.56280646</v>
      </c>
      <c r="K629" s="176">
        <v>1.0749521400000002</v>
      </c>
      <c r="L629" s="176">
        <v>0.84455590999999997</v>
      </c>
      <c r="M629" s="176" t="s">
        <v>75</v>
      </c>
      <c r="N629" s="175">
        <v>70.188644080000074</v>
      </c>
      <c r="P629" s="177"/>
      <c r="Q629" s="168"/>
      <c r="R629" s="168"/>
      <c r="S629" s="168"/>
      <c r="T629" s="184"/>
      <c r="U629" s="184"/>
      <c r="V629" s="184"/>
      <c r="W629" s="184"/>
      <c r="X629" s="184"/>
    </row>
    <row r="630" spans="1:24" s="166" customFormat="1" ht="8.65" customHeight="1" x14ac:dyDescent="0.15">
      <c r="A630" s="178" t="s">
        <v>47</v>
      </c>
      <c r="B630" s="179">
        <f t="shared" si="49"/>
        <v>209.47316785000021</v>
      </c>
      <c r="C630" s="180">
        <v>43.614326920000003</v>
      </c>
      <c r="D630" s="180">
        <v>1.6970427799999999</v>
      </c>
      <c r="E630" s="180">
        <v>0</v>
      </c>
      <c r="F630" s="180">
        <v>0</v>
      </c>
      <c r="G630" s="180">
        <v>7.4276525800000002</v>
      </c>
      <c r="H630" s="180">
        <v>-28.45043161000001</v>
      </c>
      <c r="I630" s="180" t="s">
        <v>75</v>
      </c>
      <c r="J630" s="180">
        <v>13.754945309999995</v>
      </c>
      <c r="K630" s="180">
        <v>2.6304850399999995</v>
      </c>
      <c r="L630" s="180" t="s">
        <v>75</v>
      </c>
      <c r="M630" s="180">
        <v>0</v>
      </c>
      <c r="N630" s="179">
        <v>168.79914683000021</v>
      </c>
      <c r="P630" s="177"/>
      <c r="Q630" s="168"/>
      <c r="R630" s="168"/>
      <c r="S630" s="168"/>
      <c r="T630" s="184"/>
      <c r="U630" s="184"/>
      <c r="V630" s="184"/>
      <c r="W630" s="184"/>
      <c r="X630" s="184"/>
    </row>
    <row r="631" spans="1:24" s="166" customFormat="1" ht="8.65" customHeight="1" x14ac:dyDescent="0.15">
      <c r="A631" s="181"/>
      <c r="B631" s="182"/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Q631" s="167"/>
      <c r="R631" s="168"/>
      <c r="S631" s="184"/>
      <c r="T631" s="184"/>
      <c r="U631" s="184"/>
      <c r="V631" s="184"/>
      <c r="W631" s="184"/>
      <c r="X631" s="184"/>
    </row>
    <row r="632" spans="1:24" s="166" customFormat="1" ht="8.65" customHeight="1" x14ac:dyDescent="0.15">
      <c r="A632" s="163">
        <v>2016</v>
      </c>
      <c r="B632" s="164"/>
      <c r="C632" s="164"/>
      <c r="D632" s="164"/>
      <c r="E632" s="187"/>
      <c r="F632" s="187"/>
      <c r="G632" s="187"/>
      <c r="H632" s="187"/>
      <c r="I632" s="187"/>
      <c r="J632" s="187"/>
      <c r="K632" s="187"/>
      <c r="L632" s="187"/>
      <c r="M632" s="187"/>
      <c r="N632" s="164"/>
      <c r="P632" s="168"/>
      <c r="Q632" s="167"/>
      <c r="R632" s="168"/>
    </row>
    <row r="633" spans="1:24" s="171" customFormat="1" ht="8.65" customHeight="1" x14ac:dyDescent="0.15">
      <c r="A633" s="169" t="s">
        <v>15</v>
      </c>
      <c r="B633" s="170">
        <f>SUM(B635:B666)</f>
        <v>31130.881504499986</v>
      </c>
      <c r="C633" s="170">
        <f t="shared" ref="C633:G633" si="50">SUM(C635:C666)</f>
        <v>11235.425670690003</v>
      </c>
      <c r="D633" s="170">
        <f>SUM(D635:D666)+2</f>
        <v>264.83965105999999</v>
      </c>
      <c r="E633" s="170">
        <f>SUM(E635:E666)+48.7</f>
        <v>2725.2953875600001</v>
      </c>
      <c r="F633" s="170">
        <f>SUM(F635:F666)+5.3</f>
        <v>586.19212987999992</v>
      </c>
      <c r="G633" s="170">
        <f t="shared" si="50"/>
        <v>3567.9920037200009</v>
      </c>
      <c r="H633" s="170">
        <f>SUM(H635:H666)+130.8</f>
        <v>2274.8012007200005</v>
      </c>
      <c r="I633" s="170">
        <f>SUM(I635:I666)+30</f>
        <v>912.63030076999996</v>
      </c>
      <c r="J633" s="170">
        <f>SUM(J635:J666)+0.8</f>
        <v>1940.3756523699999</v>
      </c>
      <c r="K633" s="170">
        <f>SUM(K635:K666)+7.6</f>
        <v>416.58240220000005</v>
      </c>
      <c r="L633" s="170">
        <f>SUM(L635:L666)+73.2</f>
        <v>805.19498311999996</v>
      </c>
      <c r="M633" s="170">
        <f>SUM(M635:M666)+42.3</f>
        <v>79.568042249999991</v>
      </c>
      <c r="N633" s="170">
        <f>SUM(N635:N666)-340.7</f>
        <v>6321.9840801599885</v>
      </c>
      <c r="P633" s="170"/>
      <c r="Q633" s="170"/>
      <c r="R633" s="168"/>
      <c r="S633" s="168"/>
      <c r="T633" s="185"/>
      <c r="U633" s="185"/>
      <c r="V633" s="185"/>
      <c r="W633" s="185"/>
      <c r="X633" s="185"/>
    </row>
    <row r="634" spans="1:24" s="171" customFormat="1" ht="3.95" customHeight="1" x14ac:dyDescent="0.15">
      <c r="A634" s="169"/>
      <c r="B634" s="170"/>
      <c r="C634" s="170"/>
      <c r="D634" s="170"/>
      <c r="E634" s="170"/>
      <c r="F634" s="170"/>
      <c r="G634" s="170"/>
      <c r="H634" s="170"/>
      <c r="I634" s="170"/>
      <c r="J634" s="170"/>
      <c r="K634" s="170"/>
      <c r="L634" s="170"/>
      <c r="M634" s="170"/>
      <c r="N634" s="170"/>
      <c r="P634" s="185"/>
      <c r="Q634" s="167"/>
      <c r="R634" s="168"/>
      <c r="S634" s="168"/>
      <c r="T634" s="185"/>
      <c r="U634" s="185"/>
      <c r="V634" s="185"/>
      <c r="W634" s="185"/>
      <c r="X634" s="185"/>
    </row>
    <row r="635" spans="1:24" s="166" customFormat="1" ht="8.65" customHeight="1" x14ac:dyDescent="0.15">
      <c r="A635" s="174" t="s">
        <v>16</v>
      </c>
      <c r="B635" s="175">
        <f t="shared" ref="B635:B653" si="51">SUM(C635:N635)</f>
        <v>593.18549539999981</v>
      </c>
      <c r="C635" s="176">
        <v>61.287013399999985</v>
      </c>
      <c r="D635" s="176">
        <v>0.32136555000000006</v>
      </c>
      <c r="E635" s="176">
        <v>121.63267662999999</v>
      </c>
      <c r="F635" s="176">
        <v>12.91193925</v>
      </c>
      <c r="G635" s="176">
        <v>15.063001870000001</v>
      </c>
      <c r="H635" s="176" t="s">
        <v>75</v>
      </c>
      <c r="I635" s="176" t="s">
        <v>75</v>
      </c>
      <c r="J635" s="176">
        <v>350.52257791</v>
      </c>
      <c r="K635" s="176">
        <v>3.6998002299999997</v>
      </c>
      <c r="L635" s="176">
        <v>8.0763339199999997</v>
      </c>
      <c r="M635" s="176" t="s">
        <v>75</v>
      </c>
      <c r="N635" s="176">
        <v>19.670786639999847</v>
      </c>
      <c r="P635" s="177"/>
      <c r="Q635" s="168"/>
      <c r="R635" s="168"/>
      <c r="S635" s="168"/>
      <c r="T635" s="184"/>
      <c r="U635" s="184"/>
      <c r="V635" s="184"/>
      <c r="W635" s="184"/>
      <c r="X635" s="184"/>
    </row>
    <row r="636" spans="1:24" s="166" customFormat="1" ht="8.65" customHeight="1" x14ac:dyDescent="0.15">
      <c r="A636" s="174" t="s">
        <v>17</v>
      </c>
      <c r="B636" s="175">
        <f t="shared" si="51"/>
        <v>1515.881040419999</v>
      </c>
      <c r="C636" s="176">
        <v>1075.0388683500005</v>
      </c>
      <c r="D636" s="176">
        <v>34.099432059999991</v>
      </c>
      <c r="E636" s="176">
        <v>7.1598284600000008</v>
      </c>
      <c r="F636" s="176">
        <v>3.5989389599999999</v>
      </c>
      <c r="G636" s="176">
        <v>61.971479129999999</v>
      </c>
      <c r="H636" s="176">
        <v>18.171410810000005</v>
      </c>
      <c r="I636" s="176">
        <v>0.41967215999999996</v>
      </c>
      <c r="J636" s="176">
        <v>41.016058430000022</v>
      </c>
      <c r="K636" s="176">
        <v>9.7783535300000022</v>
      </c>
      <c r="L636" s="176">
        <v>2.2153549999999997</v>
      </c>
      <c r="M636" s="176">
        <v>1.6196140000000001</v>
      </c>
      <c r="N636" s="176">
        <v>260.79202952999867</v>
      </c>
      <c r="P636" s="177"/>
      <c r="Q636" s="168"/>
      <c r="R636" s="168"/>
      <c r="S636" s="168"/>
      <c r="T636" s="184"/>
      <c r="U636" s="184"/>
      <c r="V636" s="184"/>
      <c r="W636" s="184"/>
      <c r="X636" s="184"/>
    </row>
    <row r="637" spans="1:24" s="166" customFormat="1" ht="8.65" customHeight="1" x14ac:dyDescent="0.15">
      <c r="A637" s="174" t="s">
        <v>18</v>
      </c>
      <c r="B637" s="175">
        <f t="shared" si="51"/>
        <v>512.25205795999966</v>
      </c>
      <c r="C637" s="176">
        <v>441.22152590000024</v>
      </c>
      <c r="D637" s="176">
        <v>2.3082213400000002</v>
      </c>
      <c r="E637" s="176">
        <v>0.35754600000000003</v>
      </c>
      <c r="F637" s="176">
        <v>2.4877546499999998</v>
      </c>
      <c r="G637" s="176">
        <v>26.823285610000006</v>
      </c>
      <c r="H637" s="176">
        <v>20.230664010000002</v>
      </c>
      <c r="I637" s="176">
        <v>0</v>
      </c>
      <c r="J637" s="176" t="s">
        <v>75</v>
      </c>
      <c r="K637" s="176">
        <v>4.0926854900000018</v>
      </c>
      <c r="L637" s="176">
        <v>0.52916600000000003</v>
      </c>
      <c r="M637" s="176">
        <v>0</v>
      </c>
      <c r="N637" s="176">
        <v>14.201208959999406</v>
      </c>
      <c r="P637" s="177"/>
      <c r="Q637" s="168"/>
      <c r="R637" s="168"/>
      <c r="S637" s="168"/>
      <c r="T637" s="184"/>
      <c r="U637" s="184"/>
      <c r="V637" s="184"/>
      <c r="W637" s="184"/>
      <c r="X637" s="184"/>
    </row>
    <row r="638" spans="1:24" s="166" customFormat="1" ht="8.65" customHeight="1" x14ac:dyDescent="0.15">
      <c r="A638" s="178" t="s">
        <v>19</v>
      </c>
      <c r="B638" s="179">
        <f t="shared" si="51"/>
        <v>141.8394299</v>
      </c>
      <c r="C638" s="180">
        <v>-46.438868380000017</v>
      </c>
      <c r="D638" s="180">
        <v>1.3864495100000001</v>
      </c>
      <c r="E638" s="180">
        <v>0</v>
      </c>
      <c r="F638" s="180">
        <v>0</v>
      </c>
      <c r="G638" s="180">
        <v>28.05301455</v>
      </c>
      <c r="H638" s="180" t="s">
        <v>75</v>
      </c>
      <c r="I638" s="180" t="s">
        <v>75</v>
      </c>
      <c r="J638" s="180" t="s">
        <v>75</v>
      </c>
      <c r="K638" s="180" t="s">
        <v>75</v>
      </c>
      <c r="L638" s="180" t="s">
        <v>75</v>
      </c>
      <c r="M638" s="180">
        <v>0</v>
      </c>
      <c r="N638" s="179">
        <v>158.83883422000002</v>
      </c>
      <c r="P638" s="177"/>
      <c r="Q638" s="168"/>
      <c r="R638" s="168"/>
      <c r="S638" s="168"/>
      <c r="T638" s="184"/>
      <c r="U638" s="184"/>
      <c r="V638" s="184"/>
      <c r="W638" s="184"/>
      <c r="X638" s="184"/>
    </row>
    <row r="639" spans="1:24" s="166" customFormat="1" ht="8.65" customHeight="1" x14ac:dyDescent="0.15">
      <c r="A639" s="174" t="s">
        <v>20</v>
      </c>
      <c r="B639" s="175">
        <f t="shared" si="51"/>
        <v>1222.5294850000018</v>
      </c>
      <c r="C639" s="176">
        <v>791.86787965999929</v>
      </c>
      <c r="D639" s="176">
        <v>9.7755463800000015</v>
      </c>
      <c r="E639" s="176">
        <v>9.7338532600000001</v>
      </c>
      <c r="F639" s="176">
        <v>2.4257018599999998</v>
      </c>
      <c r="G639" s="176">
        <v>89.683911309999999</v>
      </c>
      <c r="H639" s="176">
        <v>92.553986989999984</v>
      </c>
      <c r="I639" s="176" t="s">
        <v>75</v>
      </c>
      <c r="J639" s="176">
        <v>36.354663819999999</v>
      </c>
      <c r="K639" s="176">
        <v>7.1334722200000007</v>
      </c>
      <c r="L639" s="176" t="s">
        <v>75</v>
      </c>
      <c r="M639" s="176" t="s">
        <v>75</v>
      </c>
      <c r="N639" s="175">
        <v>183.00046950000251</v>
      </c>
      <c r="P639" s="177"/>
      <c r="Q639" s="168"/>
      <c r="R639" s="168"/>
      <c r="S639" s="168"/>
      <c r="T639" s="184"/>
      <c r="U639" s="184"/>
      <c r="V639" s="184"/>
      <c r="W639" s="184"/>
      <c r="X639" s="184"/>
    </row>
    <row r="640" spans="1:24" s="166" customFormat="1" ht="8.65" customHeight="1" x14ac:dyDescent="0.15">
      <c r="A640" s="174" t="s">
        <v>21</v>
      </c>
      <c r="B640" s="175">
        <f t="shared" si="51"/>
        <v>-25.454147730000045</v>
      </c>
      <c r="C640" s="176">
        <v>-5.6496064100000103</v>
      </c>
      <c r="D640" s="176">
        <v>2.0430509400000001</v>
      </c>
      <c r="E640" s="176" t="s">
        <v>75</v>
      </c>
      <c r="F640" s="176">
        <v>0</v>
      </c>
      <c r="G640" s="176">
        <v>41.092267439999993</v>
      </c>
      <c r="H640" s="176">
        <v>41.115723650000007</v>
      </c>
      <c r="I640" s="176" t="s">
        <v>75</v>
      </c>
      <c r="J640" s="176">
        <v>2.5957120600000003</v>
      </c>
      <c r="K640" s="176">
        <v>3.6658053800000006</v>
      </c>
      <c r="L640" s="176" t="s">
        <v>75</v>
      </c>
      <c r="M640" s="176">
        <v>0</v>
      </c>
      <c r="N640" s="175">
        <v>-110.31710079000003</v>
      </c>
      <c r="P640" s="177"/>
      <c r="Q640" s="168"/>
      <c r="R640" s="168"/>
      <c r="S640" s="168"/>
      <c r="T640" s="184"/>
      <c r="U640" s="184"/>
      <c r="V640" s="184"/>
      <c r="W640" s="184"/>
      <c r="X640" s="184"/>
    </row>
    <row r="641" spans="1:24" s="166" customFormat="1" ht="8.65" customHeight="1" x14ac:dyDescent="0.15">
      <c r="A641" s="174" t="s">
        <v>22</v>
      </c>
      <c r="B641" s="175">
        <f t="shared" si="51"/>
        <v>138.62336812000001</v>
      </c>
      <c r="C641" s="176">
        <v>67.099293639999971</v>
      </c>
      <c r="D641" s="176">
        <v>1.7004079199999997</v>
      </c>
      <c r="E641" s="176" t="s">
        <v>75</v>
      </c>
      <c r="F641" s="176">
        <v>4.5515752999999997</v>
      </c>
      <c r="G641" s="176">
        <v>32.715812600000007</v>
      </c>
      <c r="H641" s="176" t="s">
        <v>75</v>
      </c>
      <c r="I641" s="176" t="s">
        <v>75</v>
      </c>
      <c r="J641" s="176" t="s">
        <v>75</v>
      </c>
      <c r="K641" s="176">
        <v>4.8041630099999999</v>
      </c>
      <c r="L641" s="176" t="s">
        <v>75</v>
      </c>
      <c r="M641" s="176">
        <v>0</v>
      </c>
      <c r="N641" s="175">
        <v>27.752115650000036</v>
      </c>
      <c r="P641" s="177"/>
      <c r="Q641" s="168"/>
      <c r="R641" s="168"/>
      <c r="S641" s="168"/>
      <c r="T641" s="184"/>
      <c r="U641" s="184"/>
      <c r="V641" s="184"/>
      <c r="W641" s="184"/>
      <c r="X641" s="184"/>
    </row>
    <row r="642" spans="1:24" s="166" customFormat="1" ht="8.65" customHeight="1" x14ac:dyDescent="0.15">
      <c r="A642" s="178" t="s">
        <v>23</v>
      </c>
      <c r="B642" s="179">
        <f t="shared" si="51"/>
        <v>2002.8734647799986</v>
      </c>
      <c r="C642" s="180">
        <v>1057.8761762099998</v>
      </c>
      <c r="D642" s="180">
        <v>2.60297219</v>
      </c>
      <c r="E642" s="180">
        <v>24.148136600000004</v>
      </c>
      <c r="F642" s="180">
        <v>53.582295659999993</v>
      </c>
      <c r="G642" s="180">
        <v>69.397624820000004</v>
      </c>
      <c r="H642" s="180">
        <v>386.21339996000012</v>
      </c>
      <c r="I642" s="180" t="s">
        <v>75</v>
      </c>
      <c r="J642" s="180">
        <v>84.213965930000015</v>
      </c>
      <c r="K642" s="180">
        <v>7.0837677000000019</v>
      </c>
      <c r="L642" s="180">
        <v>112.33762469</v>
      </c>
      <c r="M642" s="180" t="s">
        <v>75</v>
      </c>
      <c r="N642" s="179">
        <v>205.41750101999878</v>
      </c>
      <c r="P642" s="177"/>
      <c r="Q642" s="168"/>
      <c r="R642" s="168"/>
      <c r="S642" s="168"/>
      <c r="T642" s="184"/>
      <c r="U642" s="184"/>
      <c r="V642" s="184"/>
      <c r="W642" s="184"/>
      <c r="X642" s="184"/>
    </row>
    <row r="643" spans="1:24" s="166" customFormat="1" ht="8.65" customHeight="1" x14ac:dyDescent="0.15">
      <c r="A643" s="174" t="s">
        <v>24</v>
      </c>
      <c r="B643" s="175">
        <f t="shared" si="51"/>
        <v>6575.0093793799961</v>
      </c>
      <c r="C643" s="176">
        <v>2318.1825374900041</v>
      </c>
      <c r="D643" s="176">
        <v>75.34864800999992</v>
      </c>
      <c r="E643" s="176">
        <v>459.88239830000003</v>
      </c>
      <c r="F643" s="176">
        <v>177.92615169000007</v>
      </c>
      <c r="G643" s="176">
        <v>744.66221560999975</v>
      </c>
      <c r="H643" s="176">
        <v>120.57659176999999</v>
      </c>
      <c r="I643" s="176">
        <v>43.840598419999999</v>
      </c>
      <c r="J643" s="176">
        <v>373.90745505999985</v>
      </c>
      <c r="K643" s="176">
        <v>133.44348798000001</v>
      </c>
      <c r="L643" s="176">
        <v>46.67720305000001</v>
      </c>
      <c r="M643" s="176">
        <v>11.197995280000004</v>
      </c>
      <c r="N643" s="175">
        <v>2069.3640967199926</v>
      </c>
      <c r="P643" s="177"/>
      <c r="Q643" s="168"/>
      <c r="R643" s="168"/>
      <c r="S643" s="168"/>
      <c r="T643" s="184"/>
      <c r="U643" s="184"/>
      <c r="V643" s="184"/>
      <c r="W643" s="184"/>
      <c r="X643" s="184"/>
    </row>
    <row r="644" spans="1:24" s="166" customFormat="1" ht="8.65" customHeight="1" x14ac:dyDescent="0.15">
      <c r="A644" s="174" t="s">
        <v>25</v>
      </c>
      <c r="B644" s="175">
        <f t="shared" si="51"/>
        <v>268.20950197999997</v>
      </c>
      <c r="C644" s="176">
        <v>33.975919979999993</v>
      </c>
      <c r="D644" s="176">
        <v>1.1889844000000001</v>
      </c>
      <c r="E644" s="176" t="s">
        <v>75</v>
      </c>
      <c r="F644" s="176">
        <v>16.497078699999999</v>
      </c>
      <c r="G644" s="176">
        <v>77.532831129999991</v>
      </c>
      <c r="H644" s="176">
        <v>91.048313629999967</v>
      </c>
      <c r="I644" s="176" t="s">
        <v>75</v>
      </c>
      <c r="J644" s="176">
        <v>2.5830438999999998</v>
      </c>
      <c r="K644" s="176">
        <v>3.8633541300000012</v>
      </c>
      <c r="L644" s="176" t="s">
        <v>75</v>
      </c>
      <c r="M644" s="176" t="s">
        <v>75</v>
      </c>
      <c r="N644" s="175">
        <v>41.519976109999988</v>
      </c>
      <c r="P644" s="177"/>
      <c r="Q644" s="168"/>
      <c r="R644" s="168"/>
      <c r="S644" s="168"/>
      <c r="T644" s="184"/>
      <c r="U644" s="184"/>
      <c r="V644" s="184"/>
      <c r="W644" s="184"/>
      <c r="X644" s="184"/>
    </row>
    <row r="645" spans="1:24" s="166" customFormat="1" ht="8.65" customHeight="1" x14ac:dyDescent="0.15">
      <c r="A645" s="174" t="s">
        <v>26</v>
      </c>
      <c r="B645" s="175">
        <f t="shared" si="51"/>
        <v>1324.8999061099983</v>
      </c>
      <c r="C645" s="176">
        <v>416.98229737999981</v>
      </c>
      <c r="D645" s="176">
        <v>3.8086103600000007</v>
      </c>
      <c r="E645" s="176">
        <v>158.44334064999998</v>
      </c>
      <c r="F645" s="176">
        <v>3.5081111799999993</v>
      </c>
      <c r="G645" s="176">
        <v>164.20927480000003</v>
      </c>
      <c r="H645" s="176">
        <v>27.332761510000001</v>
      </c>
      <c r="I645" s="176">
        <v>19.569175340000001</v>
      </c>
      <c r="J645" s="176">
        <v>383.93589679999997</v>
      </c>
      <c r="K645" s="176">
        <v>15.740942139999998</v>
      </c>
      <c r="L645" s="176">
        <v>24.408531589999999</v>
      </c>
      <c r="M645" s="176" t="s">
        <v>75</v>
      </c>
      <c r="N645" s="175">
        <v>106.96096435999857</v>
      </c>
      <c r="P645" s="177"/>
      <c r="Q645" s="168"/>
      <c r="R645" s="168"/>
      <c r="S645" s="168"/>
      <c r="T645" s="184"/>
      <c r="U645" s="184"/>
      <c r="V645" s="184"/>
      <c r="W645" s="184"/>
      <c r="X645" s="184"/>
    </row>
    <row r="646" spans="1:24" s="166" customFormat="1" ht="8.65" customHeight="1" x14ac:dyDescent="0.15">
      <c r="A646" s="178" t="s">
        <v>27</v>
      </c>
      <c r="B646" s="179">
        <f t="shared" si="51"/>
        <v>180.42704165999996</v>
      </c>
      <c r="C646" s="180">
        <v>14.875407860000003</v>
      </c>
      <c r="D646" s="180">
        <v>0.33546759000000004</v>
      </c>
      <c r="E646" s="180">
        <v>0.12315152</v>
      </c>
      <c r="F646" s="180">
        <v>0</v>
      </c>
      <c r="G646" s="180">
        <v>44.620395980000005</v>
      </c>
      <c r="H646" s="180">
        <v>85.619876760000011</v>
      </c>
      <c r="I646" s="180" t="s">
        <v>75</v>
      </c>
      <c r="J646" s="180" t="s">
        <v>75</v>
      </c>
      <c r="K646" s="180">
        <v>4.2826487800000024</v>
      </c>
      <c r="L646" s="180">
        <v>-10.416318999999998</v>
      </c>
      <c r="M646" s="180">
        <v>0</v>
      </c>
      <c r="N646" s="179">
        <v>40.986412169999909</v>
      </c>
      <c r="P646" s="177"/>
      <c r="Q646" s="168"/>
      <c r="R646" s="168"/>
      <c r="S646" s="168"/>
      <c r="T646" s="184"/>
      <c r="U646" s="184"/>
      <c r="V646" s="184"/>
      <c r="W646" s="184"/>
      <c r="X646" s="184"/>
    </row>
    <row r="647" spans="1:24" s="166" customFormat="1" ht="8.65" customHeight="1" x14ac:dyDescent="0.15">
      <c r="A647" s="174" t="s">
        <v>28</v>
      </c>
      <c r="B647" s="175">
        <f t="shared" si="51"/>
        <v>437.3000351599996</v>
      </c>
      <c r="C647" s="176">
        <v>33.409017310000003</v>
      </c>
      <c r="D647" s="176">
        <v>4.4608261900000006</v>
      </c>
      <c r="E647" s="176">
        <v>0</v>
      </c>
      <c r="F647" s="176">
        <v>27.763546609999999</v>
      </c>
      <c r="G647" s="176">
        <v>32.72505761</v>
      </c>
      <c r="H647" s="176">
        <v>284.45026927999993</v>
      </c>
      <c r="I647" s="176" t="s">
        <v>75</v>
      </c>
      <c r="J647" s="176" t="s">
        <v>75</v>
      </c>
      <c r="K647" s="176">
        <v>3.9784034600000013</v>
      </c>
      <c r="L647" s="176">
        <v>12.03637262</v>
      </c>
      <c r="M647" s="176">
        <v>0</v>
      </c>
      <c r="N647" s="175">
        <v>38.476542079999717</v>
      </c>
      <c r="P647" s="177"/>
      <c r="Q647" s="168"/>
      <c r="R647" s="168"/>
      <c r="S647" s="168"/>
      <c r="T647" s="184"/>
      <c r="U647" s="184"/>
      <c r="V647" s="184"/>
      <c r="W647" s="184"/>
      <c r="X647" s="184"/>
    </row>
    <row r="648" spans="1:24" s="166" customFormat="1" ht="8.65" customHeight="1" x14ac:dyDescent="0.15">
      <c r="A648" s="174" t="s">
        <v>29</v>
      </c>
      <c r="B648" s="175">
        <f t="shared" si="51"/>
        <v>2033.9946032900018</v>
      </c>
      <c r="C648" s="176">
        <v>557.02878538999983</v>
      </c>
      <c r="D648" s="176">
        <v>9.3520884600000009</v>
      </c>
      <c r="E648" s="176">
        <v>394.94065226999999</v>
      </c>
      <c r="F648" s="176">
        <v>44.465723230000002</v>
      </c>
      <c r="G648" s="176">
        <v>117.20910243999997</v>
      </c>
      <c r="H648" s="176">
        <v>22.16168188999999</v>
      </c>
      <c r="I648" s="176">
        <v>39.266654120000005</v>
      </c>
      <c r="J648" s="176">
        <v>51.262036480000013</v>
      </c>
      <c r="K648" s="176">
        <v>29.928731720000009</v>
      </c>
      <c r="L648" s="176">
        <v>1.5054226200000032</v>
      </c>
      <c r="M648" s="176">
        <v>1.1346994099999999</v>
      </c>
      <c r="N648" s="175">
        <v>765.73902526000188</v>
      </c>
      <c r="P648" s="177"/>
      <c r="Q648" s="168"/>
      <c r="R648" s="168"/>
      <c r="S648" s="168"/>
      <c r="T648" s="184"/>
      <c r="U648" s="184"/>
      <c r="V648" s="184"/>
      <c r="W648" s="184"/>
      <c r="X648" s="184"/>
    </row>
    <row r="649" spans="1:24" s="166" customFormat="1" ht="8.65" customHeight="1" x14ac:dyDescent="0.15">
      <c r="A649" s="174" t="s">
        <v>30</v>
      </c>
      <c r="B649" s="175">
        <f t="shared" si="51"/>
        <v>2456.5457499400036</v>
      </c>
      <c r="C649" s="176">
        <v>691.75447891000022</v>
      </c>
      <c r="D649" s="176">
        <v>9.271661219999995</v>
      </c>
      <c r="E649" s="176">
        <v>387.04729674999999</v>
      </c>
      <c r="F649" s="176">
        <v>-28.193846130000011</v>
      </c>
      <c r="G649" s="176">
        <v>423.16684800999997</v>
      </c>
      <c r="H649" s="176">
        <v>225.36140297000009</v>
      </c>
      <c r="I649" s="176">
        <v>12.84117148</v>
      </c>
      <c r="J649" s="176">
        <v>83.069643409999983</v>
      </c>
      <c r="K649" s="176">
        <v>29.734165220000001</v>
      </c>
      <c r="L649" s="176">
        <v>158.50757866999996</v>
      </c>
      <c r="M649" s="176">
        <v>2.3624184500000007</v>
      </c>
      <c r="N649" s="175">
        <v>461.6229309800035</v>
      </c>
      <c r="P649" s="177"/>
      <c r="Q649" s="168"/>
      <c r="R649" s="168"/>
      <c r="S649" s="168"/>
      <c r="T649" s="184"/>
      <c r="U649" s="184"/>
      <c r="V649" s="184"/>
      <c r="W649" s="184"/>
      <c r="X649" s="184"/>
    </row>
    <row r="650" spans="1:24" s="166" customFormat="1" ht="8.65" customHeight="1" x14ac:dyDescent="0.15">
      <c r="A650" s="178" t="s">
        <v>31</v>
      </c>
      <c r="B650" s="179">
        <f t="shared" si="51"/>
        <v>192.36314572999999</v>
      </c>
      <c r="C650" s="180">
        <v>62.762951030000025</v>
      </c>
      <c r="D650" s="180">
        <v>0.39569522000000013</v>
      </c>
      <c r="E650" s="180" t="s">
        <v>75</v>
      </c>
      <c r="F650" s="180">
        <v>2.3297100099999999</v>
      </c>
      <c r="G650" s="180">
        <v>47.625151209999991</v>
      </c>
      <c r="H650" s="180" t="s">
        <v>75</v>
      </c>
      <c r="I650" s="180" t="s">
        <v>75</v>
      </c>
      <c r="J650" s="180">
        <v>1.7255593400000002</v>
      </c>
      <c r="K650" s="180">
        <v>5.378435790000001</v>
      </c>
      <c r="L650" s="180" t="s">
        <v>75</v>
      </c>
      <c r="M650" s="180" t="s">
        <v>75</v>
      </c>
      <c r="N650" s="179">
        <v>72.145643129999954</v>
      </c>
      <c r="P650" s="177"/>
      <c r="Q650" s="168"/>
      <c r="R650" s="168"/>
      <c r="S650" s="168"/>
      <c r="T650" s="184"/>
      <c r="U650" s="184"/>
      <c r="V650" s="184"/>
      <c r="W650" s="184"/>
      <c r="X650" s="184"/>
    </row>
    <row r="651" spans="1:24" s="166" customFormat="1" ht="8.65" customHeight="1" x14ac:dyDescent="0.15">
      <c r="A651" s="174" t="s">
        <v>32</v>
      </c>
      <c r="B651" s="175">
        <f t="shared" si="51"/>
        <v>233.35280097000003</v>
      </c>
      <c r="C651" s="176">
        <v>32.318419660000004</v>
      </c>
      <c r="D651" s="176">
        <v>-1.9896665199999992</v>
      </c>
      <c r="E651" s="176">
        <v>9.3639421899999995</v>
      </c>
      <c r="F651" s="176">
        <v>11.51893177</v>
      </c>
      <c r="G651" s="176">
        <v>63.685592129999996</v>
      </c>
      <c r="H651" s="176">
        <v>2.06843618</v>
      </c>
      <c r="I651" s="176" t="s">
        <v>75</v>
      </c>
      <c r="J651" s="176">
        <v>84.168192149999996</v>
      </c>
      <c r="K651" s="176">
        <v>0.27190537000000115</v>
      </c>
      <c r="L651" s="176" t="s">
        <v>75</v>
      </c>
      <c r="M651" s="176">
        <v>0</v>
      </c>
      <c r="N651" s="175">
        <v>31.947048040000027</v>
      </c>
      <c r="P651" s="177"/>
      <c r="Q651" s="168"/>
      <c r="R651" s="168"/>
      <c r="S651" s="168"/>
      <c r="T651" s="184"/>
      <c r="U651" s="184"/>
      <c r="V651" s="184"/>
      <c r="W651" s="184"/>
      <c r="X651" s="184"/>
    </row>
    <row r="652" spans="1:24" s="166" customFormat="1" ht="8.65" customHeight="1" x14ac:dyDescent="0.15">
      <c r="A652" s="174" t="s">
        <v>33</v>
      </c>
      <c r="B652" s="175">
        <f t="shared" si="51"/>
        <v>88.743354010000004</v>
      </c>
      <c r="C652" s="176">
        <v>33.526163910000001</v>
      </c>
      <c r="D652" s="176">
        <v>0.13047384000000001</v>
      </c>
      <c r="E652" s="176" t="s">
        <v>75</v>
      </c>
      <c r="F652" s="176" t="s">
        <v>75</v>
      </c>
      <c r="G652" s="176">
        <v>30.801445469999997</v>
      </c>
      <c r="H652" s="176">
        <v>13.412521019999996</v>
      </c>
      <c r="I652" s="176" t="s">
        <v>75</v>
      </c>
      <c r="J652" s="176" t="s">
        <v>75</v>
      </c>
      <c r="K652" s="176">
        <v>5.3437250899999986</v>
      </c>
      <c r="L652" s="176">
        <v>0.38776072</v>
      </c>
      <c r="M652" s="176" t="s">
        <v>75</v>
      </c>
      <c r="N652" s="175">
        <v>5.1412639600000176</v>
      </c>
      <c r="P652" s="177"/>
      <c r="Q652" s="168"/>
      <c r="R652" s="168"/>
      <c r="S652" s="168"/>
      <c r="T652" s="184"/>
      <c r="U652" s="184"/>
      <c r="V652" s="184"/>
      <c r="W652" s="184"/>
      <c r="X652" s="184"/>
    </row>
    <row r="653" spans="1:24" s="166" customFormat="1" ht="8.65" customHeight="1" x14ac:dyDescent="0.15">
      <c r="A653" s="174" t="s">
        <v>34</v>
      </c>
      <c r="B653" s="175">
        <f t="shared" si="51"/>
        <v>3417.9429527199927</v>
      </c>
      <c r="C653" s="176">
        <v>1635.2498524000014</v>
      </c>
      <c r="D653" s="176">
        <v>56.050253030000007</v>
      </c>
      <c r="E653" s="176">
        <v>139.65979060000004</v>
      </c>
      <c r="F653" s="176">
        <v>42.071873549999999</v>
      </c>
      <c r="G653" s="176">
        <v>303.80937488000001</v>
      </c>
      <c r="H653" s="176">
        <v>128.14366051000002</v>
      </c>
      <c r="I653" s="176">
        <v>3.8845009799999999</v>
      </c>
      <c r="J653" s="176">
        <v>84.747923520000015</v>
      </c>
      <c r="K653" s="176">
        <v>22.489671799999996</v>
      </c>
      <c r="L653" s="176">
        <v>14.089545950000002</v>
      </c>
      <c r="M653" s="176">
        <v>1.7277331899999997</v>
      </c>
      <c r="N653" s="175">
        <v>986.01877230999116</v>
      </c>
      <c r="P653" s="177"/>
      <c r="Q653" s="168"/>
      <c r="R653" s="168"/>
      <c r="S653" s="168"/>
      <c r="T653" s="184"/>
      <c r="U653" s="184"/>
      <c r="V653" s="184"/>
      <c r="W653" s="184"/>
      <c r="X653" s="184"/>
    </row>
    <row r="654" spans="1:24" s="166" customFormat="1" ht="8.65" customHeight="1" x14ac:dyDescent="0.15">
      <c r="A654" s="178" t="s">
        <v>35</v>
      </c>
      <c r="B654" s="179">
        <f>SUM(C654:N654)</f>
        <v>195.30635124999992</v>
      </c>
      <c r="C654" s="180">
        <v>15.368087409999994</v>
      </c>
      <c r="D654" s="180">
        <v>0.70022766000000003</v>
      </c>
      <c r="E654" s="180">
        <v>0</v>
      </c>
      <c r="F654" s="180" t="s">
        <v>75</v>
      </c>
      <c r="G654" s="180">
        <v>173.82209206000002</v>
      </c>
      <c r="H654" s="180">
        <v>3.7723544900000001</v>
      </c>
      <c r="I654" s="180" t="s">
        <v>75</v>
      </c>
      <c r="J654" s="180">
        <v>-0.50845016999999992</v>
      </c>
      <c r="K654" s="180">
        <v>7.5588674300000003</v>
      </c>
      <c r="L654" s="180">
        <v>-82.566779890000007</v>
      </c>
      <c r="M654" s="180">
        <v>0</v>
      </c>
      <c r="N654" s="179">
        <v>77.15995225999994</v>
      </c>
      <c r="P654" s="177"/>
      <c r="Q654" s="168"/>
      <c r="R654" s="168"/>
      <c r="S654" s="168"/>
      <c r="T654" s="184"/>
      <c r="U654" s="184"/>
      <c r="V654" s="184"/>
      <c r="W654" s="184"/>
      <c r="X654" s="184"/>
    </row>
    <row r="655" spans="1:24" s="166" customFormat="1" ht="8.65" customHeight="1" x14ac:dyDescent="0.15">
      <c r="A655" s="174" t="s">
        <v>36</v>
      </c>
      <c r="B655" s="175">
        <f t="shared" ref="B655:B666" si="52">SUM(C655:N655)</f>
        <v>1153.6901208600004</v>
      </c>
      <c r="C655" s="176">
        <v>157.30010300000012</v>
      </c>
      <c r="D655" s="176">
        <v>3.5919389300000004</v>
      </c>
      <c r="E655" s="176">
        <v>583.06296751000014</v>
      </c>
      <c r="F655" s="176">
        <v>2.5919887700000004</v>
      </c>
      <c r="G655" s="176">
        <v>35.295470009999988</v>
      </c>
      <c r="H655" s="176">
        <v>120.41901507000001</v>
      </c>
      <c r="I655" s="176" t="s">
        <v>75</v>
      </c>
      <c r="J655" s="176">
        <v>4.87464063</v>
      </c>
      <c r="K655" s="176">
        <v>8.3721483600000006</v>
      </c>
      <c r="L655" s="176">
        <v>6.4056211100000002</v>
      </c>
      <c r="M655" s="176">
        <v>-30.3575555</v>
      </c>
      <c r="N655" s="175">
        <v>262.13378297000008</v>
      </c>
      <c r="P655" s="177"/>
      <c r="Q655" s="168"/>
      <c r="R655" s="168"/>
      <c r="S655" s="168"/>
      <c r="T655" s="184"/>
      <c r="U655" s="184"/>
      <c r="V655" s="184"/>
      <c r="W655" s="184"/>
      <c r="X655" s="184"/>
    </row>
    <row r="656" spans="1:24" s="166" customFormat="1" ht="8.65" customHeight="1" x14ac:dyDescent="0.15">
      <c r="A656" s="174" t="s">
        <v>61</v>
      </c>
      <c r="B656" s="175">
        <f t="shared" si="52"/>
        <v>1073.9316328899997</v>
      </c>
      <c r="C656" s="176">
        <v>395.38529259999996</v>
      </c>
      <c r="D656" s="176">
        <v>5.6226594299999997</v>
      </c>
      <c r="E656" s="176">
        <v>49.373558180000003</v>
      </c>
      <c r="F656" s="176">
        <v>71.727164209999998</v>
      </c>
      <c r="G656" s="176">
        <v>83.934589769999988</v>
      </c>
      <c r="H656" s="176">
        <v>76.620570329999978</v>
      </c>
      <c r="I656" s="176">
        <v>50.047478380000001</v>
      </c>
      <c r="J656" s="176">
        <v>98.739794719999992</v>
      </c>
      <c r="K656" s="176">
        <v>13.614057089999999</v>
      </c>
      <c r="L656" s="176">
        <v>41.58167195</v>
      </c>
      <c r="M656" s="176">
        <v>40.284957379999994</v>
      </c>
      <c r="N656" s="175">
        <v>146.99983884999983</v>
      </c>
      <c r="P656" s="177"/>
      <c r="Q656" s="168"/>
      <c r="R656" s="168"/>
      <c r="S656" s="168"/>
      <c r="T656" s="184"/>
      <c r="U656" s="184"/>
      <c r="V656" s="184"/>
      <c r="W656" s="184"/>
      <c r="X656" s="184"/>
    </row>
    <row r="657" spans="1:24" s="166" customFormat="1" ht="8.65" customHeight="1" x14ac:dyDescent="0.15">
      <c r="A657" s="174" t="s">
        <v>38</v>
      </c>
      <c r="B657" s="175">
        <f t="shared" si="52"/>
        <v>270.78526055999998</v>
      </c>
      <c r="C657" s="176">
        <v>77.149511060000066</v>
      </c>
      <c r="D657" s="176">
        <v>1.8643100599999998</v>
      </c>
      <c r="E657" s="176">
        <v>3.2361301300000003</v>
      </c>
      <c r="F657" s="176">
        <v>8.0303800000000036E-2</v>
      </c>
      <c r="G657" s="176">
        <v>106.37368971999997</v>
      </c>
      <c r="H657" s="176">
        <v>13.788201260000001</v>
      </c>
      <c r="I657" s="176">
        <v>0.99452989999999997</v>
      </c>
      <c r="J657" s="176">
        <v>1.20343994</v>
      </c>
      <c r="K657" s="176">
        <v>17.76569473</v>
      </c>
      <c r="L657" s="176">
        <v>8.307569510000004</v>
      </c>
      <c r="M657" s="176" t="s">
        <v>75</v>
      </c>
      <c r="N657" s="175">
        <v>40.021880449999941</v>
      </c>
      <c r="P657" s="177"/>
      <c r="Q657" s="168"/>
      <c r="R657" s="168"/>
      <c r="S657" s="168"/>
      <c r="T657" s="184"/>
      <c r="U657" s="184"/>
      <c r="V657" s="184"/>
      <c r="W657" s="184"/>
      <c r="X657" s="184"/>
    </row>
    <row r="658" spans="1:24" s="166" customFormat="1" ht="8.65" customHeight="1" x14ac:dyDescent="0.15">
      <c r="A658" s="178" t="s">
        <v>39</v>
      </c>
      <c r="B658" s="179">
        <f t="shared" si="52"/>
        <v>825.1755840400001</v>
      </c>
      <c r="C658" s="180">
        <v>122.03185679000002</v>
      </c>
      <c r="D658" s="180">
        <v>1.7899492000000001</v>
      </c>
      <c r="E658" s="180">
        <v>275.52814245000002</v>
      </c>
      <c r="F658" s="180">
        <v>109.49577065</v>
      </c>
      <c r="G658" s="180">
        <v>127.07333208999998</v>
      </c>
      <c r="H658" s="180">
        <v>3.5423544399999995</v>
      </c>
      <c r="I658" s="180">
        <v>13.416102370000001</v>
      </c>
      <c r="J658" s="180">
        <v>146.26940400999999</v>
      </c>
      <c r="K658" s="180">
        <v>6.0571690700000005</v>
      </c>
      <c r="L658" s="180">
        <v>97.854868699999983</v>
      </c>
      <c r="M658" s="180">
        <v>0</v>
      </c>
      <c r="N658" s="179">
        <v>-77.883365729999923</v>
      </c>
      <c r="P658" s="177"/>
      <c r="Q658" s="168"/>
      <c r="R658" s="168"/>
      <c r="S658" s="168"/>
      <c r="T658" s="184"/>
      <c r="U658" s="184"/>
      <c r="V658" s="184"/>
      <c r="W658" s="184"/>
      <c r="X658" s="184"/>
    </row>
    <row r="659" spans="1:24" s="166" customFormat="1" ht="8.65" customHeight="1" x14ac:dyDescent="0.15">
      <c r="A659" s="174" t="s">
        <v>40</v>
      </c>
      <c r="B659" s="175">
        <f t="shared" si="52"/>
        <v>433.43873832999975</v>
      </c>
      <c r="C659" s="176">
        <v>62.559358649999986</v>
      </c>
      <c r="D659" s="176">
        <v>1.1060263900000002</v>
      </c>
      <c r="E659" s="176">
        <v>2.0397704399999994</v>
      </c>
      <c r="F659" s="176">
        <v>2.4036748100000001</v>
      </c>
      <c r="G659" s="176">
        <v>68.028050519999994</v>
      </c>
      <c r="H659" s="176">
        <v>245.47868715999999</v>
      </c>
      <c r="I659" s="176" t="s">
        <v>75</v>
      </c>
      <c r="J659" s="176">
        <v>1.0158129600000001</v>
      </c>
      <c r="K659" s="176">
        <v>7.8730295099999985</v>
      </c>
      <c r="L659" s="176" t="s">
        <v>75</v>
      </c>
      <c r="M659" s="176" t="s">
        <v>75</v>
      </c>
      <c r="N659" s="175">
        <v>42.934327889999793</v>
      </c>
      <c r="P659" s="177"/>
      <c r="Q659" s="168"/>
      <c r="R659" s="168"/>
      <c r="S659" s="168"/>
      <c r="T659" s="184"/>
      <c r="U659" s="184"/>
      <c r="V659" s="184"/>
      <c r="W659" s="184"/>
      <c r="X659" s="184"/>
    </row>
    <row r="660" spans="1:24" s="166" customFormat="1" ht="8.65" customHeight="1" x14ac:dyDescent="0.15">
      <c r="A660" s="174" t="s">
        <v>41</v>
      </c>
      <c r="B660" s="175">
        <f t="shared" si="52"/>
        <v>560.89923848000001</v>
      </c>
      <c r="C660" s="176">
        <v>267.39157372999983</v>
      </c>
      <c r="D660" s="176">
        <v>5.4129845599999982</v>
      </c>
      <c r="E660" s="176">
        <v>0.50240225999999999</v>
      </c>
      <c r="F660" s="176">
        <v>3.1207390300000002</v>
      </c>
      <c r="G660" s="176">
        <v>51.666946569999993</v>
      </c>
      <c r="H660" s="176">
        <v>13.296161680000003</v>
      </c>
      <c r="I660" s="176" t="s">
        <v>75</v>
      </c>
      <c r="J660" s="176">
        <v>4.0925737500000006</v>
      </c>
      <c r="K660" s="176">
        <v>7.362371500000001</v>
      </c>
      <c r="L660" s="176" t="s">
        <v>75</v>
      </c>
      <c r="M660" s="176">
        <v>0</v>
      </c>
      <c r="N660" s="175">
        <v>208.05348540000023</v>
      </c>
      <c r="P660" s="177"/>
      <c r="Q660" s="168"/>
      <c r="R660" s="168"/>
      <c r="S660" s="168"/>
      <c r="T660" s="184"/>
      <c r="U660" s="184"/>
      <c r="V660" s="184"/>
      <c r="W660" s="184"/>
      <c r="X660" s="184"/>
    </row>
    <row r="661" spans="1:24" s="166" customFormat="1" ht="8.65" customHeight="1" x14ac:dyDescent="0.15">
      <c r="A661" s="174" t="s">
        <v>42</v>
      </c>
      <c r="B661" s="175">
        <f t="shared" si="52"/>
        <v>112.53175266</v>
      </c>
      <c r="C661" s="176">
        <v>4.7683915399999828</v>
      </c>
      <c r="D661" s="176">
        <v>3.4795203400000001</v>
      </c>
      <c r="E661" s="176" t="s">
        <v>75</v>
      </c>
      <c r="F661" s="176">
        <v>2.4175910999999997</v>
      </c>
      <c r="G661" s="176">
        <v>57.050647199999986</v>
      </c>
      <c r="H661" s="176" t="s">
        <v>75</v>
      </c>
      <c r="I661" s="176" t="s">
        <v>75</v>
      </c>
      <c r="J661" s="176" t="s">
        <v>75</v>
      </c>
      <c r="K661" s="176">
        <v>5.5759127800000012</v>
      </c>
      <c r="L661" s="176">
        <v>0.86115978999999987</v>
      </c>
      <c r="M661" s="176">
        <v>0</v>
      </c>
      <c r="N661" s="175">
        <v>38.378529910000026</v>
      </c>
      <c r="P661" s="177"/>
      <c r="Q661" s="168"/>
      <c r="R661" s="168"/>
      <c r="S661" s="168"/>
      <c r="T661" s="184"/>
      <c r="U661" s="184"/>
      <c r="V661" s="184"/>
      <c r="W661" s="184"/>
      <c r="X661" s="184"/>
    </row>
    <row r="662" spans="1:24" s="166" customFormat="1" ht="8.65" customHeight="1" x14ac:dyDescent="0.15">
      <c r="A662" s="178" t="s">
        <v>43</v>
      </c>
      <c r="B662" s="179">
        <f t="shared" si="52"/>
        <v>1182.2874756800004</v>
      </c>
      <c r="C662" s="180">
        <v>638.12766282999985</v>
      </c>
      <c r="D662" s="180">
        <v>7.2596465399999976</v>
      </c>
      <c r="E662" s="180">
        <v>33.480490590000002</v>
      </c>
      <c r="F662" s="180">
        <v>2.41971815</v>
      </c>
      <c r="G662" s="180">
        <v>281.30637348000005</v>
      </c>
      <c r="H662" s="180" t="s">
        <v>75</v>
      </c>
      <c r="I662" s="180" t="s">
        <v>75</v>
      </c>
      <c r="J662" s="180">
        <v>63.861469849999999</v>
      </c>
      <c r="K662" s="180">
        <v>22.070711170000003</v>
      </c>
      <c r="L662" s="180" t="s">
        <v>75</v>
      </c>
      <c r="M662" s="180">
        <v>9.2981800400000001</v>
      </c>
      <c r="N662" s="179">
        <v>124.46322303000034</v>
      </c>
      <c r="P662" s="177"/>
      <c r="Q662" s="168"/>
      <c r="R662" s="168"/>
      <c r="S662" s="168"/>
      <c r="T662" s="184"/>
      <c r="U662" s="184"/>
      <c r="V662" s="184"/>
      <c r="W662" s="184"/>
      <c r="X662" s="184"/>
    </row>
    <row r="663" spans="1:24" s="166" customFormat="1" ht="8.65" customHeight="1" x14ac:dyDescent="0.15">
      <c r="A663" s="174" t="s">
        <v>44</v>
      </c>
      <c r="B663" s="175">
        <f t="shared" si="52"/>
        <v>231.42880917000008</v>
      </c>
      <c r="C663" s="176">
        <v>44.71026436999999</v>
      </c>
      <c r="D663" s="176" t="s">
        <v>75</v>
      </c>
      <c r="E663" s="176">
        <v>15.12242698</v>
      </c>
      <c r="F663" s="176" t="s">
        <v>75</v>
      </c>
      <c r="G663" s="176">
        <v>23.923962159999999</v>
      </c>
      <c r="H663" s="176" t="s">
        <v>75</v>
      </c>
      <c r="I663" s="176" t="s">
        <v>75</v>
      </c>
      <c r="J663" s="176" t="s">
        <v>75</v>
      </c>
      <c r="K663" s="176" t="s">
        <v>75</v>
      </c>
      <c r="L663" s="176" t="s">
        <v>75</v>
      </c>
      <c r="M663" s="176" t="s">
        <v>75</v>
      </c>
      <c r="N663" s="175">
        <v>147.6721556600001</v>
      </c>
      <c r="P663" s="177"/>
      <c r="Q663" s="168"/>
      <c r="R663" s="168"/>
      <c r="S663" s="168"/>
      <c r="T663" s="184"/>
      <c r="U663" s="184"/>
      <c r="V663" s="184"/>
      <c r="W663" s="184"/>
      <c r="X663" s="184"/>
    </row>
    <row r="664" spans="1:24" s="166" customFormat="1" ht="8.65" customHeight="1" x14ac:dyDescent="0.15">
      <c r="A664" s="174" t="s">
        <v>45</v>
      </c>
      <c r="B664" s="175">
        <f t="shared" si="52"/>
        <v>1042.9341035600007</v>
      </c>
      <c r="C664" s="176">
        <v>101.55544765999998</v>
      </c>
      <c r="D664" s="176">
        <v>18.008172699999996</v>
      </c>
      <c r="E664" s="176">
        <v>1.67351004</v>
      </c>
      <c r="F664" s="176">
        <v>6.8907790700000016</v>
      </c>
      <c r="G664" s="176">
        <v>109.69817422</v>
      </c>
      <c r="H664" s="176">
        <v>39.751928389999996</v>
      </c>
      <c r="I664" s="176">
        <v>698.35041761999992</v>
      </c>
      <c r="J664" s="176">
        <v>-5.5039666899999995</v>
      </c>
      <c r="K664" s="176">
        <v>7.8365543699999991</v>
      </c>
      <c r="L664" s="176">
        <v>5.1917500000000008</v>
      </c>
      <c r="M664" s="176" t="s">
        <v>75</v>
      </c>
      <c r="N664" s="175">
        <v>59.481336180000767</v>
      </c>
      <c r="P664" s="177"/>
      <c r="Q664" s="168"/>
      <c r="R664" s="168"/>
      <c r="S664" s="168"/>
      <c r="T664" s="184"/>
      <c r="U664" s="184"/>
      <c r="V664" s="184"/>
      <c r="W664" s="184"/>
      <c r="X664" s="184"/>
    </row>
    <row r="665" spans="1:24" s="166" customFormat="1" ht="8.65" customHeight="1" x14ac:dyDescent="0.15">
      <c r="A665" s="174" t="s">
        <v>46</v>
      </c>
      <c r="B665" s="175">
        <f t="shared" si="52"/>
        <v>125.02023720000001</v>
      </c>
      <c r="C665" s="176">
        <v>56.615239270000004</v>
      </c>
      <c r="D665" s="176">
        <v>1.3095408800000001</v>
      </c>
      <c r="E665" s="176">
        <v>8.3375749999999985E-2</v>
      </c>
      <c r="F665" s="176">
        <v>2.2989139999999999</v>
      </c>
      <c r="G665" s="176">
        <v>20.468212830000006</v>
      </c>
      <c r="H665" s="176">
        <v>3.9591258600000003</v>
      </c>
      <c r="I665" s="176" t="s">
        <v>75</v>
      </c>
      <c r="J665" s="176">
        <v>13.374012839999999</v>
      </c>
      <c r="K665" s="176">
        <v>6.8459527399999995</v>
      </c>
      <c r="L665" s="176">
        <v>0.84477812000000008</v>
      </c>
      <c r="M665" s="176">
        <v>0</v>
      </c>
      <c r="N665" s="175">
        <v>19.221084909999988</v>
      </c>
      <c r="P665" s="177"/>
      <c r="Q665" s="168"/>
      <c r="R665" s="168"/>
      <c r="S665" s="168"/>
      <c r="T665" s="184"/>
      <c r="U665" s="184"/>
      <c r="V665" s="184"/>
      <c r="W665" s="184"/>
      <c r="X665" s="184"/>
    </row>
    <row r="666" spans="1:24" s="166" customFormat="1" ht="8.65" customHeight="1" x14ac:dyDescent="0.15">
      <c r="A666" s="178" t="s">
        <v>47</v>
      </c>
      <c r="B666" s="179">
        <f t="shared" si="52"/>
        <v>612.93353501999968</v>
      </c>
      <c r="C666" s="180">
        <v>20.094768090000002</v>
      </c>
      <c r="D666" s="180">
        <v>0.10418668000000005</v>
      </c>
      <c r="E666" s="180" t="s">
        <v>75</v>
      </c>
      <c r="F666" s="180" t="s">
        <v>75</v>
      </c>
      <c r="G666" s="180">
        <v>14.502776489999999</v>
      </c>
      <c r="H666" s="180">
        <v>64.912101100000001</v>
      </c>
      <c r="I666" s="180" t="s">
        <v>75</v>
      </c>
      <c r="J666" s="180">
        <v>32.054191719999999</v>
      </c>
      <c r="K666" s="180">
        <v>3.3364144100000002</v>
      </c>
      <c r="L666" s="180">
        <v>283.15976799999999</v>
      </c>
      <c r="M666" s="180">
        <v>0</v>
      </c>
      <c r="N666" s="179">
        <v>194.76932852999971</v>
      </c>
      <c r="P666" s="177"/>
      <c r="Q666" s="168"/>
      <c r="R666" s="168"/>
      <c r="S666" s="168"/>
      <c r="T666" s="184"/>
      <c r="U666" s="184"/>
      <c r="V666" s="184"/>
      <c r="W666" s="184"/>
      <c r="X666" s="184"/>
    </row>
    <row r="667" spans="1:24" s="166" customFormat="1" ht="8.65" customHeight="1" x14ac:dyDescent="0.15">
      <c r="A667" s="181"/>
      <c r="B667" s="182"/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Q667" s="167"/>
      <c r="R667" s="168"/>
      <c r="S667" s="184"/>
      <c r="T667" s="184"/>
      <c r="U667" s="184"/>
      <c r="V667" s="184"/>
      <c r="W667" s="184"/>
      <c r="X667" s="184"/>
    </row>
    <row r="668" spans="1:24" s="166" customFormat="1" ht="9" customHeight="1" x14ac:dyDescent="0.15">
      <c r="A668" s="132" t="s">
        <v>77</v>
      </c>
      <c r="B668" s="182"/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P668" s="191"/>
      <c r="Q668" s="167"/>
      <c r="R668" s="168"/>
      <c r="S668" s="184"/>
      <c r="T668" s="184"/>
      <c r="U668" s="184"/>
      <c r="V668" s="184"/>
      <c r="W668" s="184"/>
      <c r="X668" s="184"/>
    </row>
    <row r="669" spans="1:24" s="166" customFormat="1" ht="8.65" customHeight="1" x14ac:dyDescent="0.15">
      <c r="A669" s="163">
        <v>2017</v>
      </c>
      <c r="B669" s="164"/>
      <c r="C669" s="164"/>
      <c r="D669" s="164"/>
      <c r="E669" s="187"/>
      <c r="F669" s="187"/>
      <c r="G669" s="187"/>
      <c r="H669" s="187"/>
      <c r="I669" s="187"/>
      <c r="J669" s="187"/>
      <c r="K669" s="187"/>
      <c r="L669" s="187"/>
      <c r="M669" s="187"/>
      <c r="N669" s="164"/>
      <c r="P669" s="168"/>
      <c r="Q669" s="167"/>
      <c r="R669" s="168"/>
    </row>
    <row r="670" spans="1:24" s="171" customFormat="1" ht="8.65" customHeight="1" x14ac:dyDescent="0.15">
      <c r="A670" s="169" t="s">
        <v>15</v>
      </c>
      <c r="B670" s="170">
        <f>SUM(B672:B703)</f>
        <v>33683.08471209</v>
      </c>
      <c r="C670" s="170">
        <f t="shared" ref="C670:L670" si="53">SUM(C672:C703)</f>
        <v>15197.464412970001</v>
      </c>
      <c r="D670" s="170">
        <f t="shared" si="53"/>
        <v>-83.696856080000032</v>
      </c>
      <c r="E670" s="170">
        <f>SUM(E672:E703)+0.6</f>
        <v>2648.7664557399999</v>
      </c>
      <c r="F670" s="170">
        <f>SUM(F672:F703)+0.4</f>
        <v>314.93762770999979</v>
      </c>
      <c r="G670" s="170">
        <f t="shared" si="53"/>
        <v>3333.6247437999996</v>
      </c>
      <c r="H670" s="170">
        <f t="shared" si="53"/>
        <v>2787.8416180999998</v>
      </c>
      <c r="I670" s="170">
        <f>SUM(I672:I703)+55</f>
        <v>-131.04734950999998</v>
      </c>
      <c r="J670" s="170">
        <f>SUM(J672:J703)-1.2</f>
        <v>2427.8917026100007</v>
      </c>
      <c r="K670" s="170">
        <f>SUM(K672:K703)-0.9</f>
        <v>403.90079598999995</v>
      </c>
      <c r="L670" s="170">
        <f t="shared" si="53"/>
        <v>1864.2828879700005</v>
      </c>
      <c r="M670" s="170">
        <f>SUM(M672:M703)+38.6</f>
        <v>-52.143176640000057</v>
      </c>
      <c r="N670" s="170">
        <f>SUM(N672:N703)-92.5</f>
        <v>4971.2618494300013</v>
      </c>
      <c r="P670" s="170"/>
      <c r="Q670" s="170"/>
      <c r="R670" s="168"/>
      <c r="S670" s="168"/>
      <c r="T670" s="185"/>
      <c r="U670" s="185"/>
      <c r="V670" s="185"/>
      <c r="W670" s="185"/>
      <c r="X670" s="185"/>
    </row>
    <row r="671" spans="1:24" s="171" customFormat="1" ht="3.95" customHeight="1" x14ac:dyDescent="0.15">
      <c r="A671" s="169"/>
      <c r="B671" s="170"/>
      <c r="C671" s="170"/>
      <c r="D671" s="170"/>
      <c r="E671" s="170"/>
      <c r="F671" s="170"/>
      <c r="G671" s="170"/>
      <c r="H671" s="170"/>
      <c r="I671" s="170"/>
      <c r="J671" s="170"/>
      <c r="K671" s="170"/>
      <c r="L671" s="170"/>
      <c r="M671" s="170"/>
      <c r="N671" s="170"/>
      <c r="P671" s="185"/>
      <c r="Q671" s="167"/>
      <c r="R671" s="168"/>
      <c r="S671" s="168"/>
      <c r="T671" s="185"/>
      <c r="U671" s="185"/>
      <c r="V671" s="185"/>
      <c r="W671" s="185"/>
      <c r="X671" s="185"/>
    </row>
    <row r="672" spans="1:24" s="166" customFormat="1" ht="8.65" customHeight="1" x14ac:dyDescent="0.15">
      <c r="A672" s="174" t="s">
        <v>16</v>
      </c>
      <c r="B672" s="175">
        <f t="shared" ref="B672:B690" si="54">SUM(C672:N672)</f>
        <v>1577.4588526900006</v>
      </c>
      <c r="C672" s="176">
        <v>261.42946427999971</v>
      </c>
      <c r="D672" s="176">
        <v>-2.5249125200000004</v>
      </c>
      <c r="E672" s="176">
        <v>238.28797970999995</v>
      </c>
      <c r="F672" s="176">
        <v>-6.7885209999999974E-2</v>
      </c>
      <c r="G672" s="176">
        <v>56.085982230000027</v>
      </c>
      <c r="H672" s="176">
        <v>1.7317602599999997</v>
      </c>
      <c r="I672" s="176" t="s">
        <v>75</v>
      </c>
      <c r="J672" s="176">
        <v>993.19976631000031</v>
      </c>
      <c r="K672" s="176">
        <v>0.10125409999999994</v>
      </c>
      <c r="L672" s="176">
        <v>-0.89249113999999963</v>
      </c>
      <c r="M672" s="176" t="s">
        <v>75</v>
      </c>
      <c r="N672" s="176">
        <v>30.107934670000532</v>
      </c>
      <c r="P672" s="177"/>
      <c r="Q672" s="168"/>
      <c r="R672" s="168"/>
      <c r="S672" s="168"/>
      <c r="T672" s="184"/>
      <c r="U672" s="184"/>
      <c r="V672" s="184"/>
      <c r="W672" s="184"/>
      <c r="X672" s="184"/>
    </row>
    <row r="673" spans="1:24" s="166" customFormat="1" ht="8.65" customHeight="1" x14ac:dyDescent="0.15">
      <c r="A673" s="174" t="s">
        <v>17</v>
      </c>
      <c r="B673" s="175">
        <f t="shared" si="54"/>
        <v>1479.1642053699984</v>
      </c>
      <c r="C673" s="176">
        <v>1077.0191913799999</v>
      </c>
      <c r="D673" s="176">
        <v>-2.2787752700000037</v>
      </c>
      <c r="E673" s="176">
        <v>-3.8472313700000011</v>
      </c>
      <c r="F673" s="176">
        <v>1.9019201899999998</v>
      </c>
      <c r="G673" s="176">
        <v>133.43321448</v>
      </c>
      <c r="H673" s="176">
        <v>5.3217154700000009</v>
      </c>
      <c r="I673" s="176">
        <v>0.63582753999999997</v>
      </c>
      <c r="J673" s="176">
        <v>101.79242532999997</v>
      </c>
      <c r="K673" s="176">
        <v>1.1722715800000001</v>
      </c>
      <c r="L673" s="176" t="s">
        <v>75</v>
      </c>
      <c r="M673" s="176" t="s">
        <v>75</v>
      </c>
      <c r="N673" s="176">
        <v>164.01364603999832</v>
      </c>
      <c r="P673" s="177"/>
      <c r="Q673" s="168"/>
      <c r="R673" s="168"/>
      <c r="S673" s="168"/>
      <c r="T673" s="184"/>
      <c r="U673" s="184"/>
      <c r="V673" s="184"/>
      <c r="W673" s="184"/>
      <c r="X673" s="184"/>
    </row>
    <row r="674" spans="1:24" s="166" customFormat="1" ht="8.65" customHeight="1" x14ac:dyDescent="0.15">
      <c r="A674" s="174" t="s">
        <v>18</v>
      </c>
      <c r="B674" s="175">
        <f t="shared" si="54"/>
        <v>569.49993374999974</v>
      </c>
      <c r="C674" s="176">
        <v>525.91605309999966</v>
      </c>
      <c r="D674" s="176">
        <v>-0.50037069000000001</v>
      </c>
      <c r="E674" s="176">
        <v>5.113852E-2</v>
      </c>
      <c r="F674" s="176">
        <v>0.37293085999999998</v>
      </c>
      <c r="G674" s="176">
        <v>5.432653580000002</v>
      </c>
      <c r="H674" s="176">
        <v>21.660239150000002</v>
      </c>
      <c r="I674" s="176" t="s">
        <v>75</v>
      </c>
      <c r="J674" s="176">
        <v>0</v>
      </c>
      <c r="K674" s="176">
        <v>-3.4995674800000001</v>
      </c>
      <c r="L674" s="176">
        <v>0.93163521999999999</v>
      </c>
      <c r="M674" s="176">
        <v>0</v>
      </c>
      <c r="N674" s="176">
        <v>19.135221490000049</v>
      </c>
      <c r="P674" s="177"/>
      <c r="Q674" s="168"/>
      <c r="R674" s="168"/>
      <c r="S674" s="168"/>
      <c r="T674" s="184"/>
      <c r="U674" s="184"/>
      <c r="V674" s="184"/>
      <c r="W674" s="184"/>
      <c r="X674" s="184"/>
    </row>
    <row r="675" spans="1:24" s="166" customFormat="1" ht="8.65" customHeight="1" x14ac:dyDescent="0.15">
      <c r="A675" s="178" t="s">
        <v>19</v>
      </c>
      <c r="B675" s="179">
        <f t="shared" si="54"/>
        <v>325.41905284000001</v>
      </c>
      <c r="C675" s="180">
        <v>262.48996230999995</v>
      </c>
      <c r="D675" s="180">
        <v>18.097047480000001</v>
      </c>
      <c r="E675" s="180" t="s">
        <v>75</v>
      </c>
      <c r="F675" s="180" t="s">
        <v>75</v>
      </c>
      <c r="G675" s="180">
        <v>8.2342626700000014</v>
      </c>
      <c r="H675" s="180">
        <v>1.4306968600000001</v>
      </c>
      <c r="I675" s="180" t="s">
        <v>75</v>
      </c>
      <c r="J675" s="180">
        <v>0</v>
      </c>
      <c r="K675" s="180">
        <v>13.45833674</v>
      </c>
      <c r="L675" s="180">
        <v>-2.7221922300000001</v>
      </c>
      <c r="M675" s="180">
        <v>0</v>
      </c>
      <c r="N675" s="179">
        <v>24.430939010000031</v>
      </c>
      <c r="P675" s="177"/>
      <c r="Q675" s="168"/>
      <c r="R675" s="168"/>
      <c r="S675" s="168"/>
      <c r="T675" s="184"/>
      <c r="U675" s="184"/>
      <c r="V675" s="184"/>
      <c r="W675" s="184"/>
      <c r="X675" s="184"/>
    </row>
    <row r="676" spans="1:24" s="166" customFormat="1" ht="8.65" customHeight="1" x14ac:dyDescent="0.15">
      <c r="A676" s="174" t="s">
        <v>20</v>
      </c>
      <c r="B676" s="175">
        <f t="shared" si="54"/>
        <v>2683.7945589199967</v>
      </c>
      <c r="C676" s="176">
        <v>1451.8641471700007</v>
      </c>
      <c r="D676" s="176">
        <v>-2.4280781400000002</v>
      </c>
      <c r="E676" s="176">
        <v>112.53499708999999</v>
      </c>
      <c r="F676" s="176">
        <v>0.69114624000000002</v>
      </c>
      <c r="G676" s="176">
        <v>22.561613539999989</v>
      </c>
      <c r="H676" s="176">
        <v>171.90159148999999</v>
      </c>
      <c r="I676" s="176" t="s">
        <v>75</v>
      </c>
      <c r="J676" s="176">
        <v>18.752281079999999</v>
      </c>
      <c r="K676" s="176">
        <v>16.373383769999997</v>
      </c>
      <c r="L676" s="176">
        <v>783.70309737000014</v>
      </c>
      <c r="M676" s="176" t="s">
        <v>75</v>
      </c>
      <c r="N676" s="175">
        <v>107.84037930999602</v>
      </c>
      <c r="P676" s="177"/>
      <c r="Q676" s="168"/>
      <c r="R676" s="168"/>
      <c r="S676" s="168"/>
      <c r="T676" s="184"/>
      <c r="U676" s="184"/>
      <c r="V676" s="184"/>
      <c r="W676" s="184"/>
      <c r="X676" s="184"/>
    </row>
    <row r="677" spans="1:24" s="166" customFormat="1" ht="8.65" customHeight="1" x14ac:dyDescent="0.15">
      <c r="A677" s="174" t="s">
        <v>21</v>
      </c>
      <c r="B677" s="175">
        <f t="shared" si="54"/>
        <v>143.81938609999989</v>
      </c>
      <c r="C677" s="176">
        <v>28.051653290000001</v>
      </c>
      <c r="D677" s="176">
        <v>-1.4691351699999997</v>
      </c>
      <c r="E677" s="176">
        <v>0.73210224999999995</v>
      </c>
      <c r="F677" s="176" t="s">
        <v>75</v>
      </c>
      <c r="G677" s="176">
        <v>16.369625150000001</v>
      </c>
      <c r="H677" s="176">
        <v>76.868372139999991</v>
      </c>
      <c r="I677" s="176" t="s">
        <v>75</v>
      </c>
      <c r="J677" s="176">
        <v>4.70282584</v>
      </c>
      <c r="K677" s="176">
        <v>8.3412710000000043E-2</v>
      </c>
      <c r="L677" s="176" t="s">
        <v>75</v>
      </c>
      <c r="M677" s="176">
        <v>0</v>
      </c>
      <c r="N677" s="175">
        <v>18.480529889999886</v>
      </c>
      <c r="P677" s="177"/>
      <c r="Q677" s="168"/>
      <c r="R677" s="168"/>
      <c r="S677" s="168"/>
      <c r="T677" s="184"/>
      <c r="U677" s="184"/>
      <c r="V677" s="184"/>
      <c r="W677" s="184"/>
      <c r="X677" s="184"/>
    </row>
    <row r="678" spans="1:24" s="166" customFormat="1" ht="8.65" customHeight="1" x14ac:dyDescent="0.15">
      <c r="A678" s="174" t="s">
        <v>22</v>
      </c>
      <c r="B678" s="175">
        <f t="shared" si="54"/>
        <v>214.40040379000001</v>
      </c>
      <c r="C678" s="176">
        <v>112.34738527</v>
      </c>
      <c r="D678" s="176">
        <v>17.776729419999999</v>
      </c>
      <c r="E678" s="176" t="s">
        <v>75</v>
      </c>
      <c r="F678" s="176">
        <v>8.7799285100000013</v>
      </c>
      <c r="G678" s="176">
        <v>16.173995050000002</v>
      </c>
      <c r="H678" s="176">
        <v>4.9529481200000003</v>
      </c>
      <c r="I678" s="176" t="s">
        <v>75</v>
      </c>
      <c r="J678" s="176" t="s">
        <v>75</v>
      </c>
      <c r="K678" s="176">
        <v>14.282777640000001</v>
      </c>
      <c r="L678" s="176" t="s">
        <v>75</v>
      </c>
      <c r="M678" s="176">
        <v>0</v>
      </c>
      <c r="N678" s="175">
        <v>40.086639780000013</v>
      </c>
      <c r="P678" s="177"/>
      <c r="Q678" s="168"/>
      <c r="R678" s="168"/>
      <c r="S678" s="168"/>
      <c r="T678" s="184"/>
      <c r="U678" s="184"/>
      <c r="V678" s="184"/>
      <c r="W678" s="184"/>
      <c r="X678" s="184"/>
    </row>
    <row r="679" spans="1:24" s="166" customFormat="1" ht="8.65" customHeight="1" x14ac:dyDescent="0.15">
      <c r="A679" s="178" t="s">
        <v>23</v>
      </c>
      <c r="B679" s="179">
        <f t="shared" si="54"/>
        <v>1766.5491860600005</v>
      </c>
      <c r="C679" s="180">
        <v>992.94113626000012</v>
      </c>
      <c r="D679" s="180">
        <v>-6.0301558500000016</v>
      </c>
      <c r="E679" s="180">
        <v>21.891940549999998</v>
      </c>
      <c r="F679" s="180">
        <v>23.59988439</v>
      </c>
      <c r="G679" s="180">
        <v>-9.5068035200000089</v>
      </c>
      <c r="H679" s="180">
        <v>417.05850471999997</v>
      </c>
      <c r="I679" s="180">
        <v>0.2320554</v>
      </c>
      <c r="J679" s="180">
        <v>115.07240134999999</v>
      </c>
      <c r="K679" s="180">
        <v>25.189105390000002</v>
      </c>
      <c r="L679" s="180">
        <v>108.90073078</v>
      </c>
      <c r="M679" s="180" t="s">
        <v>75</v>
      </c>
      <c r="N679" s="179">
        <v>77.200386590000335</v>
      </c>
      <c r="P679" s="177"/>
      <c r="Q679" s="168"/>
      <c r="R679" s="168"/>
      <c r="S679" s="168"/>
      <c r="T679" s="184"/>
      <c r="U679" s="184"/>
      <c r="V679" s="184"/>
      <c r="W679" s="184"/>
      <c r="X679" s="184"/>
    </row>
    <row r="680" spans="1:24" s="166" customFormat="1" ht="8.65" customHeight="1" x14ac:dyDescent="0.15">
      <c r="A680" s="174" t="s">
        <v>24</v>
      </c>
      <c r="B680" s="175">
        <f t="shared" si="54"/>
        <v>4933.1922694800087</v>
      </c>
      <c r="C680" s="176">
        <v>2261.24898386</v>
      </c>
      <c r="D680" s="176">
        <v>-36.71678034</v>
      </c>
      <c r="E680" s="176">
        <v>143.09240100000005</v>
      </c>
      <c r="F680" s="176">
        <v>312.21164789999983</v>
      </c>
      <c r="G680" s="176">
        <v>989.6792647699998</v>
      </c>
      <c r="H680" s="176">
        <v>10.853671119999941</v>
      </c>
      <c r="I680" s="176">
        <v>-11.349918369999997</v>
      </c>
      <c r="J680" s="176">
        <v>133.76550710000012</v>
      </c>
      <c r="K680" s="176">
        <v>85.820586969999979</v>
      </c>
      <c r="L680" s="176">
        <v>138.93425249999999</v>
      </c>
      <c r="M680" s="176">
        <v>-71.852692710000071</v>
      </c>
      <c r="N680" s="175">
        <v>977.50534568000921</v>
      </c>
      <c r="P680" s="177"/>
      <c r="Q680" s="168"/>
      <c r="R680" s="168"/>
      <c r="S680" s="168"/>
      <c r="T680" s="184"/>
      <c r="U680" s="184"/>
      <c r="V680" s="184"/>
      <c r="W680" s="184"/>
      <c r="X680" s="184"/>
    </row>
    <row r="681" spans="1:24" s="166" customFormat="1" ht="8.65" customHeight="1" x14ac:dyDescent="0.15">
      <c r="A681" s="174" t="s">
        <v>25</v>
      </c>
      <c r="B681" s="175">
        <f t="shared" si="54"/>
        <v>107.56633642000001</v>
      </c>
      <c r="C681" s="176">
        <v>42.718812920000012</v>
      </c>
      <c r="D681" s="176">
        <v>-1.2938734000000001</v>
      </c>
      <c r="E681" s="176" t="s">
        <v>75</v>
      </c>
      <c r="F681" s="176">
        <v>5.8232392299999987</v>
      </c>
      <c r="G681" s="176">
        <v>15.563464199999999</v>
      </c>
      <c r="H681" s="176">
        <v>17.991337000000012</v>
      </c>
      <c r="I681" s="176" t="s">
        <v>75</v>
      </c>
      <c r="J681" s="176" t="s">
        <v>75</v>
      </c>
      <c r="K681" s="176" t="s">
        <v>76</v>
      </c>
      <c r="L681" s="176" t="s">
        <v>75</v>
      </c>
      <c r="M681" s="176" t="s">
        <v>75</v>
      </c>
      <c r="N681" s="175">
        <v>26.763356469999991</v>
      </c>
      <c r="P681" s="177"/>
      <c r="Q681" s="168"/>
      <c r="R681" s="168"/>
      <c r="S681" s="168"/>
      <c r="T681" s="184"/>
      <c r="U681" s="184"/>
      <c r="V681" s="184"/>
      <c r="W681" s="184"/>
      <c r="X681" s="184"/>
    </row>
    <row r="682" spans="1:24" s="166" customFormat="1" ht="8.65" customHeight="1" x14ac:dyDescent="0.15">
      <c r="A682" s="174" t="s">
        <v>26</v>
      </c>
      <c r="B682" s="175">
        <f t="shared" si="54"/>
        <v>1749.5419460799992</v>
      </c>
      <c r="C682" s="176">
        <v>726.94612368999992</v>
      </c>
      <c r="D682" s="176">
        <v>-49.697500810000001</v>
      </c>
      <c r="E682" s="176">
        <v>273.99401511000002</v>
      </c>
      <c r="F682" s="176">
        <v>2.1114053699999999</v>
      </c>
      <c r="G682" s="176">
        <v>30.101079739999996</v>
      </c>
      <c r="H682" s="176">
        <v>89.813355380000033</v>
      </c>
      <c r="I682" s="176" t="s">
        <v>75</v>
      </c>
      <c r="J682" s="176">
        <v>201.26266147999999</v>
      </c>
      <c r="K682" s="176">
        <v>21.010063640000002</v>
      </c>
      <c r="L682" s="176">
        <v>327.01021310000004</v>
      </c>
      <c r="M682" s="176" t="s">
        <v>75</v>
      </c>
      <c r="N682" s="175">
        <v>126.99052937999909</v>
      </c>
      <c r="P682" s="177"/>
      <c r="Q682" s="168"/>
      <c r="R682" s="168"/>
      <c r="S682" s="168"/>
      <c r="T682" s="184"/>
      <c r="U682" s="184"/>
      <c r="V682" s="184"/>
      <c r="W682" s="184"/>
      <c r="X682" s="184"/>
    </row>
    <row r="683" spans="1:24" s="166" customFormat="1" ht="8.65" customHeight="1" x14ac:dyDescent="0.15">
      <c r="A683" s="178" t="s">
        <v>27</v>
      </c>
      <c r="B683" s="179">
        <f t="shared" si="54"/>
        <v>409.04466183000017</v>
      </c>
      <c r="C683" s="180">
        <v>49.794195690000002</v>
      </c>
      <c r="D683" s="180">
        <v>-1.18195213</v>
      </c>
      <c r="E683" s="180">
        <v>0.79786792000000006</v>
      </c>
      <c r="F683" s="180">
        <v>0.34062292999999993</v>
      </c>
      <c r="G683" s="180">
        <v>9.6130583099999978</v>
      </c>
      <c r="H683" s="180">
        <v>296.1249001299999</v>
      </c>
      <c r="I683" s="180">
        <v>0.35661182000000002</v>
      </c>
      <c r="J683" s="180" t="s">
        <v>75</v>
      </c>
      <c r="K683" s="180">
        <v>7.4513150000000014E-2</v>
      </c>
      <c r="L683" s="180">
        <v>13.997819890000001</v>
      </c>
      <c r="M683" s="180" t="s">
        <v>75</v>
      </c>
      <c r="N683" s="179">
        <v>39.127024120000272</v>
      </c>
      <c r="P683" s="177"/>
      <c r="Q683" s="168"/>
      <c r="R683" s="168"/>
      <c r="S683" s="168"/>
      <c r="T683" s="184"/>
      <c r="U683" s="184"/>
      <c r="V683" s="184"/>
      <c r="W683" s="184"/>
      <c r="X683" s="184"/>
    </row>
    <row r="684" spans="1:24" s="166" customFormat="1" ht="8.65" customHeight="1" x14ac:dyDescent="0.15">
      <c r="A684" s="174" t="s">
        <v>28</v>
      </c>
      <c r="B684" s="175">
        <f t="shared" si="54"/>
        <v>353.77047699000008</v>
      </c>
      <c r="C684" s="176">
        <v>61.436688119999978</v>
      </c>
      <c r="D684" s="176">
        <v>-14.012995260000002</v>
      </c>
      <c r="E684" s="176">
        <v>1.7713728000000002</v>
      </c>
      <c r="F684" s="176" t="s">
        <v>76</v>
      </c>
      <c r="G684" s="176">
        <v>24.229713289999999</v>
      </c>
      <c r="H684" s="176">
        <v>192.47976329999997</v>
      </c>
      <c r="I684" s="176" t="s">
        <v>75</v>
      </c>
      <c r="J684" s="176" t="s">
        <v>75</v>
      </c>
      <c r="K684" s="176" t="s">
        <v>76</v>
      </c>
      <c r="L684" s="176">
        <v>7.0599477700000008</v>
      </c>
      <c r="M684" s="176">
        <v>0</v>
      </c>
      <c r="N684" s="175">
        <v>80.805986970000106</v>
      </c>
      <c r="P684" s="177"/>
      <c r="Q684" s="168"/>
      <c r="R684" s="168"/>
      <c r="S684" s="168"/>
      <c r="T684" s="184"/>
      <c r="U684" s="184"/>
      <c r="V684" s="184"/>
      <c r="W684" s="184"/>
      <c r="X684" s="184"/>
    </row>
    <row r="685" spans="1:24" s="166" customFormat="1" ht="8.65" customHeight="1" x14ac:dyDescent="0.15">
      <c r="A685" s="174" t="s">
        <v>29</v>
      </c>
      <c r="B685" s="175">
        <f t="shared" si="54"/>
        <v>1520.0290806999983</v>
      </c>
      <c r="C685" s="176">
        <v>905.13055929999916</v>
      </c>
      <c r="D685" s="176">
        <v>-30.264641990000001</v>
      </c>
      <c r="E685" s="176">
        <v>260.56706531000003</v>
      </c>
      <c r="F685" s="176">
        <v>9.2626519100000007</v>
      </c>
      <c r="G685" s="176">
        <v>76.116133629999979</v>
      </c>
      <c r="H685" s="176">
        <v>195.02993097000004</v>
      </c>
      <c r="I685" s="176" t="s">
        <v>75</v>
      </c>
      <c r="J685" s="176">
        <v>2.0970617200000081</v>
      </c>
      <c r="K685" s="176">
        <v>31.785639209999999</v>
      </c>
      <c r="L685" s="176">
        <v>23.314673459999995</v>
      </c>
      <c r="M685" s="176">
        <v>3.6817268000000003</v>
      </c>
      <c r="N685" s="175">
        <v>43.308280379999132</v>
      </c>
      <c r="P685" s="177"/>
      <c r="Q685" s="168"/>
      <c r="R685" s="168"/>
      <c r="S685" s="168"/>
      <c r="T685" s="184"/>
      <c r="U685" s="184"/>
      <c r="V685" s="184"/>
      <c r="W685" s="184"/>
      <c r="X685" s="184"/>
    </row>
    <row r="686" spans="1:24" s="166" customFormat="1" ht="8.65" customHeight="1" x14ac:dyDescent="0.15">
      <c r="A686" s="174" t="s">
        <v>30</v>
      </c>
      <c r="B686" s="175">
        <f t="shared" si="54"/>
        <v>3768.9263866399983</v>
      </c>
      <c r="C686" s="176">
        <v>1220.4145937399999</v>
      </c>
      <c r="D686" s="176">
        <v>-52.893082630000002</v>
      </c>
      <c r="E686" s="176">
        <v>357.18044918000015</v>
      </c>
      <c r="F686" s="176">
        <v>-170.37432268000001</v>
      </c>
      <c r="G686" s="176">
        <v>572.02093937000029</v>
      </c>
      <c r="H686" s="176">
        <v>52.374961149999997</v>
      </c>
      <c r="I686" s="176">
        <v>17.180193930000002</v>
      </c>
      <c r="J686" s="176">
        <v>175.33464738000004</v>
      </c>
      <c r="K686" s="176">
        <v>6.2731916499999993</v>
      </c>
      <c r="L686" s="176">
        <v>35.635557269999993</v>
      </c>
      <c r="M686" s="176">
        <v>6.9550913300000001</v>
      </c>
      <c r="N686" s="175">
        <v>1548.8241669499976</v>
      </c>
      <c r="P686" s="177"/>
      <c r="Q686" s="168"/>
      <c r="R686" s="168"/>
      <c r="S686" s="168"/>
      <c r="T686" s="184"/>
      <c r="U686" s="184"/>
      <c r="V686" s="184"/>
      <c r="W686" s="184"/>
      <c r="X686" s="184"/>
    </row>
    <row r="687" spans="1:24" s="166" customFormat="1" ht="8.65" customHeight="1" x14ac:dyDescent="0.15">
      <c r="A687" s="178" t="s">
        <v>31</v>
      </c>
      <c r="B687" s="179">
        <f t="shared" si="54"/>
        <v>294.08467674000008</v>
      </c>
      <c r="C687" s="180">
        <v>126.06699687999998</v>
      </c>
      <c r="D687" s="180">
        <v>76.23031988999999</v>
      </c>
      <c r="E687" s="180">
        <v>15.887865769999998</v>
      </c>
      <c r="F687" s="180">
        <v>1.0586261199999998</v>
      </c>
      <c r="G687" s="180">
        <v>19.539987770000003</v>
      </c>
      <c r="H687" s="180">
        <v>5.4828628699999999</v>
      </c>
      <c r="I687" s="180" t="s">
        <v>75</v>
      </c>
      <c r="J687" s="180">
        <v>1.3425508799999999</v>
      </c>
      <c r="K687" s="180">
        <v>0.23393051999999998</v>
      </c>
      <c r="L687" s="180">
        <v>3.3142779100000004</v>
      </c>
      <c r="M687" s="180" t="s">
        <v>75</v>
      </c>
      <c r="N687" s="179">
        <v>44.927258130000126</v>
      </c>
      <c r="P687" s="177"/>
      <c r="Q687" s="168"/>
      <c r="R687" s="168"/>
      <c r="S687" s="168"/>
      <c r="T687" s="184"/>
      <c r="U687" s="184"/>
      <c r="V687" s="184"/>
      <c r="W687" s="184"/>
      <c r="X687" s="184"/>
    </row>
    <row r="688" spans="1:24" s="166" customFormat="1" ht="8.65" customHeight="1" x14ac:dyDescent="0.15">
      <c r="A688" s="174" t="s">
        <v>32</v>
      </c>
      <c r="B688" s="175">
        <f t="shared" si="54"/>
        <v>602.65618540000003</v>
      </c>
      <c r="C688" s="176">
        <v>163.95971731999998</v>
      </c>
      <c r="D688" s="176">
        <v>-14.943049439999999</v>
      </c>
      <c r="E688" s="176">
        <v>2.9554466999999995</v>
      </c>
      <c r="F688" s="176">
        <v>5.6051086999999997</v>
      </c>
      <c r="G688" s="176">
        <v>36.278848929999995</v>
      </c>
      <c r="H688" s="176">
        <v>3.0481044000000002</v>
      </c>
      <c r="I688" s="176" t="s">
        <v>75</v>
      </c>
      <c r="J688" s="176">
        <v>378.43000730000006</v>
      </c>
      <c r="K688" s="176">
        <v>-4.6597042899999996</v>
      </c>
      <c r="L688" s="176" t="s">
        <v>75</v>
      </c>
      <c r="M688" s="176">
        <v>0</v>
      </c>
      <c r="N688" s="175">
        <v>31.98170577999997</v>
      </c>
      <c r="P688" s="177"/>
      <c r="Q688" s="168"/>
      <c r="R688" s="168"/>
      <c r="S688" s="168"/>
      <c r="T688" s="184"/>
      <c r="U688" s="184"/>
      <c r="V688" s="184"/>
      <c r="W688" s="184"/>
      <c r="X688" s="184"/>
    </row>
    <row r="689" spans="1:24" s="166" customFormat="1" ht="8.65" customHeight="1" x14ac:dyDescent="0.15">
      <c r="A689" s="174" t="s">
        <v>33</v>
      </c>
      <c r="B689" s="175">
        <f t="shared" si="54"/>
        <v>101.64103531999999</v>
      </c>
      <c r="C689" s="176">
        <v>68.024348579999938</v>
      </c>
      <c r="D689" s="176">
        <v>-1.03336132</v>
      </c>
      <c r="E689" s="176">
        <v>0.36248992999999996</v>
      </c>
      <c r="F689" s="176">
        <v>0.21351237999999997</v>
      </c>
      <c r="G689" s="176">
        <v>11.459783020000001</v>
      </c>
      <c r="H689" s="176">
        <v>7.4833849300000255</v>
      </c>
      <c r="I689" s="176" t="s">
        <v>75</v>
      </c>
      <c r="J689" s="176" t="s">
        <v>75</v>
      </c>
      <c r="K689" s="176">
        <v>-1.1293957099999996</v>
      </c>
      <c r="L689" s="176">
        <v>0.24771634000000001</v>
      </c>
      <c r="M689" s="176">
        <v>0</v>
      </c>
      <c r="N689" s="175">
        <v>16.012557170000022</v>
      </c>
      <c r="P689" s="177"/>
      <c r="Q689" s="168"/>
      <c r="R689" s="168"/>
      <c r="S689" s="168"/>
      <c r="T689" s="184"/>
      <c r="U689" s="184"/>
      <c r="V689" s="184"/>
      <c r="W689" s="184"/>
      <c r="X689" s="184"/>
    </row>
    <row r="690" spans="1:24" s="166" customFormat="1" ht="8.65" customHeight="1" x14ac:dyDescent="0.15">
      <c r="A690" s="174" t="s">
        <v>34</v>
      </c>
      <c r="B690" s="175">
        <f t="shared" si="54"/>
        <v>2042.16590309</v>
      </c>
      <c r="C690" s="176">
        <v>1526.0604032500005</v>
      </c>
      <c r="D690" s="176">
        <v>-159.85010261000002</v>
      </c>
      <c r="E690" s="176">
        <v>36.818638750000019</v>
      </c>
      <c r="F690" s="176">
        <v>35.580132499999998</v>
      </c>
      <c r="G690" s="176">
        <v>248.03485841999992</v>
      </c>
      <c r="H690" s="176">
        <v>41.786495349999996</v>
      </c>
      <c r="I690" s="176" t="s">
        <v>75</v>
      </c>
      <c r="J690" s="176">
        <v>141.72876658999999</v>
      </c>
      <c r="K690" s="176">
        <v>34.52111853000001</v>
      </c>
      <c r="L690" s="176">
        <v>-10.64216903</v>
      </c>
      <c r="M690" s="176" t="s">
        <v>75</v>
      </c>
      <c r="N690" s="175">
        <v>148.12776133999978</v>
      </c>
      <c r="P690" s="177"/>
      <c r="Q690" s="168"/>
      <c r="R690" s="168"/>
      <c r="S690" s="168"/>
      <c r="T690" s="184"/>
      <c r="U690" s="184"/>
      <c r="V690" s="184"/>
      <c r="W690" s="184"/>
      <c r="X690" s="184"/>
    </row>
    <row r="691" spans="1:24" s="166" customFormat="1" ht="8.65" customHeight="1" x14ac:dyDescent="0.15">
      <c r="A691" s="178" t="s">
        <v>35</v>
      </c>
      <c r="B691" s="179">
        <f>SUM(C691:N691)</f>
        <v>499.23007995000006</v>
      </c>
      <c r="C691" s="180">
        <v>64.31218269999998</v>
      </c>
      <c r="D691" s="180">
        <v>5.3858322199999993</v>
      </c>
      <c r="E691" s="180">
        <v>-0.12635023000000012</v>
      </c>
      <c r="F691" s="180">
        <v>0.37221226000000002</v>
      </c>
      <c r="G691" s="180">
        <v>111.22545985000002</v>
      </c>
      <c r="H691" s="180">
        <v>6.6239635799999999</v>
      </c>
      <c r="I691" s="180" t="s">
        <v>75</v>
      </c>
      <c r="J691" s="180">
        <v>48.800850650000001</v>
      </c>
      <c r="K691" s="180">
        <v>35.478042779999996</v>
      </c>
      <c r="L691" s="180">
        <v>97.285774680000003</v>
      </c>
      <c r="M691" s="180">
        <v>0</v>
      </c>
      <c r="N691" s="179">
        <v>129.8721114600001</v>
      </c>
      <c r="P691" s="177"/>
      <c r="Q691" s="168"/>
      <c r="R691" s="168"/>
      <c r="S691" s="168"/>
      <c r="T691" s="184"/>
      <c r="U691" s="184"/>
      <c r="V691" s="184"/>
      <c r="W691" s="184"/>
      <c r="X691" s="184"/>
    </row>
    <row r="692" spans="1:24" s="166" customFormat="1" ht="8.65" customHeight="1" x14ac:dyDescent="0.15">
      <c r="A692" s="174" t="s">
        <v>36</v>
      </c>
      <c r="B692" s="175">
        <f t="shared" ref="B692:B703" si="55">SUM(C692:N692)</f>
        <v>931.36117797999964</v>
      </c>
      <c r="C692" s="176">
        <v>154.93605733999991</v>
      </c>
      <c r="D692" s="176">
        <v>-23.019000269999999</v>
      </c>
      <c r="E692" s="176">
        <v>446.66305580000005</v>
      </c>
      <c r="F692" s="176">
        <v>-3.8377577199999999</v>
      </c>
      <c r="G692" s="176">
        <v>183.80955567000001</v>
      </c>
      <c r="H692" s="176">
        <v>31.412972199999999</v>
      </c>
      <c r="I692" s="176" t="s">
        <v>75</v>
      </c>
      <c r="J692" s="176">
        <v>1.2332861099999999</v>
      </c>
      <c r="K692" s="176">
        <v>0.82991433000000003</v>
      </c>
      <c r="L692" s="176">
        <v>12.792149419999999</v>
      </c>
      <c r="M692" s="176" t="s">
        <v>75</v>
      </c>
      <c r="N692" s="175">
        <v>126.5409450999997</v>
      </c>
      <c r="P692" s="177"/>
      <c r="Q692" s="168"/>
      <c r="R692" s="168"/>
      <c r="S692" s="168"/>
      <c r="T692" s="184"/>
      <c r="U692" s="184"/>
      <c r="V692" s="184"/>
      <c r="W692" s="184"/>
      <c r="X692" s="184"/>
    </row>
    <row r="693" spans="1:24" s="166" customFormat="1" ht="8.65" customHeight="1" x14ac:dyDescent="0.15">
      <c r="A693" s="174" t="s">
        <v>61</v>
      </c>
      <c r="B693" s="175">
        <f t="shared" si="55"/>
        <v>991.48334147999947</v>
      </c>
      <c r="C693" s="176">
        <v>303.72183829999977</v>
      </c>
      <c r="D693" s="176">
        <v>0.45257232999999886</v>
      </c>
      <c r="E693" s="176">
        <v>278.77535068999998</v>
      </c>
      <c r="F693" s="176">
        <v>38.645870120000005</v>
      </c>
      <c r="G693" s="176">
        <v>89.219272990000022</v>
      </c>
      <c r="H693" s="176">
        <v>185.86430347000004</v>
      </c>
      <c r="I693" s="176" t="s">
        <v>75</v>
      </c>
      <c r="J693" s="176">
        <v>-4.1071122700000053</v>
      </c>
      <c r="K693" s="176">
        <v>-8.9270131900000003</v>
      </c>
      <c r="L693" s="176">
        <v>55.301970900000015</v>
      </c>
      <c r="M693" s="176">
        <v>-19.507519250000001</v>
      </c>
      <c r="N693" s="175">
        <v>72.043807389999529</v>
      </c>
      <c r="P693" s="177"/>
      <c r="Q693" s="168"/>
      <c r="R693" s="168"/>
      <c r="S693" s="168"/>
      <c r="T693" s="184"/>
      <c r="U693" s="184"/>
      <c r="V693" s="184"/>
      <c r="W693" s="184"/>
      <c r="X693" s="184"/>
    </row>
    <row r="694" spans="1:24" s="166" customFormat="1" ht="8.65" customHeight="1" x14ac:dyDescent="0.15">
      <c r="A694" s="174" t="s">
        <v>38</v>
      </c>
      <c r="B694" s="175">
        <f t="shared" si="55"/>
        <v>443.26675567999962</v>
      </c>
      <c r="C694" s="176">
        <v>99.329248769999978</v>
      </c>
      <c r="D694" s="176">
        <v>55.172930749999999</v>
      </c>
      <c r="E694" s="176">
        <v>9.904743090000002</v>
      </c>
      <c r="F694" s="176">
        <v>-0.56420898000000008</v>
      </c>
      <c r="G694" s="176">
        <v>71.822740830000029</v>
      </c>
      <c r="H694" s="176">
        <v>21.824370519999999</v>
      </c>
      <c r="I694" s="176">
        <v>0.37272742999999997</v>
      </c>
      <c r="J694" s="176">
        <v>1.5223032099999998</v>
      </c>
      <c r="K694" s="176">
        <v>8.0693496400000004</v>
      </c>
      <c r="L694" s="176">
        <v>7.0420721799999999</v>
      </c>
      <c r="M694" s="176" t="s">
        <v>75</v>
      </c>
      <c r="N694" s="175">
        <v>168.77047823999959</v>
      </c>
      <c r="P694" s="177"/>
      <c r="Q694" s="168"/>
      <c r="R694" s="168"/>
      <c r="S694" s="168"/>
      <c r="T694" s="184"/>
      <c r="U694" s="184"/>
      <c r="V694" s="184"/>
      <c r="W694" s="184"/>
      <c r="X694" s="184"/>
    </row>
    <row r="695" spans="1:24" s="166" customFormat="1" ht="8.65" customHeight="1" x14ac:dyDescent="0.15">
      <c r="A695" s="178" t="s">
        <v>39</v>
      </c>
      <c r="B695" s="179">
        <f t="shared" si="55"/>
        <v>1371.7299737400017</v>
      </c>
      <c r="C695" s="180">
        <v>358.10532585999994</v>
      </c>
      <c r="D695" s="180">
        <v>-2.9216778600000022</v>
      </c>
      <c r="E695" s="180">
        <v>383.35605788000009</v>
      </c>
      <c r="F695" s="180">
        <v>2.4573878600000008</v>
      </c>
      <c r="G695" s="180">
        <v>71.337505120000003</v>
      </c>
      <c r="H695" s="180">
        <v>120.21225316999998</v>
      </c>
      <c r="I695" s="180" t="s">
        <v>75</v>
      </c>
      <c r="J695" s="180">
        <v>37.100203310000005</v>
      </c>
      <c r="K695" s="180">
        <v>1.6100242799999998</v>
      </c>
      <c r="L695" s="180">
        <v>244.92226128999994</v>
      </c>
      <c r="M695" s="180">
        <v>0</v>
      </c>
      <c r="N695" s="179">
        <v>155.55063283000163</v>
      </c>
      <c r="P695" s="177"/>
      <c r="Q695" s="168"/>
      <c r="R695" s="168"/>
      <c r="S695" s="168"/>
      <c r="T695" s="184"/>
      <c r="U695" s="184"/>
      <c r="V695" s="184"/>
      <c r="W695" s="184"/>
      <c r="X695" s="184"/>
    </row>
    <row r="696" spans="1:24" s="166" customFormat="1" ht="8.65" customHeight="1" x14ac:dyDescent="0.15">
      <c r="A696" s="174" t="s">
        <v>40</v>
      </c>
      <c r="B696" s="175">
        <f t="shared" si="55"/>
        <v>759.65532409999935</v>
      </c>
      <c r="C696" s="176">
        <v>108.39301391000004</v>
      </c>
      <c r="D696" s="176">
        <v>-7.7401128199999985</v>
      </c>
      <c r="E696" s="176">
        <v>6.1346764999999985</v>
      </c>
      <c r="F696" s="176">
        <v>0.5846771500000002</v>
      </c>
      <c r="G696" s="176">
        <v>30.48582554</v>
      </c>
      <c r="H696" s="176">
        <v>580.20329160999972</v>
      </c>
      <c r="I696" s="176" t="s">
        <v>75</v>
      </c>
      <c r="J696" s="176">
        <v>-0.76149422000000033</v>
      </c>
      <c r="K696" s="176">
        <v>0.68259862999999987</v>
      </c>
      <c r="L696" s="176">
        <v>-1.7402510600000001</v>
      </c>
      <c r="M696" s="176" t="s">
        <v>75</v>
      </c>
      <c r="N696" s="175">
        <v>43.413098859999536</v>
      </c>
      <c r="P696" s="177"/>
      <c r="Q696" s="168"/>
      <c r="R696" s="168"/>
      <c r="S696" s="168"/>
      <c r="T696" s="184"/>
      <c r="U696" s="184"/>
      <c r="V696" s="184"/>
      <c r="W696" s="184"/>
      <c r="X696" s="184"/>
    </row>
    <row r="697" spans="1:24" s="166" customFormat="1" ht="8.65" customHeight="1" x14ac:dyDescent="0.15">
      <c r="A697" s="174" t="s">
        <v>41</v>
      </c>
      <c r="B697" s="175">
        <f t="shared" si="55"/>
        <v>380.29959319000017</v>
      </c>
      <c r="C697" s="176">
        <v>647.88122593999969</v>
      </c>
      <c r="D697" s="176">
        <v>-15.484966649999997</v>
      </c>
      <c r="E697" s="176">
        <v>-1.4277590599999996</v>
      </c>
      <c r="F697" s="176">
        <v>1.85705612</v>
      </c>
      <c r="G697" s="176">
        <v>41.856319410000005</v>
      </c>
      <c r="H697" s="176">
        <v>15.731005420000001</v>
      </c>
      <c r="I697" s="176" t="s">
        <v>75</v>
      </c>
      <c r="J697" s="176">
        <v>13.633189510000001</v>
      </c>
      <c r="K697" s="176">
        <v>0.80270836000000001</v>
      </c>
      <c r="L697" s="176">
        <v>11.835933450000001</v>
      </c>
      <c r="M697" s="176">
        <v>0</v>
      </c>
      <c r="N697" s="175">
        <v>-336.38511930999942</v>
      </c>
      <c r="P697" s="177"/>
      <c r="Q697" s="168"/>
      <c r="R697" s="168"/>
      <c r="S697" s="168"/>
      <c r="T697" s="184"/>
      <c r="U697" s="184"/>
      <c r="V697" s="184"/>
      <c r="W697" s="184"/>
      <c r="X697" s="184"/>
    </row>
    <row r="698" spans="1:24" s="166" customFormat="1" ht="8.65" customHeight="1" x14ac:dyDescent="0.15">
      <c r="A698" s="174" t="s">
        <v>42</v>
      </c>
      <c r="B698" s="175">
        <f t="shared" si="55"/>
        <v>395.18905586999972</v>
      </c>
      <c r="C698" s="176">
        <v>156.98148660999999</v>
      </c>
      <c r="D698" s="176">
        <v>17.01301453</v>
      </c>
      <c r="E698" s="176">
        <v>-4.4710632799999992</v>
      </c>
      <c r="F698" s="176">
        <v>3.6014095299999997</v>
      </c>
      <c r="G698" s="176">
        <v>17.048421519999998</v>
      </c>
      <c r="H698" s="176">
        <v>3.8202127600000004</v>
      </c>
      <c r="I698" s="176" t="s">
        <v>75</v>
      </c>
      <c r="J698" s="176" t="s">
        <v>75</v>
      </c>
      <c r="K698" s="176">
        <v>14.42389764</v>
      </c>
      <c r="L698" s="176" t="s">
        <v>76</v>
      </c>
      <c r="M698" s="176">
        <v>0</v>
      </c>
      <c r="N698" s="175">
        <v>186.77167655999972</v>
      </c>
      <c r="P698" s="177"/>
      <c r="Q698" s="168"/>
      <c r="R698" s="168"/>
      <c r="S698" s="168"/>
      <c r="T698" s="184"/>
      <c r="U698" s="184"/>
      <c r="V698" s="184"/>
      <c r="W698" s="184"/>
      <c r="X698" s="184"/>
    </row>
    <row r="699" spans="1:24" s="166" customFormat="1" ht="8.65" customHeight="1" x14ac:dyDescent="0.15">
      <c r="A699" s="178" t="s">
        <v>43</v>
      </c>
      <c r="B699" s="179">
        <f t="shared" si="55"/>
        <v>1545.23661629</v>
      </c>
      <c r="C699" s="180">
        <v>817.31747923000057</v>
      </c>
      <c r="D699" s="180">
        <v>158.10424133999996</v>
      </c>
      <c r="E699" s="180">
        <v>45.060284119999977</v>
      </c>
      <c r="F699" s="180">
        <v>1.98388002</v>
      </c>
      <c r="G699" s="180">
        <v>160.74188847000008</v>
      </c>
      <c r="H699" s="180">
        <v>11.285353690000001</v>
      </c>
      <c r="I699" s="180" t="s">
        <v>75</v>
      </c>
      <c r="J699" s="180">
        <v>95.367276149999995</v>
      </c>
      <c r="K699" s="180">
        <v>92.862615610000006</v>
      </c>
      <c r="L699" s="180">
        <v>23.962518899999999</v>
      </c>
      <c r="M699" s="180">
        <v>-10.019782809999999</v>
      </c>
      <c r="N699" s="179">
        <v>148.57086156999935</v>
      </c>
      <c r="P699" s="177"/>
      <c r="Q699" s="168"/>
      <c r="R699" s="168"/>
      <c r="S699" s="168"/>
      <c r="T699" s="184"/>
      <c r="U699" s="184"/>
      <c r="V699" s="184"/>
      <c r="W699" s="184"/>
      <c r="X699" s="184"/>
    </row>
    <row r="700" spans="1:24" s="166" customFormat="1" ht="8.65" customHeight="1" x14ac:dyDescent="0.15">
      <c r="A700" s="174" t="s">
        <v>44</v>
      </c>
      <c r="B700" s="175">
        <f t="shared" si="55"/>
        <v>159.47634526999997</v>
      </c>
      <c r="C700" s="176">
        <v>38.762217050000011</v>
      </c>
      <c r="D700" s="176" t="s">
        <v>75</v>
      </c>
      <c r="E700" s="176">
        <v>16.055111369999999</v>
      </c>
      <c r="F700" s="176" t="s">
        <v>75</v>
      </c>
      <c r="G700" s="176">
        <v>85.897575759999995</v>
      </c>
      <c r="H700" s="176">
        <v>3.4087468399999996</v>
      </c>
      <c r="I700" s="176" t="s">
        <v>75</v>
      </c>
      <c r="J700" s="176" t="s">
        <v>75</v>
      </c>
      <c r="K700" s="176" t="s">
        <v>75</v>
      </c>
      <c r="L700" s="176" t="s">
        <v>75</v>
      </c>
      <c r="M700" s="176">
        <v>0</v>
      </c>
      <c r="N700" s="175">
        <v>15.352694249999956</v>
      </c>
      <c r="P700" s="177"/>
      <c r="Q700" s="168"/>
      <c r="R700" s="168"/>
      <c r="S700" s="168"/>
      <c r="T700" s="184"/>
      <c r="U700" s="184"/>
      <c r="V700" s="184"/>
      <c r="W700" s="184"/>
      <c r="X700" s="184"/>
    </row>
    <row r="701" spans="1:24" s="166" customFormat="1" ht="8.65" customHeight="1" x14ac:dyDescent="0.15">
      <c r="A701" s="174" t="s">
        <v>45</v>
      </c>
      <c r="B701" s="175">
        <f t="shared" si="55"/>
        <v>904.34003532000077</v>
      </c>
      <c r="C701" s="176">
        <v>481.77747018999986</v>
      </c>
      <c r="D701" s="176">
        <v>-4.6105446199999962</v>
      </c>
      <c r="E701" s="176">
        <v>4.4806496500000028</v>
      </c>
      <c r="F701" s="176">
        <v>31.49847415</v>
      </c>
      <c r="G701" s="176">
        <v>168.62017437</v>
      </c>
      <c r="H701" s="176">
        <v>83.98499984999998</v>
      </c>
      <c r="I701" s="176">
        <v>-193.47484725999999</v>
      </c>
      <c r="J701" s="176" t="s">
        <v>75</v>
      </c>
      <c r="K701" s="176">
        <v>12.816509369999999</v>
      </c>
      <c r="L701" s="176">
        <v>1.0655832599999999</v>
      </c>
      <c r="M701" s="176" t="s">
        <v>75</v>
      </c>
      <c r="N701" s="175">
        <v>318.18156636000083</v>
      </c>
      <c r="P701" s="177"/>
      <c r="Q701" s="168"/>
      <c r="R701" s="168"/>
      <c r="S701" s="168"/>
      <c r="T701" s="184"/>
      <c r="U701" s="184"/>
      <c r="V701" s="184"/>
      <c r="W701" s="184"/>
      <c r="X701" s="184"/>
    </row>
    <row r="702" spans="1:24" s="166" customFormat="1" ht="8.65" customHeight="1" x14ac:dyDescent="0.15">
      <c r="A702" s="174" t="s">
        <v>46</v>
      </c>
      <c r="B702" s="175">
        <f t="shared" si="55"/>
        <v>107.27574012999996</v>
      </c>
      <c r="C702" s="176">
        <v>72.505107489999958</v>
      </c>
      <c r="D702" s="176" t="s">
        <v>76</v>
      </c>
      <c r="E702" s="176">
        <v>0.68315999000000016</v>
      </c>
      <c r="F702" s="176">
        <v>0.60138420999999997</v>
      </c>
      <c r="G702" s="176">
        <v>12.289426300000001</v>
      </c>
      <c r="H702" s="176">
        <v>6.0546865099999989</v>
      </c>
      <c r="I702" s="176" t="s">
        <v>75</v>
      </c>
      <c r="J702" s="176">
        <v>-14.508352499999997</v>
      </c>
      <c r="K702" s="176">
        <v>2.1047890200000006</v>
      </c>
      <c r="L702" s="176">
        <v>0.47588764999999988</v>
      </c>
      <c r="M702" s="176" t="s">
        <v>75</v>
      </c>
      <c r="N702" s="175">
        <v>27.069651459999989</v>
      </c>
      <c r="P702" s="177"/>
      <c r="Q702" s="168"/>
      <c r="R702" s="168"/>
      <c r="S702" s="168"/>
      <c r="T702" s="184"/>
      <c r="U702" s="184"/>
      <c r="V702" s="184"/>
      <c r="W702" s="184"/>
      <c r="X702" s="184"/>
    </row>
    <row r="703" spans="1:24" s="166" customFormat="1" ht="8.65" customHeight="1" x14ac:dyDescent="0.15">
      <c r="A703" s="178" t="s">
        <v>47</v>
      </c>
      <c r="B703" s="179">
        <f t="shared" si="55"/>
        <v>551.81613487999971</v>
      </c>
      <c r="C703" s="180">
        <v>29.58134317</v>
      </c>
      <c r="D703" s="180">
        <v>-1.0344742500000002</v>
      </c>
      <c r="E703" s="180" t="s">
        <v>75</v>
      </c>
      <c r="F703" s="180">
        <v>0.22669365</v>
      </c>
      <c r="G703" s="180">
        <v>7.8489033400000023</v>
      </c>
      <c r="H703" s="180">
        <v>104.02086367000005</v>
      </c>
      <c r="I703" s="180" t="s">
        <v>75</v>
      </c>
      <c r="J703" s="180">
        <v>-16.669349700000001</v>
      </c>
      <c r="K703" s="180">
        <v>2.9564414000000001</v>
      </c>
      <c r="L703" s="180">
        <v>-17.454081910000003</v>
      </c>
      <c r="M703" s="180">
        <v>0</v>
      </c>
      <c r="N703" s="179">
        <v>442.33979550999965</v>
      </c>
      <c r="P703" s="177"/>
      <c r="Q703" s="168"/>
      <c r="R703" s="168"/>
      <c r="S703" s="168"/>
      <c r="T703" s="184"/>
      <c r="U703" s="184"/>
      <c r="V703" s="184"/>
      <c r="W703" s="184"/>
      <c r="X703" s="184"/>
    </row>
    <row r="704" spans="1:24" s="183" customFormat="1" ht="8.65" customHeight="1" x14ac:dyDescent="0.15">
      <c r="A704" s="181"/>
      <c r="B704" s="182"/>
      <c r="C704" s="192"/>
      <c r="D704" s="192"/>
      <c r="E704" s="192"/>
      <c r="F704" s="192"/>
      <c r="G704" s="192"/>
      <c r="H704" s="192"/>
      <c r="I704" s="192"/>
      <c r="J704" s="192"/>
      <c r="K704" s="192"/>
      <c r="L704" s="192"/>
      <c r="M704" s="192"/>
      <c r="N704" s="182"/>
      <c r="P704" s="193"/>
      <c r="Q704" s="194"/>
      <c r="R704" s="188"/>
      <c r="S704" s="188"/>
      <c r="T704" s="195"/>
      <c r="U704" s="195"/>
      <c r="V704" s="195"/>
      <c r="W704" s="195"/>
      <c r="X704" s="195"/>
    </row>
    <row r="705" spans="1:24" s="166" customFormat="1" ht="8.65" customHeight="1" x14ac:dyDescent="0.15">
      <c r="A705" s="163">
        <v>2018</v>
      </c>
      <c r="B705" s="164"/>
      <c r="C705" s="164"/>
      <c r="D705" s="164"/>
      <c r="E705" s="187"/>
      <c r="F705" s="187"/>
      <c r="G705" s="187"/>
      <c r="H705" s="187"/>
      <c r="I705" s="187"/>
      <c r="J705" s="187"/>
      <c r="K705" s="187"/>
      <c r="L705" s="187"/>
      <c r="M705" s="187"/>
      <c r="N705" s="164"/>
      <c r="P705" s="168"/>
      <c r="Q705" s="167"/>
      <c r="R705" s="168"/>
    </row>
    <row r="706" spans="1:24" s="171" customFormat="1" ht="8.65" customHeight="1" x14ac:dyDescent="0.15">
      <c r="A706" s="169" t="s">
        <v>15</v>
      </c>
      <c r="B706" s="170">
        <f>SUM(B708:B739)</f>
        <v>33544.892343320011</v>
      </c>
      <c r="C706" s="170">
        <f t="shared" ref="C706:G706" si="56">SUM(C708:C739)</f>
        <v>12287.781202789996</v>
      </c>
      <c r="D706" s="170">
        <f>SUM(D708:D739)+0.5</f>
        <v>595.90144326000006</v>
      </c>
      <c r="E706" s="170">
        <f t="shared" si="56"/>
        <v>2755.8545358499996</v>
      </c>
      <c r="F706" s="170">
        <f t="shared" si="56"/>
        <v>559.79935200999989</v>
      </c>
      <c r="G706" s="170">
        <f t="shared" si="56"/>
        <v>3953.4315849900004</v>
      </c>
      <c r="H706" s="170">
        <f>SUM(H708:H739)+0.5</f>
        <v>4114.99449344</v>
      </c>
      <c r="I706" s="170">
        <f>SUM(I708:I739)+47.4</f>
        <v>96.604715889999994</v>
      </c>
      <c r="J706" s="170">
        <f>SUM(J708:J739)+15.3</f>
        <v>2216.4047170000003</v>
      </c>
      <c r="K706" s="170">
        <f>SUM(K708:K739)+0.8</f>
        <v>680.40600570999993</v>
      </c>
      <c r="L706" s="170">
        <f>SUM(L708:L739)+89.6</f>
        <v>1630.0657950899997</v>
      </c>
      <c r="M706" s="170">
        <f>SUM(M708:M739)+38.7</f>
        <v>136.03945790999998</v>
      </c>
      <c r="N706" s="170">
        <f>SUM(N708:N739)-192.8</f>
        <v>4517.6090393800059</v>
      </c>
      <c r="P706" s="170"/>
      <c r="Q706" s="170"/>
      <c r="R706" s="168"/>
      <c r="S706" s="168"/>
      <c r="T706" s="185"/>
      <c r="U706" s="185"/>
      <c r="V706" s="185"/>
      <c r="W706" s="185"/>
      <c r="X706" s="185"/>
    </row>
    <row r="707" spans="1:24" s="171" customFormat="1" ht="3.95" customHeight="1" x14ac:dyDescent="0.15">
      <c r="A707" s="169"/>
      <c r="B707" s="170"/>
      <c r="C707" s="170"/>
      <c r="D707" s="170"/>
      <c r="E707" s="170"/>
      <c r="F707" s="170"/>
      <c r="G707" s="170"/>
      <c r="H707" s="170"/>
      <c r="I707" s="170"/>
      <c r="J707" s="170"/>
      <c r="K707" s="170"/>
      <c r="L707" s="170"/>
      <c r="M707" s="170"/>
      <c r="N707" s="170"/>
      <c r="P707" s="185"/>
      <c r="Q707" s="167"/>
      <c r="R707" s="168"/>
      <c r="S707" s="168"/>
      <c r="T707" s="185"/>
      <c r="U707" s="185"/>
      <c r="V707" s="185"/>
      <c r="W707" s="185"/>
      <c r="X707" s="185"/>
    </row>
    <row r="708" spans="1:24" s="166" customFormat="1" ht="8.65" customHeight="1" x14ac:dyDescent="0.15">
      <c r="A708" s="174" t="s">
        <v>16</v>
      </c>
      <c r="B708" s="175">
        <f t="shared" ref="B708:B726" si="57">SUM(C708:N708)</f>
        <v>1136.3621111699995</v>
      </c>
      <c r="C708" s="176">
        <v>171.89501480000001</v>
      </c>
      <c r="D708" s="176">
        <v>-0.21380295000000013</v>
      </c>
      <c r="E708" s="176">
        <v>154.62691479</v>
      </c>
      <c r="F708" s="176">
        <v>0.64426589000000001</v>
      </c>
      <c r="G708" s="176">
        <v>28.558129959999995</v>
      </c>
      <c r="H708" s="176" t="s">
        <v>75</v>
      </c>
      <c r="I708" s="176" t="s">
        <v>75</v>
      </c>
      <c r="J708" s="176">
        <v>614.96579463</v>
      </c>
      <c r="K708" s="176">
        <v>51.093741300000005</v>
      </c>
      <c r="L708" s="176" t="s">
        <v>75</v>
      </c>
      <c r="M708" s="176">
        <v>0</v>
      </c>
      <c r="N708" s="176">
        <v>114.79205274999947</v>
      </c>
      <c r="P708" s="177"/>
      <c r="Q708" s="168"/>
      <c r="R708" s="168"/>
      <c r="S708" s="168"/>
      <c r="T708" s="184"/>
      <c r="U708" s="184"/>
      <c r="V708" s="184"/>
      <c r="W708" s="184"/>
      <c r="X708" s="184"/>
    </row>
    <row r="709" spans="1:24" s="166" customFormat="1" ht="8.65" customHeight="1" x14ac:dyDescent="0.15">
      <c r="A709" s="174" t="s">
        <v>17</v>
      </c>
      <c r="B709" s="175">
        <f t="shared" si="57"/>
        <v>1422.8425543900012</v>
      </c>
      <c r="C709" s="176">
        <v>812.38953950999951</v>
      </c>
      <c r="D709" s="176">
        <v>20.271956060000001</v>
      </c>
      <c r="E709" s="176">
        <v>-2.7833744500000006</v>
      </c>
      <c r="F709" s="176">
        <v>0.87609557999999998</v>
      </c>
      <c r="G709" s="176">
        <v>135.50896345999999</v>
      </c>
      <c r="H709" s="176">
        <v>1.75092625</v>
      </c>
      <c r="I709" s="176" t="s">
        <v>75</v>
      </c>
      <c r="J709" s="176">
        <v>364.04027034000001</v>
      </c>
      <c r="K709" s="176">
        <v>-0.5437826799999993</v>
      </c>
      <c r="L709" s="176" t="s">
        <v>75</v>
      </c>
      <c r="M709" s="176" t="s">
        <v>75</v>
      </c>
      <c r="N709" s="176">
        <v>91.331960320001826</v>
      </c>
      <c r="P709" s="177"/>
      <c r="Q709" s="168"/>
      <c r="R709" s="168"/>
      <c r="S709" s="168"/>
      <c r="T709" s="184"/>
      <c r="U709" s="184"/>
      <c r="V709" s="184"/>
      <c r="W709" s="184"/>
      <c r="X709" s="184"/>
    </row>
    <row r="710" spans="1:24" s="166" customFormat="1" ht="8.65" customHeight="1" x14ac:dyDescent="0.15">
      <c r="A710" s="174" t="s">
        <v>18</v>
      </c>
      <c r="B710" s="175">
        <f t="shared" si="57"/>
        <v>413.57505486000014</v>
      </c>
      <c r="C710" s="176">
        <v>349.87086209000012</v>
      </c>
      <c r="D710" s="176">
        <v>-0.14529282000000007</v>
      </c>
      <c r="E710" s="176">
        <v>0.73053334999999997</v>
      </c>
      <c r="F710" s="176">
        <v>-0.1551366500000004</v>
      </c>
      <c r="G710" s="176">
        <v>6.2495166199999996</v>
      </c>
      <c r="H710" s="176">
        <v>24.823734349999995</v>
      </c>
      <c r="I710" s="176">
        <v>0</v>
      </c>
      <c r="J710" s="176" t="s">
        <v>75</v>
      </c>
      <c r="K710" s="176">
        <v>7.6913415700000014</v>
      </c>
      <c r="L710" s="176">
        <v>0.29558469000000004</v>
      </c>
      <c r="M710" s="176">
        <v>0</v>
      </c>
      <c r="N710" s="176">
        <v>24.213911660000008</v>
      </c>
      <c r="P710" s="177"/>
      <c r="Q710" s="168"/>
      <c r="R710" s="168"/>
      <c r="S710" s="168"/>
      <c r="T710" s="184"/>
      <c r="U710" s="184"/>
      <c r="V710" s="184"/>
      <c r="W710" s="184"/>
      <c r="X710" s="184"/>
    </row>
    <row r="711" spans="1:24" s="166" customFormat="1" ht="8.65" customHeight="1" x14ac:dyDescent="0.15">
      <c r="A711" s="178" t="s">
        <v>19</v>
      </c>
      <c r="B711" s="179">
        <f t="shared" si="57"/>
        <v>117.23102773999997</v>
      </c>
      <c r="C711" s="180">
        <v>36.956507560000013</v>
      </c>
      <c r="D711" s="180">
        <v>2.8129510299999998</v>
      </c>
      <c r="E711" s="180">
        <v>18.733327380000002</v>
      </c>
      <c r="F711" s="180">
        <v>1.0520871199999999</v>
      </c>
      <c r="G711" s="180">
        <v>13.436244760000001</v>
      </c>
      <c r="H711" s="180">
        <v>0.51143708999999993</v>
      </c>
      <c r="I711" s="180" t="s">
        <v>75</v>
      </c>
      <c r="J711" s="180" t="s">
        <v>75</v>
      </c>
      <c r="K711" s="180">
        <v>22.35127233</v>
      </c>
      <c r="L711" s="180">
        <v>0</v>
      </c>
      <c r="M711" s="180">
        <v>0</v>
      </c>
      <c r="N711" s="179">
        <v>21.377200469999948</v>
      </c>
      <c r="P711" s="177"/>
      <c r="Q711" s="168"/>
      <c r="R711" s="168"/>
      <c r="S711" s="168"/>
      <c r="T711" s="184"/>
      <c r="U711" s="184"/>
      <c r="V711" s="184"/>
      <c r="W711" s="184"/>
      <c r="X711" s="184"/>
    </row>
    <row r="712" spans="1:24" s="166" customFormat="1" ht="8.65" customHeight="1" x14ac:dyDescent="0.15">
      <c r="A712" s="174" t="s">
        <v>20</v>
      </c>
      <c r="B712" s="175">
        <f t="shared" si="57"/>
        <v>3179.7887116700008</v>
      </c>
      <c r="C712" s="176">
        <v>863.41805000000045</v>
      </c>
      <c r="D712" s="176">
        <v>-11.943499640000001</v>
      </c>
      <c r="E712" s="176">
        <v>261.82103915000005</v>
      </c>
      <c r="F712" s="176">
        <v>-0.65344377000000042</v>
      </c>
      <c r="G712" s="176">
        <v>49.893128350000005</v>
      </c>
      <c r="H712" s="176">
        <v>989.7725496099996</v>
      </c>
      <c r="I712" s="176" t="s">
        <v>75</v>
      </c>
      <c r="J712" s="176">
        <v>32.675722720000003</v>
      </c>
      <c r="K712" s="176">
        <v>28.067526489999999</v>
      </c>
      <c r="L712" s="176">
        <v>865.70147346999966</v>
      </c>
      <c r="M712" s="176">
        <v>0</v>
      </c>
      <c r="N712" s="175">
        <v>101.03616529000101</v>
      </c>
      <c r="P712" s="177"/>
      <c r="Q712" s="168"/>
      <c r="R712" s="168"/>
      <c r="S712" s="168"/>
      <c r="T712" s="184"/>
      <c r="U712" s="184"/>
      <c r="V712" s="184"/>
      <c r="W712" s="184"/>
      <c r="X712" s="184"/>
    </row>
    <row r="713" spans="1:24" s="166" customFormat="1" ht="8.65" customHeight="1" x14ac:dyDescent="0.15">
      <c r="A713" s="174" t="s">
        <v>21</v>
      </c>
      <c r="B713" s="175">
        <f t="shared" si="57"/>
        <v>96.582206259999992</v>
      </c>
      <c r="C713" s="176">
        <v>14.228572419999997</v>
      </c>
      <c r="D713" s="176">
        <v>3.0728664600000002</v>
      </c>
      <c r="E713" s="176">
        <v>-0.26460212999999999</v>
      </c>
      <c r="F713" s="176">
        <v>0.42814274000000002</v>
      </c>
      <c r="G713" s="176">
        <v>44.830749779999998</v>
      </c>
      <c r="H713" s="176">
        <v>27.770314460000002</v>
      </c>
      <c r="I713" s="176" t="s">
        <v>75</v>
      </c>
      <c r="J713" s="176">
        <v>3.2365978699999998</v>
      </c>
      <c r="K713" s="176">
        <v>0.57679632000000014</v>
      </c>
      <c r="L713" s="176">
        <v>0</v>
      </c>
      <c r="M713" s="176">
        <v>0</v>
      </c>
      <c r="N713" s="175">
        <v>2.7027683400000058</v>
      </c>
      <c r="P713" s="177"/>
      <c r="Q713" s="168"/>
      <c r="R713" s="168"/>
      <c r="S713" s="168"/>
      <c r="T713" s="184"/>
      <c r="U713" s="184"/>
      <c r="V713" s="184"/>
      <c r="W713" s="184"/>
      <c r="X713" s="184"/>
    </row>
    <row r="714" spans="1:24" s="166" customFormat="1" ht="8.65" customHeight="1" x14ac:dyDescent="0.15">
      <c r="A714" s="174" t="s">
        <v>22</v>
      </c>
      <c r="B714" s="175">
        <f t="shared" si="57"/>
        <v>67.591949610000057</v>
      </c>
      <c r="C714" s="176">
        <v>32.28487057000001</v>
      </c>
      <c r="D714" s="176">
        <v>2.0614238900000004</v>
      </c>
      <c r="E714" s="176">
        <v>0.48222422999999998</v>
      </c>
      <c r="F714" s="176">
        <v>-1.4483409299999936</v>
      </c>
      <c r="G714" s="176">
        <v>31.281171289999996</v>
      </c>
      <c r="H714" s="176">
        <v>0.68455697000000026</v>
      </c>
      <c r="I714" s="176" t="s">
        <v>75</v>
      </c>
      <c r="J714" s="176" t="s">
        <v>75</v>
      </c>
      <c r="K714" s="176">
        <v>5.6815699999999998</v>
      </c>
      <c r="L714" s="176">
        <v>0</v>
      </c>
      <c r="M714" s="176">
        <v>0</v>
      </c>
      <c r="N714" s="175">
        <v>-3.4355264099999516</v>
      </c>
      <c r="P714" s="177"/>
      <c r="Q714" s="168"/>
      <c r="R714" s="168"/>
      <c r="S714" s="168"/>
      <c r="T714" s="184"/>
      <c r="U714" s="184"/>
      <c r="V714" s="184"/>
      <c r="W714" s="184"/>
      <c r="X714" s="184"/>
    </row>
    <row r="715" spans="1:24" s="166" customFormat="1" ht="8.65" customHeight="1" x14ac:dyDescent="0.15">
      <c r="A715" s="178" t="s">
        <v>23</v>
      </c>
      <c r="B715" s="179">
        <f t="shared" si="57"/>
        <v>1148.4184677599992</v>
      </c>
      <c r="C715" s="180">
        <v>787.36512674999983</v>
      </c>
      <c r="D715" s="180">
        <v>1.4634541799999996</v>
      </c>
      <c r="E715" s="180">
        <v>22.429420540000002</v>
      </c>
      <c r="F715" s="180">
        <v>6.8296783199999993</v>
      </c>
      <c r="G715" s="180">
        <v>80.170459550000004</v>
      </c>
      <c r="H715" s="180">
        <v>115.36292704999997</v>
      </c>
      <c r="I715" s="180" t="s">
        <v>75</v>
      </c>
      <c r="J715" s="180">
        <v>14.045032189999999</v>
      </c>
      <c r="K715" s="180">
        <v>86.395968410000009</v>
      </c>
      <c r="L715" s="180">
        <v>10.17882835</v>
      </c>
      <c r="M715" s="180" t="s">
        <v>75</v>
      </c>
      <c r="N715" s="179">
        <v>24.177572419999478</v>
      </c>
      <c r="P715" s="177"/>
      <c r="Q715" s="168"/>
      <c r="R715" s="168"/>
      <c r="S715" s="168"/>
      <c r="T715" s="184"/>
      <c r="U715" s="184"/>
      <c r="V715" s="184"/>
      <c r="W715" s="184"/>
      <c r="X715" s="184"/>
    </row>
    <row r="716" spans="1:24" s="166" customFormat="1" ht="8.65" customHeight="1" x14ac:dyDescent="0.15">
      <c r="A716" s="174" t="s">
        <v>24</v>
      </c>
      <c r="B716" s="175">
        <f t="shared" si="57"/>
        <v>6084.2196770900027</v>
      </c>
      <c r="C716" s="176">
        <v>2383.7704408000022</v>
      </c>
      <c r="D716" s="176">
        <v>7.6893505599999878</v>
      </c>
      <c r="E716" s="176">
        <v>442.01804290999991</v>
      </c>
      <c r="F716" s="176">
        <v>348.52725937000008</v>
      </c>
      <c r="G716" s="176">
        <v>991.11665334999998</v>
      </c>
      <c r="H716" s="176">
        <v>450.13902949999999</v>
      </c>
      <c r="I716" s="176">
        <v>20.860650490000001</v>
      </c>
      <c r="J716" s="176">
        <v>277.13056977999963</v>
      </c>
      <c r="K716" s="176">
        <v>14.876449629999954</v>
      </c>
      <c r="L716" s="176">
        <v>77.436864200000016</v>
      </c>
      <c r="M716" s="176">
        <v>69.934298479999995</v>
      </c>
      <c r="N716" s="175">
        <v>1000.7200680200012</v>
      </c>
      <c r="P716" s="177"/>
      <c r="Q716" s="168"/>
      <c r="R716" s="168"/>
      <c r="S716" s="168"/>
      <c r="T716" s="184"/>
      <c r="U716" s="184"/>
      <c r="V716" s="184"/>
      <c r="W716" s="184"/>
      <c r="X716" s="184"/>
    </row>
    <row r="717" spans="1:24" s="166" customFormat="1" ht="8.65" customHeight="1" x14ac:dyDescent="0.15">
      <c r="A717" s="174" t="s">
        <v>25</v>
      </c>
      <c r="B717" s="175">
        <f t="shared" si="57"/>
        <v>191.01886683000009</v>
      </c>
      <c r="C717" s="176">
        <v>31.249864919999997</v>
      </c>
      <c r="D717" s="176">
        <v>-1.1028466499999998</v>
      </c>
      <c r="E717" s="176" t="s">
        <v>75</v>
      </c>
      <c r="F717" s="176">
        <v>1.3474729099999996</v>
      </c>
      <c r="G717" s="176">
        <v>51.931024129999997</v>
      </c>
      <c r="H717" s="176">
        <v>20.700680970000008</v>
      </c>
      <c r="I717" s="176" t="s">
        <v>75</v>
      </c>
      <c r="J717" s="176">
        <v>3.4756288800000004</v>
      </c>
      <c r="K717" s="176">
        <v>0.27914449999999985</v>
      </c>
      <c r="L717" s="176">
        <v>0</v>
      </c>
      <c r="M717" s="176">
        <v>0</v>
      </c>
      <c r="N717" s="175">
        <v>83.137897170000087</v>
      </c>
      <c r="P717" s="177"/>
      <c r="Q717" s="168"/>
      <c r="R717" s="168"/>
      <c r="S717" s="168"/>
      <c r="T717" s="184"/>
      <c r="U717" s="184"/>
      <c r="V717" s="184"/>
      <c r="W717" s="184"/>
      <c r="X717" s="184"/>
    </row>
    <row r="718" spans="1:24" s="166" customFormat="1" ht="8.65" customHeight="1" x14ac:dyDescent="0.15">
      <c r="A718" s="174" t="s">
        <v>26</v>
      </c>
      <c r="B718" s="175">
        <f t="shared" si="57"/>
        <v>2399.3619214200021</v>
      </c>
      <c r="C718" s="176">
        <v>1033.1342338599998</v>
      </c>
      <c r="D718" s="176">
        <v>-2.1144165600000004</v>
      </c>
      <c r="E718" s="176">
        <v>182.25401100000002</v>
      </c>
      <c r="F718" s="176">
        <v>5.1739500899999999</v>
      </c>
      <c r="G718" s="176">
        <v>199.83476805999999</v>
      </c>
      <c r="H718" s="176">
        <v>271.99399897999996</v>
      </c>
      <c r="I718" s="176" t="s">
        <v>75</v>
      </c>
      <c r="J718" s="176">
        <v>224.27908041999981</v>
      </c>
      <c r="K718" s="176">
        <v>18.003445930000002</v>
      </c>
      <c r="L718" s="176">
        <v>363.30985349000002</v>
      </c>
      <c r="M718" s="176" t="s">
        <v>75</v>
      </c>
      <c r="N718" s="175">
        <v>103.49299615000245</v>
      </c>
      <c r="P718" s="177"/>
      <c r="Q718" s="168"/>
      <c r="R718" s="168"/>
      <c r="S718" s="168"/>
      <c r="T718" s="184"/>
      <c r="U718" s="184"/>
      <c r="V718" s="184"/>
      <c r="W718" s="184"/>
      <c r="X718" s="184"/>
    </row>
    <row r="719" spans="1:24" s="166" customFormat="1" ht="8.65" customHeight="1" x14ac:dyDescent="0.15">
      <c r="A719" s="178" t="s">
        <v>27</v>
      </c>
      <c r="B719" s="179">
        <f t="shared" si="57"/>
        <v>417.74260072999988</v>
      </c>
      <c r="C719" s="180">
        <v>16.21607491</v>
      </c>
      <c r="D719" s="180">
        <v>4.703466999999998E-2</v>
      </c>
      <c r="E719" s="180">
        <v>0.73308532000000004</v>
      </c>
      <c r="F719" s="180">
        <v>0.64127433999999994</v>
      </c>
      <c r="G719" s="180">
        <v>25.565702580000004</v>
      </c>
      <c r="H719" s="180">
        <v>352.05982355000015</v>
      </c>
      <c r="I719" s="180" t="s">
        <v>75</v>
      </c>
      <c r="J719" s="180" t="s">
        <v>75</v>
      </c>
      <c r="K719" s="180">
        <v>0.82268915000000031</v>
      </c>
      <c r="L719" s="180" t="s">
        <v>75</v>
      </c>
      <c r="M719" s="180">
        <v>0</v>
      </c>
      <c r="N719" s="179">
        <v>21.656916209999736</v>
      </c>
      <c r="P719" s="177"/>
      <c r="Q719" s="168"/>
      <c r="R719" s="168"/>
      <c r="S719" s="168"/>
      <c r="T719" s="184"/>
      <c r="U719" s="184"/>
      <c r="V719" s="184"/>
      <c r="W719" s="184"/>
      <c r="X719" s="184"/>
    </row>
    <row r="720" spans="1:24" s="166" customFormat="1" ht="8.65" customHeight="1" x14ac:dyDescent="0.15">
      <c r="A720" s="174" t="s">
        <v>28</v>
      </c>
      <c r="B720" s="175">
        <f t="shared" si="57"/>
        <v>180.57608441000002</v>
      </c>
      <c r="C720" s="176">
        <v>76.148140160000011</v>
      </c>
      <c r="D720" s="176">
        <v>16.594484929999997</v>
      </c>
      <c r="E720" s="176">
        <v>17.291953109999994</v>
      </c>
      <c r="F720" s="176">
        <v>-2.3179831100000001</v>
      </c>
      <c r="G720" s="176">
        <v>44.82626281000001</v>
      </c>
      <c r="H720" s="176">
        <v>20.514022370000003</v>
      </c>
      <c r="I720" s="176" t="s">
        <v>75</v>
      </c>
      <c r="J720" s="176" t="s">
        <v>75</v>
      </c>
      <c r="K720" s="176">
        <v>0.28938914000000004</v>
      </c>
      <c r="L720" s="176" t="s">
        <v>75</v>
      </c>
      <c r="M720" s="176">
        <v>0</v>
      </c>
      <c r="N720" s="175">
        <v>7.2298150000000305</v>
      </c>
      <c r="P720" s="177"/>
      <c r="Q720" s="168"/>
      <c r="R720" s="168"/>
      <c r="S720" s="168"/>
      <c r="T720" s="184"/>
      <c r="U720" s="184"/>
      <c r="V720" s="184"/>
      <c r="W720" s="184"/>
      <c r="X720" s="184"/>
    </row>
    <row r="721" spans="1:24" s="166" customFormat="1" ht="8.65" customHeight="1" x14ac:dyDescent="0.15">
      <c r="A721" s="174" t="s">
        <v>29</v>
      </c>
      <c r="B721" s="175">
        <f t="shared" si="57"/>
        <v>954.27657880000015</v>
      </c>
      <c r="C721" s="176">
        <v>543.92557051999995</v>
      </c>
      <c r="D721" s="176">
        <v>11.597291630000003</v>
      </c>
      <c r="E721" s="176">
        <v>32.697967479999974</v>
      </c>
      <c r="F721" s="176">
        <v>14.853673319999999</v>
      </c>
      <c r="G721" s="176">
        <v>136.84191308999999</v>
      </c>
      <c r="H721" s="176">
        <v>90.468290210000006</v>
      </c>
      <c r="I721" s="176">
        <v>13.247984649999999</v>
      </c>
      <c r="J721" s="176">
        <v>26.157137029999994</v>
      </c>
      <c r="K721" s="176">
        <v>25.233184139999995</v>
      </c>
      <c r="L721" s="176">
        <v>-36.110735609999992</v>
      </c>
      <c r="M721" s="176" t="s">
        <v>75</v>
      </c>
      <c r="N721" s="175">
        <v>95.364302340000336</v>
      </c>
      <c r="P721" s="177"/>
      <c r="Q721" s="168"/>
      <c r="R721" s="168"/>
      <c r="S721" s="168"/>
      <c r="T721" s="184"/>
      <c r="U721" s="184"/>
      <c r="V721" s="184"/>
      <c r="W721" s="184"/>
      <c r="X721" s="184"/>
    </row>
    <row r="722" spans="1:24" s="166" customFormat="1" ht="8.65" customHeight="1" x14ac:dyDescent="0.15">
      <c r="A722" s="174" t="s">
        <v>30</v>
      </c>
      <c r="B722" s="175">
        <f t="shared" si="57"/>
        <v>2252.8267895300019</v>
      </c>
      <c r="C722" s="176">
        <v>597.21431088999941</v>
      </c>
      <c r="D722" s="176">
        <v>-84.643029929999997</v>
      </c>
      <c r="E722" s="176">
        <v>397.53418751999982</v>
      </c>
      <c r="F722" s="176">
        <v>44.69935856</v>
      </c>
      <c r="G722" s="176">
        <v>310.20579514000002</v>
      </c>
      <c r="H722" s="176">
        <v>448.36940436999998</v>
      </c>
      <c r="I722" s="176">
        <v>10.91222475</v>
      </c>
      <c r="J722" s="176">
        <v>69.726739200000026</v>
      </c>
      <c r="K722" s="176">
        <v>-4.2025026699999861</v>
      </c>
      <c r="L722" s="176">
        <v>84.852101380000036</v>
      </c>
      <c r="M722" s="176" t="s">
        <v>75</v>
      </c>
      <c r="N722" s="175">
        <v>378.15820032000261</v>
      </c>
      <c r="P722" s="177"/>
      <c r="Q722" s="168"/>
      <c r="R722" s="168"/>
      <c r="S722" s="168"/>
      <c r="T722" s="184"/>
      <c r="U722" s="184"/>
      <c r="V722" s="184"/>
      <c r="W722" s="184"/>
      <c r="X722" s="184"/>
    </row>
    <row r="723" spans="1:24" s="166" customFormat="1" ht="8.65" customHeight="1" x14ac:dyDescent="0.15">
      <c r="A723" s="178" t="s">
        <v>31</v>
      </c>
      <c r="B723" s="179">
        <f t="shared" si="57"/>
        <v>432.24224033000024</v>
      </c>
      <c r="C723" s="180">
        <v>87.605730209999976</v>
      </c>
      <c r="D723" s="180">
        <v>-1.5183454300000001</v>
      </c>
      <c r="E723" s="180">
        <v>0.25015376999999994</v>
      </c>
      <c r="F723" s="180">
        <v>1.5816022900000002</v>
      </c>
      <c r="G723" s="180">
        <v>50.726320929999993</v>
      </c>
      <c r="H723" s="180" t="s">
        <v>75</v>
      </c>
      <c r="I723" s="180" t="s">
        <v>75</v>
      </c>
      <c r="J723" s="180">
        <v>4.3144925700000005</v>
      </c>
      <c r="K723" s="180">
        <v>250.57980775000001</v>
      </c>
      <c r="L723" s="180" t="s">
        <v>75</v>
      </c>
      <c r="M723" s="180">
        <v>0</v>
      </c>
      <c r="N723" s="179">
        <v>38.702478240000289</v>
      </c>
      <c r="P723" s="177"/>
      <c r="Q723" s="168"/>
      <c r="R723" s="168"/>
      <c r="S723" s="168"/>
      <c r="T723" s="184"/>
      <c r="U723" s="184"/>
      <c r="V723" s="184"/>
      <c r="W723" s="184"/>
      <c r="X723" s="184"/>
    </row>
    <row r="724" spans="1:24" s="166" customFormat="1" ht="8.65" customHeight="1" x14ac:dyDescent="0.15">
      <c r="A724" s="174" t="s">
        <v>32</v>
      </c>
      <c r="B724" s="175">
        <f t="shared" si="57"/>
        <v>244.89345823999997</v>
      </c>
      <c r="C724" s="176" t="s">
        <v>76</v>
      </c>
      <c r="D724" s="176">
        <v>-21.987679249999999</v>
      </c>
      <c r="E724" s="176">
        <v>93.985015800000014</v>
      </c>
      <c r="F724" s="176">
        <v>0.88603279999999995</v>
      </c>
      <c r="G724" s="176">
        <v>37.179830930000008</v>
      </c>
      <c r="H724" s="176">
        <v>0.41268109000000031</v>
      </c>
      <c r="I724" s="176" t="s">
        <v>75</v>
      </c>
      <c r="J724" s="176">
        <v>121.65885428999998</v>
      </c>
      <c r="K724" s="176">
        <v>-7.9752652399999997</v>
      </c>
      <c r="L724" s="176">
        <v>0</v>
      </c>
      <c r="M724" s="176">
        <v>0</v>
      </c>
      <c r="N724" s="175">
        <v>20.733987819999982</v>
      </c>
      <c r="P724" s="177"/>
      <c r="Q724" s="168"/>
      <c r="R724" s="168"/>
      <c r="S724" s="168"/>
      <c r="T724" s="184"/>
      <c r="U724" s="184"/>
      <c r="V724" s="184"/>
      <c r="W724" s="184"/>
      <c r="X724" s="184"/>
    </row>
    <row r="725" spans="1:24" s="166" customFormat="1" ht="8.65" customHeight="1" x14ac:dyDescent="0.15">
      <c r="A725" s="174" t="s">
        <v>33</v>
      </c>
      <c r="B725" s="175">
        <f t="shared" si="57"/>
        <v>140.68045545999979</v>
      </c>
      <c r="C725" s="176">
        <v>47.041371999999981</v>
      </c>
      <c r="D725" s="176">
        <v>44.156730190000012</v>
      </c>
      <c r="E725" s="176">
        <v>0.38902219999999998</v>
      </c>
      <c r="F725" s="176">
        <v>0.78021187999999997</v>
      </c>
      <c r="G725" s="176">
        <v>24.03442905</v>
      </c>
      <c r="H725" s="176">
        <v>21.95167872999999</v>
      </c>
      <c r="I725" s="176" t="s">
        <v>75</v>
      </c>
      <c r="J725" s="176" t="s">
        <v>75</v>
      </c>
      <c r="K725" s="176">
        <v>0.10926764000000003</v>
      </c>
      <c r="L725" s="176" t="s">
        <v>75</v>
      </c>
      <c r="M725" s="176" t="s">
        <v>75</v>
      </c>
      <c r="N725" s="175">
        <v>2.2177437699997995</v>
      </c>
      <c r="P725" s="177"/>
      <c r="Q725" s="168"/>
      <c r="R725" s="168"/>
      <c r="S725" s="168"/>
      <c r="T725" s="184"/>
      <c r="U725" s="184"/>
      <c r="V725" s="184"/>
      <c r="W725" s="184"/>
      <c r="X725" s="184"/>
    </row>
    <row r="726" spans="1:24" s="166" customFormat="1" ht="8.65" customHeight="1" x14ac:dyDescent="0.15">
      <c r="A726" s="174" t="s">
        <v>34</v>
      </c>
      <c r="B726" s="175">
        <f t="shared" si="57"/>
        <v>4430.688014909997</v>
      </c>
      <c r="C726" s="176">
        <v>2316.1378043199966</v>
      </c>
      <c r="D726" s="176">
        <v>262.45053756000004</v>
      </c>
      <c r="E726" s="176">
        <v>37.363035420000017</v>
      </c>
      <c r="F726" s="176">
        <v>15.57515779</v>
      </c>
      <c r="G726" s="176">
        <v>332.21934745000004</v>
      </c>
      <c r="H726" s="176">
        <v>167.23395402000003</v>
      </c>
      <c r="I726" s="176">
        <v>1.1906879799999999</v>
      </c>
      <c r="J726" s="176">
        <v>160.64659055000004</v>
      </c>
      <c r="K726" s="176">
        <v>49.795409449999994</v>
      </c>
      <c r="L726" s="176">
        <v>23.824547990000006</v>
      </c>
      <c r="M726" s="176" t="s">
        <v>75</v>
      </c>
      <c r="N726" s="175">
        <v>1064.2509423800002</v>
      </c>
      <c r="P726" s="177"/>
      <c r="Q726" s="168"/>
      <c r="R726" s="168"/>
      <c r="S726" s="168"/>
      <c r="T726" s="184"/>
      <c r="U726" s="184"/>
      <c r="V726" s="184"/>
      <c r="W726" s="184"/>
      <c r="X726" s="184"/>
    </row>
    <row r="727" spans="1:24" s="166" customFormat="1" ht="8.65" customHeight="1" x14ac:dyDescent="0.15">
      <c r="A727" s="178" t="s">
        <v>35</v>
      </c>
      <c r="B727" s="179">
        <f>SUM(C727:N727)</f>
        <v>567.83048254999994</v>
      </c>
      <c r="C727" s="180">
        <v>9.2718157399999956</v>
      </c>
      <c r="D727" s="180">
        <v>123.84492324999999</v>
      </c>
      <c r="E727" s="180">
        <v>1.26308047</v>
      </c>
      <c r="F727" s="180">
        <v>-0.17231893000000031</v>
      </c>
      <c r="G727" s="180">
        <v>276.50827976000005</v>
      </c>
      <c r="H727" s="180">
        <v>3.1790975599999998</v>
      </c>
      <c r="I727" s="180" t="s">
        <v>75</v>
      </c>
      <c r="J727" s="180" t="s">
        <v>75</v>
      </c>
      <c r="K727" s="180">
        <v>4.6291187399999982</v>
      </c>
      <c r="L727" s="180">
        <v>186.76986131999999</v>
      </c>
      <c r="M727" s="180">
        <v>0</v>
      </c>
      <c r="N727" s="179">
        <v>-37.4633753600001</v>
      </c>
      <c r="P727" s="177"/>
      <c r="Q727" s="168"/>
      <c r="R727" s="168"/>
      <c r="S727" s="168"/>
      <c r="T727" s="184"/>
      <c r="U727" s="184"/>
      <c r="V727" s="184"/>
      <c r="W727" s="184"/>
      <c r="X727" s="184"/>
    </row>
    <row r="728" spans="1:24" s="166" customFormat="1" ht="8.65" customHeight="1" x14ac:dyDescent="0.15">
      <c r="A728" s="174" t="s">
        <v>36</v>
      </c>
      <c r="B728" s="175">
        <f t="shared" ref="B728:B739" si="58">SUM(C728:N728)</f>
        <v>574.74745564000057</v>
      </c>
      <c r="C728" s="176">
        <v>74.781370850000002</v>
      </c>
      <c r="D728" s="176">
        <v>-1.4555974899999999</v>
      </c>
      <c r="E728" s="176">
        <v>232.03933046000012</v>
      </c>
      <c r="F728" s="176">
        <v>-0.36518545000000013</v>
      </c>
      <c r="G728" s="176">
        <v>77.480648709999997</v>
      </c>
      <c r="H728" s="176">
        <v>2.0551152300000011</v>
      </c>
      <c r="I728" s="176" t="s">
        <v>75</v>
      </c>
      <c r="J728" s="176">
        <v>10.62318778</v>
      </c>
      <c r="K728" s="176">
        <v>3.7262346200000005</v>
      </c>
      <c r="L728" s="176">
        <v>6.95287641</v>
      </c>
      <c r="M728" s="176" t="s">
        <v>75</v>
      </c>
      <c r="N728" s="175">
        <v>168.9094745200004</v>
      </c>
      <c r="P728" s="177"/>
      <c r="Q728" s="168"/>
      <c r="R728" s="168"/>
      <c r="S728" s="168"/>
      <c r="T728" s="184"/>
      <c r="U728" s="184"/>
      <c r="V728" s="184"/>
      <c r="W728" s="184"/>
      <c r="X728" s="184"/>
    </row>
    <row r="729" spans="1:24" s="166" customFormat="1" ht="8.65" customHeight="1" x14ac:dyDescent="0.15">
      <c r="A729" s="174" t="s">
        <v>61</v>
      </c>
      <c r="B729" s="175">
        <f t="shared" si="58"/>
        <v>1059.7103769499995</v>
      </c>
      <c r="C729" s="176">
        <v>158.12497805999996</v>
      </c>
      <c r="D729" s="176">
        <v>11.26369543</v>
      </c>
      <c r="E729" s="176">
        <v>214.49417212000006</v>
      </c>
      <c r="F729" s="176">
        <v>49.669721280000005</v>
      </c>
      <c r="G729" s="176">
        <v>188.93149046000005</v>
      </c>
      <c r="H729" s="176">
        <v>172.10887127999996</v>
      </c>
      <c r="I729" s="176">
        <v>8.0186022099999992</v>
      </c>
      <c r="J729" s="176">
        <v>66.751904570000008</v>
      </c>
      <c r="K729" s="176">
        <v>35.844520009999997</v>
      </c>
      <c r="L729" s="176">
        <v>10.96204243</v>
      </c>
      <c r="M729" s="176">
        <v>27.123086559999997</v>
      </c>
      <c r="N729" s="175">
        <v>116.41729253999949</v>
      </c>
      <c r="P729" s="177"/>
      <c r="Q729" s="168"/>
      <c r="R729" s="168"/>
      <c r="S729" s="168"/>
      <c r="T729" s="184"/>
      <c r="U729" s="184"/>
      <c r="V729" s="184"/>
      <c r="W729" s="184"/>
      <c r="X729" s="184"/>
    </row>
    <row r="730" spans="1:24" s="166" customFormat="1" ht="8.65" customHeight="1" x14ac:dyDescent="0.15">
      <c r="A730" s="174" t="s">
        <v>38</v>
      </c>
      <c r="B730" s="175">
        <f t="shared" si="58"/>
        <v>342.00266701999971</v>
      </c>
      <c r="C730" s="176">
        <v>113.56052050999998</v>
      </c>
      <c r="D730" s="176">
        <v>-2.5297679600000023</v>
      </c>
      <c r="E730" s="176">
        <v>6.0207013899999993</v>
      </c>
      <c r="F730" s="176">
        <v>2.7224678600000005</v>
      </c>
      <c r="G730" s="176">
        <v>115.45216710000001</v>
      </c>
      <c r="H730" s="176">
        <v>16.440574899999994</v>
      </c>
      <c r="I730" s="176">
        <v>0.76956810999999992</v>
      </c>
      <c r="J730" s="176">
        <v>2.3869646500000004</v>
      </c>
      <c r="K730" s="176">
        <v>9.6806407399999994</v>
      </c>
      <c r="L730" s="176">
        <v>6.3496877699999992</v>
      </c>
      <c r="M730" s="176">
        <v>0.28207287000000003</v>
      </c>
      <c r="N730" s="175">
        <v>70.867069079999737</v>
      </c>
      <c r="P730" s="177"/>
      <c r="Q730" s="168"/>
      <c r="R730" s="168"/>
      <c r="S730" s="168"/>
      <c r="T730" s="184"/>
      <c r="U730" s="184"/>
      <c r="V730" s="184"/>
      <c r="W730" s="184"/>
      <c r="X730" s="184"/>
    </row>
    <row r="731" spans="1:24" s="166" customFormat="1" ht="8.65" customHeight="1" x14ac:dyDescent="0.15">
      <c r="A731" s="178" t="s">
        <v>39</v>
      </c>
      <c r="B731" s="179">
        <f t="shared" si="58"/>
        <v>1604.7274397299993</v>
      </c>
      <c r="C731" s="180">
        <v>554.85641136999993</v>
      </c>
      <c r="D731" s="180">
        <v>8.2127197599999988</v>
      </c>
      <c r="E731" s="180">
        <v>443.49458565000003</v>
      </c>
      <c r="F731" s="180">
        <v>62.963544209999995</v>
      </c>
      <c r="G731" s="180">
        <v>85.285226750000007</v>
      </c>
      <c r="H731" s="180">
        <v>216.90632906999997</v>
      </c>
      <c r="I731" s="180" t="s">
        <v>75</v>
      </c>
      <c r="J731" s="180">
        <v>102.82745029000006</v>
      </c>
      <c r="K731" s="180">
        <v>0.64603976000000007</v>
      </c>
      <c r="L731" s="180">
        <v>-62.820291699999999</v>
      </c>
      <c r="M731" s="180">
        <v>0</v>
      </c>
      <c r="N731" s="179">
        <v>192.35542456999929</v>
      </c>
      <c r="P731" s="177"/>
      <c r="Q731" s="168"/>
      <c r="R731" s="168"/>
      <c r="S731" s="168"/>
      <c r="T731" s="184"/>
      <c r="U731" s="184"/>
      <c r="V731" s="184"/>
      <c r="W731" s="184"/>
      <c r="X731" s="184"/>
    </row>
    <row r="732" spans="1:24" s="166" customFormat="1" ht="8.65" customHeight="1" x14ac:dyDescent="0.15">
      <c r="A732" s="174" t="s">
        <v>40</v>
      </c>
      <c r="B732" s="175">
        <f t="shared" si="58"/>
        <v>397.58132170999983</v>
      </c>
      <c r="C732" s="176">
        <v>16.816664190000008</v>
      </c>
      <c r="D732" s="176">
        <v>-2.7165675999999999</v>
      </c>
      <c r="E732" s="176">
        <v>3.6333606999999999</v>
      </c>
      <c r="F732" s="176">
        <v>3.43503325</v>
      </c>
      <c r="G732" s="176">
        <v>235.13798709999995</v>
      </c>
      <c r="H732" s="176">
        <v>119.29194106000001</v>
      </c>
      <c r="I732" s="176">
        <v>1.4595608699999998</v>
      </c>
      <c r="J732" s="176">
        <v>9.9819892599999989</v>
      </c>
      <c r="K732" s="176">
        <v>3.8131660999999997</v>
      </c>
      <c r="L732" s="176">
        <v>1.0668534199999999</v>
      </c>
      <c r="M732" s="176">
        <v>0</v>
      </c>
      <c r="N732" s="175">
        <v>5.6613333599999009</v>
      </c>
      <c r="P732" s="177"/>
      <c r="Q732" s="168"/>
      <c r="R732" s="168"/>
      <c r="S732" s="168"/>
      <c r="T732" s="184"/>
      <c r="U732" s="184"/>
      <c r="V732" s="184"/>
      <c r="W732" s="184"/>
      <c r="X732" s="184"/>
    </row>
    <row r="733" spans="1:24" s="166" customFormat="1" ht="8.65" customHeight="1" x14ac:dyDescent="0.15">
      <c r="A733" s="174" t="s">
        <v>41</v>
      </c>
      <c r="B733" s="175">
        <f t="shared" si="58"/>
        <v>197.51112124000005</v>
      </c>
      <c r="C733" s="176">
        <v>174.31992783999996</v>
      </c>
      <c r="D733" s="176">
        <v>16.315181589999998</v>
      </c>
      <c r="E733" s="176">
        <v>0.27424247999999973</v>
      </c>
      <c r="F733" s="176">
        <v>-0.61896100999999992</v>
      </c>
      <c r="G733" s="176">
        <v>62.48306436</v>
      </c>
      <c r="H733" s="176">
        <v>15.714848829999998</v>
      </c>
      <c r="I733" s="176" t="s">
        <v>75</v>
      </c>
      <c r="J733" s="176">
        <v>38.224781100000001</v>
      </c>
      <c r="K733" s="176">
        <v>16.100932300000004</v>
      </c>
      <c r="L733" s="176" t="s">
        <v>75</v>
      </c>
      <c r="M733" s="176">
        <v>0</v>
      </c>
      <c r="N733" s="175">
        <v>-125.30289624999997</v>
      </c>
      <c r="P733" s="177"/>
      <c r="Q733" s="168"/>
      <c r="R733" s="168"/>
      <c r="S733" s="168"/>
      <c r="T733" s="184"/>
      <c r="U733" s="184"/>
      <c r="V733" s="184"/>
      <c r="W733" s="184"/>
      <c r="X733" s="184"/>
    </row>
    <row r="734" spans="1:24" s="166" customFormat="1" ht="8.65" customHeight="1" x14ac:dyDescent="0.15">
      <c r="A734" s="174" t="s">
        <v>42</v>
      </c>
      <c r="B734" s="175">
        <f t="shared" si="58"/>
        <v>520.54389738000032</v>
      </c>
      <c r="C734" s="176">
        <v>184.04305316999992</v>
      </c>
      <c r="D734" s="176">
        <v>0.56804853999999938</v>
      </c>
      <c r="E734" s="176">
        <v>158.71774746</v>
      </c>
      <c r="F734" s="176">
        <v>-0.52895418999999966</v>
      </c>
      <c r="G734" s="176">
        <v>32.244895229999997</v>
      </c>
      <c r="H734" s="176">
        <v>0.59315452999999974</v>
      </c>
      <c r="I734" s="176" t="s">
        <v>75</v>
      </c>
      <c r="J734" s="176" t="s">
        <v>75</v>
      </c>
      <c r="K734" s="176">
        <v>5.398824359999999</v>
      </c>
      <c r="L734" s="176" t="s">
        <v>75</v>
      </c>
      <c r="M734" s="176">
        <v>0</v>
      </c>
      <c r="N734" s="175">
        <v>139.50712828000042</v>
      </c>
      <c r="P734" s="177"/>
      <c r="Q734" s="168"/>
      <c r="R734" s="168"/>
      <c r="S734" s="168"/>
      <c r="T734" s="184"/>
      <c r="U734" s="184"/>
      <c r="V734" s="184"/>
      <c r="W734" s="184"/>
      <c r="X734" s="184"/>
    </row>
    <row r="735" spans="1:24" s="166" customFormat="1" ht="8.65" customHeight="1" x14ac:dyDescent="0.15">
      <c r="A735" s="178" t="s">
        <v>43</v>
      </c>
      <c r="B735" s="179">
        <f t="shared" si="58"/>
        <v>1474.0624612499985</v>
      </c>
      <c r="C735" s="180">
        <v>504.43594651000006</v>
      </c>
      <c r="D735" s="180">
        <v>75.944873270000031</v>
      </c>
      <c r="E735" s="180">
        <v>30.153704449999992</v>
      </c>
      <c r="F735" s="180">
        <v>1.9420147200000004</v>
      </c>
      <c r="G735" s="180">
        <v>286.96002592000002</v>
      </c>
      <c r="H735" s="180">
        <v>253.86995470999997</v>
      </c>
      <c r="I735" s="180" t="s">
        <v>75</v>
      </c>
      <c r="J735" s="180">
        <v>36.702584059999992</v>
      </c>
      <c r="K735" s="180">
        <v>40.241372300000023</v>
      </c>
      <c r="L735" s="180" t="s">
        <v>75</v>
      </c>
      <c r="M735" s="180" t="s">
        <v>75</v>
      </c>
      <c r="N735" s="179">
        <v>243.81198530999859</v>
      </c>
      <c r="P735" s="177"/>
      <c r="Q735" s="168"/>
      <c r="R735" s="168"/>
      <c r="S735" s="168"/>
      <c r="T735" s="184"/>
      <c r="U735" s="184"/>
      <c r="V735" s="184"/>
      <c r="W735" s="184"/>
      <c r="X735" s="184"/>
    </row>
    <row r="736" spans="1:24" s="166" customFormat="1" ht="8.65" customHeight="1" x14ac:dyDescent="0.15">
      <c r="A736" s="174" t="s">
        <v>44</v>
      </c>
      <c r="B736" s="175">
        <f t="shared" si="58"/>
        <v>119.91280860999998</v>
      </c>
      <c r="C736" s="176">
        <v>76.014564869999987</v>
      </c>
      <c r="D736" s="176" t="s">
        <v>75</v>
      </c>
      <c r="E736" s="176">
        <v>1.9552604200000001</v>
      </c>
      <c r="F736" s="176">
        <v>0</v>
      </c>
      <c r="G736" s="176">
        <v>-13.719555270000001</v>
      </c>
      <c r="H736" s="176">
        <v>8.7487880000000032E-2</v>
      </c>
      <c r="I736" s="176" t="s">
        <v>75</v>
      </c>
      <c r="J736" s="176" t="s">
        <v>75</v>
      </c>
      <c r="K736" s="176" t="s">
        <v>75</v>
      </c>
      <c r="L736" s="176">
        <v>0</v>
      </c>
      <c r="M736" s="176">
        <v>0</v>
      </c>
      <c r="N736" s="175">
        <v>55.575050709999999</v>
      </c>
      <c r="P736" s="177"/>
      <c r="Q736" s="168"/>
      <c r="R736" s="168"/>
      <c r="S736" s="168"/>
      <c r="T736" s="184"/>
      <c r="U736" s="184"/>
      <c r="V736" s="184"/>
      <c r="W736" s="184"/>
      <c r="X736" s="184"/>
    </row>
    <row r="737" spans="1:24" s="166" customFormat="1" ht="8.65" customHeight="1" x14ac:dyDescent="0.15">
      <c r="A737" s="174" t="s">
        <v>45</v>
      </c>
      <c r="B737" s="175">
        <f t="shared" si="58"/>
        <v>818.57740136000007</v>
      </c>
      <c r="C737" s="176">
        <v>173.87445914999995</v>
      </c>
      <c r="D737" s="176">
        <v>119.59352592999998</v>
      </c>
      <c r="E737" s="176">
        <v>3.1021784699999997</v>
      </c>
      <c r="F737" s="176">
        <v>0.5144671300000051</v>
      </c>
      <c r="G737" s="176">
        <v>-23.179449780000009</v>
      </c>
      <c r="H737" s="176">
        <v>190.11715913</v>
      </c>
      <c r="I737" s="176">
        <v>-7.2545631699999937</v>
      </c>
      <c r="J737" s="176" t="s">
        <v>75</v>
      </c>
      <c r="K737" s="176">
        <v>6.1718262400000015</v>
      </c>
      <c r="L737" s="176">
        <v>0</v>
      </c>
      <c r="M737" s="176">
        <v>0</v>
      </c>
      <c r="N737" s="175">
        <v>355.63779826000007</v>
      </c>
      <c r="P737" s="177"/>
      <c r="Q737" s="168"/>
      <c r="R737" s="168"/>
      <c r="S737" s="168"/>
      <c r="T737" s="184"/>
      <c r="U737" s="184"/>
      <c r="V737" s="184"/>
      <c r="W737" s="184"/>
      <c r="X737" s="184"/>
    </row>
    <row r="738" spans="1:24" s="166" customFormat="1" ht="8.65" customHeight="1" x14ac:dyDescent="0.15">
      <c r="A738" s="174" t="s">
        <v>46</v>
      </c>
      <c r="B738" s="175">
        <f t="shared" si="58"/>
        <v>70.599335680000024</v>
      </c>
      <c r="C738" s="176">
        <v>31.909231229999996</v>
      </c>
      <c r="D738" s="176">
        <v>-1.83353458</v>
      </c>
      <c r="E738" s="176">
        <v>1.0294128700000003</v>
      </c>
      <c r="F738" s="176">
        <v>0.27228161000000006</v>
      </c>
      <c r="G738" s="176">
        <v>22.315114519999998</v>
      </c>
      <c r="H738" s="176">
        <v>3.9874679500000014</v>
      </c>
      <c r="I738" s="176" t="s">
        <v>75</v>
      </c>
      <c r="J738" s="176">
        <v>-1.31614447</v>
      </c>
      <c r="K738" s="176">
        <v>2.9162412299999994</v>
      </c>
      <c r="L738" s="176">
        <v>1.6962474799999998</v>
      </c>
      <c r="M738" s="176">
        <v>0</v>
      </c>
      <c r="N738" s="175">
        <v>9.6230178400000241</v>
      </c>
      <c r="P738" s="177"/>
      <c r="Q738" s="168"/>
      <c r="R738" s="168"/>
      <c r="S738" s="168"/>
      <c r="T738" s="184"/>
      <c r="U738" s="184"/>
      <c r="V738" s="184"/>
      <c r="W738" s="184"/>
      <c r="X738" s="184"/>
    </row>
    <row r="739" spans="1:24" s="166" customFormat="1" ht="8.65" customHeight="1" x14ac:dyDescent="0.15">
      <c r="A739" s="178" t="s">
        <v>47</v>
      </c>
      <c r="B739" s="179">
        <f t="shared" si="58"/>
        <v>486.16680299000029</v>
      </c>
      <c r="C739" s="180">
        <v>14.920173009999999</v>
      </c>
      <c r="D739" s="180">
        <v>-0.35522481000000017</v>
      </c>
      <c r="E739" s="180">
        <v>-0.61519847999999999</v>
      </c>
      <c r="F739" s="180">
        <v>0.64388298999999993</v>
      </c>
      <c r="G739" s="180">
        <v>13.121278839999999</v>
      </c>
      <c r="H739" s="180">
        <v>115.62248173999984</v>
      </c>
      <c r="I739" s="180" t="s">
        <v>75</v>
      </c>
      <c r="J739" s="180">
        <v>18.569489289999996</v>
      </c>
      <c r="K739" s="180">
        <v>1.31163615</v>
      </c>
      <c r="L739" s="180" t="s">
        <v>75</v>
      </c>
      <c r="M739" s="180">
        <v>0</v>
      </c>
      <c r="N739" s="179">
        <v>322.94828426000043</v>
      </c>
      <c r="P739" s="177"/>
      <c r="Q739" s="168"/>
      <c r="R739" s="168"/>
      <c r="S739" s="168"/>
      <c r="T739" s="184"/>
      <c r="U739" s="184"/>
      <c r="V739" s="184"/>
      <c r="W739" s="184"/>
      <c r="X739" s="184"/>
    </row>
    <row r="740" spans="1:24" ht="3" customHeight="1" x14ac:dyDescent="0.25">
      <c r="A740" s="155"/>
      <c r="B740" s="155"/>
      <c r="C740" s="155"/>
      <c r="D740" s="155"/>
      <c r="E740" s="155"/>
      <c r="F740" s="155"/>
      <c r="G740" s="155"/>
      <c r="H740" s="155"/>
      <c r="I740" s="155"/>
      <c r="J740" s="155"/>
      <c r="K740" s="155"/>
      <c r="L740" s="155"/>
      <c r="M740" s="155"/>
      <c r="N740" s="155"/>
    </row>
    <row r="741" spans="1:24" ht="3" customHeight="1" x14ac:dyDescent="0.25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</row>
    <row r="742" spans="1:24" s="105" customFormat="1" ht="9" customHeight="1" x14ac:dyDescent="0.15">
      <c r="A742" s="91" t="s">
        <v>78</v>
      </c>
      <c r="B742" s="103"/>
      <c r="C742" s="103"/>
      <c r="D742" s="106"/>
      <c r="E742" s="106"/>
      <c r="I742" s="104"/>
    </row>
    <row r="743" spans="1:24" s="105" customFormat="1" ht="9" customHeight="1" x14ac:dyDescent="0.15">
      <c r="A743" s="91" t="s">
        <v>104</v>
      </c>
      <c r="B743" s="103"/>
      <c r="C743" s="103"/>
      <c r="D743" s="106"/>
      <c r="E743" s="106"/>
      <c r="I743" s="104"/>
    </row>
    <row r="744" spans="1:24" s="105" customFormat="1" ht="9" customHeight="1" x14ac:dyDescent="0.15">
      <c r="A744" s="91" t="s">
        <v>105</v>
      </c>
      <c r="B744" s="103"/>
      <c r="C744" s="103"/>
      <c r="D744" s="106"/>
      <c r="E744" s="106"/>
      <c r="I744" s="104"/>
    </row>
    <row r="745" spans="1:24" s="105" customFormat="1" ht="9" customHeight="1" x14ac:dyDescent="0.15">
      <c r="A745" s="139" t="s">
        <v>106</v>
      </c>
      <c r="B745" s="103"/>
      <c r="C745" s="103"/>
      <c r="D745" s="106"/>
      <c r="E745" s="106"/>
      <c r="I745" s="104"/>
    </row>
    <row r="746" spans="1:24" s="105" customFormat="1" ht="9" customHeight="1" x14ac:dyDescent="0.15">
      <c r="A746" s="139" t="s">
        <v>107</v>
      </c>
      <c r="B746" s="103"/>
      <c r="C746" s="103"/>
      <c r="D746" s="106"/>
      <c r="E746" s="106"/>
      <c r="I746" s="104"/>
    </row>
    <row r="747" spans="1:24" s="105" customFormat="1" ht="9" customHeight="1" x14ac:dyDescent="0.15">
      <c r="A747" s="139" t="s">
        <v>108</v>
      </c>
      <c r="B747" s="103"/>
      <c r="C747" s="103"/>
      <c r="D747" s="106"/>
      <c r="E747" s="106"/>
      <c r="I747" s="104"/>
    </row>
    <row r="748" spans="1:24" s="160" customFormat="1" ht="9" customHeight="1" x14ac:dyDescent="0.25">
      <c r="A748" s="92" t="s">
        <v>65</v>
      </c>
      <c r="B748" s="141"/>
      <c r="C748" s="141"/>
      <c r="D748" s="141"/>
      <c r="Q748" s="161"/>
      <c r="R748" s="162"/>
    </row>
    <row r="749" spans="1:24" ht="11.25" hidden="1" customHeight="1" x14ac:dyDescent="0.25">
      <c r="A749" s="196"/>
      <c r="O749" s="159" t="s">
        <v>66</v>
      </c>
    </row>
    <row r="750" spans="1:24" ht="11.25" hidden="1" customHeight="1" x14ac:dyDescent="0.25">
      <c r="A750" s="92"/>
    </row>
    <row r="751" spans="1:24" ht="11.25" hidden="1" customHeight="1" x14ac:dyDescent="0.15">
      <c r="A751" s="145"/>
    </row>
    <row r="752" spans="1:24" ht="11.25" hidden="1" customHeight="1" x14ac:dyDescent="0.25"/>
    <row r="753" ht="11.25" hidden="1" customHeight="1" x14ac:dyDescent="0.25"/>
    <row r="754" ht="11.25" hidden="1" customHeight="1" x14ac:dyDescent="0.25"/>
  </sheetData>
  <sheetProtection sheet="1" objects="1" scenarios="1"/>
  <mergeCells count="14">
    <mergeCell ref="M7:M9"/>
    <mergeCell ref="N7:N9"/>
    <mergeCell ref="G7:G9"/>
    <mergeCell ref="H7:H9"/>
    <mergeCell ref="I7:I9"/>
    <mergeCell ref="J7:J9"/>
    <mergeCell ref="K7:K9"/>
    <mergeCell ref="L7:L9"/>
    <mergeCell ref="F7:F9"/>
    <mergeCell ref="A7:A9"/>
    <mergeCell ref="B7:B9"/>
    <mergeCell ref="C7:C9"/>
    <mergeCell ref="D7:D9"/>
    <mergeCell ref="E7:E9"/>
  </mergeCells>
  <hyperlinks>
    <hyperlink ref="N1" location="Índice!A1" display="Cuadro 10.5"/>
    <hyperlink ref="A748" r:id="rId1" display="Fuente: SE. Dirección General de Inversión Extranjera. En: www.economia.gob.mx (14 de julio de 2014)."/>
  </hyperlinks>
  <printOptions horizontalCentered="1" verticalCentered="1" gridLinesSet="0"/>
  <pageMargins left="0.19685039370078741" right="0.19685039370078741" top="0.19685039370078741" bottom="0.19685039370078741" header="0" footer="0.39370078740157483"/>
  <pageSetup orientation="portrait" r:id="rId2"/>
  <headerFooter scaleWithDoc="0" alignWithMargins="0">
    <oddHeader>&amp;L&amp;"Arial,Normal"&amp;10&amp;K000080INEGI. Anuario estadístico y geográfico por entidad federativa 2019.</oddHeader>
  </headerFooter>
  <rowBreaks count="9" manualBreakCount="9">
    <brk id="84" max="13" man="1"/>
    <brk id="157" max="13" man="1"/>
    <brk id="230" max="13" man="1"/>
    <brk id="303" max="13" man="1"/>
    <brk id="376" max="13" man="1"/>
    <brk id="449" max="13" man="1"/>
    <brk id="522" max="13" man="1"/>
    <brk id="595" max="13" man="1"/>
    <brk id="66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Índice</vt:lpstr>
      <vt:lpstr>18.1</vt:lpstr>
      <vt:lpstr>18.2</vt:lpstr>
      <vt:lpstr>18.3</vt:lpstr>
      <vt:lpstr>18.4</vt:lpstr>
      <vt:lpstr>18.5</vt:lpstr>
      <vt:lpstr>'18.1'!Área_de_impresión</vt:lpstr>
      <vt:lpstr>'18.2'!Área_de_impresión</vt:lpstr>
      <vt:lpstr>'18.3'!Área_de_impresión</vt:lpstr>
      <vt:lpstr>'18.4'!Área_de_impresión</vt:lpstr>
      <vt:lpstr>'18.5'!Área_de_impresión</vt:lpstr>
      <vt:lpstr>Índice!Área_de_impresión</vt:lpstr>
      <vt:lpstr>'18.1'!Títulos_a_imprimir</vt:lpstr>
      <vt:lpstr>'18.2'!Títulos_a_imprimir</vt:lpstr>
      <vt:lpstr>'18.4'!Títulos_a_imprimir</vt:lpstr>
      <vt:lpstr>'18.5'!Títulos_a_imprimir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INEGI</cp:lastModifiedBy>
  <cp:lastPrinted>2019-07-30T20:03:35Z</cp:lastPrinted>
  <dcterms:created xsi:type="dcterms:W3CDTF">2019-07-30T19:35:01Z</dcterms:created>
  <dcterms:modified xsi:type="dcterms:W3CDTF">2019-12-05T17:23:05Z</dcterms:modified>
</cp:coreProperties>
</file>