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ami02\Ami\Work Exems\bank\"/>
    </mc:Choice>
  </mc:AlternateContent>
  <xr:revisionPtr revIDLastSave="0" documentId="13_ncr:1_{AD4C8129-B178-4D8A-A7DA-F33E59D4EB13}" xr6:coauthVersionLast="47" xr6:coauthVersionMax="47" xr10:uidLastSave="{00000000-0000-0000-0000-000000000000}"/>
  <bookViews>
    <workbookView xWindow="-28920" yWindow="-120" windowWidth="29040" windowHeight="15720" activeTab="2" xr2:uid="{00000000-000D-0000-FFFF-FFFF00000000}"/>
  </bookViews>
  <sheets>
    <sheet name="דוגמא" sheetId="1" r:id="rId1"/>
    <sheet name="dataset" sheetId="2" r:id="rId2"/>
    <sheet name="PivotTable" sheetId="3" r:id="rId3"/>
  </sheets>
  <definedNames>
    <definedName name="_xlcn.WorksheetConnection_אתגרבית1.2021.xlsxcustomer_loans1" hidden="1">customer_loans[]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customer_loans" name="customer_loans" connection="WorksheetConnection_אתגר בית 1.2021.xlsx!customer_loans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2" l="1"/>
  <c r="D44" i="2"/>
  <c r="D43" i="2"/>
  <c r="L44" i="2"/>
  <c r="L43" i="2"/>
  <c r="L2" i="2"/>
  <c r="K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H44" i="2"/>
  <c r="G44" i="2"/>
  <c r="F43" i="2"/>
  <c r="G43" i="2"/>
  <c r="H43" i="2"/>
  <c r="K20" i="2"/>
  <c r="K21" i="2"/>
  <c r="K22" i="2"/>
  <c r="K3" i="2"/>
  <c r="K44" i="2" s="1"/>
  <c r="K4" i="2"/>
  <c r="K5" i="2"/>
  <c r="K6" i="2"/>
  <c r="K23" i="2"/>
  <c r="K7" i="2"/>
  <c r="K8" i="2"/>
  <c r="K9" i="2"/>
  <c r="K33" i="2"/>
  <c r="K34" i="2"/>
  <c r="K24" i="2"/>
  <c r="K25" i="2"/>
  <c r="K10" i="2"/>
  <c r="K11" i="2"/>
  <c r="K35" i="2"/>
  <c r="K12" i="2"/>
  <c r="K36" i="2"/>
  <c r="K13" i="2"/>
  <c r="K26" i="2"/>
  <c r="K27" i="2"/>
  <c r="K37" i="2"/>
  <c r="K28" i="2"/>
  <c r="K14" i="2"/>
  <c r="K15" i="2"/>
  <c r="K29" i="2"/>
  <c r="K38" i="2"/>
  <c r="K16" i="2"/>
  <c r="K39" i="2"/>
  <c r="K30" i="2"/>
  <c r="K17" i="2"/>
  <c r="K18" i="2"/>
  <c r="K19" i="2"/>
  <c r="K40" i="2"/>
  <c r="K31" i="2"/>
  <c r="K41" i="2"/>
  <c r="K32" i="2"/>
  <c r="I2" i="2"/>
  <c r="I44" i="2" s="1"/>
  <c r="I20" i="2"/>
  <c r="J20" i="2" s="1"/>
  <c r="I21" i="2"/>
  <c r="J21" i="2" s="1"/>
  <c r="I22" i="2"/>
  <c r="J22" i="2" s="1"/>
  <c r="I3" i="2"/>
  <c r="J3" i="2" s="1"/>
  <c r="I4" i="2"/>
  <c r="J4" i="2" s="1"/>
  <c r="I5" i="2"/>
  <c r="J5" i="2" s="1"/>
  <c r="I6" i="2"/>
  <c r="J6" i="2" s="1"/>
  <c r="I23" i="2"/>
  <c r="J23" i="2" s="1"/>
  <c r="I7" i="2"/>
  <c r="J7" i="2" s="1"/>
  <c r="I8" i="2"/>
  <c r="J8" i="2" s="1"/>
  <c r="I9" i="2"/>
  <c r="J9" i="2" s="1"/>
  <c r="I33" i="2"/>
  <c r="J33" i="2" s="1"/>
  <c r="I34" i="2"/>
  <c r="J34" i="2" s="1"/>
  <c r="I24" i="2"/>
  <c r="J24" i="2" s="1"/>
  <c r="I25" i="2"/>
  <c r="J25" i="2" s="1"/>
  <c r="I10" i="2"/>
  <c r="J10" i="2" s="1"/>
  <c r="I11" i="2"/>
  <c r="J11" i="2" s="1"/>
  <c r="I35" i="2"/>
  <c r="J35" i="2" s="1"/>
  <c r="I12" i="2"/>
  <c r="J12" i="2" s="1"/>
  <c r="I36" i="2"/>
  <c r="J36" i="2" s="1"/>
  <c r="I13" i="2"/>
  <c r="J13" i="2" s="1"/>
  <c r="I26" i="2"/>
  <c r="J26" i="2" s="1"/>
  <c r="I27" i="2"/>
  <c r="J27" i="2" s="1"/>
  <c r="I37" i="2"/>
  <c r="J37" i="2" s="1"/>
  <c r="I28" i="2"/>
  <c r="J28" i="2" s="1"/>
  <c r="I14" i="2"/>
  <c r="J14" i="2" s="1"/>
  <c r="I15" i="2"/>
  <c r="J15" i="2" s="1"/>
  <c r="I29" i="2"/>
  <c r="J29" i="2" s="1"/>
  <c r="I38" i="2"/>
  <c r="J38" i="2" s="1"/>
  <c r="I16" i="2"/>
  <c r="J16" i="2" s="1"/>
  <c r="I39" i="2"/>
  <c r="J39" i="2" s="1"/>
  <c r="I30" i="2"/>
  <c r="J30" i="2" s="1"/>
  <c r="I17" i="2"/>
  <c r="J17" i="2" s="1"/>
  <c r="I18" i="2"/>
  <c r="J18" i="2" s="1"/>
  <c r="I19" i="2"/>
  <c r="J19" i="2" s="1"/>
  <c r="I40" i="2"/>
  <c r="J40" i="2" s="1"/>
  <c r="I31" i="2"/>
  <c r="J31" i="2" s="1"/>
  <c r="I41" i="2"/>
  <c r="J41" i="2" s="1"/>
  <c r="I32" i="2"/>
  <c r="J32" i="2" s="1"/>
  <c r="C44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3" i="1"/>
  <c r="R11" i="1"/>
  <c r="I42" i="1"/>
  <c r="R5" i="1"/>
  <c r="R18" i="1"/>
  <c r="I30" i="1"/>
  <c r="R2" i="1"/>
  <c r="R8" i="1"/>
  <c r="R15" i="1"/>
  <c r="I12" i="1"/>
  <c r="I11" i="1"/>
  <c r="I29" i="1"/>
  <c r="I41" i="1"/>
  <c r="J20" i="1"/>
  <c r="J21" i="1"/>
  <c r="J19" i="1"/>
  <c r="K43" i="2" l="1"/>
  <c r="I43" i="2"/>
  <c r="J43" i="2" l="1"/>
  <c r="J4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0F71C26-4249-4254-AB15-336BF7239914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96866F17-B440-4E6A-9087-0F80EB78D0A8}" name="WorksheetConnection_אתגר בית 1.2021.xlsx!customer_loans" type="102" refreshedVersion="8" minRefreshableVersion="5">
    <extLst>
      <ext xmlns:x15="http://schemas.microsoft.com/office/spreadsheetml/2010/11/main" uri="{DE250136-89BD-433C-8126-D09CA5730AF9}">
        <x15:connection id="customer_loans">
          <x15:rangePr sourceName="_xlcn.WorksheetConnection_אתגרבית1.2021.xlsxcustomer_loans1"/>
        </x15:connection>
      </ext>
    </extLst>
  </connection>
</connections>
</file>

<file path=xl/sharedStrings.xml><?xml version="1.0" encoding="utf-8"?>
<sst xmlns="http://schemas.openxmlformats.org/spreadsheetml/2006/main" count="140" uniqueCount="43">
  <si>
    <t>ID</t>
  </si>
  <si>
    <t>Date</t>
  </si>
  <si>
    <t>Is_Default?</t>
  </si>
  <si>
    <t>Seniority</t>
  </si>
  <si>
    <t>Region</t>
  </si>
  <si>
    <t>Loan_Sum</t>
  </si>
  <si>
    <t>Income</t>
  </si>
  <si>
    <t>Outcome</t>
  </si>
  <si>
    <t>ת"ז</t>
  </si>
  <si>
    <t>תאריך</t>
  </si>
  <si>
    <t>האם בכשל בחודש העוקב?</t>
  </si>
  <si>
    <t>וותק בחשבון (בשנים)</t>
  </si>
  <si>
    <t>איזור מגורים</t>
  </si>
  <si>
    <t>סכום ההלוואה</t>
  </si>
  <si>
    <t>הכנסות</t>
  </si>
  <si>
    <t>הוצאות</t>
  </si>
  <si>
    <t>דרום</t>
  </si>
  <si>
    <t>מרכז</t>
  </si>
  <si>
    <t>צפון</t>
  </si>
  <si>
    <t>שאילתות SQL</t>
  </si>
  <si>
    <t>רשימת הלקוחות מאיזור המרכז בסדר יורד של הכנסה (5 המרוויחים הגבוהים ביותר)</t>
  </si>
  <si>
    <t>ממוצעי הוצאות לפי טווחי וותק בקפיצות של 5 שנים. יוצג רק במקרה וכמות הלקוחות בטווח גדולה מ- 3.</t>
  </si>
  <si>
    <t>סכום וכמות הלוואות בכשל בחודש העוקב לעומת לא בכשל בחודש העוקב</t>
  </si>
  <si>
    <t>נתונים סיכומיים על כל איזור (בשאילתא אחת): כמות לקוחות בעלי הכנסה גדולה מהוצאה באיזור, אחוז ההלוואות של לקוחות מהאיזור לעומת כלל הלקוחות (לפי כמות ולפי סכום), חציון של הוותק באיזור.</t>
  </si>
  <si>
    <t xml:space="preserve"> </t>
  </si>
  <si>
    <t>ספור את כל צמדי הלקוחות (ללא כפילויות של אותו הצמד) , שהפרש ההוצאות בינהם קטן מ- 1000 שח ושניהם נכנסו לכשל או שניהם לא נכנסו לכשל. הצג את ממוצע פער ההכנסות (בערך מוחלט) של כל הצמדים, כמה צמדים כאלה בכשל וכמה לא בכשל.</t>
  </si>
  <si>
    <t>חציו</t>
  </si>
  <si>
    <t>חציון</t>
  </si>
  <si>
    <t>סכום הוצאות</t>
  </si>
  <si>
    <t>max</t>
  </si>
  <si>
    <t>South</t>
  </si>
  <si>
    <t>Central</t>
  </si>
  <si>
    <t>North</t>
  </si>
  <si>
    <t>revenue</t>
  </si>
  <si>
    <t>Rev/Loan ratio</t>
  </si>
  <si>
    <t>Income/Loan ratio</t>
  </si>
  <si>
    <t>Column Labels</t>
  </si>
  <si>
    <t>Grand Total</t>
  </si>
  <si>
    <t>Row Labels</t>
  </si>
  <si>
    <t>Count of Is_Default?</t>
  </si>
  <si>
    <t>Outcome/Loan ratio</t>
  </si>
  <si>
    <t>correlation to loan_sum</t>
  </si>
  <si>
    <t>correlation to Default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</si>
</sst>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010000]d/m/yyyy;@"/>
    <numFmt numFmtId="165" formatCode="0.000"/>
  </numFmts>
  <fonts count="5" x14ac:knownFonts="1">
    <font>
      <sz val="11"/>
      <color theme="1"/>
      <name val="Segoe UI"/>
      <family val="2"/>
      <charset val="177"/>
    </font>
    <font>
      <b/>
      <sz val="11"/>
      <color theme="1"/>
      <name val="Segoe UI Semilight"/>
      <family val="2"/>
    </font>
    <font>
      <sz val="11"/>
      <color theme="1"/>
      <name val="Segoe UI Semilight"/>
      <family val="2"/>
    </font>
    <font>
      <b/>
      <sz val="9"/>
      <color theme="1"/>
      <name val="Segoe UI Semilight"/>
      <family val="2"/>
    </font>
    <font>
      <sz val="10"/>
      <color theme="1"/>
      <name val="Segoe UI Semilight"/>
      <family val="2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8" tint="0.39997558519241921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2" borderId="1" xfId="0" applyFont="1" applyFill="1" applyBorder="1" applyAlignment="1">
      <alignment horizontal="center"/>
    </xf>
    <xf numFmtId="164" fontId="1" fillId="2" borderId="2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0" borderId="0" xfId="0" applyFont="1"/>
    <xf numFmtId="0" fontId="3" fillId="2" borderId="1" xfId="0" applyFont="1" applyFill="1" applyBorder="1" applyAlignment="1">
      <alignment horizontal="center"/>
    </xf>
    <xf numFmtId="0" fontId="2" fillId="0" borderId="3" xfId="0" applyFont="1" applyBorder="1"/>
    <xf numFmtId="164" fontId="2" fillId="0" borderId="4" xfId="0" applyNumberFormat="1" applyFont="1" applyBorder="1"/>
    <xf numFmtId="0" fontId="2" fillId="0" borderId="4" xfId="0" applyFont="1" applyBorder="1"/>
    <xf numFmtId="2" fontId="2" fillId="0" borderId="4" xfId="0" applyNumberFormat="1" applyFont="1" applyBorder="1"/>
    <xf numFmtId="1" fontId="2" fillId="0" borderId="5" xfId="0" applyNumberFormat="1" applyFont="1" applyBorder="1"/>
    <xf numFmtId="0" fontId="2" fillId="0" borderId="6" xfId="0" applyFont="1" applyBorder="1"/>
    <xf numFmtId="164" fontId="2" fillId="0" borderId="7" xfId="0" applyNumberFormat="1" applyFont="1" applyBorder="1"/>
    <xf numFmtId="0" fontId="2" fillId="0" borderId="7" xfId="0" applyFont="1" applyBorder="1"/>
    <xf numFmtId="2" fontId="2" fillId="0" borderId="7" xfId="0" applyNumberFormat="1" applyFont="1" applyBorder="1"/>
    <xf numFmtId="1" fontId="2" fillId="0" borderId="8" xfId="0" applyNumberFormat="1" applyFont="1" applyBorder="1"/>
    <xf numFmtId="0" fontId="2" fillId="0" borderId="9" xfId="0" applyFont="1" applyBorder="1"/>
    <xf numFmtId="164" fontId="2" fillId="0" borderId="10" xfId="0" applyNumberFormat="1" applyFont="1" applyBorder="1"/>
    <xf numFmtId="0" fontId="2" fillId="0" borderId="10" xfId="0" applyFont="1" applyBorder="1"/>
    <xf numFmtId="2" fontId="2" fillId="0" borderId="10" xfId="0" applyNumberFormat="1" applyFont="1" applyBorder="1"/>
    <xf numFmtId="1" fontId="2" fillId="0" borderId="11" xfId="0" applyNumberFormat="1" applyFont="1" applyBorder="1"/>
    <xf numFmtId="164" fontId="2" fillId="0" borderId="0" xfId="0" applyNumberFormat="1" applyFont="1"/>
    <xf numFmtId="0" fontId="1" fillId="0" borderId="0" xfId="0" applyFont="1"/>
    <xf numFmtId="2" fontId="4" fillId="0" borderId="0" xfId="0" applyNumberFormat="1" applyFont="1"/>
    <xf numFmtId="1" fontId="2" fillId="0" borderId="0" xfId="0" applyNumberFormat="1" applyFont="1"/>
    <xf numFmtId="2" fontId="2" fillId="0" borderId="0" xfId="0" applyNumberFormat="1" applyFont="1"/>
    <xf numFmtId="14" fontId="0" fillId="0" borderId="0" xfId="0" applyNumberFormat="1"/>
    <xf numFmtId="165" fontId="0" fillId="0" borderId="0" xfId="0" applyNumberFormat="1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2" fillId="0" borderId="0" xfId="0" applyFont="1" applyAlignment="1">
      <alignment horizontal="right" wrapText="1"/>
    </xf>
    <xf numFmtId="2" fontId="4" fillId="0" borderId="0" xfId="0" applyNumberFormat="1" applyFont="1" applyAlignment="1">
      <alignment horizontal="right" wrapText="1"/>
    </xf>
    <xf numFmtId="0" fontId="0" fillId="3" borderId="7" xfId="0" applyFill="1" applyBorder="1"/>
    <xf numFmtId="14" fontId="0" fillId="3" borderId="7" xfId="0" applyNumberFormat="1" applyFill="1" applyBorder="1"/>
    <xf numFmtId="2" fontId="0" fillId="3" borderId="7" xfId="0" applyNumberFormat="1" applyFill="1" applyBorder="1"/>
  </cellXfs>
  <cellStyles count="1">
    <cellStyle name="Normal" xfId="0" builtinId="0"/>
  </cellStyles>
  <dxfs count="4">
    <dxf>
      <numFmt numFmtId="0" formatCode="General"/>
    </dxf>
    <dxf>
      <numFmt numFmtId="2" formatCode="0.00"/>
    </dxf>
    <dxf>
      <numFmt numFmtId="165" formatCode="0.000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18" Type="http://schemas.openxmlformats.org/officeDocument/2006/relationships/customXml" Target="../customXml/item8.xml"/><Relationship Id="rId26" Type="http://schemas.openxmlformats.org/officeDocument/2006/relationships/customXml" Target="../customXml/item16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1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17" Type="http://schemas.openxmlformats.org/officeDocument/2006/relationships/customXml" Target="../customXml/item7.xml"/><Relationship Id="rId25" Type="http://schemas.openxmlformats.org/officeDocument/2006/relationships/customXml" Target="../customXml/item15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6.xml"/><Relationship Id="rId20" Type="http://schemas.openxmlformats.org/officeDocument/2006/relationships/customXml" Target="../customXml/item10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1.xml"/><Relationship Id="rId24" Type="http://schemas.openxmlformats.org/officeDocument/2006/relationships/customXml" Target="../customXml/item14.xml"/><Relationship Id="rId5" Type="http://schemas.openxmlformats.org/officeDocument/2006/relationships/theme" Target="theme/theme1.xml"/><Relationship Id="rId15" Type="http://schemas.openxmlformats.org/officeDocument/2006/relationships/customXml" Target="../customXml/item5.xml"/><Relationship Id="rId23" Type="http://schemas.openxmlformats.org/officeDocument/2006/relationships/customXml" Target="../customXml/item13.xml"/><Relationship Id="rId10" Type="http://schemas.openxmlformats.org/officeDocument/2006/relationships/calcChain" Target="calcChain.xml"/><Relationship Id="rId19" Type="http://schemas.openxmlformats.org/officeDocument/2006/relationships/customXml" Target="../customXml/item9.xml"/><Relationship Id="rId4" Type="http://schemas.openxmlformats.org/officeDocument/2006/relationships/pivotCacheDefinition" Target="pivotCache/pivotCacheDefinition1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4.xml"/><Relationship Id="rId22" Type="http://schemas.openxmlformats.org/officeDocument/2006/relationships/customXml" Target="../customXml/item1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mi Sharabi" refreshedDate="45082.719610069442" createdVersion="8" refreshedVersion="8" minRefreshableVersion="3" recordCount="40" xr:uid="{A83BDC7F-6D50-473B-A6AA-BD8BA95E76ED}">
  <cacheSource type="worksheet">
    <worksheetSource name="customer_loans"/>
  </cacheSource>
  <cacheFields count="11">
    <cacheField name="ID" numFmtId="0">
      <sharedItems containsSemiMixedTypes="0" containsString="0" containsNumber="1" containsInteger="1" minValue="1" maxValue="40"/>
    </cacheField>
    <cacheField name="Date" numFmtId="14">
      <sharedItems containsSemiMixedTypes="0" containsNonDate="0" containsDate="1" containsString="0" minDate="2015-05-01T00:00:00" maxDate="2015-05-02T00:00:00"/>
    </cacheField>
    <cacheField name="Is_Default?" numFmtId="0">
      <sharedItems containsSemiMixedTypes="0" containsString="0" containsNumber="1" containsInteger="1" minValue="0" maxValue="1" count="2">
        <n v="0"/>
        <n v="1"/>
      </sharedItems>
    </cacheField>
    <cacheField name="Seniority" numFmtId="0">
      <sharedItems containsSemiMixedTypes="0" containsString="0" containsNumber="1" minValue="0.17" maxValue="28.57"/>
    </cacheField>
    <cacheField name="Region" numFmtId="0">
      <sharedItems count="3">
        <s v="Central"/>
        <s v="North"/>
        <s v="South"/>
      </sharedItems>
    </cacheField>
    <cacheField name="Loan_Sum" numFmtId="0">
      <sharedItems containsSemiMixedTypes="0" containsString="0" containsNumber="1" containsInteger="1" minValue="1967" maxValue="47523"/>
    </cacheField>
    <cacheField name="Income" numFmtId="0">
      <sharedItems containsSemiMixedTypes="0" containsString="0" containsNumber="1" containsInteger="1" minValue="3865" maxValue="48330"/>
    </cacheField>
    <cacheField name="Outcome" numFmtId="0">
      <sharedItems containsSemiMixedTypes="0" containsString="0" containsNumber="1" containsInteger="1" minValue="29" maxValue="57661" count="40">
        <n v="4763"/>
        <n v="10680"/>
        <n v="7500"/>
        <n v="1047"/>
        <n v="20686"/>
        <n v="28470"/>
        <n v="10419"/>
        <n v="810"/>
        <n v="2211"/>
        <n v="57661"/>
        <n v="6434"/>
        <n v="8965"/>
        <n v="49532"/>
        <n v="37772"/>
        <n v="5105"/>
        <n v="8905"/>
        <n v="5802"/>
        <n v="11313"/>
        <n v="8590"/>
        <n v="9441"/>
        <n v="571"/>
        <n v="505"/>
        <n v="8691"/>
        <n v="9627"/>
        <n v="11266"/>
        <n v="4057"/>
        <n v="140"/>
        <n v="11649"/>
        <n v="3318"/>
        <n v="10643"/>
        <n v="29"/>
        <n v="2440"/>
        <n v="271"/>
        <n v="12281"/>
        <n v="5453"/>
        <n v="6279"/>
        <n v="862"/>
        <n v="8201"/>
        <n v="6623"/>
        <n v="5782"/>
      </sharedItems>
    </cacheField>
    <cacheField name="revenue" numFmtId="0">
      <sharedItems containsSemiMixedTypes="0" containsString="0" containsNumber="1" containsInteger="1" minValue="-33987" maxValue="43682"/>
    </cacheField>
    <cacheField name="Rev/Loan ratio" numFmtId="165">
      <sharedItems containsSemiMixedTypes="0" containsString="0" containsNumber="1" minValue="-5.9056472632493486" maxValue="12.783433595557613"/>
    </cacheField>
    <cacheField name="Income/Loan ratio" numFmtId="2">
      <sharedItems containsSemiMixedTypes="0" containsString="0" containsNumber="1" minValue="0.55892936052016917" maxValue="22.35585377140212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">
  <r>
    <n v="40"/>
    <d v="2015-05-01T00:00:00"/>
    <x v="0"/>
    <n v="14.73"/>
    <x v="0"/>
    <n v="20453"/>
    <n v="25036"/>
    <x v="0"/>
    <n v="20273"/>
    <n v="0.99119933506087121"/>
    <n v="1.2240747078668166"/>
  </r>
  <r>
    <n v="21"/>
    <d v="2015-05-01T00:00:00"/>
    <x v="0"/>
    <n v="22.89"/>
    <x v="0"/>
    <n v="11642"/>
    <n v="26080"/>
    <x v="1"/>
    <n v="15400"/>
    <n v="1.322796770314379"/>
    <n v="2.2401649201168183"/>
  </r>
  <r>
    <n v="4"/>
    <d v="2015-05-01T00:00:00"/>
    <x v="1"/>
    <n v="2.06"/>
    <x v="0"/>
    <n v="7047"/>
    <n v="24019"/>
    <x v="2"/>
    <n v="16519"/>
    <n v="2.344118064424578"/>
    <n v="3.4084007379026535"/>
  </r>
  <r>
    <n v="24"/>
    <d v="2015-05-01T00:00:00"/>
    <x v="0"/>
    <n v="3.98"/>
    <x v="0"/>
    <n v="5940"/>
    <n v="27615"/>
    <x v="3"/>
    <n v="26568"/>
    <n v="4.4727272727272727"/>
    <n v="4.6489898989898988"/>
  </r>
  <r>
    <n v="3"/>
    <d v="2015-05-01T00:00:00"/>
    <x v="1"/>
    <n v="1.4"/>
    <x v="0"/>
    <n v="2161"/>
    <n v="48311"/>
    <x v="4"/>
    <n v="27625"/>
    <n v="12.783433595557613"/>
    <n v="22.355853771402128"/>
  </r>
  <r>
    <n v="7"/>
    <d v="2015-05-01T00:00:00"/>
    <x v="1"/>
    <n v="10.050000000000001"/>
    <x v="0"/>
    <n v="9620"/>
    <n v="17797"/>
    <x v="5"/>
    <n v="-10673"/>
    <n v="-1.1094594594594596"/>
    <n v="1.85"/>
  </r>
  <r>
    <n v="23"/>
    <d v="2015-05-01T00:00:00"/>
    <x v="0"/>
    <n v="6.08"/>
    <x v="0"/>
    <n v="17502"/>
    <n v="26417"/>
    <x v="6"/>
    <n v="15998"/>
    <n v="0.91406696377556851"/>
    <n v="1.5093703576734088"/>
  </r>
  <r>
    <n v="10"/>
    <d v="2015-05-01T00:00:00"/>
    <x v="1"/>
    <n v="13.2"/>
    <x v="0"/>
    <n v="3597"/>
    <n v="3865"/>
    <x v="7"/>
    <n v="3055"/>
    <n v="0.84931887684181262"/>
    <n v="1.0745065332221295"/>
  </r>
  <r>
    <n v="19"/>
    <d v="2015-05-01T00:00:00"/>
    <x v="0"/>
    <n v="7.21"/>
    <x v="0"/>
    <n v="23438"/>
    <n v="25859"/>
    <x v="8"/>
    <n v="23648"/>
    <n v="1.008959808857411"/>
    <n v="1.1032937963990102"/>
  </r>
  <r>
    <n v="8"/>
    <d v="2015-05-01T00:00:00"/>
    <x v="1"/>
    <n v="0.22"/>
    <x v="0"/>
    <n v="3599"/>
    <n v="48330"/>
    <x v="9"/>
    <n v="-9331"/>
    <n v="-2.5926646290636288"/>
    <n v="13.428730202834121"/>
  </r>
  <r>
    <n v="39"/>
    <d v="2015-05-01T00:00:00"/>
    <x v="0"/>
    <n v="2.25"/>
    <x v="0"/>
    <n v="6421"/>
    <n v="29281"/>
    <x v="10"/>
    <n v="22847"/>
    <n v="3.5581685095779472"/>
    <n v="4.5601931163370191"/>
  </r>
  <r>
    <n v="38"/>
    <d v="2015-05-01T00:00:00"/>
    <x v="0"/>
    <n v="10.18"/>
    <x v="0"/>
    <n v="28899"/>
    <n v="27173"/>
    <x v="11"/>
    <n v="18208"/>
    <n v="0.63005640333575552"/>
    <n v="0.94027474999134919"/>
  </r>
  <r>
    <n v="9"/>
    <d v="2015-05-01T00:00:00"/>
    <x v="1"/>
    <n v="5.0999999999999996"/>
    <x v="0"/>
    <n v="5755"/>
    <n v="15545"/>
    <x v="12"/>
    <n v="-33987"/>
    <n v="-5.9056472632493486"/>
    <n v="2.7011294526498695"/>
  </r>
  <r>
    <n v="6"/>
    <d v="2015-05-01T00:00:00"/>
    <x v="1"/>
    <n v="5.49"/>
    <x v="0"/>
    <n v="3853"/>
    <n v="34199"/>
    <x v="13"/>
    <n v="-3573"/>
    <n v="-0.92732935375032444"/>
    <n v="8.8759408253309111"/>
  </r>
  <r>
    <n v="22"/>
    <d v="2015-05-01T00:00:00"/>
    <x v="0"/>
    <n v="14.63"/>
    <x v="0"/>
    <n v="29881"/>
    <n v="25081"/>
    <x v="14"/>
    <n v="19976"/>
    <n v="0.66851845654429232"/>
    <n v="0.83936280579632538"/>
  </r>
  <r>
    <n v="1"/>
    <d v="2015-05-01T00:00:00"/>
    <x v="1"/>
    <n v="1.46"/>
    <x v="0"/>
    <n v="2773"/>
    <n v="29929"/>
    <x v="15"/>
    <n v="21024"/>
    <n v="7.5816804904435626"/>
    <n v="10.793003966822935"/>
  </r>
  <r>
    <n v="25"/>
    <d v="2015-05-01T00:00:00"/>
    <x v="0"/>
    <n v="4.0999999999999996"/>
    <x v="0"/>
    <n v="23853"/>
    <n v="21094"/>
    <x v="16"/>
    <n v="15292"/>
    <n v="0.64109336351821578"/>
    <n v="0.88433320756298994"/>
  </r>
  <r>
    <n v="20"/>
    <d v="2015-05-01T00:00:00"/>
    <x v="0"/>
    <n v="2.61"/>
    <x v="0"/>
    <n v="30881"/>
    <n v="24472"/>
    <x v="17"/>
    <n v="13159"/>
    <n v="0.42611962047861146"/>
    <n v="0.79246138402253818"/>
  </r>
  <r>
    <n v="34"/>
    <d v="2015-05-01T00:00:00"/>
    <x v="0"/>
    <n v="12.19"/>
    <x v="1"/>
    <n v="39215"/>
    <n v="28832"/>
    <x v="18"/>
    <n v="20242"/>
    <n v="0.51618003315058014"/>
    <n v="0.73522886650516384"/>
  </r>
  <r>
    <n v="29"/>
    <d v="2015-05-01T00:00:00"/>
    <x v="0"/>
    <n v="9.4499999999999993"/>
    <x v="1"/>
    <n v="47523"/>
    <n v="26562"/>
    <x v="19"/>
    <n v="17121"/>
    <n v="0.36026765986995768"/>
    <n v="0.55892936052016917"/>
  </r>
  <r>
    <n v="35"/>
    <d v="2015-05-01T00:00:00"/>
    <x v="0"/>
    <n v="18.440000000000001"/>
    <x v="1"/>
    <n v="12752"/>
    <n v="20373"/>
    <x v="20"/>
    <n v="19802"/>
    <n v="1.5528544542032623"/>
    <n v="1.5976317440401506"/>
  </r>
  <r>
    <n v="28"/>
    <d v="2015-05-01T00:00:00"/>
    <x v="0"/>
    <n v="14.4"/>
    <x v="1"/>
    <n v="11270"/>
    <n v="21738"/>
    <x v="21"/>
    <n v="21233"/>
    <n v="1.8840283939662821"/>
    <n v="1.9288376220053238"/>
  </r>
  <r>
    <n v="32"/>
    <d v="2015-05-01T00:00:00"/>
    <x v="0"/>
    <n v="0.17"/>
    <x v="1"/>
    <n v="29438"/>
    <n v="27627"/>
    <x v="22"/>
    <n v="18936"/>
    <n v="0.64325022080304373"/>
    <n v="0.938480875059447"/>
  </r>
  <r>
    <n v="36"/>
    <d v="2015-05-01T00:00:00"/>
    <x v="0"/>
    <n v="1.79"/>
    <x v="1"/>
    <n v="6734"/>
    <n v="24254"/>
    <x v="23"/>
    <n v="14627"/>
    <n v="2.1721116721116722"/>
    <n v="3.6017226017226016"/>
  </r>
  <r>
    <n v="5"/>
    <d v="2015-05-01T00:00:00"/>
    <x v="1"/>
    <n v="3.86"/>
    <x v="1"/>
    <n v="1967"/>
    <n v="14217"/>
    <x v="24"/>
    <n v="2951"/>
    <n v="1.5002541942043721"/>
    <n v="7.2277580071174379"/>
  </r>
  <r>
    <n v="26"/>
    <d v="2015-05-01T00:00:00"/>
    <x v="0"/>
    <n v="3.74"/>
    <x v="1"/>
    <n v="10038"/>
    <n v="24849"/>
    <x v="25"/>
    <n v="20792"/>
    <n v="2.071328949990038"/>
    <n v="2.4754931261207411"/>
  </r>
  <r>
    <n v="27"/>
    <d v="2015-05-01T00:00:00"/>
    <x v="0"/>
    <n v="5.14"/>
    <x v="1"/>
    <n v="31584"/>
    <n v="26386"/>
    <x v="26"/>
    <n v="26246"/>
    <n v="0.83099037487335359"/>
    <n v="0.83542299898682881"/>
  </r>
  <r>
    <n v="31"/>
    <d v="2015-05-01T00:00:00"/>
    <x v="0"/>
    <n v="2.15"/>
    <x v="1"/>
    <n v="21690"/>
    <n v="21164"/>
    <x v="27"/>
    <n v="9515"/>
    <n v="0.43868142000922083"/>
    <n v="0.97574919317657904"/>
  </r>
  <r>
    <n v="30"/>
    <d v="2015-05-01T00:00:00"/>
    <x v="0"/>
    <n v="1"/>
    <x v="1"/>
    <n v="25974"/>
    <n v="24606"/>
    <x v="28"/>
    <n v="21288"/>
    <n v="0.81958881958881957"/>
    <n v="0.94733194733194737"/>
  </r>
  <r>
    <n v="33"/>
    <d v="2015-05-01T00:00:00"/>
    <x v="0"/>
    <n v="10.63"/>
    <x v="1"/>
    <n v="22511"/>
    <n v="27118"/>
    <x v="29"/>
    <n v="16475"/>
    <n v="0.73186442183821243"/>
    <n v="1.2046555017546976"/>
  </r>
  <r>
    <n v="16"/>
    <d v="2015-05-01T00:00:00"/>
    <x v="0"/>
    <n v="0.37"/>
    <x v="2"/>
    <n v="36974"/>
    <n v="26010"/>
    <x v="30"/>
    <n v="25981"/>
    <n v="0.70268296640882788"/>
    <n v="0.70346730134689239"/>
  </r>
  <r>
    <n v="15"/>
    <d v="2015-05-01T00:00:00"/>
    <x v="0"/>
    <n v="28.57"/>
    <x v="2"/>
    <n v="19571"/>
    <n v="24575"/>
    <x v="31"/>
    <n v="22135"/>
    <n v="1.1310101681058709"/>
    <n v="1.2556844310459354"/>
  </r>
  <r>
    <n v="14"/>
    <d v="2015-05-01T00:00:00"/>
    <x v="0"/>
    <n v="15.26"/>
    <x v="2"/>
    <n v="7557"/>
    <n v="27517"/>
    <x v="32"/>
    <n v="27246"/>
    <n v="3.6053989678443825"/>
    <n v="3.6412597591636895"/>
  </r>
  <r>
    <n v="11"/>
    <d v="2015-05-01T00:00:00"/>
    <x v="0"/>
    <n v="0.85"/>
    <x v="2"/>
    <n v="9458"/>
    <n v="22798"/>
    <x v="33"/>
    <n v="10517"/>
    <n v="1.1119687037428632"/>
    <n v="2.4104461831253965"/>
  </r>
  <r>
    <n v="13"/>
    <d v="2015-05-01T00:00:00"/>
    <x v="0"/>
    <n v="21.3"/>
    <x v="2"/>
    <n v="4949"/>
    <n v="24356"/>
    <x v="34"/>
    <n v="18903"/>
    <n v="3.8195595069711055"/>
    <n v="4.9213982622752068"/>
  </r>
  <r>
    <n v="18"/>
    <d v="2015-05-01T00:00:00"/>
    <x v="0"/>
    <n v="4.6399999999999997"/>
    <x v="2"/>
    <n v="13398"/>
    <n v="28970"/>
    <x v="35"/>
    <n v="22691"/>
    <n v="1.6936109867144349"/>
    <n v="2.16226302433199"/>
  </r>
  <r>
    <n v="2"/>
    <d v="2015-05-01T00:00:00"/>
    <x v="1"/>
    <n v="7.65"/>
    <x v="2"/>
    <n v="5611"/>
    <n v="44544"/>
    <x v="36"/>
    <n v="43682"/>
    <n v="7.7850650507930848"/>
    <n v="7.9386918552842634"/>
  </r>
  <r>
    <n v="12"/>
    <d v="2015-05-01T00:00:00"/>
    <x v="0"/>
    <n v="10.210000000000001"/>
    <x v="2"/>
    <n v="7254"/>
    <n v="22639"/>
    <x v="37"/>
    <n v="14438"/>
    <n v="1.9903501516404742"/>
    <n v="3.1208988144472016"/>
  </r>
  <r>
    <n v="37"/>
    <d v="2015-05-01T00:00:00"/>
    <x v="0"/>
    <n v="10.97"/>
    <x v="2"/>
    <n v="15106"/>
    <n v="25530"/>
    <x v="38"/>
    <n v="18907"/>
    <n v="1.2516218721037997"/>
    <n v="1.6900569310207865"/>
  </r>
  <r>
    <n v="17"/>
    <d v="2015-05-01T00:00:00"/>
    <x v="0"/>
    <n v="1.8"/>
    <x v="2"/>
    <n v="25631"/>
    <n v="23384"/>
    <x v="39"/>
    <n v="17602"/>
    <n v="0.68674651788849439"/>
    <n v="0.9123327220943389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6C5F03-BC18-4618-AC32-583693514CDF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D6" firstHeaderRow="1" firstDataRow="2" firstDataCol="1"/>
  <pivotFields count="11">
    <pivotField showAll="0"/>
    <pivotField numFmtId="14" showAll="0"/>
    <pivotField axis="axisCol" dataField="1" showAll="0">
      <items count="3">
        <item x="0"/>
        <item x="1"/>
        <item t="default"/>
      </items>
    </pivotField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>
      <items count="41">
        <item x="30"/>
        <item x="26"/>
        <item x="32"/>
        <item x="21"/>
        <item x="20"/>
        <item x="7"/>
        <item x="36"/>
        <item x="3"/>
        <item x="8"/>
        <item x="31"/>
        <item x="28"/>
        <item x="25"/>
        <item x="0"/>
        <item x="14"/>
        <item x="34"/>
        <item x="39"/>
        <item x="16"/>
        <item x="35"/>
        <item x="10"/>
        <item x="38"/>
        <item x="2"/>
        <item x="37"/>
        <item x="18"/>
        <item x="22"/>
        <item x="15"/>
        <item x="11"/>
        <item x="19"/>
        <item x="23"/>
        <item x="6"/>
        <item x="29"/>
        <item x="1"/>
        <item x="24"/>
        <item x="17"/>
        <item x="27"/>
        <item x="33"/>
        <item x="4"/>
        <item x="5"/>
        <item x="13"/>
        <item x="12"/>
        <item x="9"/>
        <item t="default"/>
      </items>
    </pivotField>
    <pivotField showAll="0"/>
    <pivotField numFmtId="165" showAll="0"/>
    <pivotField numFmtId="2" showAll="0"/>
  </pivotFields>
  <rowFields count="1">
    <field x="4"/>
  </rowFields>
  <rowItems count="4">
    <i>
      <x/>
    </i>
    <i>
      <x v="1"/>
    </i>
    <i>
      <x v="2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Count of Is_Default?" fld="2" subtotal="count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5F62AF1-9025-4994-88B7-8E8EB8F40877}" name="customer_loans" displayName="customer_loans" ref="A1:L41" totalsRowShown="0">
  <autoFilter ref="A1:L41" xr:uid="{B5F62AF1-9025-4994-88B7-8E8EB8F40877}"/>
  <sortState xmlns:xlrd2="http://schemas.microsoft.com/office/spreadsheetml/2017/richdata2" ref="A2:K42">
    <sortCondition ref="E1:E42"/>
  </sortState>
  <tableColumns count="12">
    <tableColumn id="1" xr3:uid="{E84BBF09-42AA-4B5E-A357-02D3CE6185FA}" name="ID"/>
    <tableColumn id="2" xr3:uid="{E5FD5DD6-2B8E-4090-AC7A-F1A725E01B59}" name="Date" dataDxfId="3"/>
    <tableColumn id="3" xr3:uid="{A3E94917-0A5D-4FA6-853D-90F405F0AFC0}" name="Is_Default?"/>
    <tableColumn id="4" xr3:uid="{3764D27C-0062-4AF6-91A2-67F9D82FE797}" name="Seniority"/>
    <tableColumn id="5" xr3:uid="{E0CDD6DA-36CC-4803-88A8-B16DB06DA310}" name="Region"/>
    <tableColumn id="6" xr3:uid="{25C81700-776A-40FC-998B-F165356D54B7}" name="Loan_Sum"/>
    <tableColumn id="7" xr3:uid="{3F811846-5853-43B4-AEC8-E7B4F368DE49}" name="Income"/>
    <tableColumn id="8" xr3:uid="{1FC00640-04AE-4335-9366-DA3B7A5F9EF7}" name="Outcome"/>
    <tableColumn id="9" xr3:uid="{D9C1AC49-8534-4180-9A52-5E302D2618FA}" name="revenue">
      <calculatedColumnFormula>G2-H2</calculatedColumnFormula>
    </tableColumn>
    <tableColumn id="10" xr3:uid="{6FC35837-29A0-4947-9C3A-6EA317925030}" name="Rev/Loan ratio" dataDxfId="2">
      <calculatedColumnFormula>I2/F2</calculatedColumnFormula>
    </tableColumn>
    <tableColumn id="11" xr3:uid="{296BEAA3-2A0A-4C68-83A9-3028622F1460}" name="Income/Loan ratio" dataDxfId="1">
      <calculatedColumnFormula>G2/F2</calculatedColumnFormula>
    </tableColumn>
    <tableColumn id="12" xr3:uid="{B0CE3AD5-98B4-4999-AD5E-F95AE612F9D1}" name="Outcome/Loan ratio" dataDxfId="0">
      <calculatedColumnFormula>customer_loans[[#This Row],[Outcome]]/customer_loans[[#This Row],[Loan_Sum]]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4"/>
  <sheetViews>
    <sheetView rightToLeft="1" topLeftCell="A9" zoomScale="85" zoomScaleNormal="85" workbookViewId="0">
      <selection activeCell="K32" sqref="K32"/>
    </sheetView>
  </sheetViews>
  <sheetFormatPr defaultRowHeight="16.8" x14ac:dyDescent="0.4"/>
  <cols>
    <col min="1" max="1" width="7.5" style="4" customWidth="1"/>
    <col min="2" max="2" width="9.796875" style="21" customWidth="1"/>
    <col min="3" max="3" width="20.59765625" style="4" bestFit="1" customWidth="1"/>
    <col min="4" max="4" width="20.5" style="4" bestFit="1" customWidth="1"/>
    <col min="5" max="5" width="12.19921875" style="4" bestFit="1" customWidth="1"/>
    <col min="6" max="6" width="14.09765625" style="4" bestFit="1" customWidth="1"/>
    <col min="7" max="7" width="8" style="4" bestFit="1" customWidth="1"/>
    <col min="8" max="8" width="9.59765625" style="4" bestFit="1" customWidth="1"/>
    <col min="9" max="10" width="8.796875" style="4"/>
    <col min="11" max="11" width="68.3984375" style="4" customWidth="1"/>
    <col min="12" max="17" width="8.796875" style="4"/>
    <col min="18" max="18" width="16" style="4" bestFit="1" customWidth="1"/>
    <col min="19" max="16384" width="8.796875" style="4"/>
  </cols>
  <sheetData>
    <row r="1" spans="1:19" ht="17.399999999999999" thickBot="1" x14ac:dyDescent="0.45">
      <c r="A1" s="1" t="s">
        <v>0</v>
      </c>
      <c r="B1" s="2" t="s">
        <v>1</v>
      </c>
      <c r="C1" s="1" t="s">
        <v>2</v>
      </c>
      <c r="D1" s="3" t="s">
        <v>3</v>
      </c>
      <c r="E1" s="1" t="s">
        <v>4</v>
      </c>
      <c r="F1" s="3" t="s">
        <v>5</v>
      </c>
      <c r="G1" s="1" t="s">
        <v>6</v>
      </c>
      <c r="H1" s="1" t="s">
        <v>7</v>
      </c>
      <c r="K1" s="22" t="s">
        <v>19</v>
      </c>
    </row>
    <row r="2" spans="1:19" ht="17.399999999999999" thickBot="1" x14ac:dyDescent="0.45">
      <c r="A2" s="1" t="s">
        <v>8</v>
      </c>
      <c r="B2" s="2" t="s">
        <v>9</v>
      </c>
      <c r="C2" s="5" t="s">
        <v>10</v>
      </c>
      <c r="D2" s="3" t="s">
        <v>11</v>
      </c>
      <c r="E2" s="1" t="s">
        <v>12</v>
      </c>
      <c r="F2" s="3" t="s">
        <v>13</v>
      </c>
      <c r="G2" s="1" t="s">
        <v>14</v>
      </c>
      <c r="H2" s="1" t="s">
        <v>15</v>
      </c>
      <c r="R2" s="4">
        <f t="shared" ref="R2" si="0">COUNTIF($E$3:$E$42,S2)</f>
        <v>12</v>
      </c>
      <c r="S2" s="13" t="s">
        <v>18</v>
      </c>
    </row>
    <row r="3" spans="1:19" x14ac:dyDescent="0.4">
      <c r="A3" s="6">
        <v>16</v>
      </c>
      <c r="B3" s="7">
        <v>42125</v>
      </c>
      <c r="C3" s="8">
        <v>0</v>
      </c>
      <c r="D3" s="9">
        <v>0.36957859462229514</v>
      </c>
      <c r="E3" s="8" t="s">
        <v>16</v>
      </c>
      <c r="F3" s="8">
        <v>36974</v>
      </c>
      <c r="G3" s="8">
        <v>26010</v>
      </c>
      <c r="H3" s="10">
        <v>29.05913562892303</v>
      </c>
      <c r="J3" s="4">
        <v>1</v>
      </c>
      <c r="K3" s="23" t="s">
        <v>20</v>
      </c>
      <c r="N3" s="24">
        <f>G3-H3</f>
        <v>25980.940864371078</v>
      </c>
      <c r="O3" s="4" t="b">
        <f>0&gt;N3</f>
        <v>0</v>
      </c>
      <c r="R3" s="25">
        <v>4.5001831087527346</v>
      </c>
      <c r="S3" s="4" t="s">
        <v>26</v>
      </c>
    </row>
    <row r="4" spans="1:19" x14ac:dyDescent="0.4">
      <c r="A4" s="11">
        <v>15</v>
      </c>
      <c r="B4" s="12">
        <v>42125</v>
      </c>
      <c r="C4" s="13">
        <v>0</v>
      </c>
      <c r="D4" s="14">
        <v>28.569165808231087</v>
      </c>
      <c r="E4" s="13" t="s">
        <v>16</v>
      </c>
      <c r="F4" s="13">
        <v>19571</v>
      </c>
      <c r="G4" s="13">
        <v>24575</v>
      </c>
      <c r="H4" s="15">
        <v>2440.1980927459413</v>
      </c>
      <c r="K4" s="23"/>
      <c r="N4" s="24">
        <f t="shared" ref="N4:N42" si="1">G4-H4</f>
        <v>22134.801907254059</v>
      </c>
      <c r="O4" s="4" t="b">
        <f t="shared" ref="O4:O42" si="2">0&gt;N4</f>
        <v>0</v>
      </c>
      <c r="R4" s="25">
        <v>78497.929401734116</v>
      </c>
      <c r="S4" s="4" t="s">
        <v>28</v>
      </c>
    </row>
    <row r="5" spans="1:19" x14ac:dyDescent="0.4">
      <c r="A5" s="11">
        <v>14</v>
      </c>
      <c r="B5" s="12">
        <v>42125</v>
      </c>
      <c r="C5" s="13">
        <v>0</v>
      </c>
      <c r="D5" s="14">
        <v>15.26329535463012</v>
      </c>
      <c r="E5" s="13" t="s">
        <v>16</v>
      </c>
      <c r="F5" s="13">
        <v>7557</v>
      </c>
      <c r="G5" s="13">
        <v>27517</v>
      </c>
      <c r="H5" s="15">
        <v>270.62206176200038</v>
      </c>
      <c r="J5" s="4">
        <v>2</v>
      </c>
      <c r="K5" s="23" t="s">
        <v>22</v>
      </c>
      <c r="N5" s="24">
        <f t="shared" si="1"/>
        <v>27246.377938237998</v>
      </c>
      <c r="O5" s="4" t="b">
        <f t="shared" si="2"/>
        <v>0</v>
      </c>
      <c r="R5" s="4">
        <f>MAX(G31:G42)</f>
        <v>28832</v>
      </c>
      <c r="S5" s="4" t="s">
        <v>29</v>
      </c>
    </row>
    <row r="6" spans="1:19" x14ac:dyDescent="0.4">
      <c r="A6" s="11">
        <v>11</v>
      </c>
      <c r="B6" s="12">
        <v>42125</v>
      </c>
      <c r="C6" s="13">
        <v>0</v>
      </c>
      <c r="D6" s="14">
        <v>0.85442934133364123</v>
      </c>
      <c r="E6" s="13" t="s">
        <v>16</v>
      </c>
      <c r="F6" s="13">
        <v>9458</v>
      </c>
      <c r="G6" s="13">
        <v>22798</v>
      </c>
      <c r="H6" s="15">
        <v>12280.892683816177</v>
      </c>
      <c r="K6" s="23"/>
      <c r="N6" s="24">
        <f t="shared" si="1"/>
        <v>10517.107316183823</v>
      </c>
      <c r="O6" s="4" t="b">
        <f t="shared" si="2"/>
        <v>0</v>
      </c>
    </row>
    <row r="7" spans="1:19" x14ac:dyDescent="0.4">
      <c r="A7" s="11">
        <v>13</v>
      </c>
      <c r="B7" s="12">
        <v>42125</v>
      </c>
      <c r="C7" s="13">
        <v>0</v>
      </c>
      <c r="D7" s="14">
        <v>21.304699138426404</v>
      </c>
      <c r="E7" s="13" t="s">
        <v>16</v>
      </c>
      <c r="F7" s="13">
        <v>4949</v>
      </c>
      <c r="G7" s="13">
        <v>24356</v>
      </c>
      <c r="H7" s="15">
        <v>5452.9629706723917</v>
      </c>
      <c r="J7" s="4">
        <v>3</v>
      </c>
      <c r="K7" s="32" t="s">
        <v>21</v>
      </c>
      <c r="N7" s="24">
        <f t="shared" si="1"/>
        <v>18903.037029327606</v>
      </c>
      <c r="O7" s="4" t="b">
        <f t="shared" si="2"/>
        <v>0</v>
      </c>
    </row>
    <row r="8" spans="1:19" x14ac:dyDescent="0.4">
      <c r="A8" s="11">
        <v>18</v>
      </c>
      <c r="B8" s="12">
        <v>42125</v>
      </c>
      <c r="C8" s="13">
        <v>0</v>
      </c>
      <c r="D8" s="14">
        <v>4.6447687289237125</v>
      </c>
      <c r="E8" s="13" t="s">
        <v>16</v>
      </c>
      <c r="F8" s="13">
        <v>13398</v>
      </c>
      <c r="G8" s="13">
        <v>28970</v>
      </c>
      <c r="H8" s="15">
        <v>6278.7192451026822</v>
      </c>
      <c r="K8" s="32"/>
      <c r="N8" s="24">
        <f t="shared" si="1"/>
        <v>22691.280754897318</v>
      </c>
      <c r="O8" s="4" t="b">
        <f t="shared" si="2"/>
        <v>0</v>
      </c>
      <c r="R8" s="4">
        <f t="shared" ref="R8" si="3">COUNTIF($E$3:$E$42,S8)</f>
        <v>18</v>
      </c>
      <c r="S8" s="13" t="s">
        <v>17</v>
      </c>
    </row>
    <row r="9" spans="1:19" x14ac:dyDescent="0.4">
      <c r="A9" s="11">
        <v>2</v>
      </c>
      <c r="B9" s="12">
        <v>42125</v>
      </c>
      <c r="C9" s="13">
        <v>1</v>
      </c>
      <c r="D9" s="14">
        <v>7.6469861730537909</v>
      </c>
      <c r="E9" s="13" t="s">
        <v>16</v>
      </c>
      <c r="F9" s="13">
        <v>5611</v>
      </c>
      <c r="G9" s="13">
        <v>44544</v>
      </c>
      <c r="H9" s="15">
        <v>861.82026870287177</v>
      </c>
      <c r="N9" s="24">
        <f t="shared" si="1"/>
        <v>43682.179731297125</v>
      </c>
      <c r="O9" s="4" t="b">
        <f t="shared" si="2"/>
        <v>0</v>
      </c>
      <c r="R9" s="25">
        <v>5.2940425408928107</v>
      </c>
      <c r="S9" s="4" t="s">
        <v>27</v>
      </c>
    </row>
    <row r="10" spans="1:19" ht="16.8" customHeight="1" x14ac:dyDescent="0.4">
      <c r="A10" s="11">
        <v>12</v>
      </c>
      <c r="B10" s="12">
        <v>42125</v>
      </c>
      <c r="C10" s="13">
        <v>0</v>
      </c>
      <c r="D10" s="14">
        <v>10.213134980164163</v>
      </c>
      <c r="E10" s="13" t="s">
        <v>16</v>
      </c>
      <c r="F10" s="13">
        <v>7254</v>
      </c>
      <c r="G10" s="13">
        <v>22639</v>
      </c>
      <c r="H10" s="15">
        <v>8200.6547737647998</v>
      </c>
      <c r="I10" s="4" t="s">
        <v>24</v>
      </c>
      <c r="J10" s="4">
        <v>4</v>
      </c>
      <c r="K10" s="31" t="s">
        <v>25</v>
      </c>
      <c r="N10" s="24">
        <f t="shared" si="1"/>
        <v>14438.3452262352</v>
      </c>
      <c r="O10" s="4" t="b">
        <f t="shared" si="2"/>
        <v>0</v>
      </c>
      <c r="R10" s="24">
        <v>278077.49328971666</v>
      </c>
      <c r="S10" s="4" t="s">
        <v>28</v>
      </c>
    </row>
    <row r="11" spans="1:19" x14ac:dyDescent="0.4">
      <c r="A11" s="11">
        <v>37</v>
      </c>
      <c r="B11" s="12">
        <v>42125</v>
      </c>
      <c r="C11" s="13">
        <v>0</v>
      </c>
      <c r="D11" s="14">
        <v>10.971494386970253</v>
      </c>
      <c r="E11" s="13" t="s">
        <v>16</v>
      </c>
      <c r="F11" s="13">
        <v>15106</v>
      </c>
      <c r="G11" s="13">
        <v>25530</v>
      </c>
      <c r="H11" s="15">
        <v>6623.0691701753394</v>
      </c>
      <c r="I11" s="25">
        <f>MEDIAN(D3:D12)</f>
        <v>8.9300605766089767</v>
      </c>
      <c r="K11" s="31"/>
      <c r="N11" s="24">
        <f t="shared" si="1"/>
        <v>18906.930829824661</v>
      </c>
      <c r="O11" s="4" t="b">
        <f t="shared" si="2"/>
        <v>0</v>
      </c>
      <c r="R11" s="4">
        <f>MAX(G13:G30)</f>
        <v>48330</v>
      </c>
      <c r="S11" s="4" t="s">
        <v>29</v>
      </c>
    </row>
    <row r="12" spans="1:19" x14ac:dyDescent="0.4">
      <c r="A12" s="11">
        <v>17</v>
      </c>
      <c r="B12" s="12">
        <v>42125</v>
      </c>
      <c r="C12" s="13">
        <v>0</v>
      </c>
      <c r="D12" s="14">
        <v>1.8046967351442444</v>
      </c>
      <c r="E12" s="13" t="s">
        <v>16</v>
      </c>
      <c r="F12" s="13">
        <v>25631</v>
      </c>
      <c r="G12" s="13">
        <v>23384</v>
      </c>
      <c r="H12" s="15">
        <v>5782.0431497063892</v>
      </c>
      <c r="I12" s="24">
        <f>SUM(H3:H12)</f>
        <v>48220.041552077513</v>
      </c>
      <c r="K12" s="31"/>
      <c r="N12" s="24">
        <f t="shared" si="1"/>
        <v>17601.956850293609</v>
      </c>
      <c r="O12" s="4" t="b">
        <f t="shared" si="2"/>
        <v>0</v>
      </c>
    </row>
    <row r="13" spans="1:19" x14ac:dyDescent="0.4">
      <c r="A13" s="11">
        <v>40</v>
      </c>
      <c r="B13" s="12">
        <v>42125</v>
      </c>
      <c r="C13" s="13">
        <v>0</v>
      </c>
      <c r="D13" s="14">
        <v>14.732201184476667</v>
      </c>
      <c r="E13" s="13" t="s">
        <v>17</v>
      </c>
      <c r="F13" s="13">
        <v>20453</v>
      </c>
      <c r="G13" s="13">
        <v>25036</v>
      </c>
      <c r="H13" s="15">
        <v>4763.2944334594731</v>
      </c>
      <c r="N13" s="24">
        <f t="shared" si="1"/>
        <v>20272.705566540528</v>
      </c>
      <c r="O13" s="4" t="b">
        <f t="shared" si="2"/>
        <v>0</v>
      </c>
    </row>
    <row r="14" spans="1:19" x14ac:dyDescent="0.4">
      <c r="A14" s="11">
        <v>21</v>
      </c>
      <c r="B14" s="12">
        <v>42125</v>
      </c>
      <c r="C14" s="13">
        <v>0</v>
      </c>
      <c r="D14" s="14">
        <v>22.892178765762111</v>
      </c>
      <c r="E14" s="13" t="s">
        <v>17</v>
      </c>
      <c r="F14" s="13">
        <v>11642</v>
      </c>
      <c r="G14" s="13">
        <v>26080</v>
      </c>
      <c r="H14" s="15">
        <v>10680.448902727592</v>
      </c>
      <c r="J14" s="4">
        <v>5</v>
      </c>
      <c r="K14" s="31" t="s">
        <v>23</v>
      </c>
      <c r="N14" s="24">
        <f t="shared" si="1"/>
        <v>15399.551097272408</v>
      </c>
      <c r="O14" s="4" t="b">
        <f t="shared" si="2"/>
        <v>0</v>
      </c>
    </row>
    <row r="15" spans="1:19" x14ac:dyDescent="0.4">
      <c r="A15" s="11">
        <v>4</v>
      </c>
      <c r="B15" s="12">
        <v>42125</v>
      </c>
      <c r="C15" s="13">
        <v>1</v>
      </c>
      <c r="D15" s="14">
        <v>2.0557339833079959</v>
      </c>
      <c r="E15" s="13" t="s">
        <v>17</v>
      </c>
      <c r="F15" s="13">
        <v>7047</v>
      </c>
      <c r="G15" s="13">
        <v>24019</v>
      </c>
      <c r="H15" s="15">
        <v>7500.3319590677665</v>
      </c>
      <c r="K15" s="31"/>
      <c r="N15" s="24">
        <f t="shared" si="1"/>
        <v>16518.668040932233</v>
      </c>
      <c r="O15" s="4" t="b">
        <f t="shared" si="2"/>
        <v>0</v>
      </c>
      <c r="R15" s="4">
        <f>COUNTIF($E$3:$E$42,S15)</f>
        <v>10</v>
      </c>
      <c r="S15" s="4" t="s">
        <v>16</v>
      </c>
    </row>
    <row r="16" spans="1:19" x14ac:dyDescent="0.4">
      <c r="A16" s="11">
        <v>24</v>
      </c>
      <c r="B16" s="12">
        <v>42125</v>
      </c>
      <c r="C16" s="13">
        <v>0</v>
      </c>
      <c r="D16" s="14">
        <v>3.9804264343409432</v>
      </c>
      <c r="E16" s="13" t="s">
        <v>17</v>
      </c>
      <c r="F16" s="13">
        <v>5940</v>
      </c>
      <c r="G16" s="13">
        <v>27615</v>
      </c>
      <c r="H16" s="15">
        <v>1047.4151723809173</v>
      </c>
      <c r="K16" s="31"/>
      <c r="N16" s="24">
        <f t="shared" si="1"/>
        <v>26567.584827619081</v>
      </c>
      <c r="O16" s="4" t="b">
        <f t="shared" si="2"/>
        <v>0</v>
      </c>
      <c r="R16" s="25">
        <v>8.9300605766089767</v>
      </c>
      <c r="S16" s="4" t="s">
        <v>27</v>
      </c>
    </row>
    <row r="17" spans="1:19" x14ac:dyDescent="0.4">
      <c r="A17" s="11">
        <v>3</v>
      </c>
      <c r="B17" s="12">
        <v>42125</v>
      </c>
      <c r="C17" s="13">
        <v>1</v>
      </c>
      <c r="D17" s="14">
        <v>1.4023738885829369</v>
      </c>
      <c r="E17" s="13" t="s">
        <v>17</v>
      </c>
      <c r="F17" s="13">
        <v>2161</v>
      </c>
      <c r="G17" s="13">
        <v>48311</v>
      </c>
      <c r="H17" s="15">
        <v>20686.256376616315</v>
      </c>
      <c r="N17" s="24">
        <f t="shared" si="1"/>
        <v>27624.743623383685</v>
      </c>
      <c r="O17" s="4" t="b">
        <f t="shared" si="2"/>
        <v>0</v>
      </c>
      <c r="R17" s="24">
        <v>48220.041552077513</v>
      </c>
      <c r="S17" s="4" t="s">
        <v>28</v>
      </c>
    </row>
    <row r="18" spans="1:19" ht="17.399999999999999" thickBot="1" x14ac:dyDescent="0.45">
      <c r="A18" s="11">
        <v>7</v>
      </c>
      <c r="B18" s="12">
        <v>42125</v>
      </c>
      <c r="C18" s="13">
        <v>1</v>
      </c>
      <c r="D18" s="14">
        <v>10.054916806643492</v>
      </c>
      <c r="E18" s="13" t="s">
        <v>17</v>
      </c>
      <c r="F18" s="13">
        <v>9620</v>
      </c>
      <c r="G18" s="13">
        <v>17797</v>
      </c>
      <c r="H18" s="15">
        <v>28469.661055272911</v>
      </c>
      <c r="N18" s="24">
        <f t="shared" si="1"/>
        <v>-10672.661055272911</v>
      </c>
      <c r="O18" s="4" t="b">
        <f t="shared" si="2"/>
        <v>1</v>
      </c>
      <c r="R18" s="4">
        <f>MAX(G3:G12)</f>
        <v>44544</v>
      </c>
      <c r="S18" s="4" t="s">
        <v>29</v>
      </c>
    </row>
    <row r="19" spans="1:19" x14ac:dyDescent="0.4">
      <c r="A19" s="11">
        <v>23</v>
      </c>
      <c r="B19" s="12">
        <v>42125</v>
      </c>
      <c r="C19" s="13">
        <v>0</v>
      </c>
      <c r="D19" s="14">
        <v>6.0829055559792193</v>
      </c>
      <c r="E19" s="13" t="s">
        <v>17</v>
      </c>
      <c r="F19" s="13">
        <v>17502</v>
      </c>
      <c r="G19" s="13">
        <v>26417</v>
      </c>
      <c r="H19" s="15">
        <v>10418.834024466452</v>
      </c>
      <c r="J19" s="4">
        <f>COUNTIF($E$3:$E$42,K19)</f>
        <v>10</v>
      </c>
      <c r="K19" s="8" t="s">
        <v>16</v>
      </c>
      <c r="N19" s="24">
        <f t="shared" si="1"/>
        <v>15998.165975533548</v>
      </c>
      <c r="O19" s="4" t="b">
        <f t="shared" si="2"/>
        <v>0</v>
      </c>
    </row>
    <row r="20" spans="1:19" x14ac:dyDescent="0.4">
      <c r="A20" s="11">
        <v>10</v>
      </c>
      <c r="B20" s="12">
        <v>42125</v>
      </c>
      <c r="C20" s="13">
        <v>1</v>
      </c>
      <c r="D20" s="14">
        <v>13.19844508709995</v>
      </c>
      <c r="E20" s="13" t="s">
        <v>17</v>
      </c>
      <c r="F20" s="13">
        <v>3597</v>
      </c>
      <c r="G20" s="13">
        <v>3865</v>
      </c>
      <c r="H20" s="15">
        <v>810.43225026629295</v>
      </c>
      <c r="J20" s="4">
        <f t="shared" ref="J20:J21" si="4">COUNTIF($E$3:$E$42,K20)</f>
        <v>18</v>
      </c>
      <c r="K20" s="13" t="s">
        <v>17</v>
      </c>
      <c r="N20" s="24">
        <f t="shared" si="1"/>
        <v>3054.5677497337069</v>
      </c>
      <c r="O20" s="4" t="b">
        <f t="shared" si="2"/>
        <v>0</v>
      </c>
    </row>
    <row r="21" spans="1:19" x14ac:dyDescent="0.4">
      <c r="A21" s="11">
        <v>19</v>
      </c>
      <c r="B21" s="12">
        <v>42125</v>
      </c>
      <c r="C21" s="13">
        <v>0</v>
      </c>
      <c r="D21" s="14">
        <v>7.2106233878499788</v>
      </c>
      <c r="E21" s="13" t="s">
        <v>17</v>
      </c>
      <c r="F21" s="13">
        <v>23438</v>
      </c>
      <c r="G21" s="13">
        <v>25859</v>
      </c>
      <c r="H21" s="15">
        <v>2211.1290810476253</v>
      </c>
      <c r="J21" s="4">
        <f t="shared" si="4"/>
        <v>12</v>
      </c>
      <c r="K21" s="13" t="s">
        <v>18</v>
      </c>
      <c r="N21" s="24">
        <f t="shared" si="1"/>
        <v>23647.870918952376</v>
      </c>
      <c r="O21" s="4" t="b">
        <f t="shared" si="2"/>
        <v>0</v>
      </c>
    </row>
    <row r="22" spans="1:19" x14ac:dyDescent="0.4">
      <c r="A22" s="11">
        <v>8</v>
      </c>
      <c r="B22" s="12">
        <v>42125</v>
      </c>
      <c r="C22" s="13">
        <v>1</v>
      </c>
      <c r="D22" s="14">
        <v>0.21714876623353996</v>
      </c>
      <c r="E22" s="13" t="s">
        <v>17</v>
      </c>
      <c r="F22" s="13">
        <v>3599</v>
      </c>
      <c r="G22" s="13">
        <v>48330</v>
      </c>
      <c r="H22" s="15">
        <v>57661.324689864094</v>
      </c>
      <c r="N22" s="24">
        <f t="shared" si="1"/>
        <v>-9331.3246898640937</v>
      </c>
      <c r="O22" s="4" t="b">
        <f t="shared" si="2"/>
        <v>1</v>
      </c>
    </row>
    <row r="23" spans="1:19" x14ac:dyDescent="0.4">
      <c r="A23" s="11">
        <v>39</v>
      </c>
      <c r="B23" s="12">
        <v>42125</v>
      </c>
      <c r="C23" s="13">
        <v>0</v>
      </c>
      <c r="D23" s="14">
        <v>2.2487142175733612</v>
      </c>
      <c r="E23" s="13" t="s">
        <v>17</v>
      </c>
      <c r="F23" s="13">
        <v>6421</v>
      </c>
      <c r="G23" s="13">
        <v>29281</v>
      </c>
      <c r="H23" s="15">
        <v>6433.6699117057824</v>
      </c>
      <c r="N23" s="24">
        <f t="shared" si="1"/>
        <v>22847.330088294217</v>
      </c>
      <c r="O23" s="4" t="b">
        <f t="shared" si="2"/>
        <v>0</v>
      </c>
    </row>
    <row r="24" spans="1:19" x14ac:dyDescent="0.4">
      <c r="A24" s="11">
        <v>38</v>
      </c>
      <c r="B24" s="12">
        <v>42125</v>
      </c>
      <c r="C24" s="13">
        <v>0</v>
      </c>
      <c r="D24" s="14">
        <v>10.1819344246572</v>
      </c>
      <c r="E24" s="13" t="s">
        <v>17</v>
      </c>
      <c r="F24" s="13">
        <v>28899</v>
      </c>
      <c r="G24" s="13">
        <v>27173</v>
      </c>
      <c r="H24" s="15">
        <v>8964.6582567374971</v>
      </c>
      <c r="N24" s="24">
        <f t="shared" si="1"/>
        <v>18208.341743262503</v>
      </c>
      <c r="O24" s="4" t="b">
        <f t="shared" si="2"/>
        <v>0</v>
      </c>
    </row>
    <row r="25" spans="1:19" x14ac:dyDescent="0.4">
      <c r="A25" s="11">
        <v>9</v>
      </c>
      <c r="B25" s="12">
        <v>42125</v>
      </c>
      <c r="C25" s="13">
        <v>1</v>
      </c>
      <c r="D25" s="14">
        <v>5.1028712445063951</v>
      </c>
      <c r="E25" s="13" t="s">
        <v>17</v>
      </c>
      <c r="F25" s="13">
        <v>5755</v>
      </c>
      <c r="G25" s="13">
        <v>15545</v>
      </c>
      <c r="H25" s="15">
        <v>49532.150530969331</v>
      </c>
      <c r="N25" s="24">
        <f t="shared" si="1"/>
        <v>-33987.150530969331</v>
      </c>
      <c r="O25" s="4" t="b">
        <f t="shared" si="2"/>
        <v>1</v>
      </c>
    </row>
    <row r="26" spans="1:19" x14ac:dyDescent="0.4">
      <c r="A26" s="11">
        <v>6</v>
      </c>
      <c r="B26" s="12">
        <v>42125</v>
      </c>
      <c r="C26" s="13">
        <v>1</v>
      </c>
      <c r="D26" s="14">
        <v>5.4852138372792272</v>
      </c>
      <c r="E26" s="13" t="s">
        <v>17</v>
      </c>
      <c r="F26" s="13">
        <v>3853</v>
      </c>
      <c r="G26" s="13">
        <v>34199</v>
      </c>
      <c r="H26" s="15">
        <v>37771.816704196477</v>
      </c>
      <c r="N26" s="24">
        <f t="shared" si="1"/>
        <v>-3572.8167041964771</v>
      </c>
      <c r="O26" s="4" t="b">
        <f t="shared" si="2"/>
        <v>1</v>
      </c>
    </row>
    <row r="27" spans="1:19" x14ac:dyDescent="0.4">
      <c r="A27" s="11">
        <v>22</v>
      </c>
      <c r="B27" s="12">
        <v>42125</v>
      </c>
      <c r="C27" s="13">
        <v>0</v>
      </c>
      <c r="D27" s="14">
        <v>14.625490601709167</v>
      </c>
      <c r="E27" s="13" t="s">
        <v>17</v>
      </c>
      <c r="F27" s="13">
        <v>29881</v>
      </c>
      <c r="G27" s="13">
        <v>25081</v>
      </c>
      <c r="H27" s="15">
        <v>5105.3525090459707</v>
      </c>
      <c r="N27" s="24">
        <f t="shared" si="1"/>
        <v>19975.64749095403</v>
      </c>
      <c r="O27" s="4" t="b">
        <f t="shared" si="2"/>
        <v>0</v>
      </c>
    </row>
    <row r="28" spans="1:19" x14ac:dyDescent="0.4">
      <c r="A28" s="11">
        <v>1</v>
      </c>
      <c r="B28" s="12">
        <v>42125</v>
      </c>
      <c r="C28" s="13">
        <v>1</v>
      </c>
      <c r="D28" s="14">
        <v>1.4560447451802361</v>
      </c>
      <c r="E28" s="13" t="s">
        <v>17</v>
      </c>
      <c r="F28" s="13">
        <v>2773</v>
      </c>
      <c r="G28" s="13">
        <v>29929</v>
      </c>
      <c r="H28" s="15">
        <v>8905.0147679563815</v>
      </c>
      <c r="N28" s="24">
        <f t="shared" si="1"/>
        <v>21023.985232043618</v>
      </c>
      <c r="O28" s="4" t="b">
        <f t="shared" si="2"/>
        <v>0</v>
      </c>
    </row>
    <row r="29" spans="1:19" x14ac:dyDescent="0.4">
      <c r="A29" s="11">
        <v>25</v>
      </c>
      <c r="B29" s="12">
        <v>42125</v>
      </c>
      <c r="C29" s="13">
        <v>0</v>
      </c>
      <c r="D29" s="14">
        <v>4.0999678914386575</v>
      </c>
      <c r="E29" s="13" t="s">
        <v>17</v>
      </c>
      <c r="F29" s="13">
        <v>23853</v>
      </c>
      <c r="G29" s="13">
        <v>21094</v>
      </c>
      <c r="H29" s="15">
        <v>5802.3167969791421</v>
      </c>
      <c r="I29" s="25">
        <f>MEDIAN(D13:D30)</f>
        <v>5.2940425408928107</v>
      </c>
      <c r="N29" s="24">
        <f t="shared" si="1"/>
        <v>15291.683203020857</v>
      </c>
      <c r="O29" s="4" t="b">
        <f t="shared" si="2"/>
        <v>0</v>
      </c>
    </row>
    <row r="30" spans="1:19" x14ac:dyDescent="0.4">
      <c r="A30" s="11">
        <v>20</v>
      </c>
      <c r="B30" s="12">
        <v>42125</v>
      </c>
      <c r="C30" s="13">
        <v>0</v>
      </c>
      <c r="D30" s="14">
        <v>2.6094482838055</v>
      </c>
      <c r="E30" s="13" t="s">
        <v>17</v>
      </c>
      <c r="F30" s="13">
        <v>30881</v>
      </c>
      <c r="G30" s="13">
        <v>24472</v>
      </c>
      <c r="H30" s="15">
        <v>11313.385866956589</v>
      </c>
      <c r="I30" s="24">
        <f>SUM(H13:H30)</f>
        <v>278077.49328971666</v>
      </c>
      <c r="N30" s="24">
        <f t="shared" si="1"/>
        <v>13158.614133043411</v>
      </c>
      <c r="O30" s="4" t="b">
        <f t="shared" si="2"/>
        <v>0</v>
      </c>
    </row>
    <row r="31" spans="1:19" x14ac:dyDescent="0.4">
      <c r="A31" s="11">
        <v>34</v>
      </c>
      <c r="B31" s="12">
        <v>42125</v>
      </c>
      <c r="C31" s="13">
        <v>0</v>
      </c>
      <c r="D31" s="14">
        <v>12.185618679027026</v>
      </c>
      <c r="E31" s="13" t="s">
        <v>18</v>
      </c>
      <c r="F31" s="13">
        <v>39215</v>
      </c>
      <c r="G31" s="13">
        <v>28832</v>
      </c>
      <c r="H31" s="15">
        <v>8590.2715699683449</v>
      </c>
      <c r="N31" s="24">
        <f t="shared" si="1"/>
        <v>20241.728430031653</v>
      </c>
      <c r="O31" s="4" t="b">
        <f t="shared" si="2"/>
        <v>0</v>
      </c>
    </row>
    <row r="32" spans="1:19" x14ac:dyDescent="0.4">
      <c r="A32" s="11">
        <v>29</v>
      </c>
      <c r="B32" s="12">
        <v>42125</v>
      </c>
      <c r="C32" s="13">
        <v>0</v>
      </c>
      <c r="D32" s="14">
        <v>9.4534339506496714</v>
      </c>
      <c r="E32" s="13" t="s">
        <v>18</v>
      </c>
      <c r="F32" s="13">
        <v>47523</v>
      </c>
      <c r="G32" s="13">
        <v>26562</v>
      </c>
      <c r="H32" s="15">
        <v>9440.9289921350282</v>
      </c>
      <c r="N32" s="24">
        <f t="shared" si="1"/>
        <v>17121.071007864972</v>
      </c>
      <c r="O32" s="4" t="b">
        <f t="shared" si="2"/>
        <v>0</v>
      </c>
    </row>
    <row r="33" spans="1:15" x14ac:dyDescent="0.4">
      <c r="A33" s="11">
        <v>35</v>
      </c>
      <c r="B33" s="12">
        <v>42125</v>
      </c>
      <c r="C33" s="13">
        <v>0</v>
      </c>
      <c r="D33" s="14">
        <v>18.443136484424297</v>
      </c>
      <c r="E33" s="13" t="s">
        <v>18</v>
      </c>
      <c r="F33" s="13">
        <v>12752</v>
      </c>
      <c r="G33" s="13">
        <v>20373</v>
      </c>
      <c r="H33" s="15">
        <v>570.74238818601043</v>
      </c>
      <c r="N33" s="24">
        <f t="shared" si="1"/>
        <v>19802.257611813991</v>
      </c>
      <c r="O33" s="4" t="b">
        <f t="shared" si="2"/>
        <v>0</v>
      </c>
    </row>
    <row r="34" spans="1:15" x14ac:dyDescent="0.4">
      <c r="A34" s="11">
        <v>28</v>
      </c>
      <c r="B34" s="12">
        <v>42125</v>
      </c>
      <c r="C34" s="13">
        <v>0</v>
      </c>
      <c r="D34" s="14">
        <v>14.39624342677735</v>
      </c>
      <c r="E34" s="13" t="s">
        <v>18</v>
      </c>
      <c r="F34" s="13">
        <v>11270</v>
      </c>
      <c r="G34" s="13">
        <v>21738</v>
      </c>
      <c r="H34" s="15">
        <v>505.16359574868915</v>
      </c>
      <c r="N34" s="24">
        <f t="shared" si="1"/>
        <v>21232.836404251309</v>
      </c>
      <c r="O34" s="4" t="b">
        <f t="shared" si="2"/>
        <v>0</v>
      </c>
    </row>
    <row r="35" spans="1:15" x14ac:dyDescent="0.4">
      <c r="A35" s="11">
        <v>32</v>
      </c>
      <c r="B35" s="12">
        <v>42125</v>
      </c>
      <c r="C35" s="13">
        <v>0</v>
      </c>
      <c r="D35" s="14">
        <v>0.16837176611077853</v>
      </c>
      <c r="E35" s="13" t="s">
        <v>18</v>
      </c>
      <c r="F35" s="13">
        <v>29438</v>
      </c>
      <c r="G35" s="13">
        <v>27627</v>
      </c>
      <c r="H35" s="15">
        <v>8690.5331592952389</v>
      </c>
      <c r="N35" s="24">
        <f t="shared" si="1"/>
        <v>18936.466840704761</v>
      </c>
      <c r="O35" s="4" t="b">
        <f t="shared" si="2"/>
        <v>0</v>
      </c>
    </row>
    <row r="36" spans="1:15" x14ac:dyDescent="0.4">
      <c r="A36" s="11">
        <v>36</v>
      </c>
      <c r="B36" s="12">
        <v>42125</v>
      </c>
      <c r="C36" s="13">
        <v>0</v>
      </c>
      <c r="D36" s="14">
        <v>1.7938698930664319</v>
      </c>
      <c r="E36" s="13" t="s">
        <v>18</v>
      </c>
      <c r="F36" s="13">
        <v>6734</v>
      </c>
      <c r="G36" s="13">
        <v>24254</v>
      </c>
      <c r="H36" s="15">
        <v>9626.7297442552335</v>
      </c>
      <c r="N36" s="24">
        <f t="shared" si="1"/>
        <v>14627.270255744766</v>
      </c>
      <c r="O36" s="4" t="b">
        <f t="shared" si="2"/>
        <v>0</v>
      </c>
    </row>
    <row r="37" spans="1:15" x14ac:dyDescent="0.4">
      <c r="A37" s="11">
        <v>5</v>
      </c>
      <c r="B37" s="12">
        <v>42125</v>
      </c>
      <c r="C37" s="13">
        <v>1</v>
      </c>
      <c r="D37" s="14">
        <v>3.8555321616300713</v>
      </c>
      <c r="E37" s="13" t="s">
        <v>18</v>
      </c>
      <c r="F37" s="13">
        <v>1967</v>
      </c>
      <c r="G37" s="13">
        <v>14217</v>
      </c>
      <c r="H37" s="15">
        <v>11266.10352445096</v>
      </c>
      <c r="N37" s="24">
        <f t="shared" si="1"/>
        <v>2950.8964755490397</v>
      </c>
      <c r="O37" s="4" t="b">
        <f t="shared" si="2"/>
        <v>0</v>
      </c>
    </row>
    <row r="38" spans="1:15" x14ac:dyDescent="0.4">
      <c r="A38" s="11">
        <v>26</v>
      </c>
      <c r="B38" s="12">
        <v>42125</v>
      </c>
      <c r="C38" s="13">
        <v>0</v>
      </c>
      <c r="D38" s="14">
        <v>3.7426869872515987</v>
      </c>
      <c r="E38" s="13" t="s">
        <v>18</v>
      </c>
      <c r="F38" s="13">
        <v>10038</v>
      </c>
      <c r="G38" s="13">
        <v>24849</v>
      </c>
      <c r="H38" s="15">
        <v>4056.8301824769906</v>
      </c>
      <c r="N38" s="24">
        <f t="shared" si="1"/>
        <v>20792.169817523009</v>
      </c>
      <c r="O38" s="4" t="b">
        <f t="shared" si="2"/>
        <v>0</v>
      </c>
    </row>
    <row r="39" spans="1:15" x14ac:dyDescent="0.4">
      <c r="A39" s="11">
        <v>27</v>
      </c>
      <c r="B39" s="12">
        <v>42125</v>
      </c>
      <c r="C39" s="13">
        <v>0</v>
      </c>
      <c r="D39" s="14">
        <v>5.1448340558753971</v>
      </c>
      <c r="E39" s="13" t="s">
        <v>18</v>
      </c>
      <c r="F39" s="13">
        <v>31584</v>
      </c>
      <c r="G39" s="13">
        <v>26386</v>
      </c>
      <c r="H39" s="15">
        <v>140.03636052274899</v>
      </c>
      <c r="N39" s="24">
        <f t="shared" si="1"/>
        <v>26245.96363947725</v>
      </c>
      <c r="O39" s="4" t="b">
        <f t="shared" si="2"/>
        <v>0</v>
      </c>
    </row>
    <row r="40" spans="1:15" x14ac:dyDescent="0.4">
      <c r="A40" s="11">
        <v>31</v>
      </c>
      <c r="B40" s="12">
        <v>42125</v>
      </c>
      <c r="C40" s="13">
        <v>0</v>
      </c>
      <c r="D40" s="14">
        <v>2.145606583067186</v>
      </c>
      <c r="E40" s="13" t="s">
        <v>18</v>
      </c>
      <c r="F40" s="13">
        <v>21690</v>
      </c>
      <c r="G40" s="13">
        <v>21164</v>
      </c>
      <c r="H40" s="15">
        <v>11649.17870784462</v>
      </c>
      <c r="N40" s="24">
        <f t="shared" si="1"/>
        <v>9514.8212921553804</v>
      </c>
      <c r="O40" s="4" t="b">
        <f t="shared" si="2"/>
        <v>0</v>
      </c>
    </row>
    <row r="41" spans="1:15" x14ac:dyDescent="0.4">
      <c r="A41" s="11">
        <v>30</v>
      </c>
      <c r="B41" s="12">
        <v>42125</v>
      </c>
      <c r="C41" s="13">
        <v>0</v>
      </c>
      <c r="D41" s="14">
        <v>1.0028057612175201</v>
      </c>
      <c r="E41" s="13" t="s">
        <v>18</v>
      </c>
      <c r="F41" s="13">
        <v>25974</v>
      </c>
      <c r="G41" s="13">
        <v>24606</v>
      </c>
      <c r="H41" s="15">
        <v>3318.2207382891547</v>
      </c>
      <c r="I41" s="24">
        <f>MEDIAN(D31:D42)</f>
        <v>4.5001831087527346</v>
      </c>
      <c r="N41" s="24">
        <f t="shared" si="1"/>
        <v>21287.779261710846</v>
      </c>
      <c r="O41" s="4" t="b">
        <f t="shared" si="2"/>
        <v>0</v>
      </c>
    </row>
    <row r="42" spans="1:15" ht="17.399999999999999" thickBot="1" x14ac:dyDescent="0.45">
      <c r="A42" s="16">
        <v>33</v>
      </c>
      <c r="B42" s="17">
        <v>42125</v>
      </c>
      <c r="C42" s="18">
        <v>0</v>
      </c>
      <c r="D42" s="19">
        <v>10.634325477207927</v>
      </c>
      <c r="E42" s="18" t="s">
        <v>18</v>
      </c>
      <c r="F42" s="18">
        <v>22511</v>
      </c>
      <c r="G42" s="18">
        <v>27118</v>
      </c>
      <c r="H42" s="20">
        <v>10643.190438561096</v>
      </c>
      <c r="I42" s="24">
        <f>SUM(H31:H42)</f>
        <v>78497.929401734116</v>
      </c>
      <c r="N42" s="24">
        <f t="shared" si="1"/>
        <v>16474.809561438902</v>
      </c>
      <c r="O42" s="4" t="b">
        <f t="shared" si="2"/>
        <v>0</v>
      </c>
    </row>
    <row r="43" spans="1:15" x14ac:dyDescent="0.4">
      <c r="B43" s="4"/>
    </row>
    <row r="44" spans="1:15" x14ac:dyDescent="0.4">
      <c r="C44" s="4">
        <f>SUM(C3:C42)</f>
        <v>10</v>
      </c>
    </row>
  </sheetData>
  <sortState xmlns:xlrd2="http://schemas.microsoft.com/office/spreadsheetml/2017/richdata2" ref="A2:H43">
    <sortCondition ref="E2:E43"/>
  </sortState>
  <mergeCells count="3">
    <mergeCell ref="K14:K16"/>
    <mergeCell ref="K7:K8"/>
    <mergeCell ref="K10:K12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56AC3-ADC6-4FA1-A6AC-7CF8289ABD5B}">
  <dimension ref="A1:L44"/>
  <sheetViews>
    <sheetView workbookViewId="0">
      <selection activeCell="D31" sqref="D31"/>
    </sheetView>
  </sheetViews>
  <sheetFormatPr defaultRowHeight="16.8" x14ac:dyDescent="0.4"/>
  <cols>
    <col min="2" max="2" width="10.296875" bestFit="1" customWidth="1"/>
    <col min="3" max="3" width="11.796875" customWidth="1"/>
    <col min="4" max="4" width="10.19921875" customWidth="1"/>
    <col min="6" max="6" width="11.09765625" customWidth="1"/>
    <col min="7" max="7" width="8.8984375" customWidth="1"/>
    <col min="8" max="8" width="10.3984375" customWidth="1"/>
    <col min="9" max="9" width="9.5" customWidth="1"/>
    <col min="10" max="10" width="15.19921875" customWidth="1"/>
    <col min="11" max="11" width="18.296875" customWidth="1"/>
  </cols>
  <sheetData>
    <row r="1" spans="1:12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33</v>
      </c>
      <c r="J1" t="s">
        <v>34</v>
      </c>
      <c r="K1" t="s">
        <v>35</v>
      </c>
      <c r="L1" t="s">
        <v>40</v>
      </c>
    </row>
    <row r="2" spans="1:12" x14ac:dyDescent="0.4">
      <c r="A2">
        <v>40</v>
      </c>
      <c r="B2" s="26">
        <v>42125</v>
      </c>
      <c r="C2">
        <v>0</v>
      </c>
      <c r="D2">
        <v>14.73</v>
      </c>
      <c r="E2" t="s">
        <v>31</v>
      </c>
      <c r="F2">
        <v>20453</v>
      </c>
      <c r="G2">
        <v>25036</v>
      </c>
      <c r="H2">
        <v>4763</v>
      </c>
      <c r="I2">
        <f t="shared" ref="I2:I41" si="0">G2-H2</f>
        <v>20273</v>
      </c>
      <c r="J2" s="27">
        <f>I2/F2</f>
        <v>0.99119933506087121</v>
      </c>
      <c r="K2" s="28">
        <f>G2/F2</f>
        <v>1.2240747078668166</v>
      </c>
      <c r="L2">
        <f>customer_loans[[#This Row],[Outcome]]/customer_loans[[#This Row],[Loan_Sum]]</f>
        <v>0.23287537280594534</v>
      </c>
    </row>
    <row r="3" spans="1:12" x14ac:dyDescent="0.4">
      <c r="A3">
        <v>21</v>
      </c>
      <c r="B3" s="26">
        <v>42125</v>
      </c>
      <c r="C3">
        <v>0</v>
      </c>
      <c r="D3">
        <v>22.89</v>
      </c>
      <c r="E3" t="s">
        <v>31</v>
      </c>
      <c r="F3">
        <v>11642</v>
      </c>
      <c r="G3">
        <v>26080</v>
      </c>
      <c r="H3">
        <v>10680</v>
      </c>
      <c r="I3">
        <f t="shared" si="0"/>
        <v>15400</v>
      </c>
      <c r="J3" s="27">
        <f t="shared" ref="J2:J41" si="1">I3/F3</f>
        <v>1.322796770314379</v>
      </c>
      <c r="K3" s="28">
        <f t="shared" ref="K2:K41" si="2">G3/F3</f>
        <v>2.2401649201168183</v>
      </c>
      <c r="L3">
        <f>customer_loans[[#This Row],[Outcome]]/customer_loans[[#This Row],[Loan_Sum]]</f>
        <v>0.91736814980243941</v>
      </c>
    </row>
    <row r="4" spans="1:12" x14ac:dyDescent="0.4">
      <c r="A4">
        <v>4</v>
      </c>
      <c r="B4" s="26">
        <v>42125</v>
      </c>
      <c r="C4">
        <v>1</v>
      </c>
      <c r="D4">
        <v>2.06</v>
      </c>
      <c r="E4" t="s">
        <v>31</v>
      </c>
      <c r="F4">
        <v>7047</v>
      </c>
      <c r="G4">
        <v>24019</v>
      </c>
      <c r="H4">
        <v>7500</v>
      </c>
      <c r="I4">
        <f t="shared" si="0"/>
        <v>16519</v>
      </c>
      <c r="J4" s="27">
        <f t="shared" si="1"/>
        <v>2.344118064424578</v>
      </c>
      <c r="K4" s="28">
        <f t="shared" si="2"/>
        <v>3.4084007379026535</v>
      </c>
      <c r="L4">
        <f>customer_loans[[#This Row],[Outcome]]/customer_loans[[#This Row],[Loan_Sum]]</f>
        <v>1.0642826734780757</v>
      </c>
    </row>
    <row r="5" spans="1:12" x14ac:dyDescent="0.4">
      <c r="A5">
        <v>24</v>
      </c>
      <c r="B5" s="26">
        <v>42125</v>
      </c>
      <c r="C5">
        <v>0</v>
      </c>
      <c r="D5">
        <v>3.98</v>
      </c>
      <c r="E5" t="s">
        <v>31</v>
      </c>
      <c r="F5">
        <v>5940</v>
      </c>
      <c r="G5">
        <v>27615</v>
      </c>
      <c r="H5">
        <v>1047</v>
      </c>
      <c r="I5">
        <f t="shared" si="0"/>
        <v>26568</v>
      </c>
      <c r="J5" s="27">
        <f t="shared" si="1"/>
        <v>4.4727272727272727</v>
      </c>
      <c r="K5" s="28">
        <f t="shared" si="2"/>
        <v>4.6489898989898988</v>
      </c>
      <c r="L5">
        <f>customer_loans[[#This Row],[Outcome]]/customer_loans[[#This Row],[Loan_Sum]]</f>
        <v>0.17626262626262626</v>
      </c>
    </row>
    <row r="6" spans="1:12" x14ac:dyDescent="0.4">
      <c r="A6">
        <v>3</v>
      </c>
      <c r="B6" s="26">
        <v>42125</v>
      </c>
      <c r="C6">
        <v>1</v>
      </c>
      <c r="D6">
        <v>1.4</v>
      </c>
      <c r="E6" t="s">
        <v>31</v>
      </c>
      <c r="F6">
        <v>2161</v>
      </c>
      <c r="G6">
        <v>48311</v>
      </c>
      <c r="H6">
        <v>20686</v>
      </c>
      <c r="I6">
        <f t="shared" si="0"/>
        <v>27625</v>
      </c>
      <c r="J6" s="27">
        <f t="shared" si="1"/>
        <v>12.783433595557613</v>
      </c>
      <c r="K6" s="28">
        <f t="shared" si="2"/>
        <v>22.355853771402128</v>
      </c>
      <c r="L6">
        <f>customer_loans[[#This Row],[Outcome]]/customer_loans[[#This Row],[Loan_Sum]]</f>
        <v>9.5724201758445169</v>
      </c>
    </row>
    <row r="7" spans="1:12" x14ac:dyDescent="0.4">
      <c r="A7">
        <v>7</v>
      </c>
      <c r="B7" s="26">
        <v>42125</v>
      </c>
      <c r="C7">
        <v>1</v>
      </c>
      <c r="D7">
        <v>10.050000000000001</v>
      </c>
      <c r="E7" t="s">
        <v>31</v>
      </c>
      <c r="F7">
        <v>9620</v>
      </c>
      <c r="G7">
        <v>17797</v>
      </c>
      <c r="H7">
        <v>28470</v>
      </c>
      <c r="I7">
        <f t="shared" si="0"/>
        <v>-10673</v>
      </c>
      <c r="J7" s="27">
        <f t="shared" si="1"/>
        <v>-1.1094594594594596</v>
      </c>
      <c r="K7" s="28">
        <f t="shared" si="2"/>
        <v>1.85</v>
      </c>
      <c r="L7">
        <f>customer_loans[[#This Row],[Outcome]]/customer_loans[[#This Row],[Loan_Sum]]</f>
        <v>2.9594594594594597</v>
      </c>
    </row>
    <row r="8" spans="1:12" x14ac:dyDescent="0.4">
      <c r="A8">
        <v>23</v>
      </c>
      <c r="B8" s="26">
        <v>42125</v>
      </c>
      <c r="C8">
        <v>0</v>
      </c>
      <c r="D8">
        <v>6.08</v>
      </c>
      <c r="E8" t="s">
        <v>31</v>
      </c>
      <c r="F8">
        <v>17502</v>
      </c>
      <c r="G8">
        <v>26417</v>
      </c>
      <c r="H8">
        <v>10419</v>
      </c>
      <c r="I8">
        <f t="shared" si="0"/>
        <v>15998</v>
      </c>
      <c r="J8" s="27">
        <f t="shared" si="1"/>
        <v>0.91406696377556851</v>
      </c>
      <c r="K8" s="28">
        <f t="shared" si="2"/>
        <v>1.5093703576734088</v>
      </c>
      <c r="L8">
        <f>customer_loans[[#This Row],[Outcome]]/customer_loans[[#This Row],[Loan_Sum]]</f>
        <v>0.59530339389784026</v>
      </c>
    </row>
    <row r="9" spans="1:12" x14ac:dyDescent="0.4">
      <c r="A9">
        <v>10</v>
      </c>
      <c r="B9" s="26">
        <v>42125</v>
      </c>
      <c r="C9">
        <v>1</v>
      </c>
      <c r="D9">
        <v>13.2</v>
      </c>
      <c r="E9" t="s">
        <v>31</v>
      </c>
      <c r="F9">
        <v>3597</v>
      </c>
      <c r="G9">
        <v>3865</v>
      </c>
      <c r="H9">
        <v>810</v>
      </c>
      <c r="I9">
        <f t="shared" si="0"/>
        <v>3055</v>
      </c>
      <c r="J9" s="27">
        <f t="shared" si="1"/>
        <v>0.84931887684181262</v>
      </c>
      <c r="K9" s="28">
        <f t="shared" si="2"/>
        <v>1.0745065332221295</v>
      </c>
      <c r="L9">
        <f>customer_loans[[#This Row],[Outcome]]/customer_loans[[#This Row],[Loan_Sum]]</f>
        <v>0.22518765638031693</v>
      </c>
    </row>
    <row r="10" spans="1:12" x14ac:dyDescent="0.4">
      <c r="A10">
        <v>19</v>
      </c>
      <c r="B10" s="26">
        <v>42125</v>
      </c>
      <c r="C10">
        <v>0</v>
      </c>
      <c r="D10">
        <v>7.21</v>
      </c>
      <c r="E10" t="s">
        <v>31</v>
      </c>
      <c r="F10">
        <v>23438</v>
      </c>
      <c r="G10">
        <v>25859</v>
      </c>
      <c r="H10">
        <v>2211</v>
      </c>
      <c r="I10">
        <f t="shared" si="0"/>
        <v>23648</v>
      </c>
      <c r="J10" s="27">
        <f t="shared" si="1"/>
        <v>1.008959808857411</v>
      </c>
      <c r="K10" s="28">
        <f t="shared" si="2"/>
        <v>1.1032937963990102</v>
      </c>
      <c r="L10">
        <f>customer_loans[[#This Row],[Outcome]]/customer_loans[[#This Row],[Loan_Sum]]</f>
        <v>9.4333987541599107E-2</v>
      </c>
    </row>
    <row r="11" spans="1:12" x14ac:dyDescent="0.4">
      <c r="A11">
        <v>8</v>
      </c>
      <c r="B11" s="26">
        <v>42125</v>
      </c>
      <c r="C11">
        <v>1</v>
      </c>
      <c r="D11">
        <v>0.22</v>
      </c>
      <c r="E11" t="s">
        <v>31</v>
      </c>
      <c r="F11">
        <v>3599</v>
      </c>
      <c r="G11">
        <v>48330</v>
      </c>
      <c r="H11">
        <v>57661</v>
      </c>
      <c r="I11">
        <f t="shared" si="0"/>
        <v>-9331</v>
      </c>
      <c r="J11" s="27">
        <f t="shared" si="1"/>
        <v>-2.5926646290636288</v>
      </c>
      <c r="K11" s="28">
        <f t="shared" si="2"/>
        <v>13.428730202834121</v>
      </c>
      <c r="L11">
        <f>customer_loans[[#This Row],[Outcome]]/customer_loans[[#This Row],[Loan_Sum]]</f>
        <v>16.021394831897748</v>
      </c>
    </row>
    <row r="12" spans="1:12" x14ac:dyDescent="0.4">
      <c r="A12">
        <v>39</v>
      </c>
      <c r="B12" s="26">
        <v>42125</v>
      </c>
      <c r="C12">
        <v>0</v>
      </c>
      <c r="D12">
        <v>2.25</v>
      </c>
      <c r="E12" t="s">
        <v>31</v>
      </c>
      <c r="F12">
        <v>6421</v>
      </c>
      <c r="G12">
        <v>29281</v>
      </c>
      <c r="H12">
        <v>6434</v>
      </c>
      <c r="I12">
        <f t="shared" si="0"/>
        <v>22847</v>
      </c>
      <c r="J12" s="27">
        <f t="shared" si="1"/>
        <v>3.5581685095779472</v>
      </c>
      <c r="K12" s="28">
        <f t="shared" si="2"/>
        <v>4.5601931163370191</v>
      </c>
      <c r="L12">
        <f>customer_loans[[#This Row],[Outcome]]/customer_loans[[#This Row],[Loan_Sum]]</f>
        <v>1.0020246067590719</v>
      </c>
    </row>
    <row r="13" spans="1:12" x14ac:dyDescent="0.4">
      <c r="A13">
        <v>38</v>
      </c>
      <c r="B13" s="26">
        <v>42125</v>
      </c>
      <c r="C13">
        <v>0</v>
      </c>
      <c r="D13">
        <v>10.18</v>
      </c>
      <c r="E13" t="s">
        <v>31</v>
      </c>
      <c r="F13">
        <v>28899</v>
      </c>
      <c r="G13">
        <v>27173</v>
      </c>
      <c r="H13">
        <v>8965</v>
      </c>
      <c r="I13">
        <f t="shared" si="0"/>
        <v>18208</v>
      </c>
      <c r="J13" s="27">
        <f t="shared" si="1"/>
        <v>0.63005640333575552</v>
      </c>
      <c r="K13" s="28">
        <f t="shared" si="2"/>
        <v>0.94027474999134919</v>
      </c>
      <c r="L13">
        <f>customer_loans[[#This Row],[Outcome]]/customer_loans[[#This Row],[Loan_Sum]]</f>
        <v>0.31021834665559361</v>
      </c>
    </row>
    <row r="14" spans="1:12" x14ac:dyDescent="0.4">
      <c r="A14">
        <v>9</v>
      </c>
      <c r="B14" s="26">
        <v>42125</v>
      </c>
      <c r="C14">
        <v>1</v>
      </c>
      <c r="D14">
        <v>5.0999999999999996</v>
      </c>
      <c r="E14" t="s">
        <v>31</v>
      </c>
      <c r="F14">
        <v>5755</v>
      </c>
      <c r="G14">
        <v>15545</v>
      </c>
      <c r="H14">
        <v>49532</v>
      </c>
      <c r="I14">
        <f t="shared" si="0"/>
        <v>-33987</v>
      </c>
      <c r="J14" s="27">
        <f t="shared" si="1"/>
        <v>-5.9056472632493486</v>
      </c>
      <c r="K14" s="28">
        <f t="shared" si="2"/>
        <v>2.7011294526498695</v>
      </c>
      <c r="L14">
        <f>customer_loans[[#This Row],[Outcome]]/customer_loans[[#This Row],[Loan_Sum]]</f>
        <v>8.6067767158992172</v>
      </c>
    </row>
    <row r="15" spans="1:12" x14ac:dyDescent="0.4">
      <c r="A15">
        <v>6</v>
      </c>
      <c r="B15" s="26">
        <v>42125</v>
      </c>
      <c r="C15">
        <v>1</v>
      </c>
      <c r="D15">
        <v>5.49</v>
      </c>
      <c r="E15" t="s">
        <v>31</v>
      </c>
      <c r="F15">
        <v>3853</v>
      </c>
      <c r="G15">
        <v>34199</v>
      </c>
      <c r="H15">
        <v>37772</v>
      </c>
      <c r="I15">
        <f t="shared" si="0"/>
        <v>-3573</v>
      </c>
      <c r="J15" s="27">
        <f t="shared" si="1"/>
        <v>-0.92732935375032444</v>
      </c>
      <c r="K15" s="28">
        <f t="shared" si="2"/>
        <v>8.8759408253309111</v>
      </c>
      <c r="L15">
        <f>customer_loans[[#This Row],[Outcome]]/customer_loans[[#This Row],[Loan_Sum]]</f>
        <v>9.8032701790812347</v>
      </c>
    </row>
    <row r="16" spans="1:12" x14ac:dyDescent="0.4">
      <c r="A16">
        <v>22</v>
      </c>
      <c r="B16" s="26">
        <v>42125</v>
      </c>
      <c r="C16">
        <v>0</v>
      </c>
      <c r="D16">
        <v>14.63</v>
      </c>
      <c r="E16" t="s">
        <v>31</v>
      </c>
      <c r="F16">
        <v>29881</v>
      </c>
      <c r="G16">
        <v>25081</v>
      </c>
      <c r="H16">
        <v>5105</v>
      </c>
      <c r="I16">
        <f t="shared" si="0"/>
        <v>19976</v>
      </c>
      <c r="J16" s="27">
        <f t="shared" si="1"/>
        <v>0.66851845654429232</v>
      </c>
      <c r="K16" s="28">
        <f t="shared" si="2"/>
        <v>0.83936280579632538</v>
      </c>
      <c r="L16">
        <f>customer_loans[[#This Row],[Outcome]]/customer_loans[[#This Row],[Loan_Sum]]</f>
        <v>0.17084434925203307</v>
      </c>
    </row>
    <row r="17" spans="1:12" x14ac:dyDescent="0.4">
      <c r="A17">
        <v>1</v>
      </c>
      <c r="B17" s="26">
        <v>42125</v>
      </c>
      <c r="C17">
        <v>1</v>
      </c>
      <c r="D17">
        <v>1.46</v>
      </c>
      <c r="E17" t="s">
        <v>31</v>
      </c>
      <c r="F17">
        <v>2773</v>
      </c>
      <c r="G17">
        <v>29929</v>
      </c>
      <c r="H17">
        <v>8905</v>
      </c>
      <c r="I17">
        <f t="shared" si="0"/>
        <v>21024</v>
      </c>
      <c r="J17" s="27">
        <f t="shared" si="1"/>
        <v>7.5816804904435626</v>
      </c>
      <c r="K17" s="28">
        <f t="shared" si="2"/>
        <v>10.793003966822935</v>
      </c>
      <c r="L17">
        <f>customer_loans[[#This Row],[Outcome]]/customer_loans[[#This Row],[Loan_Sum]]</f>
        <v>3.2113234763793725</v>
      </c>
    </row>
    <row r="18" spans="1:12" x14ac:dyDescent="0.4">
      <c r="A18">
        <v>25</v>
      </c>
      <c r="B18" s="26">
        <v>42125</v>
      </c>
      <c r="C18">
        <v>0</v>
      </c>
      <c r="D18">
        <v>4.0999999999999996</v>
      </c>
      <c r="E18" t="s">
        <v>31</v>
      </c>
      <c r="F18">
        <v>23853</v>
      </c>
      <c r="G18">
        <v>21094</v>
      </c>
      <c r="H18">
        <v>5802</v>
      </c>
      <c r="I18">
        <f t="shared" si="0"/>
        <v>15292</v>
      </c>
      <c r="J18" s="27">
        <f t="shared" si="1"/>
        <v>0.64109336351821578</v>
      </c>
      <c r="K18" s="28">
        <f t="shared" si="2"/>
        <v>0.88433320756298994</v>
      </c>
      <c r="L18">
        <f>customer_loans[[#This Row],[Outcome]]/customer_loans[[#This Row],[Loan_Sum]]</f>
        <v>0.24323984404477425</v>
      </c>
    </row>
    <row r="19" spans="1:12" x14ac:dyDescent="0.4">
      <c r="A19">
        <v>20</v>
      </c>
      <c r="B19" s="26">
        <v>42125</v>
      </c>
      <c r="C19">
        <v>0</v>
      </c>
      <c r="D19">
        <v>2.61</v>
      </c>
      <c r="E19" t="s">
        <v>31</v>
      </c>
      <c r="F19">
        <v>30881</v>
      </c>
      <c r="G19">
        <v>24472</v>
      </c>
      <c r="H19">
        <v>11313</v>
      </c>
      <c r="I19">
        <f t="shared" si="0"/>
        <v>13159</v>
      </c>
      <c r="J19" s="27">
        <f t="shared" si="1"/>
        <v>0.42611962047861146</v>
      </c>
      <c r="K19" s="28">
        <f t="shared" si="2"/>
        <v>0.79246138402253818</v>
      </c>
      <c r="L19">
        <f>customer_loans[[#This Row],[Outcome]]/customer_loans[[#This Row],[Loan_Sum]]</f>
        <v>0.36634176354392667</v>
      </c>
    </row>
    <row r="20" spans="1:12" x14ac:dyDescent="0.4">
      <c r="A20">
        <v>34</v>
      </c>
      <c r="B20" s="26">
        <v>42125</v>
      </c>
      <c r="C20">
        <v>0</v>
      </c>
      <c r="D20">
        <v>12.19</v>
      </c>
      <c r="E20" t="s">
        <v>32</v>
      </c>
      <c r="F20">
        <v>39215</v>
      </c>
      <c r="G20">
        <v>28832</v>
      </c>
      <c r="H20">
        <v>8590</v>
      </c>
      <c r="I20">
        <f t="shared" si="0"/>
        <v>20242</v>
      </c>
      <c r="J20" s="27">
        <f t="shared" si="1"/>
        <v>0.51618003315058014</v>
      </c>
      <c r="K20" s="28">
        <f t="shared" si="2"/>
        <v>0.73522886650516384</v>
      </c>
      <c r="L20">
        <f>customer_loans[[#This Row],[Outcome]]/customer_loans[[#This Row],[Loan_Sum]]</f>
        <v>0.21904883335458369</v>
      </c>
    </row>
    <row r="21" spans="1:12" x14ac:dyDescent="0.4">
      <c r="A21">
        <v>29</v>
      </c>
      <c r="B21" s="26">
        <v>42125</v>
      </c>
      <c r="C21">
        <v>0</v>
      </c>
      <c r="D21">
        <v>9.4499999999999993</v>
      </c>
      <c r="E21" t="s">
        <v>32</v>
      </c>
      <c r="F21">
        <v>47523</v>
      </c>
      <c r="G21">
        <v>26562</v>
      </c>
      <c r="H21">
        <v>9441</v>
      </c>
      <c r="I21">
        <f t="shared" si="0"/>
        <v>17121</v>
      </c>
      <c r="J21" s="27">
        <f t="shared" si="1"/>
        <v>0.36026765986995768</v>
      </c>
      <c r="K21" s="28">
        <f t="shared" si="2"/>
        <v>0.55892936052016917</v>
      </c>
      <c r="L21">
        <f>customer_loans[[#This Row],[Outcome]]/customer_loans[[#This Row],[Loan_Sum]]</f>
        <v>0.19866170065021146</v>
      </c>
    </row>
    <row r="22" spans="1:12" x14ac:dyDescent="0.4">
      <c r="A22">
        <v>35</v>
      </c>
      <c r="B22" s="26">
        <v>42125</v>
      </c>
      <c r="C22">
        <v>0</v>
      </c>
      <c r="D22">
        <v>18.440000000000001</v>
      </c>
      <c r="E22" t="s">
        <v>32</v>
      </c>
      <c r="F22">
        <v>12752</v>
      </c>
      <c r="G22">
        <v>20373</v>
      </c>
      <c r="H22">
        <v>571</v>
      </c>
      <c r="I22">
        <f t="shared" si="0"/>
        <v>19802</v>
      </c>
      <c r="J22" s="27">
        <f t="shared" si="1"/>
        <v>1.5528544542032623</v>
      </c>
      <c r="K22" s="28">
        <f t="shared" si="2"/>
        <v>1.5976317440401506</v>
      </c>
      <c r="L22">
        <f>customer_loans[[#This Row],[Outcome]]/customer_loans[[#This Row],[Loan_Sum]]</f>
        <v>4.4777289836888334E-2</v>
      </c>
    </row>
    <row r="23" spans="1:12" x14ac:dyDescent="0.4">
      <c r="A23">
        <v>28</v>
      </c>
      <c r="B23" s="26">
        <v>42125</v>
      </c>
      <c r="C23">
        <v>0</v>
      </c>
      <c r="D23">
        <v>14.4</v>
      </c>
      <c r="E23" t="s">
        <v>32</v>
      </c>
      <c r="F23">
        <v>11270</v>
      </c>
      <c r="G23">
        <v>21738</v>
      </c>
      <c r="H23">
        <v>505</v>
      </c>
      <c r="I23">
        <f t="shared" si="0"/>
        <v>21233</v>
      </c>
      <c r="J23" s="27">
        <f t="shared" si="1"/>
        <v>1.8840283939662821</v>
      </c>
      <c r="K23" s="28">
        <f t="shared" si="2"/>
        <v>1.9288376220053238</v>
      </c>
      <c r="L23">
        <f>customer_loans[[#This Row],[Outcome]]/customer_loans[[#This Row],[Loan_Sum]]</f>
        <v>4.4809228039041707E-2</v>
      </c>
    </row>
    <row r="24" spans="1:12" x14ac:dyDescent="0.4">
      <c r="A24">
        <v>32</v>
      </c>
      <c r="B24" s="26">
        <v>42125</v>
      </c>
      <c r="C24">
        <v>0</v>
      </c>
      <c r="D24">
        <v>0.17</v>
      </c>
      <c r="E24" t="s">
        <v>32</v>
      </c>
      <c r="F24">
        <v>29438</v>
      </c>
      <c r="G24">
        <v>27627</v>
      </c>
      <c r="H24">
        <v>8691</v>
      </c>
      <c r="I24">
        <f t="shared" si="0"/>
        <v>18936</v>
      </c>
      <c r="J24" s="27">
        <f t="shared" si="1"/>
        <v>0.64325022080304373</v>
      </c>
      <c r="K24" s="28">
        <f t="shared" si="2"/>
        <v>0.938480875059447</v>
      </c>
      <c r="L24">
        <f>customer_loans[[#This Row],[Outcome]]/customer_loans[[#This Row],[Loan_Sum]]</f>
        <v>0.29523065425640327</v>
      </c>
    </row>
    <row r="25" spans="1:12" x14ac:dyDescent="0.4">
      <c r="A25">
        <v>36</v>
      </c>
      <c r="B25" s="26">
        <v>42125</v>
      </c>
      <c r="C25">
        <v>0</v>
      </c>
      <c r="D25">
        <v>1.79</v>
      </c>
      <c r="E25" t="s">
        <v>32</v>
      </c>
      <c r="F25">
        <v>6734</v>
      </c>
      <c r="G25">
        <v>24254</v>
      </c>
      <c r="H25">
        <v>9627</v>
      </c>
      <c r="I25">
        <f t="shared" si="0"/>
        <v>14627</v>
      </c>
      <c r="J25" s="27">
        <f t="shared" si="1"/>
        <v>2.1721116721116722</v>
      </c>
      <c r="K25" s="28">
        <f t="shared" si="2"/>
        <v>3.6017226017226016</v>
      </c>
      <c r="L25">
        <f>customer_loans[[#This Row],[Outcome]]/customer_loans[[#This Row],[Loan_Sum]]</f>
        <v>1.4296109296109296</v>
      </c>
    </row>
    <row r="26" spans="1:12" x14ac:dyDescent="0.4">
      <c r="A26">
        <v>5</v>
      </c>
      <c r="B26" s="26">
        <v>42125</v>
      </c>
      <c r="C26">
        <v>1</v>
      </c>
      <c r="D26">
        <v>3.86</v>
      </c>
      <c r="E26" t="s">
        <v>32</v>
      </c>
      <c r="F26">
        <v>1967</v>
      </c>
      <c r="G26">
        <v>14217</v>
      </c>
      <c r="H26">
        <v>11266</v>
      </c>
      <c r="I26">
        <f t="shared" si="0"/>
        <v>2951</v>
      </c>
      <c r="J26" s="27">
        <f t="shared" si="1"/>
        <v>1.5002541942043721</v>
      </c>
      <c r="K26" s="28">
        <f t="shared" si="2"/>
        <v>7.2277580071174379</v>
      </c>
      <c r="L26">
        <f>customer_loans[[#This Row],[Outcome]]/customer_loans[[#This Row],[Loan_Sum]]</f>
        <v>5.7275038129130653</v>
      </c>
    </row>
    <row r="27" spans="1:12" x14ac:dyDescent="0.4">
      <c r="A27">
        <v>26</v>
      </c>
      <c r="B27" s="26">
        <v>42125</v>
      </c>
      <c r="C27">
        <v>0</v>
      </c>
      <c r="D27">
        <v>3.74</v>
      </c>
      <c r="E27" t="s">
        <v>32</v>
      </c>
      <c r="F27">
        <v>10038</v>
      </c>
      <c r="G27">
        <v>24849</v>
      </c>
      <c r="H27">
        <v>4057</v>
      </c>
      <c r="I27">
        <f t="shared" si="0"/>
        <v>20792</v>
      </c>
      <c r="J27" s="27">
        <f t="shared" si="1"/>
        <v>2.071328949990038</v>
      </c>
      <c r="K27" s="28">
        <f t="shared" si="2"/>
        <v>2.4754931261207411</v>
      </c>
      <c r="L27">
        <f>customer_loans[[#This Row],[Outcome]]/customer_loans[[#This Row],[Loan_Sum]]</f>
        <v>0.40416417613070332</v>
      </c>
    </row>
    <row r="28" spans="1:12" x14ac:dyDescent="0.4">
      <c r="A28">
        <v>27</v>
      </c>
      <c r="B28" s="26">
        <v>42125</v>
      </c>
      <c r="C28">
        <v>0</v>
      </c>
      <c r="D28">
        <v>5.14</v>
      </c>
      <c r="E28" t="s">
        <v>32</v>
      </c>
      <c r="F28">
        <v>31584</v>
      </c>
      <c r="G28">
        <v>26386</v>
      </c>
      <c r="H28">
        <v>140</v>
      </c>
      <c r="I28">
        <f t="shared" si="0"/>
        <v>26246</v>
      </c>
      <c r="J28" s="27">
        <f t="shared" si="1"/>
        <v>0.83099037487335359</v>
      </c>
      <c r="K28" s="28">
        <f t="shared" si="2"/>
        <v>0.83542299898682881</v>
      </c>
      <c r="L28">
        <f>customer_loans[[#This Row],[Outcome]]/customer_loans[[#This Row],[Loan_Sum]]</f>
        <v>4.4326241134751776E-3</v>
      </c>
    </row>
    <row r="29" spans="1:12" x14ac:dyDescent="0.4">
      <c r="A29">
        <v>31</v>
      </c>
      <c r="B29" s="26">
        <v>42125</v>
      </c>
      <c r="C29">
        <v>0</v>
      </c>
      <c r="D29">
        <v>2.15</v>
      </c>
      <c r="E29" t="s">
        <v>32</v>
      </c>
      <c r="F29">
        <v>21690</v>
      </c>
      <c r="G29">
        <v>21164</v>
      </c>
      <c r="H29">
        <v>11649</v>
      </c>
      <c r="I29">
        <f t="shared" si="0"/>
        <v>9515</v>
      </c>
      <c r="J29" s="27">
        <f t="shared" si="1"/>
        <v>0.43868142000922083</v>
      </c>
      <c r="K29" s="28">
        <f t="shared" si="2"/>
        <v>0.97574919317657904</v>
      </c>
      <c r="L29">
        <f>customer_loans[[#This Row],[Outcome]]/customer_loans[[#This Row],[Loan_Sum]]</f>
        <v>0.53706777316735821</v>
      </c>
    </row>
    <row r="30" spans="1:12" x14ac:dyDescent="0.4">
      <c r="A30">
        <v>30</v>
      </c>
      <c r="B30" s="26">
        <v>42125</v>
      </c>
      <c r="C30">
        <v>0</v>
      </c>
      <c r="D30">
        <v>1</v>
      </c>
      <c r="E30" t="s">
        <v>32</v>
      </c>
      <c r="F30">
        <v>25974</v>
      </c>
      <c r="G30">
        <v>24606</v>
      </c>
      <c r="H30">
        <v>3318</v>
      </c>
      <c r="I30">
        <f t="shared" si="0"/>
        <v>21288</v>
      </c>
      <c r="J30" s="27">
        <f t="shared" si="1"/>
        <v>0.81958881958881957</v>
      </c>
      <c r="K30" s="28">
        <f t="shared" si="2"/>
        <v>0.94733194733194737</v>
      </c>
      <c r="L30">
        <f>customer_loans[[#This Row],[Outcome]]/customer_loans[[#This Row],[Loan_Sum]]</f>
        <v>0.12774312774312774</v>
      </c>
    </row>
    <row r="31" spans="1:12" x14ac:dyDescent="0.4">
      <c r="A31">
        <v>33</v>
      </c>
      <c r="B31" s="26">
        <v>42125</v>
      </c>
      <c r="C31">
        <v>0</v>
      </c>
      <c r="D31">
        <v>10.63</v>
      </c>
      <c r="E31" t="s">
        <v>32</v>
      </c>
      <c r="F31">
        <v>22511</v>
      </c>
      <c r="G31">
        <v>27118</v>
      </c>
      <c r="H31">
        <v>10643</v>
      </c>
      <c r="I31">
        <f t="shared" si="0"/>
        <v>16475</v>
      </c>
      <c r="J31" s="27">
        <f t="shared" si="1"/>
        <v>0.73186442183821243</v>
      </c>
      <c r="K31" s="28">
        <f t="shared" si="2"/>
        <v>1.2046555017546976</v>
      </c>
      <c r="L31">
        <f>customer_loans[[#This Row],[Outcome]]/customer_loans[[#This Row],[Loan_Sum]]</f>
        <v>0.47279107991648528</v>
      </c>
    </row>
    <row r="32" spans="1:12" x14ac:dyDescent="0.4">
      <c r="A32">
        <v>16</v>
      </c>
      <c r="B32" s="26">
        <v>42125</v>
      </c>
      <c r="C32">
        <v>0</v>
      </c>
      <c r="D32">
        <v>0.37</v>
      </c>
      <c r="E32" t="s">
        <v>30</v>
      </c>
      <c r="F32">
        <v>36974</v>
      </c>
      <c r="G32">
        <v>26010</v>
      </c>
      <c r="H32">
        <v>29</v>
      </c>
      <c r="I32">
        <f t="shared" si="0"/>
        <v>25981</v>
      </c>
      <c r="J32" s="27">
        <f t="shared" si="1"/>
        <v>0.70268296640882788</v>
      </c>
      <c r="K32" s="28">
        <f t="shared" si="2"/>
        <v>0.70346730134689239</v>
      </c>
      <c r="L32">
        <f>customer_loans[[#This Row],[Outcome]]/customer_loans[[#This Row],[Loan_Sum]]</f>
        <v>7.8433493806458589E-4</v>
      </c>
    </row>
    <row r="33" spans="1:12" x14ac:dyDescent="0.4">
      <c r="A33">
        <v>15</v>
      </c>
      <c r="B33" s="26">
        <v>42125</v>
      </c>
      <c r="C33">
        <v>0</v>
      </c>
      <c r="D33">
        <v>28.57</v>
      </c>
      <c r="E33" t="s">
        <v>30</v>
      </c>
      <c r="F33">
        <v>19571</v>
      </c>
      <c r="G33">
        <v>24575</v>
      </c>
      <c r="H33">
        <v>2440</v>
      </c>
      <c r="I33">
        <f t="shared" si="0"/>
        <v>22135</v>
      </c>
      <c r="J33" s="27">
        <f t="shared" si="1"/>
        <v>1.1310101681058709</v>
      </c>
      <c r="K33" s="28">
        <f t="shared" si="2"/>
        <v>1.2556844310459354</v>
      </c>
      <c r="L33">
        <f>customer_loans[[#This Row],[Outcome]]/customer_loans[[#This Row],[Loan_Sum]]</f>
        <v>0.12467426294006438</v>
      </c>
    </row>
    <row r="34" spans="1:12" x14ac:dyDescent="0.4">
      <c r="A34">
        <v>14</v>
      </c>
      <c r="B34" s="26">
        <v>42125</v>
      </c>
      <c r="C34">
        <v>0</v>
      </c>
      <c r="D34">
        <v>15.26</v>
      </c>
      <c r="E34" t="s">
        <v>30</v>
      </c>
      <c r="F34">
        <v>7557</v>
      </c>
      <c r="G34">
        <v>27517</v>
      </c>
      <c r="H34">
        <v>271</v>
      </c>
      <c r="I34">
        <f t="shared" si="0"/>
        <v>27246</v>
      </c>
      <c r="J34" s="27">
        <f t="shared" si="1"/>
        <v>3.6053989678443825</v>
      </c>
      <c r="K34" s="28">
        <f t="shared" si="2"/>
        <v>3.6412597591636895</v>
      </c>
      <c r="L34">
        <f>customer_loans[[#This Row],[Outcome]]/customer_loans[[#This Row],[Loan_Sum]]</f>
        <v>3.5860791319306605E-2</v>
      </c>
    </row>
    <row r="35" spans="1:12" x14ac:dyDescent="0.4">
      <c r="A35">
        <v>11</v>
      </c>
      <c r="B35" s="26">
        <v>42125</v>
      </c>
      <c r="C35">
        <v>0</v>
      </c>
      <c r="D35">
        <v>0.85</v>
      </c>
      <c r="E35" t="s">
        <v>30</v>
      </c>
      <c r="F35">
        <v>9458</v>
      </c>
      <c r="G35">
        <v>22798</v>
      </c>
      <c r="H35">
        <v>12281</v>
      </c>
      <c r="I35">
        <f t="shared" si="0"/>
        <v>10517</v>
      </c>
      <c r="J35" s="27">
        <f t="shared" si="1"/>
        <v>1.1119687037428632</v>
      </c>
      <c r="K35" s="28">
        <f t="shared" si="2"/>
        <v>2.4104461831253965</v>
      </c>
      <c r="L35">
        <f>customer_loans[[#This Row],[Outcome]]/customer_loans[[#This Row],[Loan_Sum]]</f>
        <v>1.2984774793825333</v>
      </c>
    </row>
    <row r="36" spans="1:12" x14ac:dyDescent="0.4">
      <c r="A36">
        <v>13</v>
      </c>
      <c r="B36" s="26">
        <v>42125</v>
      </c>
      <c r="C36">
        <v>0</v>
      </c>
      <c r="D36">
        <v>21.3</v>
      </c>
      <c r="E36" t="s">
        <v>30</v>
      </c>
      <c r="F36">
        <v>4949</v>
      </c>
      <c r="G36">
        <v>24356</v>
      </c>
      <c r="H36">
        <v>5453</v>
      </c>
      <c r="I36">
        <f t="shared" si="0"/>
        <v>18903</v>
      </c>
      <c r="J36" s="27">
        <f t="shared" si="1"/>
        <v>3.8195595069711055</v>
      </c>
      <c r="K36" s="28">
        <f t="shared" si="2"/>
        <v>4.9213982622752068</v>
      </c>
      <c r="L36">
        <f>customer_loans[[#This Row],[Outcome]]/customer_loans[[#This Row],[Loan_Sum]]</f>
        <v>1.1018387553041018</v>
      </c>
    </row>
    <row r="37" spans="1:12" x14ac:dyDescent="0.4">
      <c r="A37">
        <v>18</v>
      </c>
      <c r="B37" s="26">
        <v>42125</v>
      </c>
      <c r="C37">
        <v>0</v>
      </c>
      <c r="D37">
        <v>4.6399999999999997</v>
      </c>
      <c r="E37" t="s">
        <v>30</v>
      </c>
      <c r="F37">
        <v>13398</v>
      </c>
      <c r="G37">
        <v>28970</v>
      </c>
      <c r="H37">
        <v>6279</v>
      </c>
      <c r="I37">
        <f t="shared" si="0"/>
        <v>22691</v>
      </c>
      <c r="J37" s="27">
        <f t="shared" si="1"/>
        <v>1.6936109867144349</v>
      </c>
      <c r="K37" s="28">
        <f t="shared" si="2"/>
        <v>2.16226302433199</v>
      </c>
      <c r="L37">
        <f>customer_loans[[#This Row],[Outcome]]/customer_loans[[#This Row],[Loan_Sum]]</f>
        <v>0.46865203761755486</v>
      </c>
    </row>
    <row r="38" spans="1:12" x14ac:dyDescent="0.4">
      <c r="A38">
        <v>2</v>
      </c>
      <c r="B38" s="26">
        <v>42125</v>
      </c>
      <c r="C38">
        <v>1</v>
      </c>
      <c r="D38">
        <v>7.65</v>
      </c>
      <c r="E38" t="s">
        <v>30</v>
      </c>
      <c r="F38">
        <v>5611</v>
      </c>
      <c r="G38">
        <v>44544</v>
      </c>
      <c r="H38">
        <v>862</v>
      </c>
      <c r="I38">
        <f t="shared" si="0"/>
        <v>43682</v>
      </c>
      <c r="J38" s="27">
        <f t="shared" si="1"/>
        <v>7.7850650507930848</v>
      </c>
      <c r="K38" s="28">
        <f t="shared" si="2"/>
        <v>7.9386918552842634</v>
      </c>
      <c r="L38">
        <f>customer_loans[[#This Row],[Outcome]]/customer_loans[[#This Row],[Loan_Sum]]</f>
        <v>0.15362680449117805</v>
      </c>
    </row>
    <row r="39" spans="1:12" x14ac:dyDescent="0.4">
      <c r="A39">
        <v>12</v>
      </c>
      <c r="B39" s="26">
        <v>42125</v>
      </c>
      <c r="C39">
        <v>0</v>
      </c>
      <c r="D39">
        <v>10.210000000000001</v>
      </c>
      <c r="E39" t="s">
        <v>30</v>
      </c>
      <c r="F39">
        <v>7254</v>
      </c>
      <c r="G39">
        <v>22639</v>
      </c>
      <c r="H39">
        <v>8201</v>
      </c>
      <c r="I39">
        <f t="shared" si="0"/>
        <v>14438</v>
      </c>
      <c r="J39" s="27">
        <f t="shared" si="1"/>
        <v>1.9903501516404742</v>
      </c>
      <c r="K39" s="28">
        <f t="shared" si="2"/>
        <v>3.1208988144472016</v>
      </c>
      <c r="L39">
        <f>customer_loans[[#This Row],[Outcome]]/customer_loans[[#This Row],[Loan_Sum]]</f>
        <v>1.1305486628067274</v>
      </c>
    </row>
    <row r="40" spans="1:12" x14ac:dyDescent="0.4">
      <c r="A40">
        <v>37</v>
      </c>
      <c r="B40" s="26">
        <v>42125</v>
      </c>
      <c r="C40">
        <v>0</v>
      </c>
      <c r="D40">
        <v>10.97</v>
      </c>
      <c r="E40" t="s">
        <v>30</v>
      </c>
      <c r="F40">
        <v>15106</v>
      </c>
      <c r="G40">
        <v>25530</v>
      </c>
      <c r="H40">
        <v>6623</v>
      </c>
      <c r="I40">
        <f t="shared" si="0"/>
        <v>18907</v>
      </c>
      <c r="J40" s="27">
        <f t="shared" si="1"/>
        <v>1.2516218721037997</v>
      </c>
      <c r="K40" s="28">
        <f t="shared" si="2"/>
        <v>1.6900569310207865</v>
      </c>
      <c r="L40">
        <f>customer_loans[[#This Row],[Outcome]]/customer_loans[[#This Row],[Loan_Sum]]</f>
        <v>0.43843505891698664</v>
      </c>
    </row>
    <row r="41" spans="1:12" x14ac:dyDescent="0.4">
      <c r="A41">
        <v>17</v>
      </c>
      <c r="B41" s="26">
        <v>42125</v>
      </c>
      <c r="C41">
        <v>0</v>
      </c>
      <c r="D41">
        <v>1.8</v>
      </c>
      <c r="E41" t="s">
        <v>30</v>
      </c>
      <c r="F41">
        <v>25631</v>
      </c>
      <c r="G41">
        <v>23384</v>
      </c>
      <c r="H41">
        <v>5782</v>
      </c>
      <c r="I41">
        <f t="shared" si="0"/>
        <v>17602</v>
      </c>
      <c r="J41" s="27">
        <f t="shared" si="1"/>
        <v>0.68674651788849439</v>
      </c>
      <c r="K41" s="28">
        <f t="shared" si="2"/>
        <v>0.91233272209433891</v>
      </c>
      <c r="L41">
        <f>customer_loans[[#This Row],[Outcome]]/customer_loans[[#This Row],[Loan_Sum]]</f>
        <v>0.22558620420584449</v>
      </c>
    </row>
    <row r="42" spans="1:12" x14ac:dyDescent="0.4">
      <c r="B42" s="26"/>
      <c r="J42" s="27"/>
      <c r="K42" s="28"/>
    </row>
    <row r="43" spans="1:12" x14ac:dyDescent="0.4">
      <c r="A43" s="33" t="s">
        <v>42</v>
      </c>
      <c r="B43" s="34"/>
      <c r="C43" s="33"/>
      <c r="D43" s="35">
        <f t="shared" ref="D43:L43" si="3">CORREL($C$2:$C$41,D2:D41)</f>
        <v>-0.23283356172400427</v>
      </c>
      <c r="E43" s="35"/>
      <c r="F43" s="35">
        <f t="shared" si="3"/>
        <v>-0.56914469769909382</v>
      </c>
      <c r="G43" s="35">
        <f t="shared" si="3"/>
        <v>0.15776581139729562</v>
      </c>
      <c r="H43" s="35">
        <f t="shared" si="3"/>
        <v>0.56927873429002984</v>
      </c>
      <c r="I43" s="35">
        <f t="shared" si="3"/>
        <v>-0.46144149928442962</v>
      </c>
      <c r="J43" s="35">
        <f t="shared" si="3"/>
        <v>0.12309039568630738</v>
      </c>
      <c r="K43" s="35">
        <f t="shared" si="3"/>
        <v>0.62971576839882848</v>
      </c>
      <c r="L43" s="35">
        <f t="shared" si="3"/>
        <v>0.67881798762814471</v>
      </c>
    </row>
    <row r="44" spans="1:12" x14ac:dyDescent="0.4">
      <c r="A44" s="33" t="s">
        <v>41</v>
      </c>
      <c r="B44" s="33"/>
      <c r="C44" s="33"/>
      <c r="D44" s="35">
        <f>CORREL($F$2:$F$41,customer_loans[Seniority])</f>
        <v>1.2124925114800062E-2</v>
      </c>
      <c r="E44" s="35"/>
      <c r="F44" s="35"/>
      <c r="G44" s="35">
        <f>CORREL($F$2:$F$41,customer_loans[Income])</f>
        <v>-7.3835668055387008E-2</v>
      </c>
      <c r="H44" s="35">
        <f>CORREL($F$2:$F$41,customer_loans[Outcome])</f>
        <v>-0.2969574439678358</v>
      </c>
      <c r="I44" s="35">
        <f>CORREL($F$2:$F$41,customer_loans[revenue])</f>
        <v>0.24590184902482945</v>
      </c>
      <c r="J44" s="35">
        <f>CORREL($F$2:$F$41,customer_loans[Rev/Loan ratio])</f>
        <v>-0.31015562280455938</v>
      </c>
      <c r="K44" s="35">
        <f>CORREL($F$2:$F$41,customer_loans[Income/Loan ratio])</f>
        <v>-0.57795753594405219</v>
      </c>
      <c r="L44" s="35">
        <f>CORREL($F$2:$F$41,customer_loans[Outcome/Loan ratio])</f>
        <v>-0.45731767717809008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0E2B8-D3AA-41E8-B9E1-493BFD3CAF3E}">
  <dimension ref="A1:E8"/>
  <sheetViews>
    <sheetView tabSelected="1" workbookViewId="0">
      <selection activeCell="B17" sqref="B17"/>
    </sheetView>
  </sheetViews>
  <sheetFormatPr defaultRowHeight="16.8" x14ac:dyDescent="0.4"/>
  <cols>
    <col min="1" max="1" width="18.19921875" bestFit="1" customWidth="1"/>
    <col min="2" max="2" width="15.296875" bestFit="1" customWidth="1"/>
    <col min="3" max="3" width="2.8984375" bestFit="1" customWidth="1"/>
    <col min="4" max="4" width="11" bestFit="1" customWidth="1"/>
    <col min="5" max="5" width="21.296875" bestFit="1" customWidth="1"/>
    <col min="6" max="6" width="21.796875" bestFit="1" customWidth="1"/>
    <col min="7" max="7" width="26.296875" bestFit="1" customWidth="1"/>
    <col min="8" max="8" width="21.796875" bestFit="1" customWidth="1"/>
    <col min="9" max="9" width="26.296875" bestFit="1" customWidth="1"/>
    <col min="10" max="10" width="23.59765625" bestFit="1" customWidth="1"/>
    <col min="11" max="14" width="21.296875" bestFit="1" customWidth="1"/>
    <col min="15" max="15" width="18.296875" bestFit="1" customWidth="1"/>
    <col min="16" max="16" width="22.796875" bestFit="1" customWidth="1"/>
    <col min="17" max="17" width="21.796875" bestFit="1" customWidth="1"/>
    <col min="18" max="18" width="26.296875" bestFit="1" customWidth="1"/>
  </cols>
  <sheetData>
    <row r="1" spans="1:5" x14ac:dyDescent="0.4">
      <c r="A1" s="29" t="s">
        <v>39</v>
      </c>
      <c r="B1" s="29" t="s">
        <v>36</v>
      </c>
    </row>
    <row r="2" spans="1:5" x14ac:dyDescent="0.4">
      <c r="A2" s="29" t="s">
        <v>38</v>
      </c>
      <c r="B2">
        <v>0</v>
      </c>
      <c r="C2">
        <v>1</v>
      </c>
      <c r="D2" t="s">
        <v>37</v>
      </c>
    </row>
    <row r="3" spans="1:5" x14ac:dyDescent="0.4">
      <c r="A3" s="30" t="s">
        <v>31</v>
      </c>
      <c r="B3">
        <v>10</v>
      </c>
      <c r="C3">
        <v>8</v>
      </c>
      <c r="D3">
        <v>18</v>
      </c>
    </row>
    <row r="4" spans="1:5" x14ac:dyDescent="0.4">
      <c r="A4" s="30" t="s">
        <v>32</v>
      </c>
      <c r="B4">
        <v>11</v>
      </c>
      <c r="C4">
        <v>1</v>
      </c>
      <c r="D4">
        <v>12</v>
      </c>
    </row>
    <row r="5" spans="1:5" x14ac:dyDescent="0.4">
      <c r="A5" s="30" t="s">
        <v>30</v>
      </c>
      <c r="B5">
        <v>9</v>
      </c>
      <c r="C5">
        <v>1</v>
      </c>
      <c r="D5">
        <v>10</v>
      </c>
      <c r="E5" s="30"/>
    </row>
    <row r="6" spans="1:5" x14ac:dyDescent="0.4">
      <c r="A6" s="30" t="s">
        <v>37</v>
      </c>
      <c r="B6">
        <v>30</v>
      </c>
      <c r="C6">
        <v>10</v>
      </c>
      <c r="D6">
        <v>40</v>
      </c>
      <c r="E6" s="30"/>
    </row>
    <row r="7" spans="1:5" x14ac:dyDescent="0.4">
      <c r="E7" s="30"/>
    </row>
    <row r="8" spans="1:5" x14ac:dyDescent="0.4">
      <c r="E8" s="30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 c u s t o m e r _ l o a n s 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 c u s t o m e r _ l o a n s 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 C o l u m n s \ I D < / K e y > < / D i a g r a m O b j e c t K e y > < D i a g r a m O b j e c t K e y > < K e y > C o l u m n s \ D a t e < / K e y > < / D i a g r a m O b j e c t K e y > < D i a g r a m O b j e c t K e y > < K e y > C o l u m n s \ I s _ D e f a u l t ? < / K e y > < / D i a g r a m O b j e c t K e y > < D i a g r a m O b j e c t K e y > < K e y > C o l u m n s \ S e n i o r i t y < / K e y > < / D i a g r a m O b j e c t K e y > < D i a g r a m O b j e c t K e y > < K e y > C o l u m n s \ R e g i o n < / K e y > < / D i a g r a m O b j e c t K e y > < D i a g r a m O b j e c t K e y > < K e y > C o l u m n s \ L o a n _ S u m < / K e y > < / D i a g r a m O b j e c t K e y > < D i a g r a m O b j e c t K e y > < K e y > C o l u m n s \ I n c o m e < / K e y > < / D i a g r a m O b j e c t K e y > < D i a g r a m O b j e c t K e y > < K e y > C o l u m n s \ O u t c o m e < / K e y > < / D i a g r a m O b j e c t K e y > < D i a g r a m O b j e c t K e y > < K e y > C o l u m n s \ r e v e n u e < / K e y > < / D i a g r a m O b j e c t K e y > < D i a g r a m O b j e c t K e y > < K e y > C o l u m n s \ R e v / L o a n   r a t i o < / K e y > < / D i a g r a m O b j e c t K e y > < D i a g r a m O b j e c t K e y > < K e y > C o l u m n s \ I n c o m e / L o a n   r a t i o 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 5 < / F o c u s C o l u m n > < S e l e c t i o n E n d C o l u m n > 5 < / S e l e c t i o n E n d C o l u m n > < S e l e c t i o n S t a r t C o l u m n > 5 < / S e l e c t i o n S t a r t C o l u m n > < T e x t s > < M e a s u r e G r i d T e x t > < C o l u m n > 5 < / C o l u m n > < L a y e d O u t > t r u e < / L a y e d O u t > < T e x t > A V G _ l o a n   =   A V E R A G E ( L o a n _ S u m ) < / T e x t > < / M e a s u r e G r i d T e x t > < / T e x t s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 C o l u m n s \ I s _ D e f a u l t ? 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 C o l u m n s \ S e n i o r i t y 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 C o l u m n s \ L o a n _ S u m 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 C o l u m n s \ I n c o m e 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 C o l u m n s \ O u t c o m e 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 C o l u m n s \ r e v e n u e 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 C o l u m n s \ R e v / L o a n   r a t i o 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 C o l u m n s \ I n c o m e / L o a n   r a t i o 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 c u s t o m e r _ l o a n s 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 c u s t o m e r _ l o a n s 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 C o l u m n s \ I s _ D e f a u l t ? 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 C o l u m n s \ S e n i o r i t y 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 C o l u m n s \ L o a n _ S u m 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 C o l u m n s \ I n c o m e 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 C o l u m n s \ O u t c o m e 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 C o l u m n s \ r e v e n u e 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 C o l u m n s \ R e v / L o a n   r a t i o 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 C o l u m n s \ I n c o m e / L o a n   r a t i o 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 2 0 2 3 - 0 6 - 0 5 T 1 8 : 2 3 : 1 2 . 6 6 8 8 0 6 4 + 0 3 : 0 0 < / L a s t P r o c e s s e d T i m e > < / D a t a M o d e l i n g S a n d b o x . S e r i a l i z e d S a n d b o x E r r o r C a c h e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 c u s t o m e r _ l o a n s 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 1 2 6 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C l i e n t W i n d o w X M L " > < C u s t o m C o n t e n t > < ! [ C D A T A [ c u s t o m e r _ l o a n s ] ] > < / C u s t o m C o n t e n t > < / G e m i n i > 
</file>

<file path=customXml/item2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O r d e r " > < C u s t o m C o n t e n t > < ! [ C D A T A [ c u s t o m e r _ l o a n s ] ] > < / C u s t o m C o n t e n t > < / G e m i n i > 
</file>

<file path=customXml/item4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c u s t o m e r _ l o a n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< / s t r i n g > < / k e y > < v a l u e > < i n t > 6 1 < / i n t > < / v a l u e > < / i t e m > < i t e m > < k e y > < s t r i n g > D a t e < / s t r i n g > < / k e y > < v a l u e > < i n t > 7 9 < / i n t > < / v a l u e > < / i t e m > < i t e m > < k e y > < s t r i n g > I s _ D e f a u l t ? < / s t r i n g > < / k e y > < v a l u e > < i n t > 1 3 1 < / i n t > < / v a l u e > < / i t e m > < i t e m > < k e y > < s t r i n g > S e n i o r i t y < / s t r i n g > < / k e y > < v a l u e > < i n t > 1 1 1 < / i n t > < / v a l u e > < / i t e m > < i t e m > < k e y > < s t r i n g > R e g i o n < / s t r i n g > < / k e y > < v a l u e > < i n t > 9 5 < / i n t > < / v a l u e > < / i t e m > < i t e m > < k e y > < s t r i n g > L o a n _ S u m < / s t r i n g > < / k e y > < v a l u e > < i n t > 1 2 3 < / i n t > < / v a l u e > < / i t e m > < i t e m > < k e y > < s t r i n g > I n c o m e < / s t r i n g > < / k e y > < v a l u e > < i n t > 1 0 1 < / i n t > < / v a l u e > < / i t e m > < i t e m > < k e y > < s t r i n g > O u t c o m e < / s t r i n g > < / k e y > < v a l u e > < i n t > 1 1 4 < / i n t > < / v a l u e > < / i t e m > < i t e m > < k e y > < s t r i n g > r e v e n u e < / s t r i n g > < / k e y > < v a l u e > < i n t > 1 0 6 < / i n t > < / v a l u e > < / i t e m > < i t e m > < k e y > < s t r i n g > R e v / L o a n   r a t i o < / s t r i n g > < / k e y > < v a l u e > < i n t > 1 5 6 < / i n t > < / v a l u e > < / i t e m > < i t e m > < k e y > < s t r i n g > I n c o m e / L o a n   r a t i o < / s t r i n g > < / k e y > < v a l u e > < i n t > 1 8 6 < / i n t > < / v a l u e > < / i t e m > < / C o l u m n W i d t h s > < C o l u m n D i s p l a y I n d e x > < i t e m > < k e y > < s t r i n g > I D < / s t r i n g > < / k e y > < v a l u e > < i n t > 0 < / i n t > < / v a l u e > < / i t e m > < i t e m > < k e y > < s t r i n g > D a t e < / s t r i n g > < / k e y > < v a l u e > < i n t > 1 < / i n t > < / v a l u e > < / i t e m > < i t e m > < k e y > < s t r i n g > I s _ D e f a u l t ? < / s t r i n g > < / k e y > < v a l u e > < i n t > 2 < / i n t > < / v a l u e > < / i t e m > < i t e m > < k e y > < s t r i n g > S e n i o r i t y < / s t r i n g > < / k e y > < v a l u e > < i n t > 3 < / i n t > < / v a l u e > < / i t e m > < i t e m > < k e y > < s t r i n g > R e g i o n < / s t r i n g > < / k e y > < v a l u e > < i n t > 4 < / i n t > < / v a l u e > < / i t e m > < i t e m > < k e y > < s t r i n g > L o a n _ S u m < / s t r i n g > < / k e y > < v a l u e > < i n t > 5 < / i n t > < / v a l u e > < / i t e m > < i t e m > < k e y > < s t r i n g > I n c o m e < / s t r i n g > < / k e y > < v a l u e > < i n t > 6 < / i n t > < / v a l u e > < / i t e m > < i t e m > < k e y > < s t r i n g > O u t c o m e < / s t r i n g > < / k e y > < v a l u e > < i n t > 7 < / i n t > < / v a l u e > < / i t e m > < i t e m > < k e y > < s t r i n g > r e v e n u e < / s t r i n g > < / k e y > < v a l u e > < i n t > 8 < / i n t > < / v a l u e > < / i t e m > < i t e m > < k e y > < s t r i n g > R e v / L o a n   r a t i o < / s t r i n g > < / k e y > < v a l u e > < i n t > 9 < / i n t > < / v a l u e > < / i t e m > < i t e m > < k e y > < s t r i n g > I n c o m e / L o a n   r a t i o < / s t r i n g > < / k e y > < v a l u e > < i n t > 1 0 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0 7 5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9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Props1.xml><?xml version="1.0" encoding="utf-8"?>
<ds:datastoreItem xmlns:ds="http://schemas.openxmlformats.org/officeDocument/2006/customXml" ds:itemID="{4ABFF747-7F68-4BCC-91DC-F662A36B29A4}">
  <ds:schemaRefs/>
</ds:datastoreItem>
</file>

<file path=customXml/itemProps10.xml><?xml version="1.0" encoding="utf-8"?>
<ds:datastoreItem xmlns:ds="http://schemas.openxmlformats.org/officeDocument/2006/customXml" ds:itemID="{45DFB7D7-22D0-4896-877F-BC9832D0E711}">
  <ds:schemaRefs/>
</ds:datastoreItem>
</file>

<file path=customXml/itemProps11.xml><?xml version="1.0" encoding="utf-8"?>
<ds:datastoreItem xmlns:ds="http://schemas.openxmlformats.org/officeDocument/2006/customXml" ds:itemID="{748DBB86-BC5F-4195-8576-01E271B34298}">
  <ds:schemaRefs/>
</ds:datastoreItem>
</file>

<file path=customXml/itemProps12.xml><?xml version="1.0" encoding="utf-8"?>
<ds:datastoreItem xmlns:ds="http://schemas.openxmlformats.org/officeDocument/2006/customXml" ds:itemID="{F8705112-9A58-4CDF-9F35-5E11FC3186B6}">
  <ds:schemaRefs/>
</ds:datastoreItem>
</file>

<file path=customXml/itemProps13.xml><?xml version="1.0" encoding="utf-8"?>
<ds:datastoreItem xmlns:ds="http://schemas.openxmlformats.org/officeDocument/2006/customXml" ds:itemID="{F49A532F-2EC9-4614-B42F-CC5EEFB312DF}">
  <ds:schemaRefs/>
</ds:datastoreItem>
</file>

<file path=customXml/itemProps14.xml><?xml version="1.0" encoding="utf-8"?>
<ds:datastoreItem xmlns:ds="http://schemas.openxmlformats.org/officeDocument/2006/customXml" ds:itemID="{278BC406-F4D7-4BA6-B068-17BCE352947A}">
  <ds:schemaRefs/>
</ds:datastoreItem>
</file>

<file path=customXml/itemProps15.xml><?xml version="1.0" encoding="utf-8"?>
<ds:datastoreItem xmlns:ds="http://schemas.openxmlformats.org/officeDocument/2006/customXml" ds:itemID="{9B0F27ED-6400-4684-884B-2BF23607BFDA}">
  <ds:schemaRefs/>
</ds:datastoreItem>
</file>

<file path=customXml/itemProps16.xml><?xml version="1.0" encoding="utf-8"?>
<ds:datastoreItem xmlns:ds="http://schemas.openxmlformats.org/officeDocument/2006/customXml" ds:itemID="{A3E53378-BA4D-4EB3-AEB5-0822C1D0CEFC}">
  <ds:schemaRefs/>
</ds:datastoreItem>
</file>

<file path=customXml/itemProps2.xml><?xml version="1.0" encoding="utf-8"?>
<ds:datastoreItem xmlns:ds="http://schemas.openxmlformats.org/officeDocument/2006/customXml" ds:itemID="{252FE1AB-B7DB-4711-9A7A-4BF04AF575A3}">
  <ds:schemaRefs/>
</ds:datastoreItem>
</file>

<file path=customXml/itemProps3.xml><?xml version="1.0" encoding="utf-8"?>
<ds:datastoreItem xmlns:ds="http://schemas.openxmlformats.org/officeDocument/2006/customXml" ds:itemID="{7F1A6D53-237F-4CF0-8A4E-06FE0BEF1C38}">
  <ds:schemaRefs/>
</ds:datastoreItem>
</file>

<file path=customXml/itemProps4.xml><?xml version="1.0" encoding="utf-8"?>
<ds:datastoreItem xmlns:ds="http://schemas.openxmlformats.org/officeDocument/2006/customXml" ds:itemID="{CCD03D24-B237-46B0-804D-37FE08C81A96}">
  <ds:schemaRefs/>
</ds:datastoreItem>
</file>

<file path=customXml/itemProps5.xml><?xml version="1.0" encoding="utf-8"?>
<ds:datastoreItem xmlns:ds="http://schemas.openxmlformats.org/officeDocument/2006/customXml" ds:itemID="{538D6161-6777-47A7-AB1D-49C9C63B6B99}">
  <ds:schemaRefs/>
</ds:datastoreItem>
</file>

<file path=customXml/itemProps6.xml><?xml version="1.0" encoding="utf-8"?>
<ds:datastoreItem xmlns:ds="http://schemas.openxmlformats.org/officeDocument/2006/customXml" ds:itemID="{E536E0F3-FA66-414F-81A6-D594A16226E7}">
  <ds:schemaRefs/>
</ds:datastoreItem>
</file>

<file path=customXml/itemProps7.xml><?xml version="1.0" encoding="utf-8"?>
<ds:datastoreItem xmlns:ds="http://schemas.openxmlformats.org/officeDocument/2006/customXml" ds:itemID="{6879A263-9CC6-42DA-81AF-4A21253C7970}">
  <ds:schemaRefs/>
</ds:datastoreItem>
</file>

<file path=customXml/itemProps8.xml><?xml version="1.0" encoding="utf-8"?>
<ds:datastoreItem xmlns:ds="http://schemas.openxmlformats.org/officeDocument/2006/customXml" ds:itemID="{06EF9329-4EE3-4D5C-8305-92366DD14616}">
  <ds:schemaRefs/>
</ds:datastoreItem>
</file>

<file path=customXml/itemProps9.xml><?xml version="1.0" encoding="utf-8"?>
<ds:datastoreItem xmlns:ds="http://schemas.openxmlformats.org/officeDocument/2006/customXml" ds:itemID="{167E4119-D9A2-436F-B6B5-FECA48B62E21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דוגמא</vt:lpstr>
      <vt:lpstr>dataset</vt:lpstr>
      <vt:lpstr>PivotTable</vt:lpstr>
    </vt:vector>
  </TitlesOfParts>
  <Company>Windows User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 Einy</dc:creator>
  <cp:lastModifiedBy>Ami Sharabi</cp:lastModifiedBy>
  <dcterms:created xsi:type="dcterms:W3CDTF">2016-02-14T15:57:46Z</dcterms:created>
  <dcterms:modified xsi:type="dcterms:W3CDTF">2023-06-06T02:24:48Z</dcterms:modified>
</cp:coreProperties>
</file>