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40" activeTab="2"/>
  </bookViews>
  <sheets>
    <sheet name="80 Art" sheetId="9" r:id="rId1"/>
    <sheet name="Sheet3" sheetId="3" r:id="rId2"/>
    <sheet name="80 WF" sheetId="8" r:id="rId3"/>
  </sheets>
  <calcPr calcId="144525"/>
</workbook>
</file>

<file path=xl/sharedStrings.xml><?xml version="1.0" encoding="utf-8"?>
<sst xmlns="http://schemas.openxmlformats.org/spreadsheetml/2006/main" count="110">
  <si>
    <t>EV48/2017</t>
  </si>
  <si>
    <t xml:space="preserve">20 Mt -80 GSM D/S Art Paper  24" x 36" </t>
  </si>
  <si>
    <t>Opened on 04.09.2017</t>
  </si>
  <si>
    <t>Procurement Meeting on</t>
  </si>
  <si>
    <t>S / No.</t>
  </si>
  <si>
    <t>Ref</t>
  </si>
  <si>
    <t>Brand</t>
  </si>
  <si>
    <t>Country</t>
  </si>
  <si>
    <t>Agent</t>
  </si>
  <si>
    <t>Term</t>
  </si>
  <si>
    <t>Price - USD (CIF)</t>
  </si>
  <si>
    <t>CIF LKR</t>
  </si>
  <si>
    <t>Duty &amp;PAL</t>
  </si>
  <si>
    <t>Est Clearing /Mt</t>
  </si>
  <si>
    <t>Est. Cost/MT -LKR</t>
  </si>
  <si>
    <t>Validity</t>
  </si>
  <si>
    <t>samples</t>
  </si>
  <si>
    <t>Spec.</t>
  </si>
  <si>
    <t>Estimated Deivery</t>
  </si>
  <si>
    <t>Import History</t>
  </si>
  <si>
    <t>Remarks</t>
  </si>
  <si>
    <t>TEC Recommendation</t>
  </si>
  <si>
    <t>9</t>
  </si>
  <si>
    <t>Bilt Graphic</t>
  </si>
  <si>
    <t>India</t>
  </si>
  <si>
    <t>Jupiter Trading</t>
  </si>
  <si>
    <t>CIF</t>
  </si>
  <si>
    <t>30.07.17</t>
  </si>
  <si>
    <t xml:space="preserve">October </t>
  </si>
  <si>
    <t>New</t>
  </si>
  <si>
    <t>8</t>
  </si>
  <si>
    <t>Gold East</t>
  </si>
  <si>
    <t>China</t>
  </si>
  <si>
    <t>04.10.17</t>
  </si>
  <si>
    <t>45 days</t>
  </si>
  <si>
    <t>Used</t>
  </si>
  <si>
    <t>2</t>
  </si>
  <si>
    <t xml:space="preserve">Local </t>
  </si>
  <si>
    <t>Notes</t>
  </si>
  <si>
    <t>1. All prices are exclusive of VAT &amp; NBT</t>
  </si>
  <si>
    <t>2.  Total cost per MT</t>
  </si>
  <si>
    <t>3. Exchange Rate USD 1 = LKR 157/-</t>
  </si>
  <si>
    <t>80 Mt -70 GSM Woodfree Paper  24" x 30"</t>
  </si>
  <si>
    <t>EV 04/2019</t>
  </si>
  <si>
    <t>20 Mt -70 GSM Woodfree Paper  24" x 36"</t>
  </si>
  <si>
    <t>Opened on 21.01.2019</t>
  </si>
  <si>
    <t>Estimaated figures</t>
  </si>
  <si>
    <t>mill</t>
  </si>
  <si>
    <t>Local Agent</t>
  </si>
  <si>
    <t xml:space="preserve">Price - USD </t>
  </si>
  <si>
    <t>1.1</t>
  </si>
  <si>
    <t>Chenming</t>
  </si>
  <si>
    <t>JR international</t>
  </si>
  <si>
    <t>15.02.19</t>
  </si>
  <si>
    <t>End March</t>
  </si>
  <si>
    <t>Quality Acceptable</t>
  </si>
  <si>
    <t>6.1</t>
  </si>
  <si>
    <t>April Intl.</t>
  </si>
  <si>
    <t>Indonesia</t>
  </si>
  <si>
    <t>Lidechsi (Pvt) Ltd</t>
  </si>
  <si>
    <t>CNF</t>
  </si>
  <si>
    <t>31.03.19</t>
  </si>
  <si>
    <t>March/April</t>
  </si>
  <si>
    <t>7.1</t>
  </si>
  <si>
    <t>April Fine</t>
  </si>
  <si>
    <t>PrinticateAsia (Pvt) Ltd</t>
  </si>
  <si>
    <t>21.02.19</t>
  </si>
  <si>
    <t>April</t>
  </si>
  <si>
    <t>90 D's Usance</t>
  </si>
  <si>
    <t>2.1</t>
  </si>
  <si>
    <t xml:space="preserve">Indha Kiat </t>
  </si>
  <si>
    <t xml:space="preserve">CIF </t>
  </si>
  <si>
    <t>3</t>
  </si>
  <si>
    <t>Hongwong</t>
  </si>
  <si>
    <t>S. Korea</t>
  </si>
  <si>
    <t>Paperko (Pvt) Ltd</t>
  </si>
  <si>
    <t>14.02.19</t>
  </si>
  <si>
    <t>5</t>
  </si>
  <si>
    <t>IK</t>
  </si>
  <si>
    <t>HAC industries</t>
  </si>
  <si>
    <t>5.02.19</t>
  </si>
  <si>
    <t>Ex-stock</t>
  </si>
  <si>
    <t>24 x 36</t>
  </si>
  <si>
    <t>4.2</t>
  </si>
  <si>
    <t>TNPL</t>
  </si>
  <si>
    <t xml:space="preserve"> India</t>
  </si>
  <si>
    <t xml:space="preserve">Naraha Computer </t>
  </si>
  <si>
    <t>March</t>
  </si>
  <si>
    <t>24 x 30</t>
  </si>
  <si>
    <t>Quality not acceptable</t>
  </si>
  <si>
    <t>4.1</t>
  </si>
  <si>
    <t>4.3</t>
  </si>
  <si>
    <t>20 Mt -80 GSM Woodfree Paper  24" x 36"</t>
  </si>
  <si>
    <t>1.2</t>
  </si>
  <si>
    <t>6.2</t>
  </si>
  <si>
    <t>7.2</t>
  </si>
  <si>
    <t>2.2</t>
  </si>
  <si>
    <t>4.4</t>
  </si>
  <si>
    <t>20 Mt -150 GSM Art PaperPaper  24" x 36"</t>
  </si>
  <si>
    <t xml:space="preserve">Gold East </t>
  </si>
  <si>
    <t>May</t>
  </si>
  <si>
    <t xml:space="preserve"> 20 Mt</t>
  </si>
  <si>
    <t>4.5</t>
  </si>
  <si>
    <t>Sunbrite</t>
  </si>
  <si>
    <t>24x 36</t>
  </si>
  <si>
    <t>3. Exchange Rate USD 1 = LKR 183/-</t>
  </si>
  <si>
    <t xml:space="preserve"> </t>
  </si>
  <si>
    <t>4.  0.1% added to CNF offers as Insurance</t>
  </si>
  <si>
    <t>Weight /ream</t>
  </si>
  <si>
    <t xml:space="preserve">Aprox 62 reems 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</si>
</sst>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6" borderId="35" applyNumberFormat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7" fillId="5" borderId="3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4" borderId="3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9" borderId="3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9" borderId="31" applyNumberFormat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3" fontId="0" fillId="0" borderId="0" xfId="0" applyNumberFormat="1"/>
    <xf numFmtId="0" fontId="1" fillId="0" borderId="0" xfId="0" applyFont="1" applyAlignment="1">
      <alignment horizontal="left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left" wrapText="1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Alignment="1"/>
    <xf numFmtId="0" fontId="0" fillId="2" borderId="0" xfId="0" applyFill="1"/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3" fontId="2" fillId="0" borderId="9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0" borderId="5" xfId="0" applyFont="1" applyFill="1" applyBorder="1" applyAlignment="1">
      <alignment horizontal="center" wrapText="1"/>
    </xf>
    <xf numFmtId="3" fontId="0" fillId="0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3" fontId="2" fillId="0" borderId="11" xfId="0" applyNumberFormat="1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wrapText="1"/>
    </xf>
    <xf numFmtId="3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3" fontId="2" fillId="0" borderId="14" xfId="0" applyNumberFormat="1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6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0" borderId="18" xfId="0" applyFill="1" applyBorder="1" applyAlignment="1">
      <alignment horizontal="left" wrapText="1"/>
    </xf>
    <xf numFmtId="0" fontId="0" fillId="0" borderId="18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18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left" wrapText="1"/>
    </xf>
    <xf numFmtId="0" fontId="0" fillId="0" borderId="20" xfId="0" applyFill="1" applyBorder="1" applyAlignment="1">
      <alignment horizontal="left"/>
    </xf>
    <xf numFmtId="0" fontId="0" fillId="0" borderId="20" xfId="0" applyFill="1" applyBorder="1" applyAlignment="1">
      <alignment horizontal="center"/>
    </xf>
    <xf numFmtId="0" fontId="0" fillId="0" borderId="20" xfId="0" applyFont="1" applyFill="1" applyBorder="1" applyAlignment="1">
      <alignment horizontal="center" wrapText="1"/>
    </xf>
    <xf numFmtId="3" fontId="0" fillId="0" borderId="18" xfId="0" applyNumberFormat="1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 wrapText="1"/>
    </xf>
    <xf numFmtId="3" fontId="2" fillId="0" borderId="22" xfId="0" applyNumberFormat="1" applyFont="1" applyFill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16" fontId="0" fillId="0" borderId="18" xfId="0" applyNumberFormat="1" applyFill="1" applyBorder="1" applyAlignment="1">
      <alignment horizontal="left"/>
    </xf>
    <xf numFmtId="3" fontId="0" fillId="0" borderId="20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 wrapText="1"/>
    </xf>
    <xf numFmtId="3" fontId="2" fillId="0" borderId="25" xfId="0" applyNumberFormat="1" applyFont="1" applyFill="1" applyBorder="1" applyAlignment="1">
      <alignment horizontal="center" wrapText="1"/>
    </xf>
    <xf numFmtId="0" fontId="0" fillId="0" borderId="26" xfId="0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left" wrapText="1"/>
    </xf>
    <xf numFmtId="0" fontId="2" fillId="0" borderId="22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27"/>
  <sheetViews>
    <sheetView workbookViewId="0">
      <selection activeCell="A2" sqref="A2:R18"/>
    </sheetView>
  </sheetViews>
  <sheetFormatPr defaultColWidth="9" defaultRowHeight="15"/>
  <cols>
    <col min="1" max="1" width="5.57142857142857" style="1" customWidth="1"/>
    <col min="2" max="2" width="5.14285714285714" style="2" customWidth="1"/>
    <col min="3" max="3" width="13.5714285714286" style="2" customWidth="1"/>
    <col min="4" max="4" width="8.42857142857143" style="2" customWidth="1"/>
    <col min="5" max="5" width="16.7142857142857" style="3" customWidth="1"/>
    <col min="6" max="6" width="6.57142857142857" style="1" customWidth="1"/>
    <col min="7" max="7" width="5.42857142857143" customWidth="1"/>
    <col min="8" max="8" width="7.14285714285714" style="4" customWidth="1"/>
    <col min="9" max="9" width="8.42857142857143" customWidth="1"/>
    <col min="10" max="10" width="7.42857142857143" customWidth="1"/>
    <col min="11" max="11" width="8.28571428571429" customWidth="1"/>
    <col min="12" max="12" width="11.7142857142857" style="5" customWidth="1"/>
    <col min="13" max="13" width="9" customWidth="1"/>
    <col min="14" max="14" width="10.2857142857143" hidden="1" customWidth="1"/>
    <col min="15" max="15" width="9.71428571428571" hidden="1" customWidth="1"/>
    <col min="16" max="16" width="12.2857142857143" style="3" customWidth="1"/>
    <col min="17" max="17" width="10.4285714285714" style="1" customWidth="1"/>
    <col min="18" max="18" width="12.5714285714286" customWidth="1"/>
    <col min="19" max="19" width="21.8571428571429" customWidth="1"/>
    <col min="23" max="23" width="17.7142857142857" customWidth="1"/>
    <col min="25" max="25" width="15" customWidth="1"/>
    <col min="26" max="26" width="13.7142857142857" customWidth="1"/>
  </cols>
  <sheetData>
    <row r="3" ht="15.75" customHeight="1" spans="3:16">
      <c r="C3" s="8"/>
      <c r="D3" s="7"/>
      <c r="E3" s="8"/>
      <c r="F3" s="79"/>
      <c r="G3" s="9"/>
      <c r="H3" s="37"/>
      <c r="P3" t="s">
        <v>0</v>
      </c>
    </row>
    <row r="4" ht="15.75" customHeight="1" spans="3:16">
      <c r="C4" s="8" t="s">
        <v>1</v>
      </c>
      <c r="D4" s="7"/>
      <c r="E4" s="8"/>
      <c r="F4" s="79"/>
      <c r="G4" s="9"/>
      <c r="H4" s="37"/>
      <c r="P4" s="68" t="s">
        <v>2</v>
      </c>
    </row>
    <row r="5" ht="15.75" customHeight="1" spans="3:16">
      <c r="C5" s="8"/>
      <c r="D5" s="7"/>
      <c r="E5" s="8"/>
      <c r="F5" s="79"/>
      <c r="G5" s="9"/>
      <c r="H5" s="37"/>
      <c r="P5" s="68" t="s">
        <v>3</v>
      </c>
    </row>
    <row r="6" ht="15.75" customHeight="1" spans="3:16">
      <c r="C6" s="8"/>
      <c r="D6" s="7"/>
      <c r="E6" s="8"/>
      <c r="F6" s="79"/>
      <c r="G6" s="9"/>
      <c r="H6" s="37"/>
      <c r="P6"/>
    </row>
    <row r="7" ht="15.75" customHeight="1" spans="3:16">
      <c r="C7" s="8"/>
      <c r="D7" s="7"/>
      <c r="E7" s="8"/>
      <c r="F7" s="79"/>
      <c r="G7" s="9"/>
      <c r="H7" s="37"/>
      <c r="P7"/>
    </row>
    <row r="8" ht="2.25" customHeight="1" spans="2:18">
      <c r="B8" s="10"/>
      <c r="C8" s="10"/>
      <c r="D8" s="10"/>
      <c r="E8" s="11"/>
      <c r="F8" s="12"/>
      <c r="G8" s="12"/>
      <c r="H8" s="34"/>
      <c r="I8" s="39"/>
      <c r="J8" s="40"/>
      <c r="K8" s="40"/>
      <c r="L8" s="39"/>
      <c r="M8" s="12"/>
      <c r="N8" s="34"/>
      <c r="O8" s="12"/>
      <c r="P8" s="11"/>
      <c r="Q8" s="12"/>
      <c r="R8" s="40"/>
    </row>
    <row r="9" ht="46.5" customHeight="1" spans="1:19">
      <c r="A9" s="13" t="s">
        <v>4</v>
      </c>
      <c r="B9" s="14" t="s">
        <v>5</v>
      </c>
      <c r="C9" s="15" t="s">
        <v>6</v>
      </c>
      <c r="D9" s="16" t="s">
        <v>7</v>
      </c>
      <c r="E9" s="16" t="s">
        <v>8</v>
      </c>
      <c r="F9" s="17"/>
      <c r="G9" s="17" t="s">
        <v>9</v>
      </c>
      <c r="H9" s="41" t="s">
        <v>10</v>
      </c>
      <c r="I9" s="42" t="s">
        <v>11</v>
      </c>
      <c r="J9" s="41" t="s">
        <v>12</v>
      </c>
      <c r="K9" s="43" t="s">
        <v>13</v>
      </c>
      <c r="L9" s="44" t="s">
        <v>14</v>
      </c>
      <c r="M9" s="45" t="s">
        <v>15</v>
      </c>
      <c r="N9" s="17" t="s">
        <v>16</v>
      </c>
      <c r="O9" s="17" t="s">
        <v>17</v>
      </c>
      <c r="P9" s="15" t="s">
        <v>18</v>
      </c>
      <c r="Q9" s="43" t="s">
        <v>19</v>
      </c>
      <c r="R9" s="69" t="s">
        <v>20</v>
      </c>
      <c r="S9" s="103" t="s">
        <v>21</v>
      </c>
    </row>
    <row r="10" ht="39" customHeight="1" spans="1:19">
      <c r="A10" s="80">
        <v>1</v>
      </c>
      <c r="B10" s="81" t="s">
        <v>22</v>
      </c>
      <c r="C10" s="82" t="s">
        <v>23</v>
      </c>
      <c r="D10" s="83" t="s">
        <v>24</v>
      </c>
      <c r="E10" s="83" t="s">
        <v>25</v>
      </c>
      <c r="F10" s="84">
        <v>80</v>
      </c>
      <c r="G10" s="84" t="s">
        <v>26</v>
      </c>
      <c r="H10" s="85">
        <v>875</v>
      </c>
      <c r="I10" s="93">
        <f>(H10*157)</f>
        <v>137375</v>
      </c>
      <c r="J10" s="85">
        <f>I10*15%</f>
        <v>20606.25</v>
      </c>
      <c r="K10" s="94">
        <v>1800</v>
      </c>
      <c r="L10" s="95">
        <f>I10+J10+K10</f>
        <v>159781.25</v>
      </c>
      <c r="M10" s="96" t="s">
        <v>27</v>
      </c>
      <c r="N10" s="84"/>
      <c r="O10" s="84"/>
      <c r="P10" s="97" t="s">
        <v>28</v>
      </c>
      <c r="Q10" s="84" t="s">
        <v>29</v>
      </c>
      <c r="R10" s="104"/>
      <c r="S10" s="51"/>
    </row>
    <row r="11" ht="39" customHeight="1" spans="1:19">
      <c r="A11" s="86">
        <v>2</v>
      </c>
      <c r="B11" s="23" t="s">
        <v>30</v>
      </c>
      <c r="C11" s="24" t="s">
        <v>31</v>
      </c>
      <c r="D11" s="25" t="s">
        <v>32</v>
      </c>
      <c r="E11" s="25" t="s">
        <v>25</v>
      </c>
      <c r="F11" s="26">
        <v>80</v>
      </c>
      <c r="G11" s="26" t="s">
        <v>26</v>
      </c>
      <c r="H11" s="53">
        <v>880</v>
      </c>
      <c r="I11" s="54">
        <f>(H11*157)</f>
        <v>138160</v>
      </c>
      <c r="J11" s="53">
        <f>I11*15%</f>
        <v>20724</v>
      </c>
      <c r="K11" s="56">
        <v>1800</v>
      </c>
      <c r="L11" s="57">
        <f>I11+J11+K11</f>
        <v>160684</v>
      </c>
      <c r="M11" s="51" t="s">
        <v>33</v>
      </c>
      <c r="N11" s="22"/>
      <c r="O11" s="22"/>
      <c r="P11" s="25" t="s">
        <v>34</v>
      </c>
      <c r="Q11" s="26" t="s">
        <v>35</v>
      </c>
      <c r="R11" s="105"/>
      <c r="S11" s="51"/>
    </row>
    <row r="12" ht="36.75" customHeight="1" spans="1:19">
      <c r="A12" s="87">
        <v>3</v>
      </c>
      <c r="B12" s="88" t="s">
        <v>36</v>
      </c>
      <c r="C12" s="89" t="s">
        <v>31</v>
      </c>
      <c r="D12" s="90" t="s">
        <v>32</v>
      </c>
      <c r="E12" s="90" t="s">
        <v>25</v>
      </c>
      <c r="F12" s="91">
        <v>80</v>
      </c>
      <c r="G12" s="91" t="s">
        <v>37</v>
      </c>
      <c r="H12" s="92"/>
      <c r="I12" s="98"/>
      <c r="J12" s="92"/>
      <c r="K12" s="99"/>
      <c r="L12" s="100">
        <v>162000</v>
      </c>
      <c r="M12" s="101" t="s">
        <v>33</v>
      </c>
      <c r="N12" s="91"/>
      <c r="O12" s="91"/>
      <c r="P12" s="90" t="s">
        <v>34</v>
      </c>
      <c r="Q12" s="91" t="s">
        <v>35</v>
      </c>
      <c r="R12" s="106"/>
      <c r="S12" s="107"/>
    </row>
    <row r="13" ht="21" customHeight="1" spans="1:19">
      <c r="A13" s="12"/>
      <c r="B13" s="28"/>
      <c r="C13" s="29"/>
      <c r="D13" s="30"/>
      <c r="E13" s="30"/>
      <c r="F13" s="27"/>
      <c r="G13" s="27"/>
      <c r="H13" s="59"/>
      <c r="I13" s="60"/>
      <c r="J13" s="59"/>
      <c r="K13" s="59"/>
      <c r="L13" s="102"/>
      <c r="M13" s="27"/>
      <c r="N13" s="27"/>
      <c r="O13" s="27"/>
      <c r="P13" s="30"/>
      <c r="Q13" s="27"/>
      <c r="R13" s="27"/>
      <c r="S13" s="27"/>
    </row>
    <row r="14" ht="18" customHeight="1" spans="1:18">
      <c r="A14" s="32" t="s">
        <v>38</v>
      </c>
      <c r="B14" s="33" t="s">
        <v>39</v>
      </c>
      <c r="C14" s="3"/>
      <c r="D14" s="34"/>
      <c r="G14" s="34"/>
      <c r="H14" s="34"/>
      <c r="I14" s="34"/>
      <c r="J14" s="34"/>
      <c r="K14" s="34"/>
      <c r="L14" s="66"/>
      <c r="M14" s="12"/>
      <c r="O14" s="12"/>
      <c r="P14" s="11"/>
      <c r="Q14" s="12"/>
      <c r="R14" s="40"/>
    </row>
    <row r="15" ht="18" customHeight="1" spans="1:18">
      <c r="A15" s="11"/>
      <c r="B15" s="33" t="s">
        <v>40</v>
      </c>
      <c r="C15" s="3"/>
      <c r="D15" s="34"/>
      <c r="G15" s="34"/>
      <c r="H15" s="34"/>
      <c r="I15" s="34"/>
      <c r="J15" s="34"/>
      <c r="K15" s="34"/>
      <c r="L15" s="63"/>
      <c r="M15" s="12"/>
      <c r="O15" s="12"/>
      <c r="P15" s="11"/>
      <c r="Q15" s="12"/>
      <c r="R15" s="40"/>
    </row>
    <row r="16" ht="18" customHeight="1" spans="1:18">
      <c r="A16" s="11"/>
      <c r="B16" s="35" t="s">
        <v>41</v>
      </c>
      <c r="C16" s="3"/>
      <c r="D16" s="34"/>
      <c r="G16" s="34"/>
      <c r="H16" s="34"/>
      <c r="I16" s="34"/>
      <c r="J16" s="34"/>
      <c r="K16" s="34"/>
      <c r="L16" s="64"/>
      <c r="N16" s="12"/>
      <c r="O16" s="12"/>
      <c r="Q16" s="78"/>
      <c r="R16" s="3"/>
    </row>
    <row r="17" ht="18" customHeight="1" spans="2:18">
      <c r="B17" s="36"/>
      <c r="C17" s="11"/>
      <c r="D17" s="35"/>
      <c r="G17" s="34"/>
      <c r="H17" s="34"/>
      <c r="I17" s="34"/>
      <c r="J17" s="34"/>
      <c r="K17" s="34"/>
      <c r="M17" s="10"/>
      <c r="O17" s="12"/>
      <c r="P17" s="11"/>
      <c r="Q17" s="12"/>
      <c r="R17" s="40"/>
    </row>
    <row r="18" ht="18" customHeight="1" spans="2:18">
      <c r="B18" s="35"/>
      <c r="C18" s="11"/>
      <c r="D18" s="35"/>
      <c r="G18" s="11"/>
      <c r="I18" s="3"/>
      <c r="J18" s="34"/>
      <c r="K18" s="34"/>
      <c r="M18" s="67"/>
      <c r="O18" s="12"/>
      <c r="P18" s="11"/>
      <c r="Q18" s="12"/>
      <c r="R18" s="40"/>
    </row>
    <row r="19" ht="18" customHeight="1" spans="2:18">
      <c r="B19" s="10"/>
      <c r="I19" s="11"/>
      <c r="J19" s="34"/>
      <c r="K19" s="34"/>
      <c r="M19" s="12"/>
      <c r="N19" s="12"/>
      <c r="O19" s="12"/>
      <c r="P19" s="11"/>
      <c r="Q19" s="12"/>
      <c r="R19" s="40"/>
    </row>
    <row r="20" ht="18" customHeight="1" spans="2:18">
      <c r="B20" s="10"/>
      <c r="G20" s="12"/>
      <c r="H20" s="34"/>
      <c r="I20" s="34"/>
      <c r="J20" s="34"/>
      <c r="K20" s="34"/>
      <c r="L20" s="66"/>
      <c r="M20" s="27"/>
      <c r="N20" s="12"/>
      <c r="O20" s="12"/>
      <c r="P20" s="11"/>
      <c r="Q20" s="12"/>
      <c r="R20" s="40"/>
    </row>
    <row r="21" ht="18" customHeight="1" spans="2:18">
      <c r="B21" s="10"/>
      <c r="C21" s="10"/>
      <c r="D21" s="10"/>
      <c r="G21" s="12"/>
      <c r="H21" s="34"/>
      <c r="I21" s="34"/>
      <c r="J21" s="34"/>
      <c r="K21" s="34"/>
      <c r="L21" s="66"/>
      <c r="M21" s="12"/>
      <c r="N21" s="12"/>
      <c r="O21" s="12"/>
      <c r="P21" s="11"/>
      <c r="Q21" s="12"/>
      <c r="R21" s="40"/>
    </row>
    <row r="22" ht="18" customHeight="1" spans="2:18">
      <c r="B22" s="10"/>
      <c r="G22" s="12"/>
      <c r="H22" s="34"/>
      <c r="I22" s="34"/>
      <c r="J22" s="34"/>
      <c r="K22" s="34"/>
      <c r="L22" s="63"/>
      <c r="M22" s="12"/>
      <c r="N22" s="12"/>
      <c r="O22" s="12"/>
      <c r="P22" s="11"/>
      <c r="Q22" s="12"/>
      <c r="R22" s="40"/>
    </row>
    <row r="23" ht="18" customHeight="1" spans="2:18">
      <c r="B23" s="10"/>
      <c r="G23" s="12"/>
      <c r="H23" s="34"/>
      <c r="I23" s="34"/>
      <c r="J23" s="34"/>
      <c r="K23" s="34"/>
      <c r="L23" s="65"/>
      <c r="M23" s="12"/>
      <c r="N23" s="12"/>
      <c r="O23" s="12"/>
      <c r="P23" s="11"/>
      <c r="Q23" s="12"/>
      <c r="R23" s="40"/>
    </row>
    <row r="24" ht="18" customHeight="1" spans="2:18">
      <c r="B24" s="10"/>
      <c r="G24" s="12"/>
      <c r="H24" s="34"/>
      <c r="I24" s="34"/>
      <c r="J24" s="34"/>
      <c r="K24" s="34"/>
      <c r="L24" s="65"/>
      <c r="M24" s="12"/>
      <c r="N24" s="12"/>
      <c r="O24" s="12"/>
      <c r="P24" s="11"/>
      <c r="Q24" s="12"/>
      <c r="R24" s="40"/>
    </row>
    <row r="25" ht="18" customHeight="1" spans="2:18">
      <c r="B25" s="10"/>
      <c r="C25" s="10"/>
      <c r="D25" s="10"/>
      <c r="E25" s="11"/>
      <c r="F25" s="12"/>
      <c r="G25" s="12"/>
      <c r="H25" s="34"/>
      <c r="I25" s="34"/>
      <c r="J25" s="34"/>
      <c r="K25" s="34"/>
      <c r="L25" s="65"/>
      <c r="M25" s="12"/>
      <c r="N25" s="12"/>
      <c r="O25" s="12"/>
      <c r="P25" s="11"/>
      <c r="Q25" s="12"/>
      <c r="R25" s="40"/>
    </row>
    <row r="26" ht="18" customHeight="1" spans="2:18">
      <c r="B26" s="10"/>
      <c r="C26" s="10"/>
      <c r="D26" s="10"/>
      <c r="E26" s="11"/>
      <c r="F26" s="12"/>
      <c r="G26" s="12"/>
      <c r="H26" s="34"/>
      <c r="I26" s="34"/>
      <c r="J26" s="34"/>
      <c r="K26" s="34"/>
      <c r="L26" s="65"/>
      <c r="M26" s="12"/>
      <c r="N26" s="12"/>
      <c r="O26" s="12"/>
      <c r="P26" s="11"/>
      <c r="Q26" s="12"/>
      <c r="R26" s="40"/>
    </row>
    <row r="27" ht="18" customHeight="1" spans="2:18">
      <c r="B27" s="10"/>
      <c r="C27" s="10"/>
      <c r="D27" s="10"/>
      <c r="E27" s="11"/>
      <c r="F27" s="12"/>
      <c r="G27" s="12"/>
      <c r="H27" s="34"/>
      <c r="I27" s="34"/>
      <c r="J27" s="34"/>
      <c r="K27" s="34"/>
      <c r="L27" s="65"/>
      <c r="M27" s="12"/>
      <c r="N27" s="12"/>
      <c r="O27" s="12"/>
      <c r="P27" s="11"/>
      <c r="Q27" s="12"/>
      <c r="R27" s="40"/>
    </row>
  </sheetData>
  <sortState ref="A10:Q12">
    <sortCondition ref="L10:L12"/>
  </sortState>
  <pageMargins left="0" right="0" top="0.5" bottom="0" header="0.3" footer="0.3"/>
  <pageSetup paperSize="9" scale="9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tabSelected="1" workbookViewId="0">
      <selection activeCell="D3" sqref="D3"/>
    </sheetView>
  </sheetViews>
  <sheetFormatPr defaultColWidth="9" defaultRowHeight="15"/>
  <cols>
    <col min="1" max="1" width="5.57142857142857" style="1" customWidth="1"/>
    <col min="2" max="2" width="5.14285714285714" style="2" customWidth="1"/>
    <col min="3" max="4" width="13.5714285714286" style="2" customWidth="1"/>
    <col min="5" max="5" width="9.57142857142857" style="2" customWidth="1"/>
    <col min="6" max="6" width="16.7142857142857" style="3" customWidth="1"/>
    <col min="7" max="7" width="7.42857142857143" style="3" customWidth="1"/>
    <col min="8" max="8" width="5.42857142857143" customWidth="1"/>
    <col min="9" max="9" width="7.14285714285714" style="4" customWidth="1"/>
    <col min="10" max="10" width="8.42857142857143" customWidth="1"/>
    <col min="11" max="11" width="7.42857142857143" customWidth="1"/>
    <col min="12" max="12" width="8.28571428571429" customWidth="1"/>
    <col min="13" max="13" width="11.7142857142857" style="5" customWidth="1"/>
    <col min="14" max="14" width="9" customWidth="1"/>
    <col min="15" max="15" width="10.2857142857143" hidden="1" customWidth="1"/>
    <col min="16" max="16" width="9.71428571428571" hidden="1" customWidth="1"/>
    <col min="17" max="17" width="12.2857142857143" style="3" customWidth="1"/>
    <col min="18" max="18" width="10.4285714285714" style="1" customWidth="1"/>
    <col min="19" max="19" width="12.5714285714286" customWidth="1"/>
    <col min="20" max="20" width="21.8571428571429" customWidth="1"/>
    <col min="21" max="21" width="13" customWidth="1"/>
    <col min="24" max="24" width="17.7142857142857" customWidth="1"/>
    <col min="26" max="26" width="15" customWidth="1"/>
    <col min="27" max="27" width="13.7142857142857" customWidth="1"/>
  </cols>
  <sheetData>
    <row r="1" ht="15.75" customHeight="1" spans="3:19">
      <c r="C1" s="6" t="s">
        <v>42</v>
      </c>
      <c r="D1" s="6"/>
      <c r="E1" s="7"/>
      <c r="F1" s="8"/>
      <c r="G1" s="8"/>
      <c r="H1" s="9"/>
      <c r="I1" s="37"/>
      <c r="S1" t="s">
        <v>43</v>
      </c>
    </row>
    <row r="2" ht="15.75" customHeight="1" spans="3:19">
      <c r="C2" s="6" t="s">
        <v>44</v>
      </c>
      <c r="D2" s="6"/>
      <c r="E2" s="7"/>
      <c r="F2" s="8"/>
      <c r="G2" s="8"/>
      <c r="H2" s="9"/>
      <c r="I2" s="37"/>
      <c r="S2" s="68" t="s">
        <v>45</v>
      </c>
    </row>
    <row r="3" ht="15.75" customHeight="1" spans="3:19">
      <c r="C3" s="8"/>
      <c r="D3" s="8"/>
      <c r="E3" s="7"/>
      <c r="F3" s="8"/>
      <c r="G3" s="8"/>
      <c r="H3" s="9"/>
      <c r="I3" s="37"/>
      <c r="L3" s="38" t="s">
        <v>46</v>
      </c>
      <c r="S3" s="68" t="s">
        <v>3</v>
      </c>
    </row>
    <row r="4" ht="12" customHeight="1" spans="2:19">
      <c r="B4" s="10"/>
      <c r="C4" s="10"/>
      <c r="D4" s="10"/>
      <c r="E4" s="10"/>
      <c r="F4" s="11"/>
      <c r="G4" s="11"/>
      <c r="H4" s="12"/>
      <c r="I4" s="34"/>
      <c r="J4" s="39"/>
      <c r="K4" s="40"/>
      <c r="L4" s="40"/>
      <c r="M4" s="39"/>
      <c r="N4" s="12"/>
      <c r="O4" s="34"/>
      <c r="P4" s="12"/>
      <c r="Q4" s="11"/>
      <c r="R4" s="12"/>
      <c r="S4" s="40"/>
    </row>
    <row r="5" ht="46.5" customHeight="1" spans="1:20">
      <c r="A5" s="13" t="s">
        <v>4</v>
      </c>
      <c r="B5" s="14" t="s">
        <v>5</v>
      </c>
      <c r="C5" s="15" t="s">
        <v>6</v>
      </c>
      <c r="D5" s="15" t="s">
        <v>47</v>
      </c>
      <c r="E5" s="16" t="s">
        <v>7</v>
      </c>
      <c r="F5" s="16" t="s">
        <v>48</v>
      </c>
      <c r="G5" s="16"/>
      <c r="H5" s="17" t="s">
        <v>9</v>
      </c>
      <c r="I5" s="41" t="s">
        <v>49</v>
      </c>
      <c r="J5" s="42" t="s">
        <v>11</v>
      </c>
      <c r="K5" s="41" t="s">
        <v>12</v>
      </c>
      <c r="L5" s="43" t="s">
        <v>13</v>
      </c>
      <c r="M5" s="44" t="s">
        <v>14</v>
      </c>
      <c r="N5" s="45" t="s">
        <v>15</v>
      </c>
      <c r="O5" s="17" t="s">
        <v>16</v>
      </c>
      <c r="P5" s="17" t="s">
        <v>17</v>
      </c>
      <c r="Q5" s="15" t="s">
        <v>18</v>
      </c>
      <c r="R5" s="43" t="s">
        <v>19</v>
      </c>
      <c r="S5" s="69" t="s">
        <v>20</v>
      </c>
      <c r="T5" s="70" t="s">
        <v>21</v>
      </c>
    </row>
    <row r="6" ht="30.75" customHeight="1" spans="1:20">
      <c r="A6" s="18">
        <v>1</v>
      </c>
      <c r="B6" s="19" t="s">
        <v>50</v>
      </c>
      <c r="C6" s="20" t="s">
        <v>51</v>
      </c>
      <c r="D6" s="20"/>
      <c r="E6" s="20" t="s">
        <v>32</v>
      </c>
      <c r="F6" s="20" t="s">
        <v>52</v>
      </c>
      <c r="G6" s="21">
        <v>70</v>
      </c>
      <c r="H6" s="22" t="s">
        <v>26</v>
      </c>
      <c r="I6" s="46">
        <v>860</v>
      </c>
      <c r="J6" s="47">
        <f t="shared" ref="J6:J14" si="0">(I6*183)</f>
        <v>157380</v>
      </c>
      <c r="K6" s="48">
        <f t="shared" ref="K6:K14" si="1">J6*7.5%</f>
        <v>11803.5</v>
      </c>
      <c r="L6" s="49">
        <v>1800</v>
      </c>
      <c r="M6" s="50">
        <f>J6+K6+L6</f>
        <v>170983.5</v>
      </c>
      <c r="N6" s="51" t="s">
        <v>53</v>
      </c>
      <c r="O6" s="22"/>
      <c r="P6" s="22"/>
      <c r="Q6" s="21" t="s">
        <v>54</v>
      </c>
      <c r="R6" s="22" t="s">
        <v>35</v>
      </c>
      <c r="S6" s="71"/>
      <c r="T6" s="46" t="s">
        <v>55</v>
      </c>
    </row>
    <row r="7" ht="30.75" customHeight="1" spans="1:20">
      <c r="A7" s="18">
        <v>2</v>
      </c>
      <c r="B7" s="19" t="s">
        <v>56</v>
      </c>
      <c r="C7" s="20" t="s">
        <v>57</v>
      </c>
      <c r="D7" s="20"/>
      <c r="E7" s="20" t="s">
        <v>58</v>
      </c>
      <c r="F7" s="21" t="s">
        <v>59</v>
      </c>
      <c r="G7" s="21">
        <v>70</v>
      </c>
      <c r="H7" s="22" t="s">
        <v>60</v>
      </c>
      <c r="I7" s="46">
        <v>876</v>
      </c>
      <c r="J7" s="47">
        <f>(I7*1.001*183)</f>
        <v>160468.308</v>
      </c>
      <c r="K7" s="48">
        <f t="shared" si="1"/>
        <v>12035.1231</v>
      </c>
      <c r="L7" s="49">
        <v>1800</v>
      </c>
      <c r="M7" s="50">
        <f>SUM(J7:L7)</f>
        <v>174303.4311</v>
      </c>
      <c r="N7" s="51" t="s">
        <v>61</v>
      </c>
      <c r="O7" s="22"/>
      <c r="P7" s="22"/>
      <c r="Q7" s="20" t="s">
        <v>62</v>
      </c>
      <c r="R7" s="22" t="s">
        <v>35</v>
      </c>
      <c r="S7" s="71"/>
      <c r="T7" s="72" t="s">
        <v>55</v>
      </c>
    </row>
    <row r="8" ht="30.75" customHeight="1" spans="1:20">
      <c r="A8" s="18">
        <v>3</v>
      </c>
      <c r="B8" s="19" t="s">
        <v>63</v>
      </c>
      <c r="C8" s="20" t="s">
        <v>64</v>
      </c>
      <c r="D8" s="20"/>
      <c r="E8" s="21" t="s">
        <v>58</v>
      </c>
      <c r="F8" s="21" t="s">
        <v>65</v>
      </c>
      <c r="G8" s="21">
        <v>70</v>
      </c>
      <c r="H8" s="22" t="s">
        <v>60</v>
      </c>
      <c r="I8" s="46">
        <v>896</v>
      </c>
      <c r="J8" s="47">
        <f>(I8*1.001*183)</f>
        <v>164131.968</v>
      </c>
      <c r="K8" s="48">
        <f t="shared" si="1"/>
        <v>12309.8976</v>
      </c>
      <c r="L8" s="49">
        <v>1800</v>
      </c>
      <c r="M8" s="50">
        <f>SUM(J8:L8)</f>
        <v>178241.8656</v>
      </c>
      <c r="N8" s="51" t="s">
        <v>66</v>
      </c>
      <c r="O8" s="22"/>
      <c r="P8" s="22"/>
      <c r="Q8" s="20" t="s">
        <v>67</v>
      </c>
      <c r="R8" s="22" t="s">
        <v>35</v>
      </c>
      <c r="S8" s="71" t="s">
        <v>68</v>
      </c>
      <c r="T8" s="72" t="s">
        <v>55</v>
      </c>
    </row>
    <row r="9" ht="30.75" customHeight="1" spans="1:22">
      <c r="A9" s="18">
        <v>4</v>
      </c>
      <c r="B9" s="19" t="s">
        <v>69</v>
      </c>
      <c r="C9" s="20" t="s">
        <v>70</v>
      </c>
      <c r="D9" s="20"/>
      <c r="E9" s="21" t="s">
        <v>58</v>
      </c>
      <c r="F9" s="21" t="s">
        <v>25</v>
      </c>
      <c r="G9" s="21">
        <v>70</v>
      </c>
      <c r="H9" s="22" t="s">
        <v>71</v>
      </c>
      <c r="I9" s="46">
        <v>900</v>
      </c>
      <c r="J9" s="47">
        <f>(I9*1.01*183)</f>
        <v>166347</v>
      </c>
      <c r="K9" s="48">
        <f t="shared" si="1"/>
        <v>12476.025</v>
      </c>
      <c r="L9" s="49">
        <v>1800</v>
      </c>
      <c r="M9" s="50">
        <f>J9+K9+L9</f>
        <v>180623.025</v>
      </c>
      <c r="N9" s="51" t="s">
        <v>66</v>
      </c>
      <c r="O9" s="22"/>
      <c r="P9" s="22"/>
      <c r="Q9" s="21" t="s">
        <v>54</v>
      </c>
      <c r="R9" s="22" t="s">
        <v>35</v>
      </c>
      <c r="S9" s="73"/>
      <c r="T9" s="72" t="s">
        <v>55</v>
      </c>
      <c r="V9" s="5" t="e">
        <f>M9-#REF!</f>
        <v>#REF!</v>
      </c>
    </row>
    <row r="10" ht="30.75" customHeight="1" spans="1:22">
      <c r="A10" s="18">
        <v>5</v>
      </c>
      <c r="B10" s="19" t="s">
        <v>72</v>
      </c>
      <c r="C10" s="20" t="s">
        <v>73</v>
      </c>
      <c r="D10" s="20"/>
      <c r="E10" s="21" t="s">
        <v>74</v>
      </c>
      <c r="F10" s="21" t="s">
        <v>75</v>
      </c>
      <c r="G10" s="21">
        <v>70</v>
      </c>
      <c r="H10" s="22" t="s">
        <v>26</v>
      </c>
      <c r="I10" s="46">
        <v>970</v>
      </c>
      <c r="J10" s="47">
        <f t="shared" si="0"/>
        <v>177510</v>
      </c>
      <c r="K10" s="48">
        <f t="shared" si="1"/>
        <v>13313.25</v>
      </c>
      <c r="L10" s="49">
        <v>1800</v>
      </c>
      <c r="M10" s="50">
        <f>J10+K10+L10</f>
        <v>192623.25</v>
      </c>
      <c r="N10" s="51" t="s">
        <v>76</v>
      </c>
      <c r="O10" s="22"/>
      <c r="P10" s="22"/>
      <c r="Q10" s="21"/>
      <c r="R10" s="22" t="s">
        <v>35</v>
      </c>
      <c r="S10" s="73"/>
      <c r="T10" s="46" t="s">
        <v>55</v>
      </c>
      <c r="V10" s="5"/>
    </row>
    <row r="11" ht="30.75" customHeight="1" spans="1:22">
      <c r="A11" s="18">
        <v>6</v>
      </c>
      <c r="B11" s="19" t="s">
        <v>77</v>
      </c>
      <c r="C11" s="20" t="s">
        <v>78</v>
      </c>
      <c r="D11" s="20"/>
      <c r="E11" s="20" t="s">
        <v>58</v>
      </c>
      <c r="F11" s="21" t="s">
        <v>79</v>
      </c>
      <c r="G11" s="21">
        <v>70</v>
      </c>
      <c r="H11" s="22" t="s">
        <v>37</v>
      </c>
      <c r="I11" s="46"/>
      <c r="J11" s="47">
        <f t="shared" si="0"/>
        <v>0</v>
      </c>
      <c r="K11" s="48">
        <f t="shared" si="1"/>
        <v>0</v>
      </c>
      <c r="L11" s="52"/>
      <c r="M11" s="50">
        <v>193900</v>
      </c>
      <c r="N11" s="51" t="s">
        <v>80</v>
      </c>
      <c r="O11" s="22"/>
      <c r="P11" s="22"/>
      <c r="Q11" s="20" t="s">
        <v>81</v>
      </c>
      <c r="R11" s="22" t="s">
        <v>35</v>
      </c>
      <c r="S11" s="71" t="s">
        <v>82</v>
      </c>
      <c r="T11" s="72" t="s">
        <v>55</v>
      </c>
      <c r="V11">
        <f>2040/40</f>
        <v>51</v>
      </c>
    </row>
    <row r="12" ht="30.75" customHeight="1" spans="1:20">
      <c r="A12" s="18">
        <v>7</v>
      </c>
      <c r="B12" s="19" t="s">
        <v>83</v>
      </c>
      <c r="C12" s="20" t="s">
        <v>84</v>
      </c>
      <c r="D12" s="20"/>
      <c r="E12" s="20" t="s">
        <v>85</v>
      </c>
      <c r="F12" s="21" t="s">
        <v>86</v>
      </c>
      <c r="G12" s="21">
        <v>70</v>
      </c>
      <c r="H12" s="22" t="s">
        <v>37</v>
      </c>
      <c r="I12" s="46"/>
      <c r="J12" s="47">
        <f t="shared" si="0"/>
        <v>0</v>
      </c>
      <c r="K12" s="48">
        <f t="shared" si="1"/>
        <v>0</v>
      </c>
      <c r="L12" s="52"/>
      <c r="M12" s="50">
        <v>205000</v>
      </c>
      <c r="N12" s="51" t="s">
        <v>66</v>
      </c>
      <c r="O12" s="22"/>
      <c r="P12" s="22"/>
      <c r="Q12" s="21" t="s">
        <v>87</v>
      </c>
      <c r="R12" s="22" t="s">
        <v>35</v>
      </c>
      <c r="S12" s="71" t="s">
        <v>88</v>
      </c>
      <c r="T12" s="72" t="s">
        <v>89</v>
      </c>
    </row>
    <row r="13" ht="30.75" customHeight="1" spans="1:20">
      <c r="A13" s="18">
        <v>8</v>
      </c>
      <c r="B13" s="19" t="s">
        <v>90</v>
      </c>
      <c r="C13" s="20" t="s">
        <v>78</v>
      </c>
      <c r="D13" s="20"/>
      <c r="E13" s="20" t="s">
        <v>58</v>
      </c>
      <c r="F13" s="21" t="s">
        <v>86</v>
      </c>
      <c r="G13" s="21">
        <v>70</v>
      </c>
      <c r="H13" s="22" t="s">
        <v>37</v>
      </c>
      <c r="I13" s="46"/>
      <c r="J13" s="47">
        <f t="shared" si="0"/>
        <v>0</v>
      </c>
      <c r="K13" s="48">
        <f t="shared" si="1"/>
        <v>0</v>
      </c>
      <c r="L13" s="52"/>
      <c r="M13" s="50">
        <v>206240</v>
      </c>
      <c r="N13" s="51" t="s">
        <v>66</v>
      </c>
      <c r="O13" s="22"/>
      <c r="P13" s="22"/>
      <c r="Q13" s="21" t="s">
        <v>87</v>
      </c>
      <c r="R13" s="22" t="s">
        <v>35</v>
      </c>
      <c r="S13" s="73" t="s">
        <v>88</v>
      </c>
      <c r="T13" s="72" t="s">
        <v>55</v>
      </c>
    </row>
    <row r="14" ht="30.75" customHeight="1" spans="1:20">
      <c r="A14" s="18">
        <v>9</v>
      </c>
      <c r="B14" s="23" t="s">
        <v>91</v>
      </c>
      <c r="C14" s="24" t="s">
        <v>78</v>
      </c>
      <c r="D14" s="24"/>
      <c r="E14" s="24" t="s">
        <v>58</v>
      </c>
      <c r="F14" s="25" t="s">
        <v>86</v>
      </c>
      <c r="G14" s="25">
        <v>70</v>
      </c>
      <c r="H14" s="26" t="s">
        <v>37</v>
      </c>
      <c r="I14" s="53"/>
      <c r="J14" s="54">
        <f t="shared" si="0"/>
        <v>0</v>
      </c>
      <c r="K14" s="55">
        <f t="shared" si="1"/>
        <v>0</v>
      </c>
      <c r="L14" s="56"/>
      <c r="M14" s="57">
        <v>214000</v>
      </c>
      <c r="N14" s="58" t="s">
        <v>66</v>
      </c>
      <c r="O14" s="26"/>
      <c r="P14" s="26"/>
      <c r="Q14" s="24" t="s">
        <v>81</v>
      </c>
      <c r="R14" s="26" t="s">
        <v>35</v>
      </c>
      <c r="S14" s="26" t="s">
        <v>82</v>
      </c>
      <c r="T14" s="74" t="s">
        <v>55</v>
      </c>
    </row>
    <row r="15" ht="30.75" customHeight="1" spans="1:20">
      <c r="A15" s="27"/>
      <c r="B15" s="28"/>
      <c r="C15" s="29"/>
      <c r="D15" s="29"/>
      <c r="E15" s="29"/>
      <c r="F15" s="30"/>
      <c r="G15" s="30"/>
      <c r="H15" s="27"/>
      <c r="I15" s="59"/>
      <c r="J15" s="60"/>
      <c r="K15" s="61"/>
      <c r="L15" s="59"/>
      <c r="M15" s="62"/>
      <c r="N15" s="27"/>
      <c r="O15" s="27"/>
      <c r="P15" s="27"/>
      <c r="Q15" s="29"/>
      <c r="R15" s="27"/>
      <c r="S15" s="27"/>
      <c r="T15" s="75"/>
    </row>
    <row r="16" ht="30.75" customHeight="1" spans="1:20">
      <c r="A16" s="27"/>
      <c r="B16" s="28"/>
      <c r="C16" s="29"/>
      <c r="D16" s="29"/>
      <c r="E16" s="29"/>
      <c r="F16" s="30"/>
      <c r="G16" s="30"/>
      <c r="H16" s="27"/>
      <c r="I16" s="59"/>
      <c r="J16" s="60"/>
      <c r="K16" s="61"/>
      <c r="L16" s="59"/>
      <c r="M16" s="62"/>
      <c r="N16" s="27"/>
      <c r="O16" s="27"/>
      <c r="P16" s="27"/>
      <c r="Q16" s="29"/>
      <c r="R16" s="27"/>
      <c r="S16" s="27"/>
      <c r="T16" s="75"/>
    </row>
    <row r="17" ht="30.75" customHeight="1" spans="1:20">
      <c r="A17" s="27"/>
      <c r="B17" s="28"/>
      <c r="C17" s="29"/>
      <c r="D17" s="29"/>
      <c r="E17" s="29"/>
      <c r="F17" s="30"/>
      <c r="G17" s="30"/>
      <c r="H17" s="27"/>
      <c r="I17" s="59"/>
      <c r="J17" s="60"/>
      <c r="K17" s="61"/>
      <c r="L17" s="59"/>
      <c r="M17" s="62"/>
      <c r="N17" s="27"/>
      <c r="O17" s="27"/>
      <c r="P17" s="27"/>
      <c r="Q17" s="29"/>
      <c r="R17" s="27"/>
      <c r="S17" s="27"/>
      <c r="T17" s="75"/>
    </row>
    <row r="18" ht="30.75" customHeight="1" spans="1:20">
      <c r="A18" s="27"/>
      <c r="B18" s="28"/>
      <c r="C18" s="29"/>
      <c r="D18" s="29"/>
      <c r="E18" s="29"/>
      <c r="F18" s="30"/>
      <c r="G18" s="30"/>
      <c r="H18" s="27"/>
      <c r="I18" s="59"/>
      <c r="J18" s="60"/>
      <c r="K18" s="61"/>
      <c r="L18" s="59"/>
      <c r="M18" s="62"/>
      <c r="N18" s="27"/>
      <c r="O18" s="27"/>
      <c r="P18" s="27"/>
      <c r="Q18" s="29"/>
      <c r="R18" s="27"/>
      <c r="S18" s="27"/>
      <c r="T18" s="75"/>
    </row>
    <row r="19" ht="30.75" customHeight="1" spans="1:20">
      <c r="A19" s="27"/>
      <c r="B19" s="28"/>
      <c r="C19" s="29"/>
      <c r="D19" s="29"/>
      <c r="E19" s="29"/>
      <c r="F19" s="30"/>
      <c r="G19" s="30"/>
      <c r="H19" s="27"/>
      <c r="I19" s="59"/>
      <c r="J19" s="60"/>
      <c r="K19" s="61"/>
      <c r="L19" s="59"/>
      <c r="M19" s="62"/>
      <c r="N19" s="27"/>
      <c r="O19" s="27"/>
      <c r="P19" s="27"/>
      <c r="Q19" s="29"/>
      <c r="R19" s="27"/>
      <c r="S19" s="27"/>
      <c r="T19" s="75"/>
    </row>
    <row r="20" ht="30.75" customHeight="1" spans="1:20">
      <c r="A20" s="27"/>
      <c r="B20" s="28"/>
      <c r="C20" s="29"/>
      <c r="D20" s="29"/>
      <c r="E20" s="29"/>
      <c r="F20" s="30"/>
      <c r="G20" s="30"/>
      <c r="H20" s="27"/>
      <c r="I20" s="59"/>
      <c r="J20" s="60"/>
      <c r="K20" s="61"/>
      <c r="L20" s="59"/>
      <c r="M20" s="62"/>
      <c r="N20" s="27"/>
      <c r="O20" s="27"/>
      <c r="P20" s="27"/>
      <c r="Q20" s="29"/>
      <c r="R20" s="27"/>
      <c r="S20" s="27"/>
      <c r="T20" s="75"/>
    </row>
    <row r="21" ht="30.75" customHeight="1" spans="1:20">
      <c r="A21" s="27"/>
      <c r="B21" s="28"/>
      <c r="C21" s="29"/>
      <c r="D21" s="29"/>
      <c r="E21" s="29"/>
      <c r="F21" s="30"/>
      <c r="G21" s="30"/>
      <c r="H21" s="27"/>
      <c r="I21" s="59"/>
      <c r="J21" s="60"/>
      <c r="K21" s="61"/>
      <c r="L21" s="59"/>
      <c r="M21" s="62"/>
      <c r="N21" s="27"/>
      <c r="O21" s="27"/>
      <c r="P21" s="27"/>
      <c r="Q21" s="29"/>
      <c r="R21" s="27"/>
      <c r="S21" s="27"/>
      <c r="T21" s="75"/>
    </row>
    <row r="22" ht="30.75" customHeight="1" spans="1:20">
      <c r="A22" s="27"/>
      <c r="B22" s="28"/>
      <c r="C22" s="29"/>
      <c r="D22" s="29"/>
      <c r="E22" s="29"/>
      <c r="F22" s="30"/>
      <c r="G22" s="30"/>
      <c r="H22" s="27"/>
      <c r="I22" s="59"/>
      <c r="J22" s="60"/>
      <c r="K22" s="61"/>
      <c r="L22" s="59"/>
      <c r="M22" s="62"/>
      <c r="N22" s="27"/>
      <c r="O22" s="27"/>
      <c r="P22" s="27"/>
      <c r="Q22" s="29"/>
      <c r="R22" s="27"/>
      <c r="S22" s="27"/>
      <c r="T22" s="75"/>
    </row>
    <row r="23" ht="30.75" customHeight="1" spans="1:20">
      <c r="A23" s="27"/>
      <c r="B23" s="28"/>
      <c r="C23" s="6" t="s">
        <v>92</v>
      </c>
      <c r="D23" s="6"/>
      <c r="E23" s="7"/>
      <c r="F23" s="8"/>
      <c r="G23" s="30"/>
      <c r="H23" s="27"/>
      <c r="I23" s="59"/>
      <c r="J23" s="60"/>
      <c r="K23" s="61"/>
      <c r="L23" s="59"/>
      <c r="M23" s="62"/>
      <c r="N23" s="27"/>
      <c r="O23" s="27"/>
      <c r="P23" s="27"/>
      <c r="Q23" s="29"/>
      <c r="R23" s="27"/>
      <c r="S23" s="27"/>
      <c r="T23" s="75"/>
    </row>
    <row r="24" ht="30.75" customHeight="1" spans="1:20">
      <c r="A24" s="13" t="s">
        <v>4</v>
      </c>
      <c r="B24" s="14" t="s">
        <v>5</v>
      </c>
      <c r="C24" s="15" t="s">
        <v>6</v>
      </c>
      <c r="D24" s="15"/>
      <c r="E24" s="16" t="s">
        <v>7</v>
      </c>
      <c r="F24" s="16" t="s">
        <v>8</v>
      </c>
      <c r="G24" s="16"/>
      <c r="H24" s="17" t="s">
        <v>9</v>
      </c>
      <c r="I24" s="41" t="s">
        <v>49</v>
      </c>
      <c r="J24" s="42" t="s">
        <v>11</v>
      </c>
      <c r="K24" s="41" t="s">
        <v>12</v>
      </c>
      <c r="L24" s="43" t="s">
        <v>13</v>
      </c>
      <c r="M24" s="44" t="s">
        <v>14</v>
      </c>
      <c r="N24" s="45" t="s">
        <v>15</v>
      </c>
      <c r="O24" s="17" t="s">
        <v>16</v>
      </c>
      <c r="P24" s="17" t="s">
        <v>17</v>
      </c>
      <c r="Q24" s="15" t="s">
        <v>18</v>
      </c>
      <c r="R24" s="43" t="s">
        <v>19</v>
      </c>
      <c r="S24" s="69" t="s">
        <v>20</v>
      </c>
      <c r="T24" s="70" t="s">
        <v>21</v>
      </c>
    </row>
    <row r="25" ht="30.75" customHeight="1" spans="1:20">
      <c r="A25" s="18"/>
      <c r="B25" s="19" t="s">
        <v>93</v>
      </c>
      <c r="C25" s="20" t="s">
        <v>51</v>
      </c>
      <c r="D25" s="20"/>
      <c r="E25" s="20" t="s">
        <v>32</v>
      </c>
      <c r="F25" s="20" t="s">
        <v>52</v>
      </c>
      <c r="G25" s="21">
        <v>80</v>
      </c>
      <c r="H25" s="22" t="s">
        <v>26</v>
      </c>
      <c r="I25" s="46">
        <v>860</v>
      </c>
      <c r="J25" s="47">
        <f>(I25*183)</f>
        <v>157380</v>
      </c>
      <c r="K25" s="48">
        <f>J25*7.5%</f>
        <v>11803.5</v>
      </c>
      <c r="L25" s="52">
        <v>1800</v>
      </c>
      <c r="M25" s="50">
        <f>J25+K25+L25</f>
        <v>170983.5</v>
      </c>
      <c r="N25" s="51" t="s">
        <v>53</v>
      </c>
      <c r="O25" s="22"/>
      <c r="P25" s="22"/>
      <c r="Q25" s="21" t="s">
        <v>54</v>
      </c>
      <c r="R25" s="22" t="s">
        <v>35</v>
      </c>
      <c r="S25" s="71"/>
      <c r="T25" s="46" t="s">
        <v>55</v>
      </c>
    </row>
    <row r="26" ht="30.75" customHeight="1" spans="1:20">
      <c r="A26" s="18"/>
      <c r="B26" s="19" t="s">
        <v>94</v>
      </c>
      <c r="C26" s="20" t="s">
        <v>57</v>
      </c>
      <c r="D26" s="20"/>
      <c r="E26" s="20" t="s">
        <v>58</v>
      </c>
      <c r="F26" s="21" t="s">
        <v>59</v>
      </c>
      <c r="G26" s="21">
        <v>80</v>
      </c>
      <c r="H26" s="22" t="s">
        <v>60</v>
      </c>
      <c r="I26" s="46">
        <v>876</v>
      </c>
      <c r="J26" s="47">
        <f>(I26*1.001*183)</f>
        <v>160468.308</v>
      </c>
      <c r="K26" s="48">
        <f>J26*7.5%</f>
        <v>12035.1231</v>
      </c>
      <c r="L26" s="52">
        <v>1800</v>
      </c>
      <c r="M26" s="50">
        <f>SUM(J26:L26)</f>
        <v>174303.4311</v>
      </c>
      <c r="N26" s="51" t="s">
        <v>61</v>
      </c>
      <c r="O26" s="22"/>
      <c r="P26" s="22"/>
      <c r="Q26" s="20" t="s">
        <v>62</v>
      </c>
      <c r="R26" s="22" t="s">
        <v>35</v>
      </c>
      <c r="S26" s="71"/>
      <c r="T26" s="46" t="s">
        <v>55</v>
      </c>
    </row>
    <row r="27" ht="30.75" customHeight="1" spans="1:20">
      <c r="A27" s="18"/>
      <c r="B27" s="19" t="s">
        <v>95</v>
      </c>
      <c r="C27" s="20" t="s">
        <v>64</v>
      </c>
      <c r="D27" s="20"/>
      <c r="E27" s="21" t="s">
        <v>58</v>
      </c>
      <c r="F27" s="21" t="s">
        <v>65</v>
      </c>
      <c r="G27" s="21">
        <v>80</v>
      </c>
      <c r="H27" s="22" t="s">
        <v>60</v>
      </c>
      <c r="I27" s="46">
        <v>896</v>
      </c>
      <c r="J27" s="47">
        <f>(I27*1.001*183)</f>
        <v>164131.968</v>
      </c>
      <c r="K27" s="48">
        <f>J27*7.5%</f>
        <v>12309.8976</v>
      </c>
      <c r="L27" s="52">
        <v>1800</v>
      </c>
      <c r="M27" s="50">
        <f>SUM(J27:L27)</f>
        <v>178241.8656</v>
      </c>
      <c r="N27" s="51" t="s">
        <v>66</v>
      </c>
      <c r="O27" s="22"/>
      <c r="P27" s="22"/>
      <c r="Q27" s="20" t="s">
        <v>67</v>
      </c>
      <c r="R27" s="22" t="s">
        <v>35</v>
      </c>
      <c r="S27" s="71" t="s">
        <v>68</v>
      </c>
      <c r="T27" s="46" t="s">
        <v>55</v>
      </c>
    </row>
    <row r="28" ht="30.75" customHeight="1" spans="1:20">
      <c r="A28" s="18"/>
      <c r="B28" s="19" t="s">
        <v>96</v>
      </c>
      <c r="C28" s="20" t="s">
        <v>70</v>
      </c>
      <c r="D28" s="20"/>
      <c r="E28" s="21" t="s">
        <v>58</v>
      </c>
      <c r="F28" s="21" t="s">
        <v>25</v>
      </c>
      <c r="G28" s="21">
        <v>80</v>
      </c>
      <c r="H28" s="22" t="s">
        <v>26</v>
      </c>
      <c r="I28" s="46">
        <v>900</v>
      </c>
      <c r="J28" s="47">
        <f>(I28*183)</f>
        <v>164700</v>
      </c>
      <c r="K28" s="48">
        <f>J28*7.5%</f>
        <v>12352.5</v>
      </c>
      <c r="L28" s="52">
        <v>1800</v>
      </c>
      <c r="M28" s="50">
        <f>J28+K28+L28</f>
        <v>178852.5</v>
      </c>
      <c r="N28" s="51" t="s">
        <v>66</v>
      </c>
      <c r="O28" s="22"/>
      <c r="P28" s="22"/>
      <c r="Q28" s="21" t="s">
        <v>54</v>
      </c>
      <c r="R28" s="22" t="s">
        <v>35</v>
      </c>
      <c r="S28" s="71"/>
      <c r="T28" s="46" t="s">
        <v>55</v>
      </c>
    </row>
    <row r="29" ht="30.75" customHeight="1" spans="1:20">
      <c r="A29" s="31"/>
      <c r="B29" s="23" t="s">
        <v>97</v>
      </c>
      <c r="C29" s="24" t="s">
        <v>78</v>
      </c>
      <c r="D29" s="24"/>
      <c r="E29" s="24" t="s">
        <v>58</v>
      </c>
      <c r="F29" s="25" t="s">
        <v>86</v>
      </c>
      <c r="G29" s="25">
        <v>80</v>
      </c>
      <c r="H29" s="26" t="s">
        <v>37</v>
      </c>
      <c r="I29" s="53"/>
      <c r="J29" s="54">
        <f>(I29*183)</f>
        <v>0</v>
      </c>
      <c r="K29" s="55">
        <f>J29*7.5%</f>
        <v>0</v>
      </c>
      <c r="L29" s="56"/>
      <c r="M29" s="57">
        <v>214000</v>
      </c>
      <c r="N29" s="58" t="s">
        <v>66</v>
      </c>
      <c r="O29" s="26"/>
      <c r="P29" s="26"/>
      <c r="Q29" s="24" t="s">
        <v>81</v>
      </c>
      <c r="R29" s="26" t="s">
        <v>35</v>
      </c>
      <c r="S29" s="76" t="s">
        <v>82</v>
      </c>
      <c r="T29" s="46" t="s">
        <v>55</v>
      </c>
    </row>
    <row r="30" ht="30.75" customHeight="1" spans="1:20">
      <c r="A30" s="27"/>
      <c r="B30" s="28"/>
      <c r="C30" s="29"/>
      <c r="D30" s="29"/>
      <c r="E30" s="29"/>
      <c r="F30" s="30"/>
      <c r="G30" s="30"/>
      <c r="H30" s="27"/>
      <c r="I30" s="59"/>
      <c r="J30" s="60"/>
      <c r="K30" s="61"/>
      <c r="L30" s="59"/>
      <c r="M30" s="62"/>
      <c r="N30" s="27"/>
      <c r="O30" s="27"/>
      <c r="P30" s="27"/>
      <c r="Q30" s="29"/>
      <c r="R30" s="27"/>
      <c r="S30" s="27"/>
      <c r="T30" s="75"/>
    </row>
    <row r="31" ht="30.75" customHeight="1" spans="1:20">
      <c r="A31" s="27"/>
      <c r="B31" s="28"/>
      <c r="C31" s="29"/>
      <c r="D31" s="29"/>
      <c r="E31" s="29"/>
      <c r="F31" s="30"/>
      <c r="G31" s="30"/>
      <c r="H31" s="27"/>
      <c r="I31" s="59"/>
      <c r="J31" s="60"/>
      <c r="K31" s="61"/>
      <c r="L31" s="59"/>
      <c r="M31" s="62"/>
      <c r="N31" s="27"/>
      <c r="O31" s="27"/>
      <c r="P31" s="27"/>
      <c r="Q31" s="29"/>
      <c r="R31" s="27"/>
      <c r="S31" s="27"/>
      <c r="T31" s="75"/>
    </row>
    <row r="32" ht="30.75" customHeight="1" spans="1:20">
      <c r="A32" s="27"/>
      <c r="B32" s="28"/>
      <c r="C32" s="6" t="s">
        <v>98</v>
      </c>
      <c r="D32" s="6"/>
      <c r="E32" s="7"/>
      <c r="F32" s="8"/>
      <c r="G32" s="30"/>
      <c r="H32" s="27"/>
      <c r="I32" s="59"/>
      <c r="J32" s="60"/>
      <c r="K32" s="61"/>
      <c r="L32" s="59"/>
      <c r="M32" s="62"/>
      <c r="N32" s="27"/>
      <c r="O32" s="27"/>
      <c r="P32" s="27"/>
      <c r="Q32" s="29"/>
      <c r="R32" s="27"/>
      <c r="S32" s="27"/>
      <c r="T32" s="75"/>
    </row>
    <row r="33" ht="30.75" customHeight="1" spans="1:20">
      <c r="A33" s="13" t="s">
        <v>4</v>
      </c>
      <c r="B33" s="14" t="s">
        <v>5</v>
      </c>
      <c r="C33" s="15" t="s">
        <v>6</v>
      </c>
      <c r="D33" s="15"/>
      <c r="E33" s="16" t="s">
        <v>7</v>
      </c>
      <c r="F33" s="16" t="s">
        <v>8</v>
      </c>
      <c r="G33" s="16"/>
      <c r="H33" s="17" t="s">
        <v>9</v>
      </c>
      <c r="I33" s="41" t="s">
        <v>49</v>
      </c>
      <c r="J33" s="42" t="s">
        <v>11</v>
      </c>
      <c r="K33" s="41" t="s">
        <v>12</v>
      </c>
      <c r="L33" s="43" t="s">
        <v>13</v>
      </c>
      <c r="M33" s="44" t="s">
        <v>14</v>
      </c>
      <c r="N33" s="45" t="s">
        <v>15</v>
      </c>
      <c r="O33" s="17" t="s">
        <v>16</v>
      </c>
      <c r="P33" s="17" t="s">
        <v>17</v>
      </c>
      <c r="Q33" s="15" t="s">
        <v>18</v>
      </c>
      <c r="R33" s="43" t="s">
        <v>19</v>
      </c>
      <c r="S33" s="69" t="s">
        <v>20</v>
      </c>
      <c r="T33" s="70" t="s">
        <v>21</v>
      </c>
    </row>
    <row r="34" ht="30.75" customHeight="1" spans="1:20">
      <c r="A34" s="18"/>
      <c r="B34" s="19" t="s">
        <v>30</v>
      </c>
      <c r="C34" s="20" t="s">
        <v>99</v>
      </c>
      <c r="D34" s="20"/>
      <c r="E34" s="21" t="s">
        <v>32</v>
      </c>
      <c r="F34" s="21" t="s">
        <v>25</v>
      </c>
      <c r="G34" s="21">
        <v>150</v>
      </c>
      <c r="H34" s="22" t="s">
        <v>26</v>
      </c>
      <c r="I34" s="46">
        <v>800</v>
      </c>
      <c r="J34" s="47">
        <f>(I34*183)</f>
        <v>146400</v>
      </c>
      <c r="K34" s="48">
        <f>J34*15%</f>
        <v>21960</v>
      </c>
      <c r="L34" s="52">
        <v>1800</v>
      </c>
      <c r="M34" s="50">
        <f>SUM(J34:L34)</f>
        <v>170160</v>
      </c>
      <c r="N34" s="51" t="s">
        <v>66</v>
      </c>
      <c r="O34" s="22"/>
      <c r="P34" s="22"/>
      <c r="Q34" s="20" t="s">
        <v>100</v>
      </c>
      <c r="R34" s="22" t="s">
        <v>35</v>
      </c>
      <c r="S34" s="77" t="s">
        <v>101</v>
      </c>
      <c r="T34" s="77"/>
    </row>
    <row r="35" ht="30" customHeight="1" spans="1:20">
      <c r="A35" s="18"/>
      <c r="B35" s="19" t="s">
        <v>102</v>
      </c>
      <c r="C35" s="20" t="s">
        <v>103</v>
      </c>
      <c r="D35" s="20"/>
      <c r="E35" s="20" t="s">
        <v>32</v>
      </c>
      <c r="F35" s="21" t="s">
        <v>86</v>
      </c>
      <c r="G35" s="21">
        <v>150</v>
      </c>
      <c r="H35" s="22" t="s">
        <v>37</v>
      </c>
      <c r="I35" s="46"/>
      <c r="J35" s="47">
        <f>(I35*183)</f>
        <v>0</v>
      </c>
      <c r="K35" s="48">
        <f>J35*7.5%</f>
        <v>0</v>
      </c>
      <c r="L35" s="52"/>
      <c r="M35" s="50">
        <v>185800</v>
      </c>
      <c r="N35" s="51" t="s">
        <v>66</v>
      </c>
      <c r="O35" s="22"/>
      <c r="P35" s="22"/>
      <c r="Q35" s="20" t="s">
        <v>81</v>
      </c>
      <c r="R35" s="22" t="s">
        <v>35</v>
      </c>
      <c r="S35" s="71" t="s">
        <v>104</v>
      </c>
      <c r="T35" s="72"/>
    </row>
    <row r="36" ht="30" customHeight="1" spans="1:20">
      <c r="A36" s="27"/>
      <c r="B36" s="28"/>
      <c r="C36" s="29"/>
      <c r="D36" s="29"/>
      <c r="E36" s="30"/>
      <c r="F36" s="30"/>
      <c r="G36" s="30"/>
      <c r="H36" s="27"/>
      <c r="I36" s="59"/>
      <c r="J36" s="60"/>
      <c r="K36" s="61"/>
      <c r="L36" s="59"/>
      <c r="M36" s="62"/>
      <c r="N36" s="27"/>
      <c r="O36" s="27"/>
      <c r="P36" s="27"/>
      <c r="Q36" s="29"/>
      <c r="R36" s="27"/>
      <c r="S36" s="27"/>
      <c r="T36" s="75"/>
    </row>
    <row r="37" ht="30" customHeight="1" spans="1:20">
      <c r="A37" s="27"/>
      <c r="B37" s="28"/>
      <c r="C37" s="29"/>
      <c r="D37" s="29"/>
      <c r="E37" s="30"/>
      <c r="F37" s="30"/>
      <c r="G37" s="30"/>
      <c r="H37" s="27"/>
      <c r="I37" s="59"/>
      <c r="J37" s="60"/>
      <c r="K37" s="61"/>
      <c r="L37" s="59"/>
      <c r="M37" s="62"/>
      <c r="N37" s="27"/>
      <c r="O37" s="27"/>
      <c r="P37" s="27"/>
      <c r="Q37" s="29"/>
      <c r="R37" s="27"/>
      <c r="S37" s="27"/>
      <c r="T37" s="75"/>
    </row>
    <row r="38" ht="18" customHeight="1" spans="1:19">
      <c r="A38" s="32" t="s">
        <v>38</v>
      </c>
      <c r="B38" s="33" t="s">
        <v>39</v>
      </c>
      <c r="C38" s="3"/>
      <c r="D38" s="3"/>
      <c r="E38" s="34"/>
      <c r="H38" s="34"/>
      <c r="I38" s="34"/>
      <c r="J38" s="34"/>
      <c r="K38" s="34"/>
      <c r="L38" s="34"/>
      <c r="M38" s="63"/>
      <c r="N38" s="12"/>
      <c r="P38" s="12"/>
      <c r="Q38" s="11"/>
      <c r="R38" s="12"/>
      <c r="S38" s="40"/>
    </row>
    <row r="39" ht="18" customHeight="1" spans="1:19">
      <c r="A39" s="11"/>
      <c r="B39" s="33" t="s">
        <v>40</v>
      </c>
      <c r="C39" s="3"/>
      <c r="D39" s="3"/>
      <c r="E39" s="34"/>
      <c r="H39" s="34"/>
      <c r="I39" s="34"/>
      <c r="J39" s="34"/>
      <c r="K39" s="34"/>
      <c r="L39" s="34"/>
      <c r="M39" s="64"/>
      <c r="N39" s="12"/>
      <c r="P39" s="12"/>
      <c r="Q39" s="11"/>
      <c r="R39" s="12"/>
      <c r="S39" s="40"/>
    </row>
    <row r="40" ht="18" customHeight="1" spans="1:19">
      <c r="A40" s="11"/>
      <c r="B40" s="35" t="s">
        <v>105</v>
      </c>
      <c r="C40" s="3"/>
      <c r="D40" s="3"/>
      <c r="E40" s="34"/>
      <c r="H40" s="34"/>
      <c r="I40" s="34"/>
      <c r="J40" s="34"/>
      <c r="K40" s="34"/>
      <c r="L40" s="34"/>
      <c r="M40" s="5" t="s">
        <v>106</v>
      </c>
      <c r="O40" s="12"/>
      <c r="P40" s="12"/>
      <c r="R40" s="78"/>
      <c r="S40" s="3"/>
    </row>
    <row r="41" ht="18" customHeight="1" spans="2:19">
      <c r="B41" s="36" t="s">
        <v>107</v>
      </c>
      <c r="C41" s="11"/>
      <c r="D41" s="11"/>
      <c r="E41" s="35"/>
      <c r="H41" s="34"/>
      <c r="I41" s="34"/>
      <c r="J41" s="34"/>
      <c r="K41" s="34"/>
      <c r="L41" s="34"/>
      <c r="R41" s="12"/>
      <c r="S41" s="40"/>
    </row>
    <row r="42" ht="18" customHeight="1" spans="2:19">
      <c r="B42" s="35"/>
      <c r="C42" s="11"/>
      <c r="D42" s="11"/>
      <c r="E42" s="35"/>
      <c r="H42" s="34"/>
      <c r="I42" s="34"/>
      <c r="J42" s="34"/>
      <c r="K42" s="34"/>
      <c r="L42" s="34"/>
      <c r="R42" s="12"/>
      <c r="S42" s="40"/>
    </row>
    <row r="43" ht="18" customHeight="1" spans="2:19">
      <c r="B43" s="35"/>
      <c r="C43" s="11"/>
      <c r="D43" s="11"/>
      <c r="E43" s="35"/>
      <c r="H43" s="34"/>
      <c r="I43" s="34"/>
      <c r="J43" s="34"/>
      <c r="K43" s="34"/>
      <c r="L43" s="34"/>
      <c r="R43" s="12"/>
      <c r="S43" s="40"/>
    </row>
    <row r="44" ht="18" customHeight="1" spans="2:19">
      <c r="B44" s="35"/>
      <c r="C44" s="11"/>
      <c r="D44" s="11"/>
      <c r="E44" s="35"/>
      <c r="H44" s="34"/>
      <c r="I44" s="34"/>
      <c r="J44" s="34"/>
      <c r="K44" s="34"/>
      <c r="L44" s="34"/>
      <c r="R44" s="12"/>
      <c r="S44" s="40"/>
    </row>
    <row r="45" ht="18" customHeight="1" spans="2:19">
      <c r="B45" s="35"/>
      <c r="C45" s="11"/>
      <c r="D45" s="11"/>
      <c r="E45" s="35"/>
      <c r="H45" s="34"/>
      <c r="I45" s="34"/>
      <c r="J45" s="34"/>
      <c r="K45" s="34"/>
      <c r="L45" s="34"/>
      <c r="R45" s="12"/>
      <c r="S45" s="40"/>
    </row>
    <row r="46" ht="18" customHeight="1" spans="2:19">
      <c r="B46" s="35"/>
      <c r="C46" s="11"/>
      <c r="D46" s="11"/>
      <c r="E46" s="35"/>
      <c r="H46" s="34"/>
      <c r="I46" s="34"/>
      <c r="J46" s="34"/>
      <c r="K46" s="34"/>
      <c r="L46" s="34"/>
      <c r="R46" s="12"/>
      <c r="S46" s="40"/>
    </row>
    <row r="47" ht="18" customHeight="1" spans="2:19">
      <c r="B47" s="35"/>
      <c r="C47" s="11"/>
      <c r="D47" s="11"/>
      <c r="E47" s="35"/>
      <c r="H47" s="34"/>
      <c r="I47" s="34"/>
      <c r="J47" s="34"/>
      <c r="K47" s="34"/>
      <c r="L47" s="34"/>
      <c r="R47" s="12"/>
      <c r="S47" s="40"/>
    </row>
    <row r="48" ht="18" customHeight="1" spans="2:21">
      <c r="B48" s="35"/>
      <c r="C48" s="11"/>
      <c r="D48" s="11"/>
      <c r="E48" s="35"/>
      <c r="H48" s="34"/>
      <c r="I48" s="34"/>
      <c r="J48" s="34"/>
      <c r="K48" s="34"/>
      <c r="L48" s="34"/>
      <c r="R48" s="12"/>
      <c r="S48" s="40"/>
      <c r="T48" t="s">
        <v>88</v>
      </c>
      <c r="U48" t="s">
        <v>82</v>
      </c>
    </row>
    <row r="49" ht="18" customHeight="1" spans="2:21">
      <c r="B49" s="35"/>
      <c r="C49" s="11"/>
      <c r="D49" s="11"/>
      <c r="E49" s="35"/>
      <c r="H49" s="11"/>
      <c r="J49" s="3"/>
      <c r="K49" s="34"/>
      <c r="L49" s="34"/>
      <c r="R49" s="12" t="s">
        <v>108</v>
      </c>
      <c r="S49" s="40"/>
      <c r="T49">
        <f>(24*30*70)/3100</f>
        <v>16.258064516129</v>
      </c>
      <c r="U49">
        <f>(24*36*70)/3100</f>
        <v>19.5096774193548</v>
      </c>
    </row>
    <row r="50" ht="18" customHeight="1" spans="2:21">
      <c r="B50" s="10"/>
      <c r="J50" s="11"/>
      <c r="K50" s="34"/>
      <c r="L50" s="34"/>
      <c r="M50" s="65"/>
      <c r="N50" s="12"/>
      <c r="O50" s="12"/>
      <c r="P50" s="12"/>
      <c r="Q50" s="11"/>
      <c r="R50" s="12"/>
      <c r="S50" s="40"/>
      <c r="T50">
        <f>1000/T49</f>
        <v>61.5079365079365</v>
      </c>
      <c r="U50">
        <f>1000/U49</f>
        <v>51.2566137566138</v>
      </c>
    </row>
    <row r="51" ht="18" customHeight="1" spans="2:21">
      <c r="B51" s="10"/>
      <c r="H51" s="12"/>
      <c r="I51" s="34"/>
      <c r="J51" s="34"/>
      <c r="K51" s="34"/>
      <c r="L51" s="34"/>
      <c r="M51" s="66"/>
      <c r="N51" s="10"/>
      <c r="P51" s="12"/>
      <c r="Q51" s="11"/>
      <c r="R51" s="12"/>
      <c r="S51" s="40"/>
      <c r="T51" t="s">
        <v>109</v>
      </c>
      <c r="U51">
        <v>51</v>
      </c>
    </row>
    <row r="52" ht="18" customHeight="1" spans="2:19">
      <c r="B52" s="10"/>
      <c r="C52" s="10"/>
      <c r="D52" s="10"/>
      <c r="E52" s="10"/>
      <c r="H52" s="12"/>
      <c r="I52" s="34"/>
      <c r="J52" s="34"/>
      <c r="K52" s="34"/>
      <c r="L52" s="34"/>
      <c r="M52" s="63"/>
      <c r="N52" s="67"/>
      <c r="P52" s="12"/>
      <c r="Q52" s="11"/>
      <c r="R52" s="12"/>
      <c r="S52" s="40"/>
    </row>
    <row r="53" ht="18" customHeight="1" spans="2:19">
      <c r="B53" s="10"/>
      <c r="H53" s="12"/>
      <c r="I53" s="34"/>
      <c r="J53" s="34"/>
      <c r="K53" s="34"/>
      <c r="L53" s="34"/>
      <c r="M53" s="65"/>
      <c r="N53" s="12"/>
      <c r="O53" s="12"/>
      <c r="P53" s="12"/>
      <c r="Q53" s="11"/>
      <c r="R53" s="12"/>
      <c r="S53" s="40"/>
    </row>
    <row r="54" ht="18" customHeight="1" spans="2:19">
      <c r="B54" s="10"/>
      <c r="H54" s="12"/>
      <c r="I54" s="34"/>
      <c r="J54" s="34"/>
      <c r="K54" s="34"/>
      <c r="L54" s="34"/>
      <c r="M54" s="65"/>
      <c r="N54" s="12"/>
      <c r="O54" s="12"/>
      <c r="P54" s="12"/>
      <c r="Q54" s="11"/>
      <c r="R54" s="12"/>
      <c r="S54" s="40"/>
    </row>
    <row r="55" ht="18" customHeight="1" spans="2:19">
      <c r="B55" s="10"/>
      <c r="H55" s="12"/>
      <c r="I55" s="34"/>
      <c r="J55" s="34"/>
      <c r="K55" s="34"/>
      <c r="L55" s="34"/>
      <c r="M55" s="65"/>
      <c r="N55" s="12"/>
      <c r="O55" s="12"/>
      <c r="P55" s="12"/>
      <c r="Q55" s="11"/>
      <c r="R55" s="12"/>
      <c r="S55" s="40"/>
    </row>
    <row r="56" ht="18" customHeight="1" spans="2:19">
      <c r="B56" s="10"/>
      <c r="C56" s="10"/>
      <c r="D56" s="10"/>
      <c r="E56" s="10"/>
      <c r="F56" s="11"/>
      <c r="G56" s="11"/>
      <c r="H56" s="12"/>
      <c r="I56" s="34"/>
      <c r="J56" s="34"/>
      <c r="K56" s="34"/>
      <c r="L56" s="34"/>
      <c r="M56" s="65"/>
      <c r="N56" s="12"/>
      <c r="O56" s="12"/>
      <c r="P56" s="12"/>
      <c r="Q56" s="11"/>
      <c r="R56" s="12"/>
      <c r="S56" s="40"/>
    </row>
    <row r="57" ht="18" customHeight="1" spans="2:19">
      <c r="B57" s="10"/>
      <c r="C57" s="10"/>
      <c r="D57" s="10"/>
      <c r="E57" s="10"/>
      <c r="F57" s="11"/>
      <c r="G57" s="11"/>
      <c r="H57" s="12"/>
      <c r="I57" s="34"/>
      <c r="J57" s="34"/>
      <c r="K57" s="34"/>
      <c r="L57" s="34"/>
      <c r="M57" s="65"/>
      <c r="N57" s="12"/>
      <c r="O57" s="12"/>
      <c r="P57" s="12"/>
      <c r="Q57" s="11"/>
      <c r="R57" s="12"/>
      <c r="S57" s="40"/>
    </row>
    <row r="58" ht="18" customHeight="1" spans="2:19">
      <c r="B58" s="10"/>
      <c r="C58" s="10"/>
      <c r="D58" s="10"/>
      <c r="E58" s="10"/>
      <c r="F58" s="11"/>
      <c r="G58" s="11"/>
      <c r="H58" s="12"/>
      <c r="I58" s="34"/>
      <c r="J58" s="34"/>
      <c r="K58" s="34"/>
      <c r="L58" s="34"/>
      <c r="M58" s="65"/>
      <c r="N58" s="12"/>
      <c r="O58" s="12"/>
      <c r="P58" s="12"/>
      <c r="Q58" s="11"/>
      <c r="R58" s="12"/>
      <c r="S58" s="40"/>
    </row>
  </sheetData>
  <sortState ref="A7:T22">
    <sortCondition ref="G7:G22"/>
    <sortCondition ref="M7:M22"/>
  </sortState>
  <pageMargins left="0" right="0" top="0.5" bottom="0" header="0.3" footer="0.3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80 Art</vt:lpstr>
      <vt:lpstr>Sheet3</vt:lpstr>
      <vt:lpstr>80 WF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Bellvantage</cp:lastModifiedBy>
  <dcterms:created xsi:type="dcterms:W3CDTF">2006-09-16T00:00:00Z</dcterms:created>
  <dcterms:modified xsi:type="dcterms:W3CDTF">2019-05-31T10:50:18Z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