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filterPrivacy="1" defaultThemeVersion="124226"/>
  <xr:revisionPtr revIDLastSave="0" documentId="8_{278C721E-1D41-4839-8D15-3D244AA6402C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квартплата" sheetId="1" r:id="rId1"/>
    <sheet name="Распределение фонда зарплаты" sheetId="2" r:id="rId2"/>
    <sheet name="Сдельная зарплата" sheetId="3" r:id="rId3"/>
  </sheets>
  <calcPr calcId="191029"/>
</workbook>
</file>

<file path=xl/calcChain.xml><?xml version="1.0" encoding="utf-8"?>
<calcChain xmlns="http://schemas.openxmlformats.org/spreadsheetml/2006/main">
  <c r="E17" i="2" l="1"/>
  <c r="C12" i="3"/>
  <c r="B12" i="3"/>
  <c r="D8" i="3"/>
  <c r="E8" i="3" s="1"/>
  <c r="F8" i="3" s="1"/>
  <c r="D9" i="3"/>
  <c r="E9" i="3" s="1"/>
  <c r="F9" i="3" s="1"/>
  <c r="D10" i="3"/>
  <c r="E10" i="3" s="1"/>
  <c r="F10" i="3" s="1"/>
  <c r="D11" i="3"/>
  <c r="E11" i="3" s="1"/>
  <c r="F11" i="3" s="1"/>
  <c r="D7" i="3"/>
  <c r="F8" i="2"/>
  <c r="F17" i="2" s="1"/>
  <c r="F9" i="2"/>
  <c r="F10" i="2"/>
  <c r="F11" i="2"/>
  <c r="F12" i="2"/>
  <c r="F13" i="2"/>
  <c r="F14" i="2"/>
  <c r="F15" i="2"/>
  <c r="F16" i="2"/>
  <c r="F7" i="2"/>
  <c r="D17" i="2"/>
  <c r="J15" i="1"/>
  <c r="J11" i="1"/>
  <c r="I12" i="1"/>
  <c r="I13" i="1"/>
  <c r="I14" i="1"/>
  <c r="I15" i="1"/>
  <c r="I11" i="1"/>
  <c r="H12" i="1"/>
  <c r="H13" i="1"/>
  <c r="H14" i="1"/>
  <c r="H15" i="1"/>
  <c r="H11" i="1"/>
  <c r="G12" i="1"/>
  <c r="J12" i="1" s="1"/>
  <c r="G13" i="1"/>
  <c r="J13" i="1" s="1"/>
  <c r="G14" i="1"/>
  <c r="J14" i="1" s="1"/>
  <c r="G15" i="1"/>
  <c r="G11" i="1"/>
  <c r="F16" i="1"/>
  <c r="E16" i="1"/>
  <c r="D16" i="1"/>
  <c r="D12" i="3" l="1"/>
  <c r="G11" i="2"/>
  <c r="G12" i="2"/>
  <c r="H12" i="2" s="1"/>
  <c r="G13" i="2"/>
  <c r="H13" i="2" s="1"/>
  <c r="G14" i="2"/>
  <c r="G15" i="2"/>
  <c r="H15" i="2" s="1"/>
  <c r="G7" i="2"/>
  <c r="G9" i="2"/>
  <c r="H9" i="2" s="1"/>
  <c r="G16" i="2"/>
  <c r="H16" i="2" s="1"/>
  <c r="G8" i="2"/>
  <c r="H8" i="2" s="1"/>
  <c r="G10" i="2"/>
  <c r="H10" i="2" s="1"/>
  <c r="H14" i="2"/>
  <c r="H11" i="2"/>
  <c r="E7" i="3"/>
  <c r="F7" i="3" l="1"/>
  <c r="F12" i="3" s="1"/>
  <c r="E12" i="3" s="1"/>
  <c r="G17" i="2"/>
  <c r="H7" i="2"/>
  <c r="H17" i="2" s="1"/>
</calcChain>
</file>

<file path=xl/sharedStrings.xml><?xml version="1.0" encoding="utf-8"?>
<sst xmlns="http://schemas.openxmlformats.org/spreadsheetml/2006/main" count="71" uniqueCount="60">
  <si>
    <t>ТАРИФЫ</t>
  </si>
  <si>
    <t>Телефон</t>
  </si>
  <si>
    <t>отдельн.</t>
  </si>
  <si>
    <t>спаренн.</t>
  </si>
  <si>
    <t>без колонки</t>
  </si>
  <si>
    <t>с колонкой</t>
  </si>
  <si>
    <t>газ</t>
  </si>
  <si>
    <t>Коммун. услуги</t>
  </si>
  <si>
    <t>РАСЧЕТ КВАРТПЛАТЫ</t>
  </si>
  <si>
    <t>№ Квартиры</t>
  </si>
  <si>
    <t>площадь, м2</t>
  </si>
  <si>
    <t>человек</t>
  </si>
  <si>
    <t>Удобства</t>
  </si>
  <si>
    <t>Оплата</t>
  </si>
  <si>
    <t>ИТОГО</t>
  </si>
  <si>
    <t>электрическая плита</t>
  </si>
  <si>
    <t>газованя колонка</t>
  </si>
  <si>
    <t>коммунальные услуги</t>
  </si>
  <si>
    <t>телефон</t>
  </si>
  <si>
    <t>+</t>
  </si>
  <si>
    <t>о</t>
  </si>
  <si>
    <t>с</t>
  </si>
  <si>
    <t>ВСЕГО</t>
  </si>
  <si>
    <t>телефон (спар./отд.)</t>
  </si>
  <si>
    <t>количество рабочих дней</t>
  </si>
  <si>
    <t>Фонд заработной платы</t>
  </si>
  <si>
    <t>Ф.И.О. ребенка</t>
  </si>
  <si>
    <t>Отработано дней</t>
  </si>
  <si>
    <t>Разряд</t>
  </si>
  <si>
    <t>КГТУ</t>
  </si>
  <si>
    <t>Оклад</t>
  </si>
  <si>
    <t>Начислено</t>
  </si>
  <si>
    <t>Надбавка</t>
  </si>
  <si>
    <t>Новая зарплата</t>
  </si>
  <si>
    <t>Антонов Р.И.</t>
  </si>
  <si>
    <t>Борисов И.П.</t>
  </si>
  <si>
    <t>Крючков Н.Р.</t>
  </si>
  <si>
    <t>Новиков Л.Д.</t>
  </si>
  <si>
    <t>Огарев Н.И.</t>
  </si>
  <si>
    <t>Тетров К.О.</t>
  </si>
  <si>
    <t>Сидоров И.Н.</t>
  </si>
  <si>
    <t>Тимофеев Ф.Н.</t>
  </si>
  <si>
    <t>Федоров А..Н.</t>
  </si>
  <si>
    <t>Иванов В.А.</t>
  </si>
  <si>
    <t>Налог до 15000р.</t>
  </si>
  <si>
    <t>Стоимость работы</t>
  </si>
  <si>
    <t>Стоимость детали</t>
  </si>
  <si>
    <t>Налог от 15000 р.</t>
  </si>
  <si>
    <t>СДЕЛЬНАЯ ЗАРАБОТНАЯ ПЛАТА</t>
  </si>
  <si>
    <t>Работник</t>
  </si>
  <si>
    <t>Обработано деталей</t>
  </si>
  <si>
    <t>Деталей брака</t>
  </si>
  <si>
    <t>Зарплата</t>
  </si>
  <si>
    <t>Сумма налога</t>
  </si>
  <si>
    <t>Сума на руки</t>
  </si>
  <si>
    <t>Иванов В.П.</t>
  </si>
  <si>
    <t>Ковалев И.Р.</t>
  </si>
  <si>
    <t>Петров К.О.</t>
  </si>
  <si>
    <t>Федоров г.д.</t>
  </si>
  <si>
    <r>
      <t xml:space="preserve">ДОХОД СОТРУДНИКОВ ЗА </t>
    </r>
    <r>
      <rPr>
        <b/>
        <sz val="11"/>
        <color theme="1"/>
        <rFont val="Times New Roman"/>
        <family val="1"/>
        <charset val="204"/>
      </rPr>
      <t>ОКТЯБРЬ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</si>
</sst>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₽&quot;"/>
  </numFmts>
  <fonts count="7" x14ac:knownFonts="1"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rgb="FF0061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center" vertical="center" textRotation="90" wrapText="1"/>
    </xf>
    <xf numFmtId="0" fontId="2" fillId="0" borderId="1" xfId="0" applyFont="1" applyBorder="1" applyAlignment="1">
      <alignment horizontal="center"/>
    </xf>
    <xf numFmtId="0" fontId="3" fillId="0" borderId="0" xfId="0" applyFont="1" applyAlignment="1"/>
    <xf numFmtId="0" fontId="3" fillId="0" borderId="0" xfId="0" applyFont="1"/>
    <xf numFmtId="0" fontId="3" fillId="0" borderId="1" xfId="0" applyFont="1" applyBorder="1" applyAlignment="1">
      <alignment horizontal="left" vertical="center"/>
    </xf>
    <xf numFmtId="0" fontId="3" fillId="0" borderId="1" xfId="0" applyFont="1" applyBorder="1"/>
    <xf numFmtId="164" fontId="3" fillId="0" borderId="1" xfId="0" applyNumberFormat="1" applyFont="1" applyBorder="1"/>
    <xf numFmtId="0" fontId="3" fillId="0" borderId="1" xfId="0" applyFont="1" applyBorder="1" applyAlignment="1">
      <alignment horizontal="left" vertical="center" wrapText="1"/>
    </xf>
    <xf numFmtId="9" fontId="3" fillId="0" borderId="1" xfId="0" applyNumberFormat="1" applyFont="1" applyBorder="1"/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textRotation="90" wrapText="1"/>
    </xf>
    <xf numFmtId="0" fontId="3" fillId="0" borderId="1" xfId="0" applyFont="1" applyBorder="1" applyAlignment="1">
      <alignment horizontal="center" vertical="center" textRotation="90" wrapText="1"/>
    </xf>
    <xf numFmtId="0" fontId="4" fillId="0" borderId="3" xfId="0" applyFont="1" applyBorder="1" applyAlignment="1">
      <alignment horizontal="center" vertical="center" textRotation="90" wrapText="1"/>
    </xf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164" fontId="6" fillId="2" borderId="1" xfId="1" applyNumberFormat="1" applyFont="1" applyBorder="1"/>
    <xf numFmtId="0" fontId="3" fillId="0" borderId="0" xfId="0" applyFont="1" applyBorder="1"/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textRotation="90" wrapText="1"/>
    </xf>
    <xf numFmtId="164" fontId="3" fillId="0" borderId="1" xfId="0" applyNumberFormat="1" applyFont="1" applyBorder="1" applyAlignment="1">
      <alignment horizontal="center" vertical="center"/>
    </xf>
    <xf numFmtId="0" fontId="5" fillId="0" borderId="1" xfId="0" applyFont="1" applyBorder="1"/>
    <xf numFmtId="0" fontId="5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right"/>
    </xf>
  </cellXfs>
  <cellStyles count="2">
    <cellStyle name="Обычный" xfId="0" builtinId="0"/>
    <cellStyle name="Хороший" xfId="1" builtinId="26"/>
  </cellStyles>
  <dxfs count="0"/>
  <tableStyles count="0" defaultTableStyle="TableStyleMedium9" defaultPivotStyle="PivotStyleLight16"/>
  <colors>
    <mruColors>
      <color rgb="FFFFFFCC"/>
      <color rgb="FF990033"/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новая зарплата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ln>
              <a:solidFill>
                <a:sysClr val="windowText" lastClr="000000"/>
              </a:solidFill>
            </a:ln>
          </c:spPr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'Распределение фонда зарплаты'!$A$7:$A$16</c:f>
              <c:strCache>
                <c:ptCount val="10"/>
                <c:pt idx="0">
                  <c:v>Антонов Р.И.</c:v>
                </c:pt>
                <c:pt idx="1">
                  <c:v>Борисов И.П.</c:v>
                </c:pt>
                <c:pt idx="2">
                  <c:v>Иванов В.А.</c:v>
                </c:pt>
                <c:pt idx="3">
                  <c:v>Крючков Н.Р.</c:v>
                </c:pt>
                <c:pt idx="4">
                  <c:v>Новиков Л.Д.</c:v>
                </c:pt>
                <c:pt idx="5">
                  <c:v>Огарев Н.И.</c:v>
                </c:pt>
                <c:pt idx="6">
                  <c:v>Тетров К.О.</c:v>
                </c:pt>
                <c:pt idx="7">
                  <c:v>Сидоров И.Н.</c:v>
                </c:pt>
                <c:pt idx="8">
                  <c:v>Тимофеев Ф.Н.</c:v>
                </c:pt>
                <c:pt idx="9">
                  <c:v>Федоров А..Н.</c:v>
                </c:pt>
              </c:strCache>
            </c:strRef>
          </c:cat>
          <c:val>
            <c:numRef>
              <c:f>'Распределение фонда зарплаты'!$H$6:$H$16</c:f>
              <c:numCache>
                <c:formatCode>#\ ##0.00\ "₽"</c:formatCode>
                <c:ptCount val="11"/>
                <c:pt idx="0" formatCode="General">
                  <c:v>0</c:v>
                </c:pt>
                <c:pt idx="1">
                  <c:v>40882.016422129491</c:v>
                </c:pt>
                <c:pt idx="2">
                  <c:v>45134.607618791226</c:v>
                </c:pt>
                <c:pt idx="3">
                  <c:v>31072.486202719072</c:v>
                </c:pt>
                <c:pt idx="4">
                  <c:v>34890.294790685148</c:v>
                </c:pt>
                <c:pt idx="5">
                  <c:v>28450.329788666037</c:v>
                </c:pt>
                <c:pt idx="6">
                  <c:v>17657.154394938752</c:v>
                </c:pt>
                <c:pt idx="7">
                  <c:v>13627.338807376498</c:v>
                </c:pt>
                <c:pt idx="8">
                  <c:v>29428.590658231253</c:v>
                </c:pt>
                <c:pt idx="9">
                  <c:v>23966.886525777358</c:v>
                </c:pt>
                <c:pt idx="10">
                  <c:v>34890.294790685148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B2-4F23-BB6C-76193D3E2D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layout>
        <c:manualLayout>
          <c:xMode val="edge"/>
          <c:yMode val="edge"/>
          <c:x val="1.0765669788041495E-2"/>
          <c:y val="0.90212797407544276"/>
          <c:w val="0.978468660423917"/>
          <c:h val="8.3431592711560879E-2"/>
        </c:manualLayout>
      </c:layout>
      <c:overlay val="0"/>
      <c:txPr>
        <a:bodyPr/>
        <a:lstStyle/>
        <a:p>
          <a:pPr rtl="0">
            <a:defRPr/>
          </a:pPr>
          <a:endParaRPr lang="ru-RU"/>
        </a:p>
      </c:txPr>
    </c:legend>
    <c:plotVisOnly val="1"/>
    <c:dispBlanksAs val="gap"/>
    <c:showDLblsOverMax val="0"/>
  </c:chart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Сдельная заработная плата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'Сдельная зарплата'!$D$6</c:f>
              <c:strCache>
                <c:ptCount val="1"/>
                <c:pt idx="0">
                  <c:v>Зарплата</c:v>
                </c:pt>
              </c:strCache>
            </c:strRef>
          </c:tx>
          <c:spPr>
            <a:solidFill>
              <a:srgbClr val="9999FF"/>
            </a:solidFill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'Сдельная зарплата'!$A$7:$A$11</c:f>
              <c:strCache>
                <c:ptCount val="5"/>
                <c:pt idx="0">
                  <c:v>Иванов В.П.</c:v>
                </c:pt>
                <c:pt idx="1">
                  <c:v>Ковалев И.Р.</c:v>
                </c:pt>
                <c:pt idx="2">
                  <c:v>Петров К.О.</c:v>
                </c:pt>
                <c:pt idx="3">
                  <c:v>Сидоров И.Н.</c:v>
                </c:pt>
                <c:pt idx="4">
                  <c:v>Федоров г.д.</c:v>
                </c:pt>
              </c:strCache>
            </c:strRef>
          </c:cat>
          <c:val>
            <c:numRef>
              <c:f>'Сдельная зарплата'!$D$7:$D$11</c:f>
              <c:numCache>
                <c:formatCode>#\ ##0.00\ "₽"</c:formatCode>
                <c:ptCount val="5"/>
                <c:pt idx="0">
                  <c:v>14525</c:v>
                </c:pt>
                <c:pt idx="1">
                  <c:v>15875</c:v>
                </c:pt>
                <c:pt idx="2">
                  <c:v>14850</c:v>
                </c:pt>
                <c:pt idx="3">
                  <c:v>17600</c:v>
                </c:pt>
                <c:pt idx="4">
                  <c:v>13150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1E-4535-892E-A35E1E749490}"/>
            </c:ext>
          </c:extLst>
        </c:ser>
        <c:ser>
          <c:idx val="1"/>
          <c:order val="1"/>
          <c:tx>
            <c:strRef>
              <c:f>'Сдельная зарплата'!$E$6</c:f>
              <c:strCache>
                <c:ptCount val="1"/>
                <c:pt idx="0">
                  <c:v>Сумма налога</c:v>
                </c:pt>
              </c:strCache>
            </c:strRef>
          </c:tx>
          <c:spPr>
            <a:solidFill>
              <a:srgbClr val="990033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'Сдельная зарплата'!$A$7:$A$11</c:f>
              <c:strCache>
                <c:ptCount val="5"/>
                <c:pt idx="0">
                  <c:v>Иванов В.П.</c:v>
                </c:pt>
                <c:pt idx="1">
                  <c:v>Ковалев И.Р.</c:v>
                </c:pt>
                <c:pt idx="2">
                  <c:v>Петров К.О.</c:v>
                </c:pt>
                <c:pt idx="3">
                  <c:v>Сидоров И.Н.</c:v>
                </c:pt>
                <c:pt idx="4">
                  <c:v>Федоров г.д.</c:v>
                </c:pt>
              </c:strCache>
            </c:strRef>
          </c:cat>
          <c:val>
            <c:numRef>
              <c:f>'Сдельная зарплата'!$E$7:$E$11</c:f>
              <c:numCache>
                <c:formatCode>#\ ##0.00\ "₽"</c:formatCode>
                <c:ptCount val="5"/>
                <c:pt idx="0">
                  <c:v>2905</c:v>
                </c:pt>
                <c:pt idx="1">
                  <c:v>3175</c:v>
                </c:pt>
                <c:pt idx="2">
                  <c:v>2970</c:v>
                </c:pt>
                <c:pt idx="3">
                  <c:v>3520</c:v>
                </c:pt>
                <c:pt idx="4">
                  <c:v>2630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1E-4535-892E-A35E1E749490}"/>
            </c:ext>
          </c:extLst>
        </c:ser>
        <c:ser>
          <c:idx val="2"/>
          <c:order val="2"/>
          <c:tx>
            <c:strRef>
              <c:f>'Сдельная зарплата'!$E$6</c:f>
              <c:strCache>
                <c:ptCount val="1"/>
                <c:pt idx="0">
                  <c:v>Сумма налога</c:v>
                </c:pt>
              </c:strCache>
            </c:strRef>
          </c:tx>
          <c:spPr>
            <a:solidFill>
              <a:srgbClr val="FFFFCC"/>
            </a:solidFill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'Сдельная зарплата'!$A$7:$A$11</c:f>
              <c:strCache>
                <c:ptCount val="5"/>
                <c:pt idx="0">
                  <c:v>Иванов В.П.</c:v>
                </c:pt>
                <c:pt idx="1">
                  <c:v>Ковалев И.Р.</c:v>
                </c:pt>
                <c:pt idx="2">
                  <c:v>Петров К.О.</c:v>
                </c:pt>
                <c:pt idx="3">
                  <c:v>Сидоров И.Н.</c:v>
                </c:pt>
                <c:pt idx="4">
                  <c:v>Федоров г.д.</c:v>
                </c:pt>
              </c:strCache>
            </c:strRef>
          </c:cat>
          <c:val>
            <c:numRef>
              <c:f>'Сдельная зарплата'!$F$7:$F$11</c:f>
              <c:numCache>
                <c:formatCode>#\ ##0.00\ "₽"</c:formatCode>
                <c:ptCount val="5"/>
                <c:pt idx="0">
                  <c:v>11620</c:v>
                </c:pt>
                <c:pt idx="1">
                  <c:v>12700</c:v>
                </c:pt>
                <c:pt idx="2">
                  <c:v>11880</c:v>
                </c:pt>
                <c:pt idx="3">
                  <c:v>14080</c:v>
                </c:pt>
                <c:pt idx="4">
                  <c:v>10520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F1E-4535-892E-A35E1E7494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6860032"/>
        <c:axId val="96861568"/>
      </c:barChart>
      <c:catAx>
        <c:axId val="96860032"/>
        <c:scaling>
          <c:orientation val="minMax"/>
        </c:scaling>
        <c:delete val="0"/>
        <c:axPos val="b"/>
        <c:numFmt formatCode="General" sourceLinked="0"/>
        <c:majorTickMark val="none"/>
        <c:minorTickMark val="out"/>
        <c:tickLblPos val="nextTo"/>
        <c:crossAx val="96861568"/>
        <c:crosses val="autoZero"/>
        <c:auto val="1"/>
        <c:lblAlgn val="ctr"/>
        <c:lblOffset val="200"/>
        <c:tickMarkSkip val="2"/>
        <c:noMultiLvlLbl val="0"/>
      </c:catAx>
      <c:valAx>
        <c:axId val="96861568"/>
        <c:scaling>
          <c:orientation val="minMax"/>
        </c:scaling>
        <c:delete val="0"/>
        <c:axPos val="l"/>
        <c:numFmt formatCode="#\ ##0.00\ &quot;₽&quot;" sourceLinked="1"/>
        <c:majorTickMark val="none"/>
        <c:minorTickMark val="out"/>
        <c:tickLblPos val="nextTo"/>
        <c:crossAx val="96860032"/>
        <c:crosses val="autoZero"/>
        <c:crossBetween val="between"/>
        <c:majorUnit val="5000"/>
        <c:minorUnit val="5000"/>
      </c:valAx>
      <c:spPr>
        <a:ln>
          <a:solidFill>
            <a:schemeClr val="tx1">
              <a:lumMod val="50000"/>
              <a:lumOff val="50000"/>
            </a:schemeClr>
          </a:solidFill>
        </a:ln>
      </c:spPr>
    </c:plotArea>
    <c:legend>
      <c:legendPos val="b"/>
      <c:overlay val="0"/>
      <c:spPr>
        <a:ln>
          <a:solidFill>
            <a:sysClr val="windowText" lastClr="000000"/>
          </a:solidFill>
        </a:ln>
      </c:spPr>
    </c:legend>
    <c:plotVisOnly val="1"/>
    <c:dispBlanksAs val="gap"/>
    <c:showDLblsOverMax val="0"/>
  </c:chart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19049</xdr:colOff>
      <xdr:row>3</xdr:row>
      <xdr:rowOff>142875</xdr:rowOff>
    </xdr:from>
    <xdr:to>
      <xdr:col>23</xdr:col>
      <xdr:colOff>9525</xdr:colOff>
      <xdr:row>27</xdr:row>
      <xdr:rowOff>171450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600075</xdr:colOff>
      <xdr:row>4</xdr:row>
      <xdr:rowOff>142874</xdr:rowOff>
    </xdr:from>
    <xdr:to>
      <xdr:col>15</xdr:col>
      <xdr:colOff>276225</xdr:colOff>
      <xdr:row>19</xdr:row>
      <xdr:rowOff>9525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6"/>
  <sheetViews>
    <sheetView tabSelected="1" workbookViewId="0">
      <selection activeCell="O9" sqref="O9"/>
    </sheetView>
  </sheetViews>
  <sheetFormatPr defaultRowHeight="14.5" x14ac:dyDescent="0.35"/>
  <cols>
    <col min="1" max="1" width="11.7265625" customWidth="1"/>
    <col min="2" max="2" width="15.26953125" customWidth="1"/>
    <col min="7" max="7" width="9.54296875" bestFit="1" customWidth="1"/>
    <col min="10" max="10" width="9.54296875" bestFit="1" customWidth="1"/>
  </cols>
  <sheetData>
    <row r="1" spans="1:11" ht="15.5" x14ac:dyDescent="0.35">
      <c r="A1" s="2" t="s">
        <v>0</v>
      </c>
      <c r="B1" s="2"/>
      <c r="C1" s="2"/>
      <c r="D1" s="3"/>
      <c r="E1" s="4"/>
      <c r="F1" s="4"/>
      <c r="G1" s="4"/>
      <c r="H1" s="4"/>
      <c r="I1" s="4"/>
      <c r="J1" s="4"/>
    </row>
    <row r="2" spans="1:11" x14ac:dyDescent="0.35">
      <c r="A2" s="5" t="s">
        <v>1</v>
      </c>
      <c r="B2" s="6" t="s">
        <v>2</v>
      </c>
      <c r="C2" s="7">
        <v>300</v>
      </c>
      <c r="D2" s="4"/>
      <c r="E2" s="4"/>
      <c r="F2" s="4"/>
      <c r="G2" s="4"/>
      <c r="H2" s="4"/>
      <c r="I2" s="4"/>
      <c r="J2" s="4"/>
    </row>
    <row r="3" spans="1:11" x14ac:dyDescent="0.35">
      <c r="A3" s="5"/>
      <c r="B3" s="6" t="s">
        <v>3</v>
      </c>
      <c r="C3" s="7">
        <v>250</v>
      </c>
      <c r="D3" s="4"/>
      <c r="E3" s="4"/>
      <c r="F3" s="4"/>
      <c r="G3" s="4"/>
      <c r="H3" s="4"/>
      <c r="I3" s="4"/>
      <c r="J3" s="4"/>
    </row>
    <row r="4" spans="1:11" x14ac:dyDescent="0.35">
      <c r="A4" s="5" t="s">
        <v>6</v>
      </c>
      <c r="B4" s="6" t="s">
        <v>4</v>
      </c>
      <c r="C4" s="7">
        <v>70</v>
      </c>
      <c r="D4" s="4"/>
      <c r="E4" s="4"/>
      <c r="F4" s="4"/>
      <c r="G4" s="4"/>
      <c r="H4" s="4"/>
      <c r="I4" s="4"/>
      <c r="J4" s="4"/>
    </row>
    <row r="5" spans="1:11" x14ac:dyDescent="0.35">
      <c r="A5" s="5"/>
      <c r="B5" s="6" t="s">
        <v>5</v>
      </c>
      <c r="C5" s="7">
        <v>95</v>
      </c>
      <c r="D5" s="4"/>
      <c r="E5" s="4"/>
      <c r="F5" s="4"/>
      <c r="G5" s="4"/>
      <c r="H5" s="4"/>
      <c r="I5" s="4"/>
      <c r="J5" s="4"/>
    </row>
    <row r="6" spans="1:11" x14ac:dyDescent="0.35">
      <c r="A6" s="8" t="s">
        <v>7</v>
      </c>
      <c r="B6" s="6" t="s">
        <v>4</v>
      </c>
      <c r="C6" s="7">
        <v>50</v>
      </c>
      <c r="D6" s="4"/>
      <c r="E6" s="4"/>
      <c r="F6" s="4"/>
      <c r="G6" s="4"/>
      <c r="H6" s="4"/>
      <c r="I6" s="4"/>
      <c r="J6" s="4"/>
    </row>
    <row r="7" spans="1:11" x14ac:dyDescent="0.35">
      <c r="A7" s="8"/>
      <c r="B7" s="6" t="s">
        <v>5</v>
      </c>
      <c r="C7" s="9">
        <v>-0.1</v>
      </c>
      <c r="D7" s="4"/>
      <c r="E7" s="4"/>
      <c r="F7" s="4"/>
      <c r="G7" s="4"/>
      <c r="H7" s="4"/>
      <c r="I7" s="4"/>
      <c r="J7" s="4"/>
    </row>
    <row r="8" spans="1:11" ht="15.5" x14ac:dyDescent="0.35">
      <c r="A8" s="10" t="s">
        <v>8</v>
      </c>
      <c r="B8" s="10"/>
      <c r="C8" s="10"/>
      <c r="D8" s="10"/>
      <c r="E8" s="10"/>
      <c r="F8" s="10"/>
      <c r="G8" s="10"/>
      <c r="H8" s="10"/>
      <c r="I8" s="10"/>
      <c r="J8" s="10"/>
    </row>
    <row r="9" spans="1:11" ht="18" customHeight="1" x14ac:dyDescent="0.35">
      <c r="A9" s="11" t="s">
        <v>9</v>
      </c>
      <c r="B9" s="11" t="s">
        <v>10</v>
      </c>
      <c r="C9" s="11" t="s">
        <v>11</v>
      </c>
      <c r="D9" s="11" t="s">
        <v>12</v>
      </c>
      <c r="E9" s="11"/>
      <c r="F9" s="11"/>
      <c r="G9" s="11" t="s">
        <v>13</v>
      </c>
      <c r="H9" s="11"/>
      <c r="I9" s="11"/>
      <c r="J9" s="12" t="s">
        <v>14</v>
      </c>
      <c r="K9" s="4"/>
    </row>
    <row r="10" spans="1:11" ht="95.25" customHeight="1" x14ac:dyDescent="0.35">
      <c r="A10" s="11"/>
      <c r="B10" s="11"/>
      <c r="C10" s="11"/>
      <c r="D10" s="13" t="s">
        <v>15</v>
      </c>
      <c r="E10" s="13" t="s">
        <v>16</v>
      </c>
      <c r="F10" s="13" t="s">
        <v>23</v>
      </c>
      <c r="G10" s="13" t="s">
        <v>17</v>
      </c>
      <c r="H10" s="13" t="s">
        <v>6</v>
      </c>
      <c r="I10" s="13" t="s">
        <v>18</v>
      </c>
      <c r="J10" s="14"/>
      <c r="K10" s="4"/>
    </row>
    <row r="11" spans="1:11" x14ac:dyDescent="0.35">
      <c r="A11" s="15">
        <v>1</v>
      </c>
      <c r="B11" s="15">
        <v>100</v>
      </c>
      <c r="C11" s="15">
        <v>7</v>
      </c>
      <c r="D11" s="6"/>
      <c r="E11" s="6" t="s">
        <v>19</v>
      </c>
      <c r="F11" s="6" t="s">
        <v>20</v>
      </c>
      <c r="G11" s="7">
        <f>B11*$C$6*IF(E11="+",1+$C$7,1)</f>
        <v>4500</v>
      </c>
      <c r="H11" s="7">
        <f>IF(D11&lt;&gt;"+",1,0)*C11*IF(E11="+",$C$5,$C$4)</f>
        <v>665</v>
      </c>
      <c r="I11" s="7">
        <f>IF(F11="о",$C$2,IF(F11="с",$C$3,0))</f>
        <v>300</v>
      </c>
      <c r="J11" s="7">
        <f>SUM(G11:I11)</f>
        <v>5465</v>
      </c>
      <c r="K11" s="4"/>
    </row>
    <row r="12" spans="1:11" x14ac:dyDescent="0.35">
      <c r="A12" s="15">
        <v>2</v>
      </c>
      <c r="B12" s="15">
        <v>60</v>
      </c>
      <c r="C12" s="15">
        <v>3</v>
      </c>
      <c r="D12" s="6" t="s">
        <v>19</v>
      </c>
      <c r="E12" s="6"/>
      <c r="F12" s="6" t="s">
        <v>21</v>
      </c>
      <c r="G12" s="7">
        <f t="shared" ref="G12:G15" si="0">B12*$C$6*IF(E12="+",1+$C$7,1)</f>
        <v>3000</v>
      </c>
      <c r="H12" s="7">
        <f t="shared" ref="H12:H15" si="1">IF(D12&lt;&gt;"+",1,0)*C12*IF(E12="+",$C$5,$C$4)</f>
        <v>0</v>
      </c>
      <c r="I12" s="7">
        <f t="shared" ref="I12:I15" si="2">IF(F12="о",$C$2,IF(F12="с",$C$3,0))</f>
        <v>250</v>
      </c>
      <c r="J12" s="7">
        <f t="shared" ref="J12:J15" si="3">SUM(G12:I12)</f>
        <v>3250</v>
      </c>
      <c r="K12" s="4"/>
    </row>
    <row r="13" spans="1:11" x14ac:dyDescent="0.35">
      <c r="A13" s="15">
        <v>3</v>
      </c>
      <c r="B13" s="15">
        <v>70</v>
      </c>
      <c r="C13" s="15">
        <v>4</v>
      </c>
      <c r="D13" s="6"/>
      <c r="E13" s="6" t="s">
        <v>19</v>
      </c>
      <c r="F13" s="6"/>
      <c r="G13" s="7">
        <f t="shared" si="0"/>
        <v>3150</v>
      </c>
      <c r="H13" s="7">
        <f t="shared" si="1"/>
        <v>380</v>
      </c>
      <c r="I13" s="7">
        <f t="shared" si="2"/>
        <v>0</v>
      </c>
      <c r="J13" s="7">
        <f t="shared" si="3"/>
        <v>3530</v>
      </c>
      <c r="K13" s="4"/>
    </row>
    <row r="14" spans="1:11" x14ac:dyDescent="0.35">
      <c r="A14" s="15">
        <v>4</v>
      </c>
      <c r="B14" s="15">
        <v>80</v>
      </c>
      <c r="C14" s="15">
        <v>3</v>
      </c>
      <c r="D14" s="6" t="s">
        <v>19</v>
      </c>
      <c r="E14" s="6"/>
      <c r="F14" s="6" t="s">
        <v>20</v>
      </c>
      <c r="G14" s="7">
        <f t="shared" si="0"/>
        <v>4000</v>
      </c>
      <c r="H14" s="7">
        <f t="shared" si="1"/>
        <v>0</v>
      </c>
      <c r="I14" s="7">
        <f t="shared" si="2"/>
        <v>300</v>
      </c>
      <c r="J14" s="7">
        <f t="shared" si="3"/>
        <v>4300</v>
      </c>
      <c r="K14" s="4"/>
    </row>
    <row r="15" spans="1:11" x14ac:dyDescent="0.35">
      <c r="A15" s="15">
        <v>5</v>
      </c>
      <c r="B15" s="15">
        <v>90</v>
      </c>
      <c r="C15" s="15">
        <v>8</v>
      </c>
      <c r="D15" s="6"/>
      <c r="E15" s="6" t="s">
        <v>19</v>
      </c>
      <c r="F15" s="6"/>
      <c r="G15" s="7">
        <f t="shared" si="0"/>
        <v>4050</v>
      </c>
      <c r="H15" s="7">
        <f t="shared" si="1"/>
        <v>760</v>
      </c>
      <c r="I15" s="7">
        <f t="shared" si="2"/>
        <v>0</v>
      </c>
      <c r="J15" s="7">
        <f t="shared" si="3"/>
        <v>4810</v>
      </c>
      <c r="K15" s="4"/>
    </row>
    <row r="16" spans="1:11" x14ac:dyDescent="0.35">
      <c r="A16" s="6" t="s">
        <v>22</v>
      </c>
      <c r="B16" s="6"/>
      <c r="C16" s="6"/>
      <c r="D16" s="6">
        <f>COUNTIF(D11:D15,"+")</f>
        <v>2</v>
      </c>
      <c r="E16" s="6">
        <f>COUNTIF(E11:E15,"+")</f>
        <v>3</v>
      </c>
      <c r="F16" s="6">
        <f>COUNTA(F11:F15)</f>
        <v>3</v>
      </c>
      <c r="G16" s="7"/>
      <c r="H16" s="7"/>
      <c r="I16" s="7"/>
      <c r="J16" s="7"/>
      <c r="K16" s="4"/>
    </row>
  </sheetData>
  <mergeCells count="11">
    <mergeCell ref="J9:J10"/>
    <mergeCell ref="A9:A10"/>
    <mergeCell ref="B9:B10"/>
    <mergeCell ref="C9:C10"/>
    <mergeCell ref="D9:F9"/>
    <mergeCell ref="G9:I9"/>
    <mergeCell ref="A2:A3"/>
    <mergeCell ref="A4:A5"/>
    <mergeCell ref="A6:A7"/>
    <mergeCell ref="A1:C1"/>
    <mergeCell ref="A8:J8"/>
  </mergeCells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7"/>
  <sheetViews>
    <sheetView workbookViewId="0">
      <selection activeCell="H3" sqref="H3"/>
    </sheetView>
  </sheetViews>
  <sheetFormatPr defaultRowHeight="14.5" x14ac:dyDescent="0.35"/>
  <cols>
    <col min="1" max="1" width="14.54296875" customWidth="1"/>
    <col min="2" max="2" width="14.1796875" customWidth="1"/>
    <col min="3" max="3" width="11.54296875" customWidth="1"/>
    <col min="5" max="5" width="11.453125" customWidth="1"/>
    <col min="6" max="8" width="11.54296875" bestFit="1" customWidth="1"/>
  </cols>
  <sheetData>
    <row r="1" spans="1:9" x14ac:dyDescent="0.35">
      <c r="A1" s="16" t="s">
        <v>59</v>
      </c>
      <c r="B1" s="16"/>
      <c r="C1" s="16"/>
      <c r="D1" s="16"/>
      <c r="E1" s="16"/>
      <c r="F1" s="16"/>
      <c r="G1" s="4"/>
      <c r="H1" s="4"/>
    </row>
    <row r="2" spans="1:9" x14ac:dyDescent="0.35">
      <c r="A2" s="4"/>
      <c r="B2" s="4"/>
      <c r="C2" s="4"/>
      <c r="D2" s="4"/>
      <c r="E2" s="4"/>
      <c r="F2" s="4"/>
      <c r="G2" s="4"/>
      <c r="H2" s="4"/>
    </row>
    <row r="3" spans="1:9" x14ac:dyDescent="0.35">
      <c r="A3" s="17" t="s">
        <v>24</v>
      </c>
      <c r="B3" s="17"/>
      <c r="C3" s="15">
        <v>23</v>
      </c>
      <c r="D3" s="4"/>
      <c r="E3" s="4"/>
      <c r="F3" s="4"/>
      <c r="G3" s="4"/>
      <c r="H3" s="4"/>
    </row>
    <row r="4" spans="1:9" x14ac:dyDescent="0.35">
      <c r="A4" s="4"/>
      <c r="B4" s="4"/>
      <c r="C4" s="4"/>
      <c r="D4" s="4"/>
      <c r="E4" s="4"/>
      <c r="F4" s="4"/>
      <c r="G4" s="4"/>
      <c r="H4" s="4"/>
    </row>
    <row r="5" spans="1:9" x14ac:dyDescent="0.35">
      <c r="A5" s="18" t="s">
        <v>25</v>
      </c>
      <c r="B5" s="18"/>
      <c r="C5" s="19">
        <v>300000</v>
      </c>
      <c r="D5" s="20"/>
      <c r="E5" s="20"/>
      <c r="F5" s="20"/>
      <c r="G5" s="20"/>
      <c r="H5" s="20"/>
    </row>
    <row r="6" spans="1:9" ht="68.25" customHeight="1" x14ac:dyDescent="0.35">
      <c r="A6" s="21" t="s">
        <v>26</v>
      </c>
      <c r="B6" s="22" t="s">
        <v>27</v>
      </c>
      <c r="C6" s="22" t="s">
        <v>28</v>
      </c>
      <c r="D6" s="22" t="s">
        <v>29</v>
      </c>
      <c r="E6" s="22" t="s">
        <v>30</v>
      </c>
      <c r="F6" s="22" t="s">
        <v>31</v>
      </c>
      <c r="G6" s="22" t="s">
        <v>32</v>
      </c>
      <c r="H6" s="22" t="s">
        <v>33</v>
      </c>
      <c r="I6" s="1"/>
    </row>
    <row r="7" spans="1:9" x14ac:dyDescent="0.35">
      <c r="A7" s="6" t="s">
        <v>34</v>
      </c>
      <c r="B7" s="15">
        <v>20</v>
      </c>
      <c r="C7" s="15">
        <v>5</v>
      </c>
      <c r="D7" s="15">
        <v>90</v>
      </c>
      <c r="E7" s="23">
        <v>30000</v>
      </c>
      <c r="F7" s="7">
        <f>E7*B7/$C$3</f>
        <v>26086.956521739132</v>
      </c>
      <c r="G7" s="7">
        <f>($C$5-$F$17)/$D$17*D7</f>
        <v>14795.059900390361</v>
      </c>
      <c r="H7" s="7">
        <f>F7+G7</f>
        <v>40882.016422129491</v>
      </c>
    </row>
    <row r="8" spans="1:9" x14ac:dyDescent="0.35">
      <c r="A8" s="6" t="s">
        <v>35</v>
      </c>
      <c r="B8" s="15">
        <v>22</v>
      </c>
      <c r="C8" s="15">
        <v>5</v>
      </c>
      <c r="D8" s="15">
        <v>100</v>
      </c>
      <c r="E8" s="23">
        <v>30000</v>
      </c>
      <c r="F8" s="7">
        <f t="shared" ref="F8:F16" si="0">E8*B8/$C$3</f>
        <v>28695.652173913044</v>
      </c>
      <c r="G8" s="7">
        <f t="shared" ref="G8:G16" si="1">($C$5-$F$17)/$D$17*D8</f>
        <v>16438.955444878178</v>
      </c>
      <c r="H8" s="7">
        <f t="shared" ref="H8:H16" si="2">F8+G8</f>
        <v>45134.607618791226</v>
      </c>
    </row>
    <row r="9" spans="1:9" x14ac:dyDescent="0.35">
      <c r="A9" s="6" t="s">
        <v>43</v>
      </c>
      <c r="B9" s="15">
        <v>18</v>
      </c>
      <c r="C9" s="15">
        <v>4</v>
      </c>
      <c r="D9" s="15">
        <v>70</v>
      </c>
      <c r="E9" s="23">
        <v>25000</v>
      </c>
      <c r="F9" s="7">
        <f t="shared" si="0"/>
        <v>19565.217391304348</v>
      </c>
      <c r="G9" s="7">
        <f t="shared" si="1"/>
        <v>11507.268811414724</v>
      </c>
      <c r="H9" s="7">
        <f t="shared" si="2"/>
        <v>31072.486202719072</v>
      </c>
    </row>
    <row r="10" spans="1:9" x14ac:dyDescent="0.35">
      <c r="A10" s="6" t="s">
        <v>36</v>
      </c>
      <c r="B10" s="15">
        <v>20</v>
      </c>
      <c r="C10" s="15">
        <v>4</v>
      </c>
      <c r="D10" s="15">
        <v>80</v>
      </c>
      <c r="E10" s="23">
        <v>25000</v>
      </c>
      <c r="F10" s="7">
        <f t="shared" si="0"/>
        <v>21739.130434782608</v>
      </c>
      <c r="G10" s="7">
        <f t="shared" si="1"/>
        <v>13151.164355902543</v>
      </c>
      <c r="H10" s="7">
        <f t="shared" si="2"/>
        <v>34890.294790685148</v>
      </c>
    </row>
    <row r="11" spans="1:9" x14ac:dyDescent="0.35">
      <c r="A11" s="6" t="s">
        <v>37</v>
      </c>
      <c r="B11" s="15">
        <v>19</v>
      </c>
      <c r="C11" s="15">
        <v>3</v>
      </c>
      <c r="D11" s="15">
        <v>60</v>
      </c>
      <c r="E11" s="23">
        <v>22500</v>
      </c>
      <c r="F11" s="7">
        <f t="shared" si="0"/>
        <v>18586.956521739132</v>
      </c>
      <c r="G11" s="7">
        <f t="shared" si="1"/>
        <v>9863.3732669269066</v>
      </c>
      <c r="H11" s="7">
        <f t="shared" si="2"/>
        <v>28450.329788666037</v>
      </c>
    </row>
    <row r="12" spans="1:9" x14ac:dyDescent="0.35">
      <c r="A12" s="6" t="s">
        <v>38</v>
      </c>
      <c r="B12" s="15">
        <v>12</v>
      </c>
      <c r="C12" s="15">
        <v>3</v>
      </c>
      <c r="D12" s="15">
        <v>36</v>
      </c>
      <c r="E12" s="23">
        <v>22500</v>
      </c>
      <c r="F12" s="7">
        <f t="shared" si="0"/>
        <v>11739.130434782608</v>
      </c>
      <c r="G12" s="7">
        <f t="shared" si="1"/>
        <v>5918.0239601561443</v>
      </c>
      <c r="H12" s="7">
        <f t="shared" si="2"/>
        <v>17657.154394938752</v>
      </c>
    </row>
    <row r="13" spans="1:9" x14ac:dyDescent="0.35">
      <c r="A13" s="6" t="s">
        <v>39</v>
      </c>
      <c r="B13" s="15">
        <v>10</v>
      </c>
      <c r="C13" s="15">
        <v>2</v>
      </c>
      <c r="D13" s="15">
        <v>30</v>
      </c>
      <c r="E13" s="23">
        <v>20000</v>
      </c>
      <c r="F13" s="7">
        <f t="shared" si="0"/>
        <v>8695.652173913044</v>
      </c>
      <c r="G13" s="7">
        <f t="shared" si="1"/>
        <v>4931.6866334634533</v>
      </c>
      <c r="H13" s="7">
        <f t="shared" si="2"/>
        <v>13627.338807376498</v>
      </c>
    </row>
    <row r="14" spans="1:9" x14ac:dyDescent="0.35">
      <c r="A14" s="6" t="s">
        <v>40</v>
      </c>
      <c r="B14" s="15">
        <v>20</v>
      </c>
      <c r="C14" s="15">
        <v>3</v>
      </c>
      <c r="D14" s="15">
        <v>60</v>
      </c>
      <c r="E14" s="23">
        <v>22500</v>
      </c>
      <c r="F14" s="7">
        <f t="shared" si="0"/>
        <v>19565.217391304348</v>
      </c>
      <c r="G14" s="7">
        <f t="shared" si="1"/>
        <v>9863.3732669269066</v>
      </c>
      <c r="H14" s="7">
        <f t="shared" si="2"/>
        <v>29428.590658231253</v>
      </c>
    </row>
    <row r="15" spans="1:9" x14ac:dyDescent="0.35">
      <c r="A15" s="6" t="s">
        <v>41</v>
      </c>
      <c r="B15" s="15">
        <v>20</v>
      </c>
      <c r="C15" s="15">
        <v>2</v>
      </c>
      <c r="D15" s="15">
        <v>40</v>
      </c>
      <c r="E15" s="23">
        <v>20000</v>
      </c>
      <c r="F15" s="7">
        <f t="shared" si="0"/>
        <v>17391.304347826088</v>
      </c>
      <c r="G15" s="7">
        <f t="shared" si="1"/>
        <v>6575.5821779512717</v>
      </c>
      <c r="H15" s="7">
        <f t="shared" si="2"/>
        <v>23966.886525777358</v>
      </c>
    </row>
    <row r="16" spans="1:9" x14ac:dyDescent="0.35">
      <c r="A16" s="6" t="s">
        <v>42</v>
      </c>
      <c r="B16" s="15">
        <v>20</v>
      </c>
      <c r="C16" s="15">
        <v>4</v>
      </c>
      <c r="D16" s="15">
        <v>80</v>
      </c>
      <c r="E16" s="23">
        <v>25000</v>
      </c>
      <c r="F16" s="7">
        <f t="shared" si="0"/>
        <v>21739.130434782608</v>
      </c>
      <c r="G16" s="7">
        <f t="shared" si="1"/>
        <v>13151.164355902543</v>
      </c>
      <c r="H16" s="7">
        <f t="shared" si="2"/>
        <v>34890.294790685148</v>
      </c>
    </row>
    <row r="17" spans="1:8" x14ac:dyDescent="0.35">
      <c r="A17" s="24" t="s">
        <v>22</v>
      </c>
      <c r="B17" s="6"/>
      <c r="C17" s="6"/>
      <c r="D17" s="6">
        <f>SUM(D7:D16)</f>
        <v>646</v>
      </c>
      <c r="E17" s="7">
        <f>SUM(E7:E16)</f>
        <v>242500</v>
      </c>
      <c r="F17" s="7">
        <f>SUM(F7:F16)</f>
        <v>193804.34782608697</v>
      </c>
      <c r="G17" s="7">
        <f>SUM(G7:G16)</f>
        <v>106195.65217391304</v>
      </c>
      <c r="H17" s="19">
        <f>SUM(H7:H16)</f>
        <v>300000</v>
      </c>
    </row>
  </sheetData>
  <mergeCells count="3">
    <mergeCell ref="A1:F1"/>
    <mergeCell ref="A3:B3"/>
    <mergeCell ref="A5:B5"/>
  </mergeCells>
  <pageMargins left="0.7" right="0.7" top="0.75" bottom="0.75" header="0.3" footer="0.3"/>
  <pageSetup paperSize="9" orientation="portrait" horizontalDpi="180" verticalDpi="18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2"/>
  <sheetViews>
    <sheetView workbookViewId="0">
      <selection activeCell="A6" sqref="A6:F12"/>
    </sheetView>
  </sheetViews>
  <sheetFormatPr defaultRowHeight="14.5" x14ac:dyDescent="0.35"/>
  <cols>
    <col min="1" max="1" width="15.81640625" customWidth="1"/>
    <col min="4" max="6" width="10.54296875" bestFit="1" customWidth="1"/>
  </cols>
  <sheetData>
    <row r="1" spans="1:6" x14ac:dyDescent="0.35">
      <c r="A1" s="25" t="s">
        <v>44</v>
      </c>
      <c r="B1" s="26"/>
      <c r="C1" s="9">
        <v>13</v>
      </c>
      <c r="D1" s="25" t="s">
        <v>47</v>
      </c>
      <c r="E1" s="25"/>
      <c r="F1" s="9">
        <v>0.2</v>
      </c>
    </row>
    <row r="2" spans="1:6" x14ac:dyDescent="0.35">
      <c r="A2" s="25" t="s">
        <v>45</v>
      </c>
      <c r="B2" s="25"/>
      <c r="C2" s="7">
        <v>125</v>
      </c>
      <c r="D2" s="4"/>
      <c r="E2" s="4"/>
      <c r="F2" s="4"/>
    </row>
    <row r="3" spans="1:6" x14ac:dyDescent="0.35">
      <c r="A3" s="25" t="s">
        <v>46</v>
      </c>
      <c r="B3" s="25"/>
      <c r="C3" s="7">
        <v>200</v>
      </c>
      <c r="D3" s="4"/>
      <c r="E3" s="4"/>
      <c r="F3" s="4"/>
    </row>
    <row r="4" spans="1:6" x14ac:dyDescent="0.35">
      <c r="A4" s="4"/>
      <c r="B4" s="4"/>
      <c r="C4" s="4"/>
      <c r="D4" s="4"/>
      <c r="E4" s="4"/>
      <c r="F4" s="4"/>
    </row>
    <row r="5" spans="1:6" x14ac:dyDescent="0.35">
      <c r="A5" s="27" t="s">
        <v>48</v>
      </c>
      <c r="B5" s="16"/>
      <c r="C5" s="16"/>
      <c r="D5" s="16"/>
      <c r="E5" s="16"/>
      <c r="F5" s="16"/>
    </row>
    <row r="6" spans="1:6" ht="68.25" customHeight="1" x14ac:dyDescent="0.35">
      <c r="A6" s="28" t="s">
        <v>49</v>
      </c>
      <c r="B6" s="22" t="s">
        <v>50</v>
      </c>
      <c r="C6" s="22" t="s">
        <v>51</v>
      </c>
      <c r="D6" s="22" t="s">
        <v>52</v>
      </c>
      <c r="E6" s="22" t="s">
        <v>53</v>
      </c>
      <c r="F6" s="22" t="s">
        <v>54</v>
      </c>
    </row>
    <row r="7" spans="1:6" x14ac:dyDescent="0.35">
      <c r="A7" s="6" t="s">
        <v>55</v>
      </c>
      <c r="B7" s="29">
        <v>145</v>
      </c>
      <c r="C7" s="29">
        <v>18</v>
      </c>
      <c r="D7" s="7">
        <f>B7*$C$2-C7*$C$3</f>
        <v>14525</v>
      </c>
      <c r="E7" s="7">
        <f>D7*IF(D7&gt;=5000,$F$1,$C$1)</f>
        <v>2905</v>
      </c>
      <c r="F7" s="7">
        <f>D7-E7</f>
        <v>11620</v>
      </c>
    </row>
    <row r="8" spans="1:6" x14ac:dyDescent="0.35">
      <c r="A8" s="6" t="s">
        <v>56</v>
      </c>
      <c r="B8" s="29">
        <v>135</v>
      </c>
      <c r="C8" s="29">
        <v>5</v>
      </c>
      <c r="D8" s="7">
        <f t="shared" ref="D8:D11" si="0">B8*$C$2-C8*$C$3</f>
        <v>15875</v>
      </c>
      <c r="E8" s="7">
        <f t="shared" ref="E8:E10" si="1">D8*IF(D8&gt;=5000,$F$1,$C$1)</f>
        <v>3175</v>
      </c>
      <c r="F8" s="7">
        <f t="shared" ref="F8:F10" si="2">D8-E8</f>
        <v>12700</v>
      </c>
    </row>
    <row r="9" spans="1:6" x14ac:dyDescent="0.35">
      <c r="A9" s="6" t="s">
        <v>57</v>
      </c>
      <c r="B9" s="29">
        <v>130</v>
      </c>
      <c r="C9" s="29">
        <v>7</v>
      </c>
      <c r="D9" s="7">
        <f t="shared" si="0"/>
        <v>14850</v>
      </c>
      <c r="E9" s="7">
        <f t="shared" si="1"/>
        <v>2970</v>
      </c>
      <c r="F9" s="7">
        <f t="shared" si="2"/>
        <v>11880</v>
      </c>
    </row>
    <row r="10" spans="1:6" x14ac:dyDescent="0.35">
      <c r="A10" s="6" t="s">
        <v>40</v>
      </c>
      <c r="B10" s="29">
        <v>160</v>
      </c>
      <c r="C10" s="29">
        <v>12</v>
      </c>
      <c r="D10" s="7">
        <f t="shared" si="0"/>
        <v>17600</v>
      </c>
      <c r="E10" s="7">
        <f t="shared" si="1"/>
        <v>3520</v>
      </c>
      <c r="F10" s="7">
        <f t="shared" si="2"/>
        <v>14080</v>
      </c>
    </row>
    <row r="11" spans="1:6" x14ac:dyDescent="0.35">
      <c r="A11" s="6" t="s">
        <v>58</v>
      </c>
      <c r="B11" s="29">
        <v>110</v>
      </c>
      <c r="C11" s="29">
        <v>3</v>
      </c>
      <c r="D11" s="7">
        <f t="shared" si="0"/>
        <v>13150</v>
      </c>
      <c r="E11" s="7">
        <f>D11*IF(D11&gt;=5000,$F$1,$C$1)</f>
        <v>2630</v>
      </c>
      <c r="F11" s="7">
        <f>D11-E11</f>
        <v>10520</v>
      </c>
    </row>
    <row r="12" spans="1:6" x14ac:dyDescent="0.35">
      <c r="A12" s="24" t="s">
        <v>22</v>
      </c>
      <c r="B12" s="29">
        <f>SUM(B7:B11)</f>
        <v>680</v>
      </c>
      <c r="C12" s="29">
        <f>SUM(C7:C11)</f>
        <v>45</v>
      </c>
      <c r="D12" s="7">
        <f>SUM(D7:D11)</f>
        <v>76000</v>
      </c>
      <c r="E12" s="7">
        <f>SUM(E7:E11)</f>
        <v>15200</v>
      </c>
      <c r="F12" s="7">
        <f>SUM(F7:F11)</f>
        <v>60800</v>
      </c>
    </row>
  </sheetData>
  <mergeCells count="5">
    <mergeCell ref="A1:B1"/>
    <mergeCell ref="A2:B2"/>
    <mergeCell ref="A3:B3"/>
    <mergeCell ref="D1:E1"/>
    <mergeCell ref="A5:F5"/>
  </mergeCells>
  <pageMargins left="0.7" right="0.7" top="0.75" bottom="0.75" header="0.3" footer="0.3"/>
  <pageSetup paperSize="9" orientation="portrait" horizontalDpi="180" verticalDpi="18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квартплата</vt:lpstr>
      <vt:lpstr>Распределение фонда зарплаты</vt:lpstr>
      <vt:lpstr>Сдельная зарплата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2023-11-23T10:24:22Z</dcterms:modified>
</cp:coreProperties>
</file>