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316EE497-B2D2-4DC6-ADF4-0C6BA0B416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Ведомость переоценки" sheetId="1" r:id="rId1"/>
    <sheet name="Отчетная ведомость" sheetId="2" r:id="rId2"/>
    <sheet name="Ведомость зарплаты" sheetId="3" r:id="rId3"/>
  </sheets>
  <calcPr calcId="191029"/>
</workbook>
</file>

<file path=xl/calcChain.xml><?xml version="1.0" encoding="utf-8"?>
<calcChain xmlns="http://schemas.openxmlformats.org/spreadsheetml/2006/main">
  <c r="K20" i="3" l="1"/>
  <c r="E13" i="1"/>
  <c r="C13" i="1"/>
  <c r="D13" i="1"/>
  <c r="F13" i="1"/>
  <c r="G13" i="1"/>
  <c r="B13" i="1"/>
  <c r="B15" i="2"/>
  <c r="C15" i="2"/>
  <c r="D15" i="2"/>
  <c r="G12" i="1"/>
  <c r="G11" i="3"/>
  <c r="H11" i="3" s="1"/>
  <c r="G12" i="3"/>
  <c r="H12" i="3" s="1"/>
  <c r="F6" i="3"/>
  <c r="F7" i="3"/>
  <c r="F8" i="3"/>
  <c r="G8" i="3" s="1"/>
  <c r="H8" i="3" s="1"/>
  <c r="F9" i="3"/>
  <c r="G9" i="3" s="1"/>
  <c r="H9" i="3" s="1"/>
  <c r="F10" i="3"/>
  <c r="G10" i="3" s="1"/>
  <c r="H10" i="3" s="1"/>
  <c r="F11" i="3"/>
  <c r="F12" i="3"/>
  <c r="F13" i="3"/>
  <c r="F14" i="3"/>
  <c r="F15" i="3"/>
  <c r="F16" i="3"/>
  <c r="F17" i="3"/>
  <c r="F18" i="3"/>
  <c r="F19" i="3"/>
  <c r="F5" i="3"/>
  <c r="G5" i="3" s="1"/>
  <c r="H5" i="3" s="1"/>
  <c r="D6" i="3"/>
  <c r="D7" i="3"/>
  <c r="D8" i="3"/>
  <c r="D9" i="3"/>
  <c r="D10" i="3"/>
  <c r="D11" i="3"/>
  <c r="D12" i="3"/>
  <c r="D13" i="3"/>
  <c r="G13" i="3" s="1"/>
  <c r="H13" i="3" s="1"/>
  <c r="D14" i="3"/>
  <c r="G14" i="3" s="1"/>
  <c r="H14" i="3" s="1"/>
  <c r="D15" i="3"/>
  <c r="D16" i="3"/>
  <c r="G16" i="3" s="1"/>
  <c r="D17" i="3"/>
  <c r="G17" i="3" s="1"/>
  <c r="D18" i="3"/>
  <c r="D19" i="3"/>
  <c r="D5" i="3"/>
  <c r="E6" i="2"/>
  <c r="E7" i="2"/>
  <c r="E8" i="2"/>
  <c r="E9" i="2"/>
  <c r="E10" i="2"/>
  <c r="E11" i="2"/>
  <c r="E12" i="2"/>
  <c r="E13" i="2"/>
  <c r="E14" i="2"/>
  <c r="E5" i="2"/>
  <c r="D5" i="1"/>
  <c r="G5" i="1" s="1"/>
  <c r="D12" i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5" i="1"/>
  <c r="F5" i="1" s="1"/>
  <c r="F5" i="2" l="1"/>
  <c r="G5" i="2" s="1"/>
  <c r="F11" i="2"/>
  <c r="G11" i="2" s="1"/>
  <c r="H19" i="3"/>
  <c r="I10" i="3"/>
  <c r="J10" i="3" s="1"/>
  <c r="K10" i="3" s="1"/>
  <c r="H6" i="3"/>
  <c r="I9" i="3"/>
  <c r="J9" i="3" s="1"/>
  <c r="K9" i="3" s="1"/>
  <c r="I8" i="3"/>
  <c r="J8" i="3" s="1"/>
  <c r="K8" i="3"/>
  <c r="I14" i="3"/>
  <c r="J14" i="3" s="1"/>
  <c r="K14" i="3"/>
  <c r="I12" i="3"/>
  <c r="J12" i="3" s="1"/>
  <c r="K12" i="3" s="1"/>
  <c r="I13" i="3"/>
  <c r="J13" i="3" s="1"/>
  <c r="K13" i="3" s="1"/>
  <c r="I11" i="3"/>
  <c r="J11" i="3" s="1"/>
  <c r="K11" i="3" s="1"/>
  <c r="G19" i="3"/>
  <c r="G7" i="3"/>
  <c r="H7" i="3" s="1"/>
  <c r="G18" i="3"/>
  <c r="H18" i="3" s="1"/>
  <c r="G15" i="3"/>
  <c r="H15" i="3" s="1"/>
  <c r="H17" i="3"/>
  <c r="H16" i="3"/>
  <c r="G6" i="3"/>
  <c r="I5" i="3"/>
  <c r="J5" i="3" s="1"/>
  <c r="K5" i="3" s="1"/>
  <c r="F13" i="2"/>
  <c r="G13" i="2" s="1"/>
  <c r="E15" i="2"/>
  <c r="F7" i="2"/>
  <c r="G7" i="2" s="1"/>
  <c r="F9" i="2"/>
  <c r="G9" i="2" s="1"/>
  <c r="F14" i="2"/>
  <c r="G14" i="2" s="1"/>
  <c r="F12" i="2"/>
  <c r="G12" i="2" s="1"/>
  <c r="F10" i="2"/>
  <c r="G10" i="2" s="1"/>
  <c r="F8" i="2"/>
  <c r="G8" i="2" s="1"/>
  <c r="F6" i="2"/>
  <c r="G6" i="2" s="1"/>
  <c r="G15" i="2" l="1"/>
  <c r="I7" i="3"/>
  <c r="J7" i="3" s="1"/>
  <c r="K7" i="3" s="1"/>
  <c r="I15" i="3"/>
  <c r="J15" i="3" s="1"/>
  <c r="K15" i="3"/>
  <c r="I18" i="3"/>
  <c r="J18" i="3" s="1"/>
  <c r="K18" i="3" s="1"/>
  <c r="I19" i="3"/>
  <c r="J19" i="3" s="1"/>
  <c r="K19" i="3"/>
  <c r="H12" i="2"/>
  <c r="H6" i="2"/>
  <c r="H11" i="2"/>
  <c r="H13" i="2"/>
  <c r="H14" i="2"/>
  <c r="H7" i="2"/>
  <c r="H8" i="2"/>
  <c r="H9" i="2"/>
  <c r="H10" i="2"/>
  <c r="I6" i="3"/>
  <c r="J6" i="3" s="1"/>
  <c r="K6" i="3" s="1"/>
  <c r="I17" i="3"/>
  <c r="J17" i="3" s="1"/>
  <c r="K17" i="3"/>
  <c r="H5" i="2"/>
  <c r="I16" i="3"/>
  <c r="J16" i="3" s="1"/>
  <c r="K16" i="3" s="1"/>
  <c r="H15" i="2" l="1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<sst xmlns="http://schemas.openxmlformats.org/spreadsheetml/2006/main" count="80" uniqueCount="67">
  <si>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</si>
  <si>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 объекта</t>
  </si>
  <si>
    <t>Износ объекта(ИО), млн.руб.</t>
  </si>
  <si>
    <t>Балансовая стоимость (БС), млн.руб.</t>
  </si>
  <si>
    <t>Остаточная стоимость (ОС), млн.руб.</t>
  </si>
  <si>
    <t>k</t>
  </si>
  <si>
    <t>Восстановительная полная стоимость (ВПС), млн.руб.</t>
  </si>
  <si>
    <t>Восстановительная остаточная стоимость (ВОС), млн.руб.</t>
  </si>
  <si>
    <t>Отдел менеджмента и маркетинга</t>
  </si>
  <si>
    <t>Отдел транспортировок</t>
  </si>
  <si>
    <t>Сборочных цех</t>
  </si>
  <si>
    <t>Склад №1</t>
  </si>
  <si>
    <t>Склад №2</t>
  </si>
  <si>
    <t>Склад №3</t>
  </si>
  <si>
    <t>Склад №4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</si>
  <si>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</si>
  <si>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</si>
  <si>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</si>
  <si>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</si>
  <si>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</si>
  <si>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</si>
  <si>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</si>
  <si>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</si>
  <si>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</si>
  <si>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</si>
  <si>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Анней</t>
  </si>
  <si>
    <t>Арена</t>
  </si>
  <si>
    <t>Блиндаж</t>
  </si>
  <si>
    <t>Галакс</t>
  </si>
  <si>
    <t>Звезда</t>
  </si>
  <si>
    <t>Патриот</t>
  </si>
  <si>
    <t>Сеть</t>
  </si>
  <si>
    <t>Полигон</t>
  </si>
  <si>
    <t>Арсенал</t>
  </si>
  <si>
    <t>Отделочных цех</t>
  </si>
  <si>
    <t>№ п\п</t>
  </si>
  <si>
    <t>Фамилия И.О.</t>
  </si>
  <si>
    <t>Должность</t>
  </si>
  <si>
    <t>Тарифная вставка</t>
  </si>
  <si>
    <t>Стаж</t>
  </si>
  <si>
    <t>Набавка за стаж</t>
  </si>
  <si>
    <t>Процент налога</t>
  </si>
  <si>
    <t>Сумма налога</t>
  </si>
  <si>
    <t>Выплата</t>
  </si>
  <si>
    <t>Антонов Р.И.</t>
  </si>
  <si>
    <t>Борисов И.П.</t>
  </si>
  <si>
    <t>Вольская О.Ф.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</si>
  <si>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</si>
  <si>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</si>
  <si>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</si>
  <si>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</si>
  <si>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</si>
  <si>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</si>
  <si>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</si>
  <si>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</si>
  <si>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Степанко В.Д.</t>
  </si>
  <si>
    <t>Тимофеев Н.Н.</t>
  </si>
  <si>
    <t>Утина Е.В.</t>
  </si>
  <si>
    <t>Федоров А.Н.</t>
  </si>
  <si>
    <t>инженер</t>
  </si>
  <si>
    <t>мл.н.сотрудник</t>
  </si>
  <si>
    <t>ст.н.сотрудник</t>
  </si>
  <si>
    <t>лаборант</t>
  </si>
  <si>
    <t>зав.лабораторией</t>
  </si>
  <si>
    <t>ИТОГО К ВЫДАЧЕ</t>
  </si>
  <si>
    <t>РАСЧЕТ ЗАРАБОТНОЙ ПЛАТЫ СОТРУДНИКОВ</t>
  </si>
  <si>
    <t>НАУЧНО-ПРОЕКТНОГО ОТДЕЛА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</si>
</sst>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\ _₽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6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3" fontId="2" fillId="0" borderId="1" xfId="0" applyNumberFormat="1" applyFont="1" applyBorder="1"/>
    <xf numFmtId="10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shrinkToFi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66CC"/>
      <color rgb="FF0033CC"/>
      <color rgb="FF660066"/>
      <color rgb="FF660033"/>
      <color rgb="FF9999FF"/>
      <color rgb="FFFF00FF"/>
      <color rgb="FF000066"/>
      <color rgb="FF0066FF"/>
      <color rgb="FF3333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основных средств производства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'Ведомость переоценки'!$B$4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Сборочных цех</c:v>
                </c:pt>
                <c:pt idx="1">
                  <c:v>Отделочных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переоценки'!$B$7:$B$12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1-4A62-B0A0-CDC87EA4175E}"/>
            </c:ext>
          </c:extLst>
        </c:ser>
        <c:ser>
          <c:idx val="1"/>
          <c:order val="1"/>
          <c:tx>
            <c:strRef>
              <c:f>'Ведомость переоценки'!$C$4</c:f>
              <c:strCache>
                <c:ptCount val="1"/>
                <c:pt idx="0">
                  <c:v>Износ объекта(ИО), млн.руб.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Сборочных цех</c:v>
                </c:pt>
                <c:pt idx="1">
                  <c:v>Отделочных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переоценки'!$C$7:$C$12</c:f>
              <c:numCache>
                <c:formatCode>General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1-4A62-B0A0-CDC87EA4175E}"/>
            </c:ext>
          </c:extLst>
        </c:ser>
        <c:ser>
          <c:idx val="2"/>
          <c:order val="2"/>
          <c:tx>
            <c:strRef>
              <c:f>'Ведомость переоценки'!$D$4</c:f>
              <c:strCache>
                <c:ptCount val="1"/>
                <c:pt idx="0">
                  <c:v>Остаточная стоимость (ОС), млн.руб.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Сборочных цех</c:v>
                </c:pt>
                <c:pt idx="1">
                  <c:v>Отделочных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переоценки'!$D$7:$D$12</c:f>
              <c:numCache>
                <c:formatCode>#\ ##0.0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1-4A62-B0A0-CDC87EA4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51488"/>
        <c:axId val="115953024"/>
      </c:barChart>
      <c:catAx>
        <c:axId val="1159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953024"/>
        <c:crosses val="autoZero"/>
        <c:auto val="1"/>
        <c:lblAlgn val="ctr"/>
        <c:lblOffset val="100"/>
        <c:noMultiLvlLbl val="0"/>
      </c:catAx>
      <c:valAx>
        <c:axId val="11595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млн.руб.</a:t>
                </a:r>
              </a:p>
            </c:rich>
          </c:tx>
          <c:layout>
            <c:manualLayout>
              <c:xMode val="edge"/>
              <c:yMode val="edge"/>
              <c:x val="1.4271110847986107E-2"/>
              <c:y val="0.380870526941471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59514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4138503666679717E-2"/>
          <c:y val="0.8887492745612986"/>
          <c:w val="0.9744117765095881"/>
          <c:h val="8.7166924155124184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Данные о работке компьютерных клубов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 w="12700">
              <a:solidFill>
                <a:schemeClr val="tx1"/>
              </a:solidFill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EB7F-455D-AC08-A05D73C700B5}"/>
              </c:ext>
            </c:extLst>
          </c:dPt>
          <c:dPt>
            <c:idx val="1"/>
            <c:bubble3D val="0"/>
            <c:spPr>
              <a:solidFill>
                <a:srgbClr val="66003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B7F-455D-AC08-A05D73C700B5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EB7F-455D-AC08-A05D73C700B5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B7F-455D-AC08-A05D73C700B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B7F-455D-AC08-A05D73C700B5}"/>
              </c:ext>
            </c:extLst>
          </c:dPt>
          <c:dPt>
            <c:idx val="5"/>
            <c:bubble3D val="0"/>
            <c:spPr>
              <a:solidFill>
                <a:srgbClr val="FF7C8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B7F-455D-AC08-A05D73C700B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B7F-455D-AC08-A05D73C700B5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B7F-455D-AC08-A05D73C700B5}"/>
              </c:ext>
            </c:extLst>
          </c:dPt>
          <c:dPt>
            <c:idx val="8"/>
            <c:bubble3D val="0"/>
            <c:spPr>
              <a:solidFill>
                <a:srgbClr val="000066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EB7F-455D-AC08-A05D73C700B5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B7F-455D-AC08-A05D73C700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'Отчетная ведомость'!$A$5:$A$14</c:f>
              <c:strCache>
                <c:ptCount val="10"/>
                <c:pt idx="0">
                  <c:v>Альтаир</c:v>
                </c:pt>
                <c:pt idx="1">
                  <c:v>Анней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ведомость'!$H$5:$H$14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7F-455D-AC08-A05D73C70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5.0000036708698126E-2"/>
          <c:y val="0.87990856714647325"/>
          <c:w val="0.89716887265767387"/>
          <c:h val="6.6056285605641793E-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Сравнительная</a:t>
            </a:r>
            <a:r>
              <a:rPr lang="ru-RU" sz="1200" baseline="0"/>
              <a:t> диаграмма заработной выплаты</a:t>
            </a:r>
            <a:endParaRPr lang="ru-RU" sz="1200"/>
          </a:p>
        </c:rich>
      </c:tx>
      <c:layout>
        <c:manualLayout>
          <c:xMode val="edge"/>
          <c:yMode val="edge"/>
          <c:x val="0.15936811023622052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'Ведомость зарплаты'!$B$5:$B$19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О.Ф.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Степанко В.Д.</c:v>
                </c:pt>
                <c:pt idx="12">
                  <c:v>Тимофеев Н.Н.</c:v>
                </c:pt>
                <c:pt idx="13">
                  <c:v>Утина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'Ведомость зарплаты'!$K$5:$K$19</c:f>
              <c:numCache>
                <c:formatCode>#\ ##0\ _₽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18130.189999999999</c:v>
                </c:pt>
                <c:pt idx="5">
                  <c:v>16578.86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17299.68</c:v>
                </c:pt>
                <c:pt idx="9">
                  <c:v>18020.5</c:v>
                </c:pt>
                <c:pt idx="10">
                  <c:v>28514.25</c:v>
                </c:pt>
                <c:pt idx="11">
                  <c:v>17299.68</c:v>
                </c:pt>
                <c:pt idx="12">
                  <c:v>16578.86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2-411B-97EC-1643A5C4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96896"/>
        <c:axId val="116898432"/>
      </c:barChart>
      <c:catAx>
        <c:axId val="1168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16898432"/>
        <c:crosses val="autoZero"/>
        <c:auto val="1"/>
        <c:lblAlgn val="ctr"/>
        <c:lblOffset val="100"/>
        <c:noMultiLvlLbl val="0"/>
      </c:catAx>
      <c:valAx>
        <c:axId val="116898432"/>
        <c:scaling>
          <c:orientation val="minMax"/>
        </c:scaling>
        <c:delete val="0"/>
        <c:axPos val="l"/>
        <c:numFmt formatCode="#\ ##0\ _₽" sourceLinked="1"/>
        <c:majorTickMark val="out"/>
        <c:minorTickMark val="none"/>
        <c:tickLblPos val="nextTo"/>
        <c:crossAx val="11689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95249</xdr:rowOff>
    </xdr:from>
    <xdr:to>
      <xdr:col>18</xdr:col>
      <xdr:colOff>335643</xdr:colOff>
      <xdr:row>19</xdr:row>
      <xdr:rowOff>45356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190499</xdr:rowOff>
    </xdr:from>
    <xdr:to>
      <xdr:col>20</xdr:col>
      <xdr:colOff>400050</xdr:colOff>
      <xdr:row>20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11580</xdr:colOff>
      <xdr:row>3</xdr:row>
      <xdr:rowOff>8964</xdr:rowOff>
    </xdr:from>
    <xdr:to>
      <xdr:col>23</xdr:col>
      <xdr:colOff>232833</xdr:colOff>
      <xdr:row>20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70" zoomScaleNormal="70" workbookViewId="0">
      <selection activeCell="E16" sqref="E16"/>
    </sheetView>
  </sheetViews>
  <sheetFormatPr defaultRowHeight="14.5" x14ac:dyDescent="0.35"/>
  <cols>
    <col min="1" max="1" width="20" customWidth="1"/>
    <col min="2" max="2" width="16.81640625" style="1" customWidth="1"/>
    <col min="3" max="3" width="22" customWidth="1"/>
    <col min="4" max="4" width="19.1796875" customWidth="1"/>
    <col min="6" max="6" width="20" customWidth="1"/>
    <col min="7" max="7" width="20.54296875" customWidth="1"/>
  </cols>
  <sheetData>
    <row r="1" spans="1:7" x14ac:dyDescent="0.35">
      <c r="A1" s="21" t="s">
        <v>0</v>
      </c>
      <c r="B1" s="21"/>
      <c r="C1" s="21"/>
      <c r="D1" s="21"/>
      <c r="E1" s="21"/>
      <c r="F1" s="21"/>
      <c r="G1" s="21"/>
    </row>
    <row r="2" spans="1:7" x14ac:dyDescent="0.35">
      <c r="A2" s="21"/>
      <c r="B2" s="21"/>
      <c r="C2" s="21"/>
      <c r="D2" s="21"/>
      <c r="E2" s="21"/>
      <c r="F2" s="21"/>
      <c r="G2" s="21"/>
    </row>
    <row r="3" spans="1:7" x14ac:dyDescent="0.35">
      <c r="A3" s="4"/>
      <c r="B3" s="20"/>
      <c r="C3" s="4"/>
      <c r="D3" s="4"/>
      <c r="E3" s="4"/>
      <c r="F3" s="4"/>
      <c r="G3" s="4"/>
    </row>
    <row r="4" spans="1:7" ht="56" x14ac:dyDescent="0.35">
      <c r="A4" s="14" t="s">
        <v>1</v>
      </c>
      <c r="B4" s="15" t="s">
        <v>3</v>
      </c>
      <c r="C4" s="14" t="s">
        <v>2</v>
      </c>
      <c r="D4" s="14" t="s">
        <v>4</v>
      </c>
      <c r="E4" s="14" t="s">
        <v>5</v>
      </c>
      <c r="F4" s="14" t="s">
        <v>6</v>
      </c>
      <c r="G4" s="14" t="s">
        <v>7</v>
      </c>
    </row>
    <row r="5" spans="1:7" ht="42" x14ac:dyDescent="0.35">
      <c r="A5" s="16" t="s">
        <v>8</v>
      </c>
      <c r="B5" s="23">
        <v>19087.8</v>
      </c>
      <c r="C5" s="24">
        <v>568.79999999999995</v>
      </c>
      <c r="D5" s="25">
        <f>B5-C5</f>
        <v>18519</v>
      </c>
      <c r="E5" s="26">
        <f>IF(B5&lt;=700,3.3,IF(B5&lt;700,4.2,IF(B5&lt;1000,4.2,IF(B5&gt;=1000,5.1,))))</f>
        <v>5.0999999999999996</v>
      </c>
      <c r="F5" s="26">
        <f>B5*E5</f>
        <v>97347.779999999984</v>
      </c>
      <c r="G5" s="26">
        <f>D5*E5</f>
        <v>94446.9</v>
      </c>
    </row>
    <row r="6" spans="1:7" ht="28" x14ac:dyDescent="0.35">
      <c r="A6" s="16" t="s">
        <v>9</v>
      </c>
      <c r="B6" s="23">
        <v>407.2</v>
      </c>
      <c r="C6" s="24">
        <v>203.1</v>
      </c>
      <c r="D6" s="25">
        <f t="shared" ref="D6:D11" si="0">B6-C6</f>
        <v>204.1</v>
      </c>
      <c r="E6" s="26">
        <f t="shared" ref="E6:E12" si="1">IF(B6&lt;=700,3.3,IF(B6&lt;700,4.2,IF(B6&lt;1000,4.2,IF(B6&gt;=1000,5.1,))))</f>
        <v>3.3</v>
      </c>
      <c r="F6" s="26">
        <f t="shared" ref="F6:F12" si="2">B6*E6</f>
        <v>1343.76</v>
      </c>
      <c r="G6" s="26">
        <f t="shared" ref="G6:G12" si="3">D6*E6</f>
        <v>673.53</v>
      </c>
    </row>
    <row r="7" spans="1:7" x14ac:dyDescent="0.35">
      <c r="A7" s="16" t="s">
        <v>10</v>
      </c>
      <c r="B7" s="17">
        <v>673</v>
      </c>
      <c r="C7" s="18">
        <v>198.9</v>
      </c>
      <c r="D7" s="19">
        <f t="shared" si="0"/>
        <v>474.1</v>
      </c>
      <c r="E7" s="6">
        <f t="shared" si="1"/>
        <v>3.3</v>
      </c>
      <c r="F7" s="6">
        <f t="shared" si="2"/>
        <v>2220.9</v>
      </c>
      <c r="G7" s="6">
        <f t="shared" si="3"/>
        <v>1564.53</v>
      </c>
    </row>
    <row r="8" spans="1:7" x14ac:dyDescent="0.35">
      <c r="A8" s="16" t="s">
        <v>34</v>
      </c>
      <c r="B8" s="17">
        <v>821.6</v>
      </c>
      <c r="C8" s="18">
        <v>401.2</v>
      </c>
      <c r="D8" s="19">
        <f t="shared" si="0"/>
        <v>420.40000000000003</v>
      </c>
      <c r="E8" s="6">
        <f t="shared" si="1"/>
        <v>4.2</v>
      </c>
      <c r="F8" s="6">
        <f t="shared" si="2"/>
        <v>3450.7200000000003</v>
      </c>
      <c r="G8" s="6">
        <f t="shared" si="3"/>
        <v>1765.6800000000003</v>
      </c>
    </row>
    <row r="9" spans="1:7" x14ac:dyDescent="0.35">
      <c r="A9" s="16" t="s">
        <v>11</v>
      </c>
      <c r="B9" s="17">
        <v>598.4</v>
      </c>
      <c r="C9" s="18">
        <v>131.5</v>
      </c>
      <c r="D9" s="19">
        <f t="shared" si="0"/>
        <v>466.9</v>
      </c>
      <c r="E9" s="6">
        <f t="shared" si="1"/>
        <v>3.3</v>
      </c>
      <c r="F9" s="6">
        <f t="shared" si="2"/>
        <v>1974.7199999999998</v>
      </c>
      <c r="G9" s="6">
        <f t="shared" si="3"/>
        <v>1540.7699999999998</v>
      </c>
    </row>
    <row r="10" spans="1:7" x14ac:dyDescent="0.35">
      <c r="A10" s="16" t="s">
        <v>12</v>
      </c>
      <c r="B10" s="17">
        <v>610</v>
      </c>
      <c r="C10" s="18">
        <v>345.6</v>
      </c>
      <c r="D10" s="19">
        <f t="shared" si="0"/>
        <v>264.39999999999998</v>
      </c>
      <c r="E10" s="6">
        <f t="shared" si="1"/>
        <v>3.3</v>
      </c>
      <c r="F10" s="6">
        <f t="shared" si="2"/>
        <v>2013</v>
      </c>
      <c r="G10" s="6">
        <f t="shared" si="3"/>
        <v>872.51999999999987</v>
      </c>
    </row>
    <row r="11" spans="1:7" x14ac:dyDescent="0.35">
      <c r="A11" s="16" t="s">
        <v>13</v>
      </c>
      <c r="B11" s="17">
        <v>756.3</v>
      </c>
      <c r="C11" s="18">
        <v>159.6</v>
      </c>
      <c r="D11" s="19">
        <f t="shared" si="0"/>
        <v>596.69999999999993</v>
      </c>
      <c r="E11" s="6">
        <f t="shared" si="1"/>
        <v>4.2</v>
      </c>
      <c r="F11" s="6">
        <f t="shared" si="2"/>
        <v>3176.46</v>
      </c>
      <c r="G11" s="6">
        <f t="shared" si="3"/>
        <v>2506.14</v>
      </c>
    </row>
    <row r="12" spans="1:7" x14ac:dyDescent="0.35">
      <c r="A12" s="16" t="s">
        <v>14</v>
      </c>
      <c r="B12" s="17">
        <v>614.29999999999995</v>
      </c>
      <c r="C12" s="18">
        <v>148.69999999999999</v>
      </c>
      <c r="D12" s="19">
        <f>B12-C12</f>
        <v>465.59999999999997</v>
      </c>
      <c r="E12" s="6">
        <f t="shared" si="1"/>
        <v>3.3</v>
      </c>
      <c r="F12" s="6">
        <f t="shared" si="2"/>
        <v>2027.1899999999998</v>
      </c>
      <c r="G12" s="6">
        <f t="shared" si="3"/>
        <v>1536.4799999999998</v>
      </c>
    </row>
    <row r="13" spans="1:7" x14ac:dyDescent="0.35">
      <c r="A13" s="16" t="s">
        <v>15</v>
      </c>
      <c r="B13" s="17">
        <f>SUM(B5:B12)</f>
        <v>23568.6</v>
      </c>
      <c r="C13" s="18">
        <f t="shared" ref="C13:G13" si="4">SUM(C5:C12)</f>
        <v>2157.3999999999996</v>
      </c>
      <c r="D13" s="18">
        <f t="shared" si="4"/>
        <v>21411.200000000001</v>
      </c>
      <c r="E13" s="22">
        <f t="shared" si="4"/>
        <v>30</v>
      </c>
      <c r="F13" s="22">
        <f t="shared" si="4"/>
        <v>113554.52999999998</v>
      </c>
      <c r="G13" s="22">
        <f t="shared" si="4"/>
        <v>104906.54999999999</v>
      </c>
    </row>
    <row r="14" spans="1:7" x14ac:dyDescent="0.35">
      <c r="A14" s="4"/>
      <c r="B14" s="20"/>
      <c r="C14" s="4"/>
      <c r="D14" s="4"/>
    </row>
    <row r="15" spans="1:7" x14ac:dyDescent="0.35">
      <c r="A15" s="4"/>
      <c r="B15" s="20"/>
      <c r="C15" s="4"/>
      <c r="D15" s="4"/>
    </row>
  </sheetData>
  <mergeCells count="1">
    <mergeCell ref="A1:G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15"/>
  <sheetViews>
    <sheetView zoomScale="70" zoomScaleNormal="70" workbookViewId="0">
      <selection activeCell="H25" sqref="H25"/>
    </sheetView>
  </sheetViews>
  <sheetFormatPr defaultRowHeight="14" x14ac:dyDescent="0.3"/>
  <cols>
    <col min="1" max="1" width="8.7265625" style="4"/>
    <col min="2" max="2" width="9" style="4" bestFit="1" customWidth="1"/>
    <col min="3" max="4" width="8.81640625" style="4" bestFit="1" customWidth="1"/>
    <col min="5" max="5" width="12.1796875" style="4" customWidth="1"/>
    <col min="6" max="6" width="8.81640625" style="4" bestFit="1" customWidth="1"/>
    <col min="7" max="7" width="8.90625" style="4" bestFit="1" customWidth="1"/>
    <col min="8" max="8" width="15.7265625" style="4" customWidth="1"/>
    <col min="9" max="16384" width="8.7265625" style="4"/>
  </cols>
  <sheetData>
    <row r="4" spans="1:8" ht="28" x14ac:dyDescent="0.3">
      <c r="A4" s="10" t="s">
        <v>16</v>
      </c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</row>
    <row r="5" spans="1:8" x14ac:dyDescent="0.3">
      <c r="A5" s="11" t="s">
        <v>24</v>
      </c>
      <c r="B5" s="12">
        <v>345000</v>
      </c>
      <c r="C5" s="12">
        <v>543000</v>
      </c>
      <c r="D5" s="12">
        <v>423000</v>
      </c>
      <c r="E5" s="12">
        <f>SUM(B5:D5)</f>
        <v>1311000</v>
      </c>
      <c r="F5" s="6">
        <f>RANK(E5,$E$5:$E$14,1)</f>
        <v>1</v>
      </c>
      <c r="G5" s="12">
        <f t="shared" ref="G5:G13" si="0">AVERAGE(B5:F5)</f>
        <v>524400.19999999995</v>
      </c>
      <c r="H5" s="13">
        <f>(E5/$E$15)</f>
        <v>6.4406779661016947E-2</v>
      </c>
    </row>
    <row r="6" spans="1:8" x14ac:dyDescent="0.3">
      <c r="A6" s="11" t="s">
        <v>25</v>
      </c>
      <c r="B6" s="12">
        <v>657000</v>
      </c>
      <c r="C6" s="12">
        <v>234000</v>
      </c>
      <c r="D6" s="12">
        <v>453000</v>
      </c>
      <c r="E6" s="12">
        <f t="shared" ref="E6:E13" si="1">SUM(B6:D6)</f>
        <v>1344000</v>
      </c>
      <c r="F6" s="6">
        <f t="shared" ref="F6:F14" si="2">RANK(E6,$E$5:$E$14,1)</f>
        <v>2</v>
      </c>
      <c r="G6" s="12">
        <f t="shared" si="0"/>
        <v>537600.4</v>
      </c>
      <c r="H6" s="13">
        <f t="shared" ref="H6:H14" si="3">(E6/$E$15)</f>
        <v>6.6028002947678702E-2</v>
      </c>
    </row>
    <row r="7" spans="1:8" x14ac:dyDescent="0.3">
      <c r="A7" s="11" t="s">
        <v>26</v>
      </c>
      <c r="B7" s="12">
        <v>765000</v>
      </c>
      <c r="C7" s="12">
        <v>904000</v>
      </c>
      <c r="D7" s="12">
        <v>856000</v>
      </c>
      <c r="E7" s="12">
        <f t="shared" si="1"/>
        <v>2525000</v>
      </c>
      <c r="F7" s="6">
        <f t="shared" si="2"/>
        <v>8</v>
      </c>
      <c r="G7" s="12">
        <f t="shared" si="0"/>
        <v>1010001.6</v>
      </c>
      <c r="H7" s="13">
        <f t="shared" si="3"/>
        <v>0.12404814541881602</v>
      </c>
    </row>
    <row r="8" spans="1:8" x14ac:dyDescent="0.3">
      <c r="A8" s="11" t="s">
        <v>33</v>
      </c>
      <c r="B8" s="12">
        <v>798000</v>
      </c>
      <c r="C8" s="12">
        <v>735000</v>
      </c>
      <c r="D8" s="12">
        <v>654000</v>
      </c>
      <c r="E8" s="12">
        <f t="shared" si="1"/>
        <v>2187000</v>
      </c>
      <c r="F8" s="6">
        <f t="shared" si="2"/>
        <v>6</v>
      </c>
      <c r="G8" s="12">
        <f t="shared" si="0"/>
        <v>874801.2</v>
      </c>
      <c r="H8" s="13">
        <f t="shared" si="3"/>
        <v>0.10744288872512896</v>
      </c>
    </row>
    <row r="9" spans="1:8" x14ac:dyDescent="0.3">
      <c r="A9" s="11" t="s">
        <v>27</v>
      </c>
      <c r="B9" s="12">
        <v>879000</v>
      </c>
      <c r="C9" s="12">
        <v>984000</v>
      </c>
      <c r="D9" s="12">
        <v>971000</v>
      </c>
      <c r="E9" s="12">
        <f t="shared" si="1"/>
        <v>2834000</v>
      </c>
      <c r="F9" s="6">
        <f t="shared" si="2"/>
        <v>10</v>
      </c>
      <c r="G9" s="12">
        <f t="shared" si="0"/>
        <v>1133602</v>
      </c>
      <c r="H9" s="13">
        <f t="shared" si="3"/>
        <v>0.13922869073937608</v>
      </c>
    </row>
    <row r="10" spans="1:8" x14ac:dyDescent="0.3">
      <c r="A10" s="11" t="s">
        <v>28</v>
      </c>
      <c r="B10" s="12">
        <v>375000</v>
      </c>
      <c r="C10" s="12">
        <v>594000</v>
      </c>
      <c r="D10" s="12">
        <v>512000</v>
      </c>
      <c r="E10" s="12">
        <f t="shared" si="1"/>
        <v>1481000</v>
      </c>
      <c r="F10" s="6">
        <f t="shared" si="2"/>
        <v>3</v>
      </c>
      <c r="G10" s="12">
        <f t="shared" si="0"/>
        <v>592400.6</v>
      </c>
      <c r="H10" s="13">
        <f t="shared" si="3"/>
        <v>7.2758535986244169E-2</v>
      </c>
    </row>
    <row r="11" spans="1:8" x14ac:dyDescent="0.3">
      <c r="A11" s="11" t="s">
        <v>29</v>
      </c>
      <c r="B11" s="12">
        <v>912000</v>
      </c>
      <c r="C11" s="12">
        <v>634000</v>
      </c>
      <c r="D11" s="12">
        <v>879000</v>
      </c>
      <c r="E11" s="12">
        <f t="shared" si="1"/>
        <v>2425000</v>
      </c>
      <c r="F11" s="6">
        <f t="shared" si="2"/>
        <v>7</v>
      </c>
      <c r="G11" s="12">
        <f t="shared" si="0"/>
        <v>970001.4</v>
      </c>
      <c r="H11" s="13">
        <f t="shared" si="3"/>
        <v>0.11913534758044707</v>
      </c>
    </row>
    <row r="12" spans="1:8" x14ac:dyDescent="0.3">
      <c r="A12" s="11" t="s">
        <v>30</v>
      </c>
      <c r="B12" s="12">
        <v>467000</v>
      </c>
      <c r="C12" s="12">
        <v>593000</v>
      </c>
      <c r="D12" s="12">
        <v>598000</v>
      </c>
      <c r="E12" s="12">
        <f t="shared" si="1"/>
        <v>1658000</v>
      </c>
      <c r="F12" s="6">
        <f t="shared" si="2"/>
        <v>4</v>
      </c>
      <c r="G12" s="12">
        <f t="shared" si="0"/>
        <v>663200.80000000005</v>
      </c>
      <c r="H12" s="13">
        <f t="shared" si="3"/>
        <v>8.1454188160157204E-2</v>
      </c>
    </row>
    <row r="13" spans="1:8" x14ac:dyDescent="0.3">
      <c r="A13" s="11" t="s">
        <v>32</v>
      </c>
      <c r="B13" s="12">
        <v>1003000</v>
      </c>
      <c r="C13" s="12">
        <v>945000</v>
      </c>
      <c r="D13" s="12">
        <v>877000</v>
      </c>
      <c r="E13" s="12">
        <f t="shared" si="1"/>
        <v>2825000</v>
      </c>
      <c r="F13" s="6">
        <f t="shared" si="2"/>
        <v>9</v>
      </c>
      <c r="G13" s="12">
        <f t="shared" si="0"/>
        <v>1130001.8</v>
      </c>
      <c r="H13" s="13">
        <f t="shared" si="3"/>
        <v>0.13878653893392287</v>
      </c>
    </row>
    <row r="14" spans="1:8" x14ac:dyDescent="0.3">
      <c r="A14" s="11" t="s">
        <v>31</v>
      </c>
      <c r="B14" s="12">
        <v>545000</v>
      </c>
      <c r="C14" s="12">
        <v>567000</v>
      </c>
      <c r="D14" s="12">
        <v>653000</v>
      </c>
      <c r="E14" s="12">
        <f>SUM(B14:D14)</f>
        <v>1765000</v>
      </c>
      <c r="F14" s="6">
        <f t="shared" si="2"/>
        <v>5</v>
      </c>
      <c r="G14" s="12">
        <f>AVERAGE(B14:F14)</f>
        <v>706001</v>
      </c>
      <c r="H14" s="13">
        <f t="shared" si="3"/>
        <v>8.6710881847211985E-2</v>
      </c>
    </row>
    <row r="15" spans="1:8" x14ac:dyDescent="0.3">
      <c r="A15" s="11" t="s">
        <v>15</v>
      </c>
      <c r="B15" s="12">
        <f t="shared" ref="B15:D15" si="4">SUM(B5:B14)</f>
        <v>6746000</v>
      </c>
      <c r="C15" s="12">
        <f t="shared" si="4"/>
        <v>6733000</v>
      </c>
      <c r="D15" s="12">
        <f t="shared" si="4"/>
        <v>6876000</v>
      </c>
      <c r="E15" s="12">
        <f>SUM(E5:E14)</f>
        <v>20355000</v>
      </c>
      <c r="F15" s="6"/>
      <c r="G15" s="12">
        <f>SUM(G5:G14)</f>
        <v>8142011</v>
      </c>
      <c r="H15" s="13">
        <f>SUM(H5:H14)</f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zoomScale="60" zoomScaleNormal="60" workbookViewId="0">
      <selection activeCell="AA17" sqref="AA17"/>
    </sheetView>
  </sheetViews>
  <sheetFormatPr defaultRowHeight="14.5" x14ac:dyDescent="0.35"/>
  <cols>
    <col min="2" max="2" width="15.1796875" customWidth="1"/>
    <col min="3" max="3" width="19.54296875" customWidth="1"/>
    <col min="4" max="4" width="11.26953125" customWidth="1"/>
    <col min="5" max="5" width="10.453125" customWidth="1"/>
    <col min="6" max="6" width="11.1796875" customWidth="1"/>
    <col min="7" max="7" width="9.7265625" customWidth="1"/>
    <col min="11" max="11" width="10.08984375" customWidth="1"/>
  </cols>
  <sheetData>
    <row r="1" spans="1:21" x14ac:dyDescent="0.35">
      <c r="A1" s="2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35">
      <c r="A2" s="2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28" x14ac:dyDescent="0.35">
      <c r="A4" s="5" t="s">
        <v>35</v>
      </c>
      <c r="B4" s="5" t="s">
        <v>36</v>
      </c>
      <c r="C4" s="5" t="s">
        <v>37</v>
      </c>
      <c r="D4" s="5" t="s">
        <v>38</v>
      </c>
      <c r="E4" s="5" t="s">
        <v>39</v>
      </c>
      <c r="F4" s="5" t="s">
        <v>5</v>
      </c>
      <c r="G4" s="5" t="s">
        <v>40</v>
      </c>
      <c r="H4" s="5" t="s">
        <v>15</v>
      </c>
      <c r="I4" s="5" t="s">
        <v>41</v>
      </c>
      <c r="J4" s="5" t="s">
        <v>42</v>
      </c>
      <c r="K4" s="5" t="s">
        <v>43</v>
      </c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5">
      <c r="A5" s="6">
        <v>1</v>
      </c>
      <c r="B5" s="6" t="s">
        <v>44</v>
      </c>
      <c r="C5" s="6" t="s">
        <v>62</v>
      </c>
      <c r="D5" s="7">
        <f>IF(C5="лаборант",15670,0)+IF(C5="инженер",28500,0)+IF(C5="мл.н.сотрудник",25700,0)+IF(C5="ст.н.сотрудник",15670,0)+IF(C5="зав.лабораторией",15670,0)</f>
        <v>15670</v>
      </c>
      <c r="E5" s="6">
        <v>2</v>
      </c>
      <c r="F5" s="6">
        <f>IF(E5&lt;=5,0.1,IF(E5&lt;=7,0.15,IF(E5&lt;=10,0.2,IF(E5&lt;=15,0.25,0.3))))</f>
        <v>0.1</v>
      </c>
      <c r="G5" s="7">
        <f>D5*F5</f>
        <v>1567</v>
      </c>
      <c r="H5" s="7">
        <f>D5+G5</f>
        <v>17237</v>
      </c>
      <c r="I5" s="8">
        <f>IF(H5&lt;=20000,8%,IF(H5&lt;=30000,11%,IF(H5&lt;=35000,13%,15%)))</f>
        <v>0.08</v>
      </c>
      <c r="J5" s="7">
        <f>I5*H5</f>
        <v>1378.96</v>
      </c>
      <c r="K5" s="7">
        <f>H5-J5</f>
        <v>15858.04</v>
      </c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5">
      <c r="A6" s="6">
        <v>2</v>
      </c>
      <c r="B6" s="6" t="s">
        <v>45</v>
      </c>
      <c r="C6" s="6" t="s">
        <v>59</v>
      </c>
      <c r="D6" s="7">
        <f t="shared" ref="D6:D19" si="0">IF(C6="лаборант",15670,0)+IF(C6="инженер",28500,0)+IF(C6="мл.н.сотрудник",25700,0)+IF(C6="ст.н.сотрудник",15670,0)+IF(C6="зав.лабораторией",15670,0)</f>
        <v>28500</v>
      </c>
      <c r="E6" s="6">
        <v>6</v>
      </c>
      <c r="F6" s="6">
        <f t="shared" ref="F6:F19" si="1">IF(E6&lt;=5,0.1,IF(E6&lt;=7,0.15,IF(E6&lt;=10,0.2,IF(E6&lt;=15,0.25,0.3))))</f>
        <v>0.15</v>
      </c>
      <c r="G6" s="7">
        <f t="shared" ref="G6:G19" si="2">D6*F6</f>
        <v>4275</v>
      </c>
      <c r="H6" s="7">
        <f t="shared" ref="H6:H19" si="3">D6+G6</f>
        <v>32775</v>
      </c>
      <c r="I6" s="8">
        <f t="shared" ref="I6:I19" si="4">IF(H6&lt;=20000,8%,IF(H6&lt;=30000,11%,IF(H6&lt;=35000,13%,15%)))</f>
        <v>0.13</v>
      </c>
      <c r="J6" s="7">
        <f t="shared" ref="J6:J19" si="5">I6*H6</f>
        <v>4260.75</v>
      </c>
      <c r="K6" s="7">
        <f t="shared" ref="K6:K19" si="6">H6-J6</f>
        <v>28514.25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5">
      <c r="A7" s="6">
        <v>3</v>
      </c>
      <c r="B7" s="6" t="s">
        <v>46</v>
      </c>
      <c r="C7" s="6" t="s">
        <v>60</v>
      </c>
      <c r="D7" s="7">
        <f t="shared" si="0"/>
        <v>25700</v>
      </c>
      <c r="E7" s="6">
        <v>7</v>
      </c>
      <c r="F7" s="6">
        <f t="shared" si="1"/>
        <v>0.15</v>
      </c>
      <c r="G7" s="7">
        <f t="shared" si="2"/>
        <v>3855</v>
      </c>
      <c r="H7" s="7">
        <f t="shared" si="3"/>
        <v>29555</v>
      </c>
      <c r="I7" s="8">
        <f t="shared" si="4"/>
        <v>0.11</v>
      </c>
      <c r="J7" s="7">
        <f t="shared" si="5"/>
        <v>3251.05</v>
      </c>
      <c r="K7" s="7">
        <f t="shared" si="6"/>
        <v>26303.95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5">
      <c r="A8" s="6">
        <v>4</v>
      </c>
      <c r="B8" s="6" t="s">
        <v>47</v>
      </c>
      <c r="C8" s="6" t="s">
        <v>62</v>
      </c>
      <c r="D8" s="7">
        <f t="shared" si="0"/>
        <v>15670</v>
      </c>
      <c r="E8" s="6">
        <v>4</v>
      </c>
      <c r="F8" s="6">
        <f t="shared" si="1"/>
        <v>0.1</v>
      </c>
      <c r="G8" s="7">
        <f t="shared" si="2"/>
        <v>1567</v>
      </c>
      <c r="H8" s="7">
        <f t="shared" si="3"/>
        <v>17237</v>
      </c>
      <c r="I8" s="8">
        <f t="shared" si="4"/>
        <v>0.08</v>
      </c>
      <c r="J8" s="7">
        <f t="shared" si="5"/>
        <v>1378.96</v>
      </c>
      <c r="K8" s="7">
        <f t="shared" si="6"/>
        <v>15858.04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5">
      <c r="A9" s="6">
        <v>5</v>
      </c>
      <c r="B9" s="6" t="s">
        <v>48</v>
      </c>
      <c r="C9" s="6" t="s">
        <v>61</v>
      </c>
      <c r="D9" s="7">
        <f t="shared" si="0"/>
        <v>15670</v>
      </c>
      <c r="E9" s="6">
        <v>16</v>
      </c>
      <c r="F9" s="6">
        <f t="shared" si="1"/>
        <v>0.3</v>
      </c>
      <c r="G9" s="7">
        <f t="shared" si="2"/>
        <v>4701</v>
      </c>
      <c r="H9" s="7">
        <f t="shared" si="3"/>
        <v>20371</v>
      </c>
      <c r="I9" s="8">
        <f t="shared" si="4"/>
        <v>0.11</v>
      </c>
      <c r="J9" s="7">
        <f t="shared" si="5"/>
        <v>2240.81</v>
      </c>
      <c r="K9" s="7">
        <f t="shared" si="6"/>
        <v>18130.189999999999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5">
      <c r="A10" s="6">
        <v>6</v>
      </c>
      <c r="B10" s="6" t="s">
        <v>49</v>
      </c>
      <c r="C10" s="6" t="s">
        <v>61</v>
      </c>
      <c r="D10" s="7">
        <f t="shared" si="0"/>
        <v>15670</v>
      </c>
      <c r="E10" s="6">
        <v>7</v>
      </c>
      <c r="F10" s="6">
        <f t="shared" si="1"/>
        <v>0.15</v>
      </c>
      <c r="G10" s="7">
        <f t="shared" si="2"/>
        <v>2350.5</v>
      </c>
      <c r="H10" s="7">
        <f t="shared" si="3"/>
        <v>18020.5</v>
      </c>
      <c r="I10" s="8">
        <f t="shared" si="4"/>
        <v>0.08</v>
      </c>
      <c r="J10" s="7">
        <f t="shared" si="5"/>
        <v>1441.64</v>
      </c>
      <c r="K10" s="7">
        <f t="shared" si="6"/>
        <v>16578.86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5">
      <c r="A11" s="6">
        <v>7</v>
      </c>
      <c r="B11" s="6" t="s">
        <v>50</v>
      </c>
      <c r="C11" s="6" t="s">
        <v>60</v>
      </c>
      <c r="D11" s="7">
        <f t="shared" si="0"/>
        <v>25700</v>
      </c>
      <c r="E11" s="6">
        <v>8</v>
      </c>
      <c r="F11" s="6">
        <f t="shared" si="1"/>
        <v>0.2</v>
      </c>
      <c r="G11" s="7">
        <f t="shared" si="2"/>
        <v>5140</v>
      </c>
      <c r="H11" s="7">
        <f t="shared" si="3"/>
        <v>30840</v>
      </c>
      <c r="I11" s="8">
        <f t="shared" si="4"/>
        <v>0.13</v>
      </c>
      <c r="J11" s="7">
        <f t="shared" si="5"/>
        <v>4009.2000000000003</v>
      </c>
      <c r="K11" s="7">
        <f t="shared" si="6"/>
        <v>26830.799999999999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5">
      <c r="A12" s="6">
        <v>8</v>
      </c>
      <c r="B12" s="6" t="s">
        <v>51</v>
      </c>
      <c r="C12" s="6" t="s">
        <v>60</v>
      </c>
      <c r="D12" s="7">
        <f t="shared" si="0"/>
        <v>25700</v>
      </c>
      <c r="E12" s="6">
        <v>3</v>
      </c>
      <c r="F12" s="6">
        <f t="shared" si="1"/>
        <v>0.1</v>
      </c>
      <c r="G12" s="7">
        <f t="shared" si="2"/>
        <v>2570</v>
      </c>
      <c r="H12" s="7">
        <f t="shared" si="3"/>
        <v>28270</v>
      </c>
      <c r="I12" s="8">
        <f t="shared" si="4"/>
        <v>0.11</v>
      </c>
      <c r="J12" s="7">
        <f t="shared" si="5"/>
        <v>3109.7</v>
      </c>
      <c r="K12" s="7">
        <f t="shared" si="6"/>
        <v>25160.3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5">
      <c r="A13" s="6">
        <v>9</v>
      </c>
      <c r="B13" s="6" t="s">
        <v>52</v>
      </c>
      <c r="C13" s="6" t="s">
        <v>63</v>
      </c>
      <c r="D13" s="7">
        <f t="shared" si="0"/>
        <v>15670</v>
      </c>
      <c r="E13" s="6">
        <v>10</v>
      </c>
      <c r="F13" s="6">
        <f t="shared" si="1"/>
        <v>0.2</v>
      </c>
      <c r="G13" s="7">
        <f t="shared" si="2"/>
        <v>3134</v>
      </c>
      <c r="H13" s="7">
        <f t="shared" si="3"/>
        <v>18804</v>
      </c>
      <c r="I13" s="8">
        <f t="shared" si="4"/>
        <v>0.08</v>
      </c>
      <c r="J13" s="7">
        <f t="shared" si="5"/>
        <v>1504.32</v>
      </c>
      <c r="K13" s="7">
        <f t="shared" si="6"/>
        <v>17299.68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5">
      <c r="A14" s="6">
        <v>10</v>
      </c>
      <c r="B14" s="6" t="s">
        <v>53</v>
      </c>
      <c r="C14" s="6" t="s">
        <v>61</v>
      </c>
      <c r="D14" s="7">
        <f t="shared" si="0"/>
        <v>15670</v>
      </c>
      <c r="E14" s="6">
        <v>12</v>
      </c>
      <c r="F14" s="6">
        <f t="shared" si="1"/>
        <v>0.25</v>
      </c>
      <c r="G14" s="7">
        <f t="shared" si="2"/>
        <v>3917.5</v>
      </c>
      <c r="H14" s="7">
        <f t="shared" si="3"/>
        <v>19587.5</v>
      </c>
      <c r="I14" s="8">
        <f t="shared" si="4"/>
        <v>0.08</v>
      </c>
      <c r="J14" s="7">
        <f t="shared" si="5"/>
        <v>1567</v>
      </c>
      <c r="K14" s="7">
        <f t="shared" si="6"/>
        <v>18020.5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5">
      <c r="A15" s="6">
        <v>11</v>
      </c>
      <c r="B15" s="6" t="s">
        <v>54</v>
      </c>
      <c r="C15" s="6" t="s">
        <v>59</v>
      </c>
      <c r="D15" s="7">
        <f t="shared" si="0"/>
        <v>28500</v>
      </c>
      <c r="E15" s="6">
        <v>6</v>
      </c>
      <c r="F15" s="6">
        <f t="shared" si="1"/>
        <v>0.15</v>
      </c>
      <c r="G15" s="7">
        <f t="shared" si="2"/>
        <v>4275</v>
      </c>
      <c r="H15" s="7">
        <f t="shared" si="3"/>
        <v>32775</v>
      </c>
      <c r="I15" s="8">
        <f t="shared" si="4"/>
        <v>0.13</v>
      </c>
      <c r="J15" s="7">
        <f t="shared" si="5"/>
        <v>4260.75</v>
      </c>
      <c r="K15" s="7">
        <f t="shared" si="6"/>
        <v>28514.25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5">
      <c r="A16" s="6">
        <v>12</v>
      </c>
      <c r="B16" s="6" t="s">
        <v>55</v>
      </c>
      <c r="C16" s="6" t="s">
        <v>62</v>
      </c>
      <c r="D16" s="7">
        <f t="shared" si="0"/>
        <v>15670</v>
      </c>
      <c r="E16" s="6">
        <v>8</v>
      </c>
      <c r="F16" s="6">
        <f t="shared" si="1"/>
        <v>0.2</v>
      </c>
      <c r="G16" s="7">
        <f t="shared" si="2"/>
        <v>3134</v>
      </c>
      <c r="H16" s="7">
        <f t="shared" si="3"/>
        <v>18804</v>
      </c>
      <c r="I16" s="8">
        <f t="shared" si="4"/>
        <v>0.08</v>
      </c>
      <c r="J16" s="7">
        <f t="shared" si="5"/>
        <v>1504.32</v>
      </c>
      <c r="K16" s="7">
        <f t="shared" si="6"/>
        <v>17299.68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5">
      <c r="A17" s="6">
        <v>13</v>
      </c>
      <c r="B17" s="6" t="s">
        <v>56</v>
      </c>
      <c r="C17" s="6" t="s">
        <v>61</v>
      </c>
      <c r="D17" s="7">
        <f t="shared" si="0"/>
        <v>15670</v>
      </c>
      <c r="E17" s="6">
        <v>7</v>
      </c>
      <c r="F17" s="6">
        <f t="shared" si="1"/>
        <v>0.15</v>
      </c>
      <c r="G17" s="7">
        <f t="shared" si="2"/>
        <v>2350.5</v>
      </c>
      <c r="H17" s="7">
        <f t="shared" si="3"/>
        <v>18020.5</v>
      </c>
      <c r="I17" s="8">
        <f t="shared" si="4"/>
        <v>0.08</v>
      </c>
      <c r="J17" s="7">
        <f t="shared" si="5"/>
        <v>1441.64</v>
      </c>
      <c r="K17" s="7">
        <f t="shared" si="6"/>
        <v>16578.86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5">
      <c r="A18" s="6">
        <v>14</v>
      </c>
      <c r="B18" s="6" t="s">
        <v>57</v>
      </c>
      <c r="C18" s="6" t="s">
        <v>60</v>
      </c>
      <c r="D18" s="7">
        <f t="shared" si="0"/>
        <v>25700</v>
      </c>
      <c r="E18" s="6">
        <v>2</v>
      </c>
      <c r="F18" s="6">
        <f t="shared" si="1"/>
        <v>0.1</v>
      </c>
      <c r="G18" s="7">
        <f t="shared" si="2"/>
        <v>2570</v>
      </c>
      <c r="H18" s="7">
        <f t="shared" si="3"/>
        <v>28270</v>
      </c>
      <c r="I18" s="8">
        <f t="shared" si="4"/>
        <v>0.11</v>
      </c>
      <c r="J18" s="7">
        <f t="shared" si="5"/>
        <v>3109.7</v>
      </c>
      <c r="K18" s="7">
        <f t="shared" si="6"/>
        <v>25160.3</v>
      </c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5">
      <c r="A19" s="6">
        <v>15</v>
      </c>
      <c r="B19" s="6" t="s">
        <v>58</v>
      </c>
      <c r="C19" s="6" t="s">
        <v>59</v>
      </c>
      <c r="D19" s="7">
        <f t="shared" si="0"/>
        <v>28500</v>
      </c>
      <c r="E19" s="6">
        <v>14</v>
      </c>
      <c r="F19" s="6">
        <f t="shared" si="1"/>
        <v>0.25</v>
      </c>
      <c r="G19" s="7">
        <f t="shared" si="2"/>
        <v>7125</v>
      </c>
      <c r="H19" s="7">
        <f t="shared" si="3"/>
        <v>35625</v>
      </c>
      <c r="I19" s="8">
        <f t="shared" si="4"/>
        <v>0.15</v>
      </c>
      <c r="J19" s="7">
        <f t="shared" si="5"/>
        <v>5343.75</v>
      </c>
      <c r="K19" s="7">
        <f t="shared" si="6"/>
        <v>30281.25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5">
      <c r="A20" s="9" t="s">
        <v>64</v>
      </c>
      <c r="B20" s="9"/>
      <c r="C20" s="9"/>
      <c r="D20" s="9"/>
      <c r="E20" s="9"/>
      <c r="F20" s="9"/>
      <c r="G20" s="9"/>
      <c r="H20" s="9"/>
      <c r="I20" s="9"/>
      <c r="J20" s="9"/>
      <c r="K20" s="7">
        <f>SUM(K5:K19)</f>
        <v>326388.94999999995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</sheetData>
  <mergeCells count="3">
    <mergeCell ref="A20:J20"/>
    <mergeCell ref="A1:K1"/>
    <mergeCell ref="A2:K2"/>
  </mergeCells>
  <dataValidations count="2">
    <dataValidation type="whole" errorStyle="information" operator="greaterThan" allowBlank="1" showInputMessage="1" showErrorMessage="1" error="СТАЖ НЕ МОЖЕТ БЫТЬ ОТРИЦАТЕЛЬНЫМ!" sqref="E5:E19" xr:uid="{00000000-0002-0000-0200-000000000000}">
      <formula1>0</formula1>
    </dataValidation>
    <dataValidation allowBlank="1" showInputMessage="1" showErrorMessage="1" promptTitle="Тарифная ставка" prompt="БУДЬТЕ ВНИМАТЕЛЬЫ ПРИ ВВОДЕ ТАРИФНОЙ СТАВКИ!!!" sqref="D5:D19" xr:uid="{00000000-0002-0000-0200-000001000000}"/>
  </dataValidation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Ведомость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2023-12-06T10:47:55Z</dcterms:modified>
</cp:coreProperties>
</file>