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442B40-47A7-4DA2-A77F-A62F9EFCB60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2" r:id="rId1"/>
    <sheet name="Regression results (Xreal)" sheetId="3" r:id="rId2"/>
    <sheet name="SAT Admittance" sheetId="1" r:id="rId3"/>
  </sheets>
  <externalReferences>
    <externalReference r:id="rId4"/>
  </externalReferences>
  <definedNames>
    <definedName name="solver_adj" localSheetId="2" hidden="1">'SAT Admittance'!$L$3:$L$4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'SAT Admittance'!$G$5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73" i="3" l="1"/>
  <c r="AG5" i="3"/>
  <c r="AH5" i="3"/>
  <c r="AG6" i="3"/>
  <c r="AI6" i="3" s="1"/>
  <c r="AH6" i="3"/>
  <c r="AG7" i="3"/>
  <c r="AI7" i="3" s="1"/>
  <c r="AH7" i="3"/>
  <c r="AG8" i="3"/>
  <c r="AH8" i="3"/>
  <c r="AI8" i="3"/>
  <c r="AG9" i="3"/>
  <c r="AH9" i="3"/>
  <c r="AG10" i="3"/>
  <c r="AI10" i="3" s="1"/>
  <c r="AH10" i="3"/>
  <c r="AG11" i="3"/>
  <c r="AI11" i="3" s="1"/>
  <c r="AH11" i="3"/>
  <c r="AG12" i="3"/>
  <c r="AH12" i="3"/>
  <c r="AI12" i="3"/>
  <c r="AG13" i="3"/>
  <c r="AH13" i="3"/>
  <c r="AG14" i="3"/>
  <c r="AI14" i="3" s="1"/>
  <c r="AH14" i="3"/>
  <c r="AG15" i="3"/>
  <c r="AI15" i="3" s="1"/>
  <c r="AH15" i="3"/>
  <c r="AG16" i="3"/>
  <c r="AH16" i="3"/>
  <c r="AI16" i="3"/>
  <c r="AG17" i="3"/>
  <c r="AH17" i="3"/>
  <c r="AG18" i="3"/>
  <c r="AI18" i="3" s="1"/>
  <c r="AH18" i="3"/>
  <c r="AG19" i="3"/>
  <c r="AI19" i="3" s="1"/>
  <c r="AH19" i="3"/>
  <c r="AG20" i="3"/>
  <c r="AH20" i="3"/>
  <c r="AI20" i="3"/>
  <c r="AG21" i="3"/>
  <c r="AH21" i="3"/>
  <c r="AG22" i="3"/>
  <c r="AI22" i="3" s="1"/>
  <c r="AH22" i="3"/>
  <c r="AG23" i="3"/>
  <c r="AI23" i="3" s="1"/>
  <c r="AH23" i="3"/>
  <c r="AG24" i="3"/>
  <c r="AH24" i="3"/>
  <c r="AI24" i="3"/>
  <c r="AG25" i="3"/>
  <c r="AH25" i="3"/>
  <c r="AG26" i="3"/>
  <c r="AI26" i="3" s="1"/>
  <c r="AH26" i="3"/>
  <c r="AG27" i="3"/>
  <c r="AI27" i="3" s="1"/>
  <c r="AH27" i="3"/>
  <c r="AG28" i="3"/>
  <c r="AH28" i="3"/>
  <c r="AI28" i="3"/>
  <c r="AG29" i="3"/>
  <c r="AH29" i="3"/>
  <c r="AG30" i="3"/>
  <c r="AI30" i="3" s="1"/>
  <c r="AH30" i="3"/>
  <c r="AG31" i="3"/>
  <c r="AI31" i="3" s="1"/>
  <c r="AH31" i="3"/>
  <c r="AG32" i="3"/>
  <c r="AH32" i="3"/>
  <c r="AI32" i="3"/>
  <c r="AG33" i="3"/>
  <c r="AH33" i="3"/>
  <c r="AG34" i="3"/>
  <c r="AI34" i="3" s="1"/>
  <c r="AH34" i="3"/>
  <c r="AG35" i="3"/>
  <c r="AI35" i="3" s="1"/>
  <c r="AH35" i="3"/>
  <c r="AG36" i="3"/>
  <c r="AH36" i="3"/>
  <c r="AI36" i="3"/>
  <c r="AG37" i="3"/>
  <c r="AH37" i="3"/>
  <c r="AG38" i="3"/>
  <c r="AI38" i="3" s="1"/>
  <c r="AH38" i="3"/>
  <c r="AG39" i="3"/>
  <c r="AI39" i="3" s="1"/>
  <c r="AH39" i="3"/>
  <c r="AG40" i="3"/>
  <c r="AH40" i="3"/>
  <c r="AI40" i="3"/>
  <c r="AG41" i="3"/>
  <c r="AH41" i="3"/>
  <c r="AG42" i="3"/>
  <c r="AI42" i="3" s="1"/>
  <c r="AH42" i="3"/>
  <c r="AG43" i="3"/>
  <c r="AI43" i="3" s="1"/>
  <c r="AH43" i="3"/>
  <c r="AG44" i="3"/>
  <c r="AH44" i="3"/>
  <c r="AI44" i="3"/>
  <c r="AG45" i="3"/>
  <c r="AH45" i="3"/>
  <c r="AG46" i="3"/>
  <c r="AI46" i="3" s="1"/>
  <c r="AH46" i="3"/>
  <c r="AG47" i="3"/>
  <c r="AI47" i="3" s="1"/>
  <c r="AH47" i="3"/>
  <c r="AG48" i="3"/>
  <c r="AH48" i="3"/>
  <c r="AI48" i="3"/>
  <c r="AG49" i="3"/>
  <c r="AH49" i="3"/>
  <c r="AG50" i="3"/>
  <c r="AI50" i="3" s="1"/>
  <c r="AH50" i="3"/>
  <c r="AG51" i="3"/>
  <c r="AI51" i="3" s="1"/>
  <c r="AH51" i="3"/>
  <c r="AG52" i="3"/>
  <c r="AH52" i="3"/>
  <c r="AI52" i="3"/>
  <c r="AG53" i="3"/>
  <c r="AH53" i="3"/>
  <c r="AG54" i="3"/>
  <c r="AI54" i="3" s="1"/>
  <c r="AH54" i="3"/>
  <c r="AG55" i="3"/>
  <c r="AI55" i="3" s="1"/>
  <c r="AH55" i="3"/>
  <c r="AG56" i="3"/>
  <c r="AH56" i="3"/>
  <c r="AI56" i="3"/>
  <c r="AG57" i="3"/>
  <c r="AH57" i="3"/>
  <c r="AG58" i="3"/>
  <c r="AI58" i="3" s="1"/>
  <c r="AH58" i="3"/>
  <c r="AG59" i="3"/>
  <c r="AI59" i="3" s="1"/>
  <c r="AH59" i="3"/>
  <c r="AG60" i="3"/>
  <c r="AH60" i="3"/>
  <c r="AI60" i="3"/>
  <c r="AG61" i="3"/>
  <c r="AH61" i="3"/>
  <c r="AG62" i="3"/>
  <c r="AI62" i="3" s="1"/>
  <c r="AH62" i="3"/>
  <c r="AG63" i="3"/>
  <c r="AI63" i="3" s="1"/>
  <c r="AH63" i="3"/>
  <c r="AG64" i="3"/>
  <c r="AH64" i="3"/>
  <c r="AI64" i="3"/>
  <c r="AG65" i="3"/>
  <c r="AH65" i="3"/>
  <c r="AG66" i="3"/>
  <c r="AI66" i="3" s="1"/>
  <c r="AH66" i="3"/>
  <c r="AG67" i="3"/>
  <c r="AI67" i="3" s="1"/>
  <c r="AH67" i="3"/>
  <c r="AG68" i="3"/>
  <c r="AH68" i="3"/>
  <c r="AI68" i="3"/>
  <c r="AG69" i="3"/>
  <c r="AH69" i="3"/>
  <c r="AG70" i="3"/>
  <c r="AI70" i="3" s="1"/>
  <c r="AH70" i="3"/>
  <c r="AG71" i="3"/>
  <c r="AI71" i="3" s="1"/>
  <c r="AH71" i="3"/>
  <c r="AG72" i="3"/>
  <c r="AH72" i="3"/>
  <c r="AI72" i="3"/>
  <c r="AG73" i="3"/>
  <c r="AH73" i="3"/>
  <c r="AG74" i="3"/>
  <c r="AI74" i="3" s="1"/>
  <c r="AH74" i="3"/>
  <c r="AG75" i="3"/>
  <c r="AI75" i="3" s="1"/>
  <c r="AH75" i="3"/>
  <c r="AG76" i="3"/>
  <c r="AH76" i="3"/>
  <c r="AI76" i="3"/>
  <c r="AG77" i="3"/>
  <c r="AH77" i="3"/>
  <c r="AG78" i="3"/>
  <c r="AI78" i="3" s="1"/>
  <c r="AH78" i="3"/>
  <c r="AG79" i="3"/>
  <c r="AI79" i="3" s="1"/>
  <c r="AH79" i="3"/>
  <c r="AG80" i="3"/>
  <c r="AH80" i="3"/>
  <c r="AI80" i="3"/>
  <c r="AG81" i="3"/>
  <c r="AH81" i="3"/>
  <c r="AG82" i="3"/>
  <c r="AI82" i="3" s="1"/>
  <c r="AH82" i="3"/>
  <c r="AG83" i="3"/>
  <c r="AI83" i="3" s="1"/>
  <c r="AH83" i="3"/>
  <c r="AG84" i="3"/>
  <c r="AH84" i="3"/>
  <c r="AI84" i="3"/>
  <c r="AG85" i="3"/>
  <c r="AH85" i="3"/>
  <c r="AG86" i="3"/>
  <c r="AI86" i="3" s="1"/>
  <c r="AH86" i="3"/>
  <c r="AG87" i="3"/>
  <c r="AI87" i="3" s="1"/>
  <c r="AH87" i="3"/>
  <c r="AG88" i="3"/>
  <c r="AH88" i="3"/>
  <c r="AI88" i="3"/>
  <c r="AG89" i="3"/>
  <c r="AH89" i="3"/>
  <c r="AG90" i="3"/>
  <c r="AI90" i="3" s="1"/>
  <c r="AH90" i="3"/>
  <c r="AG91" i="3"/>
  <c r="AI91" i="3" s="1"/>
  <c r="AH91" i="3"/>
  <c r="AG92" i="3"/>
  <c r="AH92" i="3"/>
  <c r="AI92" i="3"/>
  <c r="AG93" i="3"/>
  <c r="AH93" i="3"/>
  <c r="AG94" i="3"/>
  <c r="AI94" i="3" s="1"/>
  <c r="AH94" i="3"/>
  <c r="AG95" i="3"/>
  <c r="AI95" i="3" s="1"/>
  <c r="AH95" i="3"/>
  <c r="AG96" i="3"/>
  <c r="AH96" i="3"/>
  <c r="AI96" i="3"/>
  <c r="AG97" i="3"/>
  <c r="AH97" i="3"/>
  <c r="AG98" i="3"/>
  <c r="AI98" i="3" s="1"/>
  <c r="AH98" i="3"/>
  <c r="AG99" i="3"/>
  <c r="AI99" i="3" s="1"/>
  <c r="AH99" i="3"/>
  <c r="AG100" i="3"/>
  <c r="AH100" i="3"/>
  <c r="AI100" i="3"/>
  <c r="AG101" i="3"/>
  <c r="AH101" i="3"/>
  <c r="AG102" i="3"/>
  <c r="AI102" i="3" s="1"/>
  <c r="AH102" i="3"/>
  <c r="AG103" i="3"/>
  <c r="AI103" i="3" s="1"/>
  <c r="AH103" i="3"/>
  <c r="AG104" i="3"/>
  <c r="AH104" i="3"/>
  <c r="AI104" i="3"/>
  <c r="AG105" i="3"/>
  <c r="AH105" i="3"/>
  <c r="AG106" i="3"/>
  <c r="AI106" i="3" s="1"/>
  <c r="AH106" i="3"/>
  <c r="AG107" i="3"/>
  <c r="AI107" i="3" s="1"/>
  <c r="AH107" i="3"/>
  <c r="AG108" i="3"/>
  <c r="AH108" i="3"/>
  <c r="AI108" i="3"/>
  <c r="AG109" i="3"/>
  <c r="AH109" i="3"/>
  <c r="AG110" i="3"/>
  <c r="AI110" i="3" s="1"/>
  <c r="AH110" i="3"/>
  <c r="AG111" i="3"/>
  <c r="AI111" i="3" s="1"/>
  <c r="AH111" i="3"/>
  <c r="AG112" i="3"/>
  <c r="AH112" i="3"/>
  <c r="AI112" i="3"/>
  <c r="AG113" i="3"/>
  <c r="AH113" i="3"/>
  <c r="AG114" i="3"/>
  <c r="AI114" i="3" s="1"/>
  <c r="AH114" i="3"/>
  <c r="AG115" i="3"/>
  <c r="AI115" i="3" s="1"/>
  <c r="AH115" i="3"/>
  <c r="AG116" i="3"/>
  <c r="AH116" i="3"/>
  <c r="AI116" i="3"/>
  <c r="AG117" i="3"/>
  <c r="AH117" i="3"/>
  <c r="AG118" i="3"/>
  <c r="AI118" i="3" s="1"/>
  <c r="AH118" i="3"/>
  <c r="AG119" i="3"/>
  <c r="AI119" i="3" s="1"/>
  <c r="AH119" i="3"/>
  <c r="AG120" i="3"/>
  <c r="AH120" i="3"/>
  <c r="AI120" i="3"/>
  <c r="AG121" i="3"/>
  <c r="AH121" i="3"/>
  <c r="AG122" i="3"/>
  <c r="AI122" i="3" s="1"/>
  <c r="AH122" i="3"/>
  <c r="AG123" i="3"/>
  <c r="AI123" i="3" s="1"/>
  <c r="AH123" i="3"/>
  <c r="AG124" i="3"/>
  <c r="AH124" i="3"/>
  <c r="AI124" i="3"/>
  <c r="AG125" i="3"/>
  <c r="AH125" i="3"/>
  <c r="AG126" i="3"/>
  <c r="AI126" i="3" s="1"/>
  <c r="AH126" i="3"/>
  <c r="AG127" i="3"/>
  <c r="AI127" i="3" s="1"/>
  <c r="AH127" i="3"/>
  <c r="AG128" i="3"/>
  <c r="AH128" i="3"/>
  <c r="AI128" i="3"/>
  <c r="AG129" i="3"/>
  <c r="AH129" i="3"/>
  <c r="AG130" i="3"/>
  <c r="AI130" i="3" s="1"/>
  <c r="AH130" i="3"/>
  <c r="AG131" i="3"/>
  <c r="AI131" i="3" s="1"/>
  <c r="AH131" i="3"/>
  <c r="AG132" i="3"/>
  <c r="AH132" i="3"/>
  <c r="AI132" i="3"/>
  <c r="AG133" i="3"/>
  <c r="AH133" i="3"/>
  <c r="AG134" i="3"/>
  <c r="AI134" i="3" s="1"/>
  <c r="AH134" i="3"/>
  <c r="AG135" i="3"/>
  <c r="AI135" i="3" s="1"/>
  <c r="AH135" i="3"/>
  <c r="AG136" i="3"/>
  <c r="AH136" i="3"/>
  <c r="AI136" i="3"/>
  <c r="AG137" i="3"/>
  <c r="AH137" i="3"/>
  <c r="AG138" i="3"/>
  <c r="AI138" i="3" s="1"/>
  <c r="AH138" i="3"/>
  <c r="AG139" i="3"/>
  <c r="AI139" i="3" s="1"/>
  <c r="AH139" i="3"/>
  <c r="AG140" i="3"/>
  <c r="AH140" i="3"/>
  <c r="AI140" i="3"/>
  <c r="AG141" i="3"/>
  <c r="AH141" i="3"/>
  <c r="AG142" i="3"/>
  <c r="AI142" i="3" s="1"/>
  <c r="AH142" i="3"/>
  <c r="AG143" i="3"/>
  <c r="AI143" i="3" s="1"/>
  <c r="AH143" i="3"/>
  <c r="AG144" i="3"/>
  <c r="AH144" i="3"/>
  <c r="AI144" i="3"/>
  <c r="AG145" i="3"/>
  <c r="AH145" i="3"/>
  <c r="AG146" i="3"/>
  <c r="AI146" i="3" s="1"/>
  <c r="AH146" i="3"/>
  <c r="AG147" i="3"/>
  <c r="AI147" i="3" s="1"/>
  <c r="AH147" i="3"/>
  <c r="AG148" i="3"/>
  <c r="AH148" i="3"/>
  <c r="AI148" i="3"/>
  <c r="AG149" i="3"/>
  <c r="AH149" i="3"/>
  <c r="AG150" i="3"/>
  <c r="AI150" i="3" s="1"/>
  <c r="AH150" i="3"/>
  <c r="AG151" i="3"/>
  <c r="AI151" i="3" s="1"/>
  <c r="AH151" i="3"/>
  <c r="AG152" i="3"/>
  <c r="AH152" i="3"/>
  <c r="AI152" i="3"/>
  <c r="AG153" i="3"/>
  <c r="AH153" i="3"/>
  <c r="AG154" i="3"/>
  <c r="AI154" i="3" s="1"/>
  <c r="AH154" i="3"/>
  <c r="AG155" i="3"/>
  <c r="AI155" i="3" s="1"/>
  <c r="AH155" i="3"/>
  <c r="AG156" i="3"/>
  <c r="AH156" i="3"/>
  <c r="AI156" i="3"/>
  <c r="AG157" i="3"/>
  <c r="AH157" i="3"/>
  <c r="AG158" i="3"/>
  <c r="AI158" i="3" s="1"/>
  <c r="AH158" i="3"/>
  <c r="AG159" i="3"/>
  <c r="AI159" i="3" s="1"/>
  <c r="AH159" i="3"/>
  <c r="AG160" i="3"/>
  <c r="AH160" i="3"/>
  <c r="AI160" i="3"/>
  <c r="AG161" i="3"/>
  <c r="AH161" i="3"/>
  <c r="AG162" i="3"/>
  <c r="AI162" i="3" s="1"/>
  <c r="AH162" i="3"/>
  <c r="AG163" i="3"/>
  <c r="AI163" i="3" s="1"/>
  <c r="AH163" i="3"/>
  <c r="AG164" i="3"/>
  <c r="AH164" i="3"/>
  <c r="AI164" i="3"/>
  <c r="AG165" i="3"/>
  <c r="AH165" i="3"/>
  <c r="AG166" i="3"/>
  <c r="AI166" i="3" s="1"/>
  <c r="AH166" i="3"/>
  <c r="AG167" i="3"/>
  <c r="AI167" i="3" s="1"/>
  <c r="AH167" i="3"/>
  <c r="AG168" i="3"/>
  <c r="AH168" i="3"/>
  <c r="AI168" i="3"/>
  <c r="AG169" i="3"/>
  <c r="AH169" i="3"/>
  <c r="AG170" i="3"/>
  <c r="AI170" i="3" s="1"/>
  <c r="AH170" i="3"/>
  <c r="AG171" i="3"/>
  <c r="AI171" i="3" s="1"/>
  <c r="AH171" i="3"/>
  <c r="AG172" i="3"/>
  <c r="AH172" i="3"/>
  <c r="AI172" i="3"/>
  <c r="AI4" i="3"/>
  <c r="AH4" i="3"/>
  <c r="AG4" i="3"/>
  <c r="AE6" i="3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E83" i="3" s="1"/>
  <c r="AE84" i="3" s="1"/>
  <c r="AE85" i="3" s="1"/>
  <c r="AE86" i="3" s="1"/>
  <c r="AE87" i="3" s="1"/>
  <c r="AE88" i="3" s="1"/>
  <c r="AE89" i="3" s="1"/>
  <c r="AE90" i="3" s="1"/>
  <c r="AE91" i="3" s="1"/>
  <c r="AE92" i="3" s="1"/>
  <c r="AE93" i="3" s="1"/>
  <c r="AE94" i="3" s="1"/>
  <c r="AE95" i="3" s="1"/>
  <c r="AE96" i="3" s="1"/>
  <c r="AE97" i="3" s="1"/>
  <c r="AE98" i="3" s="1"/>
  <c r="AE99" i="3" s="1"/>
  <c r="AE100" i="3" s="1"/>
  <c r="AE101" i="3" s="1"/>
  <c r="AE102" i="3" s="1"/>
  <c r="AE103" i="3" s="1"/>
  <c r="AE104" i="3" s="1"/>
  <c r="AE105" i="3" s="1"/>
  <c r="AE106" i="3" s="1"/>
  <c r="AE107" i="3" s="1"/>
  <c r="AE108" i="3" s="1"/>
  <c r="AE109" i="3" s="1"/>
  <c r="AE110" i="3" s="1"/>
  <c r="AE111" i="3" s="1"/>
  <c r="AE112" i="3" s="1"/>
  <c r="AE113" i="3" s="1"/>
  <c r="AE114" i="3" s="1"/>
  <c r="AE115" i="3" s="1"/>
  <c r="AE116" i="3" s="1"/>
  <c r="AE117" i="3" s="1"/>
  <c r="AE118" i="3" s="1"/>
  <c r="AE119" i="3" s="1"/>
  <c r="AE120" i="3" s="1"/>
  <c r="AE121" i="3" s="1"/>
  <c r="AE122" i="3" s="1"/>
  <c r="AE123" i="3" s="1"/>
  <c r="AE124" i="3" s="1"/>
  <c r="AE125" i="3" s="1"/>
  <c r="AE126" i="3" s="1"/>
  <c r="AE127" i="3" s="1"/>
  <c r="AE128" i="3" s="1"/>
  <c r="AE129" i="3" s="1"/>
  <c r="AE130" i="3" s="1"/>
  <c r="AE131" i="3" s="1"/>
  <c r="AE132" i="3" s="1"/>
  <c r="AE133" i="3" s="1"/>
  <c r="AE134" i="3" s="1"/>
  <c r="AE135" i="3" s="1"/>
  <c r="AE136" i="3" s="1"/>
  <c r="AE137" i="3" s="1"/>
  <c r="AE138" i="3" s="1"/>
  <c r="AE139" i="3" s="1"/>
  <c r="AE140" i="3" s="1"/>
  <c r="AE141" i="3" s="1"/>
  <c r="AE142" i="3" s="1"/>
  <c r="AE143" i="3" s="1"/>
  <c r="AE144" i="3" s="1"/>
  <c r="AE145" i="3" s="1"/>
  <c r="AE146" i="3" s="1"/>
  <c r="AE147" i="3" s="1"/>
  <c r="AE148" i="3" s="1"/>
  <c r="AE149" i="3" s="1"/>
  <c r="AE150" i="3" s="1"/>
  <c r="AE151" i="3" s="1"/>
  <c r="AE152" i="3" s="1"/>
  <c r="AE153" i="3" s="1"/>
  <c r="AE154" i="3" s="1"/>
  <c r="AE155" i="3" s="1"/>
  <c r="AE156" i="3" s="1"/>
  <c r="AE157" i="3" s="1"/>
  <c r="AE158" i="3" s="1"/>
  <c r="AE159" i="3" s="1"/>
  <c r="AE160" i="3" s="1"/>
  <c r="AE161" i="3" s="1"/>
  <c r="AE162" i="3" s="1"/>
  <c r="AE163" i="3" s="1"/>
  <c r="AE164" i="3" s="1"/>
  <c r="AE165" i="3" s="1"/>
  <c r="AE166" i="3" s="1"/>
  <c r="AE167" i="3" s="1"/>
  <c r="AE168" i="3" s="1"/>
  <c r="AE169" i="3" s="1"/>
  <c r="AE170" i="3" s="1"/>
  <c r="AE171" i="3" s="1"/>
  <c r="AE172" i="3" s="1"/>
  <c r="AF6" i="3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AF148" i="3" s="1"/>
  <c r="AF149" i="3" s="1"/>
  <c r="AF150" i="3" s="1"/>
  <c r="AF151" i="3" s="1"/>
  <c r="AF152" i="3" s="1"/>
  <c r="AF153" i="3" s="1"/>
  <c r="AF154" i="3" s="1"/>
  <c r="AF155" i="3" s="1"/>
  <c r="AF156" i="3" s="1"/>
  <c r="AF157" i="3" s="1"/>
  <c r="AF158" i="3" s="1"/>
  <c r="AF159" i="3" s="1"/>
  <c r="AF160" i="3" s="1"/>
  <c r="AF161" i="3" s="1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5" i="3"/>
  <c r="AE5" i="3"/>
  <c r="Z6" i="3"/>
  <c r="Y6" i="3"/>
  <c r="X6" i="3"/>
  <c r="Y4" i="3"/>
  <c r="Y5" i="3" s="1"/>
  <c r="Y8" i="3" s="1"/>
  <c r="X4" i="3"/>
  <c r="Z8" i="3" s="1"/>
  <c r="B175" i="3" a="1"/>
  <c r="A176" i="3" a="1"/>
  <c r="A176" i="3" s="1"/>
  <c r="P7" i="3"/>
  <c r="P3" i="3"/>
  <c r="D5" i="3"/>
  <c r="E5" i="3" s="1"/>
  <c r="D6" i="3"/>
  <c r="E6" i="3"/>
  <c r="D7" i="3"/>
  <c r="D8" i="3"/>
  <c r="E8" i="3"/>
  <c r="D9" i="3"/>
  <c r="E9" i="3" s="1"/>
  <c r="D10" i="3"/>
  <c r="E10" i="3"/>
  <c r="D11" i="3"/>
  <c r="D12" i="3"/>
  <c r="E12" i="3"/>
  <c r="D13" i="3"/>
  <c r="E13" i="3" s="1"/>
  <c r="D14" i="3"/>
  <c r="E14" i="3"/>
  <c r="D15" i="3"/>
  <c r="D16" i="3"/>
  <c r="E16" i="3"/>
  <c r="D17" i="3"/>
  <c r="E17" i="3" s="1"/>
  <c r="D18" i="3"/>
  <c r="E18" i="3"/>
  <c r="D19" i="3"/>
  <c r="D20" i="3"/>
  <c r="E20" i="3"/>
  <c r="D21" i="3"/>
  <c r="E21" i="3" s="1"/>
  <c r="D22" i="3"/>
  <c r="E22" i="3"/>
  <c r="D23" i="3"/>
  <c r="D24" i="3"/>
  <c r="E24" i="3"/>
  <c r="D25" i="3"/>
  <c r="E25" i="3" s="1"/>
  <c r="D26" i="3"/>
  <c r="E26" i="3"/>
  <c r="D27" i="3"/>
  <c r="D28" i="3"/>
  <c r="E28" i="3"/>
  <c r="D29" i="3"/>
  <c r="E29" i="3" s="1"/>
  <c r="D30" i="3"/>
  <c r="E30" i="3"/>
  <c r="D31" i="3"/>
  <c r="D32" i="3"/>
  <c r="E32" i="3"/>
  <c r="D33" i="3"/>
  <c r="E33" i="3" s="1"/>
  <c r="D34" i="3"/>
  <c r="E34" i="3"/>
  <c r="D35" i="3"/>
  <c r="D36" i="3"/>
  <c r="E36" i="3"/>
  <c r="D37" i="3"/>
  <c r="D38" i="3"/>
  <c r="E38" i="3"/>
  <c r="D39" i="3"/>
  <c r="D40" i="3"/>
  <c r="E40" i="3"/>
  <c r="D41" i="3"/>
  <c r="D42" i="3"/>
  <c r="E42" i="3"/>
  <c r="D43" i="3"/>
  <c r="D44" i="3"/>
  <c r="E44" i="3"/>
  <c r="D45" i="3"/>
  <c r="D46" i="3"/>
  <c r="E46" i="3"/>
  <c r="D47" i="3"/>
  <c r="D48" i="3"/>
  <c r="E48" i="3"/>
  <c r="D49" i="3"/>
  <c r="D50" i="3"/>
  <c r="E50" i="3"/>
  <c r="D51" i="3"/>
  <c r="D52" i="3"/>
  <c r="E52" i="3"/>
  <c r="D53" i="3"/>
  <c r="D54" i="3"/>
  <c r="E54" i="3"/>
  <c r="D55" i="3"/>
  <c r="D56" i="3"/>
  <c r="E56" i="3"/>
  <c r="D57" i="3"/>
  <c r="D58" i="3"/>
  <c r="E58" i="3"/>
  <c r="D59" i="3"/>
  <c r="D60" i="3"/>
  <c r="E60" i="3"/>
  <c r="D61" i="3"/>
  <c r="D62" i="3"/>
  <c r="E62" i="3"/>
  <c r="D63" i="3"/>
  <c r="D64" i="3"/>
  <c r="E64" i="3"/>
  <c r="D65" i="3"/>
  <c r="D66" i="3"/>
  <c r="E66" i="3"/>
  <c r="D67" i="3"/>
  <c r="D68" i="3"/>
  <c r="E68" i="3"/>
  <c r="D69" i="3"/>
  <c r="D70" i="3"/>
  <c r="E70" i="3"/>
  <c r="D71" i="3"/>
  <c r="D72" i="3"/>
  <c r="D73" i="3"/>
  <c r="E73" i="3" s="1"/>
  <c r="D74" i="3"/>
  <c r="E74" i="3"/>
  <c r="D75" i="3"/>
  <c r="D76" i="3"/>
  <c r="E76" i="3"/>
  <c r="D77" i="3"/>
  <c r="E77" i="3" s="1"/>
  <c r="D78" i="3"/>
  <c r="E78" i="3"/>
  <c r="D79" i="3"/>
  <c r="D80" i="3"/>
  <c r="E80" i="3"/>
  <c r="D81" i="3"/>
  <c r="E81" i="3" s="1"/>
  <c r="D82" i="3"/>
  <c r="E82" i="3"/>
  <c r="D83" i="3"/>
  <c r="D84" i="3"/>
  <c r="E84" i="3"/>
  <c r="D85" i="3"/>
  <c r="E85" i="3" s="1"/>
  <c r="D86" i="3"/>
  <c r="E86" i="3"/>
  <c r="D87" i="3"/>
  <c r="D88" i="3"/>
  <c r="E88" i="3"/>
  <c r="D89" i="3"/>
  <c r="E89" i="3" s="1"/>
  <c r="D90" i="3"/>
  <c r="E90" i="3"/>
  <c r="D91" i="3"/>
  <c r="D92" i="3"/>
  <c r="E92" i="3"/>
  <c r="D93" i="3"/>
  <c r="E93" i="3" s="1"/>
  <c r="D94" i="3"/>
  <c r="E94" i="3"/>
  <c r="D95" i="3"/>
  <c r="D96" i="3"/>
  <c r="E96" i="3"/>
  <c r="D97" i="3"/>
  <c r="E97" i="3" s="1"/>
  <c r="D98" i="3"/>
  <c r="E98" i="3"/>
  <c r="D99" i="3"/>
  <c r="D100" i="3"/>
  <c r="E100" i="3"/>
  <c r="D101" i="3"/>
  <c r="E101" i="3" s="1"/>
  <c r="D102" i="3"/>
  <c r="E102" i="3"/>
  <c r="D103" i="3"/>
  <c r="D104" i="3"/>
  <c r="E104" i="3"/>
  <c r="D105" i="3"/>
  <c r="E105" i="3" s="1"/>
  <c r="D106" i="3"/>
  <c r="E106" i="3"/>
  <c r="D107" i="3"/>
  <c r="D108" i="3"/>
  <c r="E108" i="3"/>
  <c r="D109" i="3"/>
  <c r="D110" i="3"/>
  <c r="E110" i="3"/>
  <c r="D111" i="3"/>
  <c r="D112" i="3"/>
  <c r="E112" i="3"/>
  <c r="D113" i="3"/>
  <c r="D114" i="3"/>
  <c r="E114" i="3"/>
  <c r="D115" i="3"/>
  <c r="D116" i="3"/>
  <c r="E116" i="3"/>
  <c r="D117" i="3"/>
  <c r="D118" i="3"/>
  <c r="E118" i="3"/>
  <c r="D119" i="3"/>
  <c r="D120" i="3"/>
  <c r="E120" i="3"/>
  <c r="D121" i="3"/>
  <c r="D122" i="3"/>
  <c r="E122" i="3"/>
  <c r="D123" i="3"/>
  <c r="D124" i="3"/>
  <c r="E124" i="3"/>
  <c r="D125" i="3"/>
  <c r="D126" i="3"/>
  <c r="E126" i="3"/>
  <c r="D127" i="3"/>
  <c r="D128" i="3"/>
  <c r="E128" i="3"/>
  <c r="D129" i="3"/>
  <c r="D130" i="3"/>
  <c r="E130" i="3"/>
  <c r="D131" i="3"/>
  <c r="D132" i="3"/>
  <c r="E132" i="3"/>
  <c r="D133" i="3"/>
  <c r="D134" i="3"/>
  <c r="E134" i="3"/>
  <c r="D135" i="3"/>
  <c r="D136" i="3"/>
  <c r="E136" i="3"/>
  <c r="D137" i="3"/>
  <c r="D138" i="3"/>
  <c r="E138" i="3"/>
  <c r="D139" i="3"/>
  <c r="D140" i="3"/>
  <c r="E140" i="3"/>
  <c r="D141" i="3"/>
  <c r="D142" i="3"/>
  <c r="E142" i="3"/>
  <c r="D143" i="3"/>
  <c r="D144" i="3"/>
  <c r="E144" i="3"/>
  <c r="D145" i="3"/>
  <c r="E145" i="3" s="1"/>
  <c r="D146" i="3"/>
  <c r="E146" i="3"/>
  <c r="D147" i="3"/>
  <c r="D148" i="3"/>
  <c r="E148" i="3"/>
  <c r="D149" i="3"/>
  <c r="E149" i="3" s="1"/>
  <c r="D150" i="3"/>
  <c r="E150" i="3"/>
  <c r="D151" i="3"/>
  <c r="D152" i="3"/>
  <c r="E152" i="3"/>
  <c r="D153" i="3"/>
  <c r="E153" i="3" s="1"/>
  <c r="D154" i="3"/>
  <c r="E154" i="3"/>
  <c r="D155" i="3"/>
  <c r="D156" i="3"/>
  <c r="E156" i="3"/>
  <c r="D157" i="3"/>
  <c r="E157" i="3" s="1"/>
  <c r="D158" i="3"/>
  <c r="E158" i="3"/>
  <c r="D159" i="3"/>
  <c r="D160" i="3"/>
  <c r="E160" i="3"/>
  <c r="D161" i="3"/>
  <c r="E161" i="3" s="1"/>
  <c r="D162" i="3"/>
  <c r="E162" i="3"/>
  <c r="D163" i="3"/>
  <c r="D164" i="3"/>
  <c r="E164" i="3"/>
  <c r="D165" i="3"/>
  <c r="E165" i="3" s="1"/>
  <c r="D166" i="3"/>
  <c r="E166" i="3"/>
  <c r="D167" i="3"/>
  <c r="D168" i="3"/>
  <c r="E168" i="3"/>
  <c r="D169" i="3"/>
  <c r="E169" i="3" s="1"/>
  <c r="D170" i="3"/>
  <c r="E170" i="3"/>
  <c r="D171" i="3"/>
  <c r="E4" i="3"/>
  <c r="D4" i="3"/>
  <c r="C172" i="3"/>
  <c r="B172" i="3"/>
  <c r="A5" i="3"/>
  <c r="B5" i="3"/>
  <c r="C5" i="3"/>
  <c r="A6" i="3"/>
  <c r="B6" i="3"/>
  <c r="C6" i="3" s="1"/>
  <c r="A7" i="3"/>
  <c r="B7" i="3"/>
  <c r="C7" i="3"/>
  <c r="A8" i="3"/>
  <c r="B8" i="3"/>
  <c r="C8" i="3" s="1"/>
  <c r="A9" i="3"/>
  <c r="B9" i="3"/>
  <c r="C9" i="3"/>
  <c r="A10" i="3"/>
  <c r="B10" i="3"/>
  <c r="C10" i="3" s="1"/>
  <c r="A11" i="3"/>
  <c r="B11" i="3"/>
  <c r="C11" i="3"/>
  <c r="A12" i="3"/>
  <c r="B12" i="3"/>
  <c r="C12" i="3" s="1"/>
  <c r="A13" i="3"/>
  <c r="B13" i="3"/>
  <c r="C13" i="3"/>
  <c r="A14" i="3"/>
  <c r="B14" i="3"/>
  <c r="C14" i="3" s="1"/>
  <c r="A15" i="3"/>
  <c r="B15" i="3"/>
  <c r="C15" i="3"/>
  <c r="A16" i="3"/>
  <c r="B16" i="3"/>
  <c r="C16" i="3" s="1"/>
  <c r="A17" i="3"/>
  <c r="B17" i="3"/>
  <c r="C17" i="3"/>
  <c r="A18" i="3"/>
  <c r="B18" i="3"/>
  <c r="C18" i="3" s="1"/>
  <c r="A19" i="3"/>
  <c r="B19" i="3"/>
  <c r="C19" i="3"/>
  <c r="A20" i="3"/>
  <c r="B20" i="3"/>
  <c r="C20" i="3" s="1"/>
  <c r="A21" i="3"/>
  <c r="B21" i="3"/>
  <c r="C21" i="3"/>
  <c r="A22" i="3"/>
  <c r="B22" i="3"/>
  <c r="C22" i="3" s="1"/>
  <c r="A23" i="3"/>
  <c r="B23" i="3"/>
  <c r="C23" i="3"/>
  <c r="A24" i="3"/>
  <c r="B24" i="3"/>
  <c r="C24" i="3" s="1"/>
  <c r="A25" i="3"/>
  <c r="B25" i="3"/>
  <c r="C25" i="3"/>
  <c r="A26" i="3"/>
  <c r="B26" i="3"/>
  <c r="C26" i="3" s="1"/>
  <c r="A27" i="3"/>
  <c r="B27" i="3"/>
  <c r="C27" i="3"/>
  <c r="A28" i="3"/>
  <c r="B28" i="3"/>
  <c r="C28" i="3" s="1"/>
  <c r="A29" i="3"/>
  <c r="B29" i="3"/>
  <c r="C29" i="3"/>
  <c r="A30" i="3"/>
  <c r="B30" i="3"/>
  <c r="C30" i="3" s="1"/>
  <c r="A31" i="3"/>
  <c r="B31" i="3"/>
  <c r="C31" i="3"/>
  <c r="A32" i="3"/>
  <c r="B32" i="3"/>
  <c r="C32" i="3" s="1"/>
  <c r="A33" i="3"/>
  <c r="B33" i="3"/>
  <c r="C33" i="3"/>
  <c r="A34" i="3"/>
  <c r="B34" i="3"/>
  <c r="C34" i="3" s="1"/>
  <c r="A35" i="3"/>
  <c r="B35" i="3"/>
  <c r="C35" i="3"/>
  <c r="A36" i="3"/>
  <c r="B36" i="3"/>
  <c r="C36" i="3" s="1"/>
  <c r="A37" i="3"/>
  <c r="B37" i="3"/>
  <c r="C37" i="3"/>
  <c r="A38" i="3"/>
  <c r="B38" i="3"/>
  <c r="C38" i="3" s="1"/>
  <c r="A39" i="3"/>
  <c r="B39" i="3"/>
  <c r="C39" i="3"/>
  <c r="A40" i="3"/>
  <c r="B40" i="3"/>
  <c r="C40" i="3" s="1"/>
  <c r="A41" i="3"/>
  <c r="B41" i="3"/>
  <c r="C41" i="3"/>
  <c r="A42" i="3"/>
  <c r="B42" i="3"/>
  <c r="C42" i="3" s="1"/>
  <c r="A43" i="3"/>
  <c r="B43" i="3"/>
  <c r="C43" i="3"/>
  <c r="A44" i="3"/>
  <c r="B44" i="3"/>
  <c r="C44" i="3" s="1"/>
  <c r="A45" i="3"/>
  <c r="B45" i="3"/>
  <c r="C45" i="3"/>
  <c r="A46" i="3"/>
  <c r="B46" i="3"/>
  <c r="C46" i="3" s="1"/>
  <c r="A47" i="3"/>
  <c r="B47" i="3"/>
  <c r="C47" i="3"/>
  <c r="A48" i="3"/>
  <c r="B48" i="3"/>
  <c r="C48" i="3" s="1"/>
  <c r="A49" i="3"/>
  <c r="B49" i="3"/>
  <c r="C49" i="3"/>
  <c r="A50" i="3"/>
  <c r="B50" i="3"/>
  <c r="C50" i="3" s="1"/>
  <c r="A51" i="3"/>
  <c r="B51" i="3"/>
  <c r="C51" i="3"/>
  <c r="A52" i="3"/>
  <c r="B52" i="3"/>
  <c r="C52" i="3" s="1"/>
  <c r="A53" i="3"/>
  <c r="B53" i="3"/>
  <c r="C53" i="3"/>
  <c r="A54" i="3"/>
  <c r="B54" i="3"/>
  <c r="C54" i="3" s="1"/>
  <c r="A55" i="3"/>
  <c r="B55" i="3"/>
  <c r="C55" i="3"/>
  <c r="A56" i="3"/>
  <c r="B56" i="3"/>
  <c r="C56" i="3" s="1"/>
  <c r="A57" i="3"/>
  <c r="B57" i="3"/>
  <c r="C57" i="3"/>
  <c r="A58" i="3"/>
  <c r="B58" i="3"/>
  <c r="C58" i="3" s="1"/>
  <c r="A59" i="3"/>
  <c r="B59" i="3"/>
  <c r="C59" i="3"/>
  <c r="A60" i="3"/>
  <c r="B60" i="3"/>
  <c r="C60" i="3" s="1"/>
  <c r="A61" i="3"/>
  <c r="B61" i="3"/>
  <c r="C61" i="3"/>
  <c r="A62" i="3"/>
  <c r="B62" i="3"/>
  <c r="C62" i="3" s="1"/>
  <c r="A63" i="3"/>
  <c r="B63" i="3"/>
  <c r="C63" i="3"/>
  <c r="A64" i="3"/>
  <c r="B64" i="3"/>
  <c r="C64" i="3" s="1"/>
  <c r="A65" i="3"/>
  <c r="B65" i="3"/>
  <c r="C65" i="3"/>
  <c r="A66" i="3"/>
  <c r="B66" i="3"/>
  <c r="C66" i="3" s="1"/>
  <c r="A67" i="3"/>
  <c r="B67" i="3"/>
  <c r="C67" i="3"/>
  <c r="A68" i="3"/>
  <c r="B68" i="3"/>
  <c r="C68" i="3" s="1"/>
  <c r="A69" i="3"/>
  <c r="B69" i="3"/>
  <c r="C69" i="3"/>
  <c r="A70" i="3"/>
  <c r="B70" i="3"/>
  <c r="C70" i="3" s="1"/>
  <c r="A71" i="3"/>
  <c r="B71" i="3"/>
  <c r="C71" i="3"/>
  <c r="A72" i="3"/>
  <c r="B72" i="3"/>
  <c r="C72" i="3" s="1"/>
  <c r="A73" i="3"/>
  <c r="B73" i="3"/>
  <c r="C73" i="3"/>
  <c r="A74" i="3"/>
  <c r="B74" i="3"/>
  <c r="C74" i="3" s="1"/>
  <c r="A75" i="3"/>
  <c r="B75" i="3"/>
  <c r="C75" i="3"/>
  <c r="A76" i="3"/>
  <c r="B76" i="3"/>
  <c r="C76" i="3" s="1"/>
  <c r="A77" i="3"/>
  <c r="B77" i="3"/>
  <c r="C77" i="3"/>
  <c r="A78" i="3"/>
  <c r="B78" i="3"/>
  <c r="C78" i="3" s="1"/>
  <c r="A79" i="3"/>
  <c r="B79" i="3"/>
  <c r="C79" i="3"/>
  <c r="A80" i="3"/>
  <c r="B80" i="3"/>
  <c r="C80" i="3" s="1"/>
  <c r="A81" i="3"/>
  <c r="B81" i="3"/>
  <c r="C81" i="3"/>
  <c r="A82" i="3"/>
  <c r="B82" i="3"/>
  <c r="C82" i="3" s="1"/>
  <c r="A83" i="3"/>
  <c r="B83" i="3"/>
  <c r="C83" i="3"/>
  <c r="A84" i="3"/>
  <c r="B84" i="3"/>
  <c r="C84" i="3" s="1"/>
  <c r="A85" i="3"/>
  <c r="B85" i="3"/>
  <c r="C85" i="3"/>
  <c r="A86" i="3"/>
  <c r="B86" i="3"/>
  <c r="C86" i="3" s="1"/>
  <c r="A87" i="3"/>
  <c r="B87" i="3"/>
  <c r="C87" i="3"/>
  <c r="A88" i="3"/>
  <c r="B88" i="3"/>
  <c r="C88" i="3" s="1"/>
  <c r="A89" i="3"/>
  <c r="B89" i="3"/>
  <c r="C89" i="3"/>
  <c r="A90" i="3"/>
  <c r="B90" i="3"/>
  <c r="C90" i="3" s="1"/>
  <c r="A91" i="3"/>
  <c r="B91" i="3"/>
  <c r="C91" i="3"/>
  <c r="A92" i="3"/>
  <c r="B92" i="3"/>
  <c r="C92" i="3" s="1"/>
  <c r="A93" i="3"/>
  <c r="B93" i="3"/>
  <c r="C93" i="3"/>
  <c r="A94" i="3"/>
  <c r="B94" i="3"/>
  <c r="C94" i="3" s="1"/>
  <c r="A95" i="3"/>
  <c r="B95" i="3"/>
  <c r="C95" i="3"/>
  <c r="A96" i="3"/>
  <c r="B96" i="3"/>
  <c r="C96" i="3" s="1"/>
  <c r="A97" i="3"/>
  <c r="B97" i="3"/>
  <c r="C97" i="3"/>
  <c r="A98" i="3"/>
  <c r="B98" i="3"/>
  <c r="C98" i="3" s="1"/>
  <c r="A99" i="3"/>
  <c r="B99" i="3"/>
  <c r="C99" i="3"/>
  <c r="A100" i="3"/>
  <c r="B100" i="3"/>
  <c r="C100" i="3" s="1"/>
  <c r="A101" i="3"/>
  <c r="B101" i="3"/>
  <c r="C101" i="3"/>
  <c r="A102" i="3"/>
  <c r="B102" i="3"/>
  <c r="C102" i="3" s="1"/>
  <c r="A103" i="3"/>
  <c r="B103" i="3"/>
  <c r="C103" i="3"/>
  <c r="A104" i="3"/>
  <c r="B104" i="3"/>
  <c r="C104" i="3" s="1"/>
  <c r="A105" i="3"/>
  <c r="B105" i="3"/>
  <c r="C105" i="3"/>
  <c r="A106" i="3"/>
  <c r="B106" i="3"/>
  <c r="C106" i="3" s="1"/>
  <c r="A107" i="3"/>
  <c r="B107" i="3"/>
  <c r="C107" i="3"/>
  <c r="A108" i="3"/>
  <c r="B108" i="3"/>
  <c r="C108" i="3" s="1"/>
  <c r="A109" i="3"/>
  <c r="B109" i="3"/>
  <c r="C109" i="3"/>
  <c r="A110" i="3"/>
  <c r="B110" i="3"/>
  <c r="C110" i="3" s="1"/>
  <c r="A111" i="3"/>
  <c r="B111" i="3"/>
  <c r="C111" i="3"/>
  <c r="A112" i="3"/>
  <c r="B112" i="3"/>
  <c r="C112" i="3" s="1"/>
  <c r="A113" i="3"/>
  <c r="B113" i="3"/>
  <c r="C113" i="3"/>
  <c r="A114" i="3"/>
  <c r="B114" i="3"/>
  <c r="C114" i="3" s="1"/>
  <c r="A115" i="3"/>
  <c r="B115" i="3"/>
  <c r="C115" i="3"/>
  <c r="A116" i="3"/>
  <c r="B116" i="3"/>
  <c r="C116" i="3" s="1"/>
  <c r="A117" i="3"/>
  <c r="B117" i="3"/>
  <c r="C117" i="3"/>
  <c r="A118" i="3"/>
  <c r="B118" i="3"/>
  <c r="C118" i="3" s="1"/>
  <c r="A119" i="3"/>
  <c r="B119" i="3"/>
  <c r="C119" i="3"/>
  <c r="A120" i="3"/>
  <c r="B120" i="3"/>
  <c r="C120" i="3" s="1"/>
  <c r="A121" i="3"/>
  <c r="B121" i="3"/>
  <c r="C121" i="3"/>
  <c r="A122" i="3"/>
  <c r="B122" i="3"/>
  <c r="C122" i="3" s="1"/>
  <c r="A123" i="3"/>
  <c r="B123" i="3"/>
  <c r="C123" i="3"/>
  <c r="A124" i="3"/>
  <c r="B124" i="3"/>
  <c r="C124" i="3" s="1"/>
  <c r="A125" i="3"/>
  <c r="B125" i="3"/>
  <c r="C125" i="3"/>
  <c r="A126" i="3"/>
  <c r="B126" i="3"/>
  <c r="C126" i="3" s="1"/>
  <c r="A127" i="3"/>
  <c r="B127" i="3"/>
  <c r="C127" i="3"/>
  <c r="A128" i="3"/>
  <c r="B128" i="3"/>
  <c r="C128" i="3" s="1"/>
  <c r="A129" i="3"/>
  <c r="B129" i="3"/>
  <c r="C129" i="3"/>
  <c r="A130" i="3"/>
  <c r="B130" i="3"/>
  <c r="C130" i="3" s="1"/>
  <c r="A131" i="3"/>
  <c r="B131" i="3"/>
  <c r="C131" i="3"/>
  <c r="A132" i="3"/>
  <c r="B132" i="3"/>
  <c r="C132" i="3" s="1"/>
  <c r="A133" i="3"/>
  <c r="B133" i="3"/>
  <c r="C133" i="3"/>
  <c r="A134" i="3"/>
  <c r="B134" i="3"/>
  <c r="C134" i="3" s="1"/>
  <c r="A135" i="3"/>
  <c r="B135" i="3"/>
  <c r="C135" i="3"/>
  <c r="A136" i="3"/>
  <c r="B136" i="3"/>
  <c r="C136" i="3" s="1"/>
  <c r="A137" i="3"/>
  <c r="B137" i="3"/>
  <c r="C137" i="3"/>
  <c r="A138" i="3"/>
  <c r="B138" i="3"/>
  <c r="C138" i="3" s="1"/>
  <c r="A139" i="3"/>
  <c r="B139" i="3"/>
  <c r="C139" i="3"/>
  <c r="A140" i="3"/>
  <c r="B140" i="3"/>
  <c r="C140" i="3" s="1"/>
  <c r="A141" i="3"/>
  <c r="B141" i="3"/>
  <c r="C141" i="3"/>
  <c r="A142" i="3"/>
  <c r="B142" i="3"/>
  <c r="C142" i="3" s="1"/>
  <c r="A143" i="3"/>
  <c r="B143" i="3"/>
  <c r="C143" i="3"/>
  <c r="A144" i="3"/>
  <c r="B144" i="3"/>
  <c r="C144" i="3" s="1"/>
  <c r="A145" i="3"/>
  <c r="B145" i="3"/>
  <c r="C145" i="3"/>
  <c r="A146" i="3"/>
  <c r="B146" i="3"/>
  <c r="C146" i="3" s="1"/>
  <c r="A147" i="3"/>
  <c r="B147" i="3"/>
  <c r="C147" i="3"/>
  <c r="A148" i="3"/>
  <c r="B148" i="3"/>
  <c r="C148" i="3" s="1"/>
  <c r="A149" i="3"/>
  <c r="B149" i="3"/>
  <c r="C149" i="3"/>
  <c r="A150" i="3"/>
  <c r="B150" i="3"/>
  <c r="C150" i="3" s="1"/>
  <c r="A151" i="3"/>
  <c r="B151" i="3"/>
  <c r="C151" i="3"/>
  <c r="A152" i="3"/>
  <c r="B152" i="3"/>
  <c r="C152" i="3" s="1"/>
  <c r="A153" i="3"/>
  <c r="B153" i="3"/>
  <c r="C153" i="3"/>
  <c r="A154" i="3"/>
  <c r="B154" i="3"/>
  <c r="C154" i="3" s="1"/>
  <c r="A155" i="3"/>
  <c r="B155" i="3"/>
  <c r="C155" i="3"/>
  <c r="A156" i="3"/>
  <c r="B156" i="3"/>
  <c r="C156" i="3" s="1"/>
  <c r="A157" i="3"/>
  <c r="B157" i="3"/>
  <c r="C157" i="3"/>
  <c r="A158" i="3"/>
  <c r="B158" i="3"/>
  <c r="C158" i="3" s="1"/>
  <c r="A159" i="3"/>
  <c r="B159" i="3"/>
  <c r="C159" i="3"/>
  <c r="A160" i="3"/>
  <c r="B160" i="3"/>
  <c r="C160" i="3" s="1"/>
  <c r="A161" i="3"/>
  <c r="B161" i="3"/>
  <c r="C161" i="3"/>
  <c r="A162" i="3"/>
  <c r="B162" i="3"/>
  <c r="C162" i="3" s="1"/>
  <c r="A163" i="3"/>
  <c r="B163" i="3"/>
  <c r="C163" i="3"/>
  <c r="A164" i="3"/>
  <c r="B164" i="3"/>
  <c r="C164" i="3" s="1"/>
  <c r="A165" i="3"/>
  <c r="B165" i="3"/>
  <c r="C165" i="3"/>
  <c r="A166" i="3"/>
  <c r="B166" i="3"/>
  <c r="C166" i="3" s="1"/>
  <c r="A167" i="3"/>
  <c r="B167" i="3"/>
  <c r="C167" i="3"/>
  <c r="A168" i="3"/>
  <c r="B168" i="3"/>
  <c r="C168" i="3" s="1"/>
  <c r="A169" i="3"/>
  <c r="B169" i="3"/>
  <c r="C169" i="3"/>
  <c r="A170" i="3"/>
  <c r="B170" i="3"/>
  <c r="C170" i="3" s="1"/>
  <c r="A171" i="3"/>
  <c r="B171" i="3"/>
  <c r="C171" i="3"/>
  <c r="C4" i="3"/>
  <c r="B4" i="3"/>
  <c r="A4" i="3"/>
  <c r="A3" i="3"/>
  <c r="AB5" i="3" a="1"/>
  <c r="U4" i="3" a="1"/>
  <c r="M5" i="3" a="1"/>
  <c r="AI169" i="3" l="1"/>
  <c r="AI165" i="3"/>
  <c r="AI161" i="3"/>
  <c r="AI157" i="3"/>
  <c r="AI153" i="3"/>
  <c r="AI149" i="3"/>
  <c r="AI145" i="3"/>
  <c r="AI141" i="3"/>
  <c r="AI137" i="3"/>
  <c r="AI133" i="3"/>
  <c r="AI129" i="3"/>
  <c r="AI125" i="3"/>
  <c r="AI121" i="3"/>
  <c r="AI117" i="3"/>
  <c r="AI113" i="3"/>
  <c r="AI109" i="3"/>
  <c r="AI105" i="3"/>
  <c r="AI101" i="3"/>
  <c r="AI97" i="3"/>
  <c r="AI93" i="3"/>
  <c r="AI89" i="3"/>
  <c r="AI85" i="3"/>
  <c r="AI81" i="3"/>
  <c r="AI77" i="3"/>
  <c r="AI73" i="3"/>
  <c r="AI69" i="3"/>
  <c r="AI65" i="3"/>
  <c r="AI61" i="3"/>
  <c r="AI57" i="3"/>
  <c r="AI53" i="3"/>
  <c r="AI49" i="3"/>
  <c r="AI45" i="3"/>
  <c r="AI41" i="3"/>
  <c r="AI37" i="3"/>
  <c r="AI33" i="3"/>
  <c r="AI29" i="3"/>
  <c r="AI25" i="3"/>
  <c r="AI21" i="3"/>
  <c r="AI17" i="3"/>
  <c r="AI13" i="3"/>
  <c r="AI9" i="3"/>
  <c r="AI5" i="3"/>
  <c r="AB5" i="3"/>
  <c r="AC6" i="3"/>
  <c r="AD7" i="3"/>
  <c r="AB9" i="3"/>
  <c r="AC10" i="3"/>
  <c r="AD11" i="3"/>
  <c r="AB13" i="3"/>
  <c r="AC14" i="3"/>
  <c r="AD15" i="3"/>
  <c r="AB17" i="3"/>
  <c r="AC18" i="3"/>
  <c r="AD19" i="3"/>
  <c r="AB21" i="3"/>
  <c r="AC22" i="3"/>
  <c r="AD23" i="3"/>
  <c r="AB25" i="3"/>
  <c r="AC26" i="3"/>
  <c r="AD27" i="3"/>
  <c r="AB29" i="3"/>
  <c r="AC30" i="3"/>
  <c r="AD31" i="3"/>
  <c r="AB33" i="3"/>
  <c r="AC34" i="3"/>
  <c r="AD35" i="3"/>
  <c r="AB37" i="3"/>
  <c r="AC38" i="3"/>
  <c r="AD39" i="3"/>
  <c r="AB41" i="3"/>
  <c r="AC42" i="3"/>
  <c r="AD43" i="3"/>
  <c r="AB45" i="3"/>
  <c r="AC46" i="3"/>
  <c r="AD47" i="3"/>
  <c r="AB49" i="3"/>
  <c r="AC50" i="3"/>
  <c r="AD51" i="3"/>
  <c r="AB53" i="3"/>
  <c r="AC54" i="3"/>
  <c r="AD55" i="3"/>
  <c r="AB57" i="3"/>
  <c r="AC58" i="3"/>
  <c r="AD59" i="3"/>
  <c r="AB61" i="3"/>
  <c r="AC62" i="3"/>
  <c r="AD63" i="3"/>
  <c r="AB65" i="3"/>
  <c r="AC66" i="3"/>
  <c r="AD67" i="3"/>
  <c r="AB69" i="3"/>
  <c r="AC70" i="3"/>
  <c r="AD71" i="3"/>
  <c r="AB73" i="3"/>
  <c r="AC74" i="3"/>
  <c r="AD75" i="3"/>
  <c r="AB77" i="3"/>
  <c r="AC78" i="3"/>
  <c r="AD79" i="3"/>
  <c r="AB81" i="3"/>
  <c r="AC82" i="3"/>
  <c r="AD83" i="3"/>
  <c r="AB85" i="3"/>
  <c r="AC86" i="3"/>
  <c r="AD87" i="3"/>
  <c r="AB89" i="3"/>
  <c r="AC90" i="3"/>
  <c r="AD91" i="3"/>
  <c r="AB93" i="3"/>
  <c r="AC94" i="3"/>
  <c r="AD95" i="3"/>
  <c r="AB97" i="3"/>
  <c r="AC98" i="3"/>
  <c r="AD99" i="3"/>
  <c r="AB101" i="3"/>
  <c r="AC102" i="3"/>
  <c r="AD103" i="3"/>
  <c r="AB105" i="3"/>
  <c r="AC106" i="3"/>
  <c r="AD107" i="3"/>
  <c r="AB109" i="3"/>
  <c r="AC110" i="3"/>
  <c r="AD111" i="3"/>
  <c r="AB113" i="3"/>
  <c r="AC114" i="3"/>
  <c r="AD115" i="3"/>
  <c r="AB117" i="3"/>
  <c r="AC5" i="3"/>
  <c r="AD5" i="3"/>
  <c r="AB7" i="3"/>
  <c r="AC8" i="3"/>
  <c r="AD9" i="3"/>
  <c r="AB11" i="3"/>
  <c r="AC12" i="3"/>
  <c r="AD13" i="3"/>
  <c r="AB15" i="3"/>
  <c r="AC16" i="3"/>
  <c r="AD17" i="3"/>
  <c r="AB19" i="3"/>
  <c r="AC20" i="3"/>
  <c r="AD21" i="3"/>
  <c r="AB23" i="3"/>
  <c r="AC24" i="3"/>
  <c r="AD25" i="3"/>
  <c r="AB27" i="3"/>
  <c r="AC28" i="3"/>
  <c r="AD29" i="3"/>
  <c r="AB31" i="3"/>
  <c r="AC32" i="3"/>
  <c r="AD33" i="3"/>
  <c r="AB35" i="3"/>
  <c r="AC36" i="3"/>
  <c r="AD37" i="3"/>
  <c r="AB39" i="3"/>
  <c r="AC40" i="3"/>
  <c r="AD41" i="3"/>
  <c r="AB43" i="3"/>
  <c r="AC44" i="3"/>
  <c r="AD45" i="3"/>
  <c r="AB47" i="3"/>
  <c r="AC48" i="3"/>
  <c r="AD49" i="3"/>
  <c r="AB51" i="3"/>
  <c r="AC52" i="3"/>
  <c r="AD53" i="3"/>
  <c r="AB55" i="3"/>
  <c r="AC56" i="3"/>
  <c r="AD57" i="3"/>
  <c r="AB59" i="3"/>
  <c r="AC60" i="3"/>
  <c r="AD61" i="3"/>
  <c r="AB63" i="3"/>
  <c r="AC64" i="3"/>
  <c r="AD65" i="3"/>
  <c r="AB67" i="3"/>
  <c r="AC68" i="3"/>
  <c r="AD69" i="3"/>
  <c r="AB71" i="3"/>
  <c r="AC72" i="3"/>
  <c r="AD73" i="3"/>
  <c r="AB75" i="3"/>
  <c r="AC76" i="3"/>
  <c r="AD77" i="3"/>
  <c r="AB79" i="3"/>
  <c r="AC80" i="3"/>
  <c r="AD81" i="3"/>
  <c r="AB83" i="3"/>
  <c r="AC84" i="3"/>
  <c r="AD85" i="3"/>
  <c r="AB87" i="3"/>
  <c r="AC88" i="3"/>
  <c r="AD89" i="3"/>
  <c r="AB91" i="3"/>
  <c r="AC92" i="3"/>
  <c r="AD93" i="3"/>
  <c r="AB95" i="3"/>
  <c r="AC96" i="3"/>
  <c r="AD97" i="3"/>
  <c r="AB99" i="3"/>
  <c r="AC100" i="3"/>
  <c r="AD101" i="3"/>
  <c r="AB103" i="3"/>
  <c r="AC104" i="3"/>
  <c r="AD105" i="3"/>
  <c r="AB107" i="3"/>
  <c r="AC108" i="3"/>
  <c r="AD109" i="3"/>
  <c r="AB111" i="3"/>
  <c r="AC112" i="3"/>
  <c r="AD113" i="3"/>
  <c r="AB6" i="3"/>
  <c r="AD8" i="3"/>
  <c r="AC11" i="3"/>
  <c r="AB14" i="3"/>
  <c r="AD16" i="3"/>
  <c r="AC19" i="3"/>
  <c r="AB22" i="3"/>
  <c r="AD24" i="3"/>
  <c r="AC27" i="3"/>
  <c r="AB30" i="3"/>
  <c r="AD32" i="3"/>
  <c r="AC35" i="3"/>
  <c r="AB38" i="3"/>
  <c r="AD40" i="3"/>
  <c r="AC43" i="3"/>
  <c r="AB46" i="3"/>
  <c r="AD48" i="3"/>
  <c r="AC51" i="3"/>
  <c r="AB54" i="3"/>
  <c r="AD56" i="3"/>
  <c r="AC59" i="3"/>
  <c r="AB62" i="3"/>
  <c r="AD64" i="3"/>
  <c r="AC67" i="3"/>
  <c r="AB70" i="3"/>
  <c r="AD72" i="3"/>
  <c r="AC75" i="3"/>
  <c r="AB78" i="3"/>
  <c r="AD80" i="3"/>
  <c r="AC83" i="3"/>
  <c r="AB86" i="3"/>
  <c r="AD88" i="3"/>
  <c r="AC91" i="3"/>
  <c r="AB94" i="3"/>
  <c r="AD96" i="3"/>
  <c r="AC99" i="3"/>
  <c r="AB102" i="3"/>
  <c r="AD104" i="3"/>
  <c r="AC107" i="3"/>
  <c r="AB110" i="3"/>
  <c r="AD112" i="3"/>
  <c r="AB115" i="3"/>
  <c r="AD116" i="3"/>
  <c r="AC118" i="3"/>
  <c r="AD119" i="3"/>
  <c r="AB121" i="3"/>
  <c r="AC122" i="3"/>
  <c r="AD123" i="3"/>
  <c r="AB125" i="3"/>
  <c r="AC126" i="3"/>
  <c r="AD127" i="3"/>
  <c r="AB129" i="3"/>
  <c r="AC130" i="3"/>
  <c r="AD131" i="3"/>
  <c r="AB133" i="3"/>
  <c r="AC134" i="3"/>
  <c r="AD135" i="3"/>
  <c r="AB137" i="3"/>
  <c r="AC138" i="3"/>
  <c r="AD139" i="3"/>
  <c r="AB141" i="3"/>
  <c r="AC142" i="3"/>
  <c r="AD143" i="3"/>
  <c r="AB145" i="3"/>
  <c r="AC146" i="3"/>
  <c r="AD147" i="3"/>
  <c r="AB149" i="3"/>
  <c r="AC150" i="3"/>
  <c r="AB153" i="3"/>
  <c r="AC154" i="3"/>
  <c r="AD155" i="3"/>
  <c r="AB157" i="3"/>
  <c r="AC158" i="3"/>
  <c r="AD159" i="3"/>
  <c r="AB161" i="3"/>
  <c r="AC162" i="3"/>
  <c r="AD163" i="3"/>
  <c r="AB165" i="3"/>
  <c r="AC166" i="3"/>
  <c r="AD167" i="3"/>
  <c r="AB169" i="3"/>
  <c r="AC170" i="3"/>
  <c r="AD171" i="3"/>
  <c r="AD6" i="3"/>
  <c r="AC9" i="3"/>
  <c r="AB12" i="3"/>
  <c r="AD14" i="3"/>
  <c r="AC17" i="3"/>
  <c r="AB20" i="3"/>
  <c r="AD22" i="3"/>
  <c r="AC25" i="3"/>
  <c r="AB28" i="3"/>
  <c r="AD30" i="3"/>
  <c r="AC33" i="3"/>
  <c r="AB36" i="3"/>
  <c r="AD38" i="3"/>
  <c r="AC41" i="3"/>
  <c r="AB44" i="3"/>
  <c r="AD46" i="3"/>
  <c r="AC49" i="3"/>
  <c r="AB52" i="3"/>
  <c r="AD54" i="3"/>
  <c r="AC57" i="3"/>
  <c r="AB60" i="3"/>
  <c r="AD62" i="3"/>
  <c r="AC65" i="3"/>
  <c r="AB68" i="3"/>
  <c r="AD70" i="3"/>
  <c r="AC73" i="3"/>
  <c r="AB76" i="3"/>
  <c r="AD78" i="3"/>
  <c r="AC81" i="3"/>
  <c r="AB84" i="3"/>
  <c r="AD86" i="3"/>
  <c r="AC89" i="3"/>
  <c r="AB92" i="3"/>
  <c r="AD94" i="3"/>
  <c r="AC97" i="3"/>
  <c r="AB100" i="3"/>
  <c r="AD102" i="3"/>
  <c r="AC105" i="3"/>
  <c r="AB108" i="3"/>
  <c r="AD110" i="3"/>
  <c r="AC113" i="3"/>
  <c r="AC115" i="3"/>
  <c r="AC117" i="3"/>
  <c r="AD118" i="3"/>
  <c r="AB120" i="3"/>
  <c r="AC121" i="3"/>
  <c r="AD122" i="3"/>
  <c r="AB124" i="3"/>
  <c r="AC125" i="3"/>
  <c r="AD126" i="3"/>
  <c r="AB128" i="3"/>
  <c r="AC129" i="3"/>
  <c r="AD130" i="3"/>
  <c r="AB132" i="3"/>
  <c r="AC133" i="3"/>
  <c r="AD134" i="3"/>
  <c r="AB136" i="3"/>
  <c r="AC137" i="3"/>
  <c r="AD138" i="3"/>
  <c r="AB140" i="3"/>
  <c r="AC141" i="3"/>
  <c r="AD142" i="3"/>
  <c r="AB144" i="3"/>
  <c r="AC145" i="3"/>
  <c r="AD146" i="3"/>
  <c r="AB148" i="3"/>
  <c r="AC149" i="3"/>
  <c r="AD150" i="3"/>
  <c r="AB152" i="3"/>
  <c r="AC153" i="3"/>
  <c r="AD154" i="3"/>
  <c r="AB156" i="3"/>
  <c r="AC157" i="3"/>
  <c r="AD158" i="3"/>
  <c r="AB160" i="3"/>
  <c r="AC161" i="3"/>
  <c r="AD162" i="3"/>
  <c r="AB164" i="3"/>
  <c r="AC165" i="3"/>
  <c r="AD166" i="3"/>
  <c r="AB168" i="3"/>
  <c r="AC169" i="3"/>
  <c r="AD170" i="3"/>
  <c r="AB172" i="3"/>
  <c r="AC152" i="3"/>
  <c r="AC7" i="3"/>
  <c r="AB10" i="3"/>
  <c r="AD12" i="3"/>
  <c r="AC15" i="3"/>
  <c r="AB18" i="3"/>
  <c r="AD20" i="3"/>
  <c r="AC23" i="3"/>
  <c r="AB26" i="3"/>
  <c r="AD28" i="3"/>
  <c r="AC31" i="3"/>
  <c r="AB34" i="3"/>
  <c r="AD36" i="3"/>
  <c r="AC39" i="3"/>
  <c r="AB42" i="3"/>
  <c r="AD44" i="3"/>
  <c r="AC47" i="3"/>
  <c r="AB50" i="3"/>
  <c r="AD52" i="3"/>
  <c r="AC55" i="3"/>
  <c r="AB58" i="3"/>
  <c r="AD60" i="3"/>
  <c r="AC63" i="3"/>
  <c r="AB66" i="3"/>
  <c r="AD68" i="3"/>
  <c r="AC71" i="3"/>
  <c r="AB74" i="3"/>
  <c r="AD76" i="3"/>
  <c r="AC79" i="3"/>
  <c r="AB82" i="3"/>
  <c r="AD84" i="3"/>
  <c r="AC87" i="3"/>
  <c r="AB90" i="3"/>
  <c r="AD92" i="3"/>
  <c r="AC95" i="3"/>
  <c r="AB98" i="3"/>
  <c r="AD100" i="3"/>
  <c r="AC103" i="3"/>
  <c r="AB106" i="3"/>
  <c r="AD108" i="3"/>
  <c r="AC111" i="3"/>
  <c r="AB114" i="3"/>
  <c r="AB116" i="3"/>
  <c r="AD117" i="3"/>
  <c r="AB119" i="3"/>
  <c r="AC120" i="3"/>
  <c r="AD121" i="3"/>
  <c r="AB123" i="3"/>
  <c r="AC124" i="3"/>
  <c r="AD125" i="3"/>
  <c r="AB127" i="3"/>
  <c r="AC128" i="3"/>
  <c r="AD129" i="3"/>
  <c r="AB131" i="3"/>
  <c r="AC132" i="3"/>
  <c r="AD133" i="3"/>
  <c r="AB135" i="3"/>
  <c r="AC136" i="3"/>
  <c r="AD137" i="3"/>
  <c r="AB139" i="3"/>
  <c r="AC140" i="3"/>
  <c r="AD141" i="3"/>
  <c r="AB143" i="3"/>
  <c r="AC144" i="3"/>
  <c r="AD145" i="3"/>
  <c r="AB147" i="3"/>
  <c r="AC148" i="3"/>
  <c r="AD149" i="3"/>
  <c r="AB151" i="3"/>
  <c r="AD153" i="3"/>
  <c r="AB155" i="3"/>
  <c r="AC156" i="3"/>
  <c r="AD157" i="3"/>
  <c r="AB159" i="3"/>
  <c r="AC160" i="3"/>
  <c r="AD161" i="3"/>
  <c r="AB163" i="3"/>
  <c r="AC164" i="3"/>
  <c r="AD165" i="3"/>
  <c r="AB167" i="3"/>
  <c r="AC168" i="3"/>
  <c r="AD169" i="3"/>
  <c r="AB171" i="3"/>
  <c r="AC172" i="3"/>
  <c r="AB8" i="3"/>
  <c r="AD10" i="3"/>
  <c r="AC13" i="3"/>
  <c r="AB16" i="3"/>
  <c r="AD18" i="3"/>
  <c r="AC21" i="3"/>
  <c r="AB24" i="3"/>
  <c r="AD26" i="3"/>
  <c r="AC29" i="3"/>
  <c r="AB32" i="3"/>
  <c r="AD34" i="3"/>
  <c r="AC37" i="3"/>
  <c r="AB40" i="3"/>
  <c r="AD42" i="3"/>
  <c r="AC45" i="3"/>
  <c r="AB48" i="3"/>
  <c r="AD50" i="3"/>
  <c r="AC53" i="3"/>
  <c r="AB56" i="3"/>
  <c r="AD58" i="3"/>
  <c r="AC61" i="3"/>
  <c r="AB64" i="3"/>
  <c r="AD66" i="3"/>
  <c r="AC69" i="3"/>
  <c r="AB72" i="3"/>
  <c r="AD74" i="3"/>
  <c r="AC77" i="3"/>
  <c r="AB80" i="3"/>
  <c r="AD82" i="3"/>
  <c r="AC85" i="3"/>
  <c r="AB88" i="3"/>
  <c r="AD90" i="3"/>
  <c r="AC93" i="3"/>
  <c r="AB96" i="3"/>
  <c r="AD98" i="3"/>
  <c r="AC101" i="3"/>
  <c r="AB104" i="3"/>
  <c r="AD106" i="3"/>
  <c r="AC109" i="3"/>
  <c r="AB112" i="3"/>
  <c r="AD114" i="3"/>
  <c r="AC116" i="3"/>
  <c r="AB118" i="3"/>
  <c r="AC119" i="3"/>
  <c r="AD120" i="3"/>
  <c r="AB122" i="3"/>
  <c r="AC123" i="3"/>
  <c r="AD124" i="3"/>
  <c r="AB126" i="3"/>
  <c r="AC127" i="3"/>
  <c r="AD128" i="3"/>
  <c r="AB130" i="3"/>
  <c r="AC131" i="3"/>
  <c r="AD132" i="3"/>
  <c r="AB134" i="3"/>
  <c r="AC135" i="3"/>
  <c r="AD136" i="3"/>
  <c r="AB138" i="3"/>
  <c r="AC139" i="3"/>
  <c r="AD140" i="3"/>
  <c r="AB142" i="3"/>
  <c r="AC143" i="3"/>
  <c r="AD144" i="3"/>
  <c r="AB146" i="3"/>
  <c r="AC147" i="3"/>
  <c r="AD148" i="3"/>
  <c r="AB150" i="3"/>
  <c r="AC151" i="3"/>
  <c r="AD152" i="3"/>
  <c r="AB154" i="3"/>
  <c r="AC155" i="3"/>
  <c r="AD156" i="3"/>
  <c r="AB158" i="3"/>
  <c r="AC159" i="3"/>
  <c r="AD160" i="3"/>
  <c r="AB162" i="3"/>
  <c r="AC163" i="3"/>
  <c r="AD164" i="3"/>
  <c r="AB166" i="3"/>
  <c r="AC167" i="3"/>
  <c r="AD168" i="3"/>
  <c r="AB170" i="3"/>
  <c r="AC171" i="3"/>
  <c r="AD172" i="3"/>
  <c r="AD151" i="3"/>
  <c r="X5" i="3"/>
  <c r="Z5" i="3" s="1"/>
  <c r="X8" i="3"/>
  <c r="Z4" i="3"/>
  <c r="U4" i="3"/>
  <c r="U5" i="3"/>
  <c r="M5" i="3"/>
  <c r="B175" i="3" s="1"/>
  <c r="M6" i="3"/>
  <c r="B176" i="3"/>
  <c r="D172" i="3"/>
  <c r="E171" i="3"/>
  <c r="E167" i="3"/>
  <c r="E163" i="3"/>
  <c r="E159" i="3"/>
  <c r="E155" i="3"/>
  <c r="E151" i="3"/>
  <c r="E147" i="3"/>
  <c r="E143" i="3"/>
  <c r="E141" i="3"/>
  <c r="E137" i="3"/>
  <c r="E133" i="3"/>
  <c r="E129" i="3"/>
  <c r="E125" i="3"/>
  <c r="E121" i="3"/>
  <c r="E117" i="3"/>
  <c r="E113" i="3"/>
  <c r="E109" i="3"/>
  <c r="E139" i="3"/>
  <c r="E135" i="3"/>
  <c r="E131" i="3"/>
  <c r="E127" i="3"/>
  <c r="E123" i="3"/>
  <c r="E119" i="3"/>
  <c r="E115" i="3"/>
  <c r="E111" i="3"/>
  <c r="E107" i="3"/>
  <c r="E103" i="3"/>
  <c r="E99" i="3"/>
  <c r="E95" i="3"/>
  <c r="E91" i="3"/>
  <c r="E87" i="3"/>
  <c r="E83" i="3"/>
  <c r="E79" i="3"/>
  <c r="E75" i="3"/>
  <c r="E72" i="3"/>
  <c r="E67" i="3"/>
  <c r="E57" i="3"/>
  <c r="E51" i="3"/>
  <c r="E41" i="3"/>
  <c r="E71" i="3"/>
  <c r="E61" i="3"/>
  <c r="E55" i="3"/>
  <c r="E45" i="3"/>
  <c r="E39" i="3"/>
  <c r="E65" i="3"/>
  <c r="E59" i="3"/>
  <c r="E49" i="3"/>
  <c r="E43" i="3"/>
  <c r="E69" i="3"/>
  <c r="E63" i="3"/>
  <c r="E53" i="3"/>
  <c r="E47" i="3"/>
  <c r="E37" i="3"/>
  <c r="E35" i="3"/>
  <c r="E31" i="3"/>
  <c r="E27" i="3"/>
  <c r="E23" i="3"/>
  <c r="E19" i="3"/>
  <c r="E15" i="3"/>
  <c r="E11" i="3"/>
  <c r="E7" i="3"/>
  <c r="F175" i="3" l="1"/>
  <c r="F176" i="3"/>
  <c r="F5" i="3"/>
  <c r="F9" i="3"/>
  <c r="F13" i="3"/>
  <c r="F19" i="3"/>
  <c r="F20" i="3"/>
  <c r="F23" i="3"/>
  <c r="F27" i="3"/>
  <c r="F30" i="3"/>
  <c r="F35" i="3"/>
  <c r="F36" i="3"/>
  <c r="F39" i="3"/>
  <c r="I39" i="3" s="1"/>
  <c r="F43" i="3"/>
  <c r="F46" i="3"/>
  <c r="F51" i="3"/>
  <c r="F54" i="3"/>
  <c r="F58" i="3"/>
  <c r="F64" i="3"/>
  <c r="F68" i="3"/>
  <c r="F75" i="3"/>
  <c r="F79" i="3"/>
  <c r="I79" i="3" s="1"/>
  <c r="F82" i="3"/>
  <c r="F85" i="3"/>
  <c r="F91" i="3"/>
  <c r="F95" i="3"/>
  <c r="F98" i="3"/>
  <c r="F101" i="3"/>
  <c r="F107" i="3"/>
  <c r="F110" i="3"/>
  <c r="F115" i="3"/>
  <c r="F118" i="3"/>
  <c r="F123" i="3"/>
  <c r="F126" i="3"/>
  <c r="F131" i="3"/>
  <c r="F134" i="3"/>
  <c r="F139" i="3"/>
  <c r="F142" i="3"/>
  <c r="F146" i="3"/>
  <c r="F149" i="3"/>
  <c r="F152" i="3"/>
  <c r="F157" i="3"/>
  <c r="F160" i="3"/>
  <c r="F164" i="3"/>
  <c r="F8" i="3"/>
  <c r="F12" i="3"/>
  <c r="F16" i="3"/>
  <c r="F26" i="3"/>
  <c r="F29" i="3"/>
  <c r="F32" i="3"/>
  <c r="F42" i="3"/>
  <c r="F45" i="3"/>
  <c r="F48" i="3"/>
  <c r="F53" i="3"/>
  <c r="F57" i="3"/>
  <c r="F60" i="3"/>
  <c r="F63" i="3"/>
  <c r="F67" i="3"/>
  <c r="F70" i="3"/>
  <c r="F72" i="3"/>
  <c r="F78" i="3"/>
  <c r="F81" i="3"/>
  <c r="F84" i="3"/>
  <c r="F88" i="3"/>
  <c r="F94" i="3"/>
  <c r="F97" i="3"/>
  <c r="F100" i="3"/>
  <c r="F104" i="3"/>
  <c r="F109" i="3"/>
  <c r="I109" i="3" s="1"/>
  <c r="F112" i="3"/>
  <c r="F117" i="3"/>
  <c r="F120" i="3"/>
  <c r="F125" i="3"/>
  <c r="F128" i="3"/>
  <c r="F133" i="3"/>
  <c r="F136" i="3"/>
  <c r="F141" i="3"/>
  <c r="F145" i="3"/>
  <c r="F151" i="3"/>
  <c r="F154" i="3"/>
  <c r="F159" i="3"/>
  <c r="I159" i="3" s="1"/>
  <c r="F163" i="3"/>
  <c r="F166" i="3"/>
  <c r="F171" i="3"/>
  <c r="F156" i="3"/>
  <c r="F4" i="3"/>
  <c r="F7" i="3"/>
  <c r="F11" i="3"/>
  <c r="F15" i="3"/>
  <c r="I15" i="3" s="1"/>
  <c r="F18" i="3"/>
  <c r="F22" i="3"/>
  <c r="F25" i="3"/>
  <c r="F31" i="3"/>
  <c r="I31" i="3" s="1"/>
  <c r="F34" i="3"/>
  <c r="F38" i="3"/>
  <c r="F41" i="3"/>
  <c r="F47" i="3"/>
  <c r="F50" i="3"/>
  <c r="F56" i="3"/>
  <c r="F59" i="3"/>
  <c r="F62" i="3"/>
  <c r="F66" i="3"/>
  <c r="F69" i="3"/>
  <c r="F74" i="3"/>
  <c r="F77" i="3"/>
  <c r="F83" i="3"/>
  <c r="F87" i="3"/>
  <c r="F90" i="3"/>
  <c r="F93" i="3"/>
  <c r="F99" i="3"/>
  <c r="F103" i="3"/>
  <c r="F106" i="3"/>
  <c r="F111" i="3"/>
  <c r="I111" i="3" s="1"/>
  <c r="F114" i="3"/>
  <c r="F119" i="3"/>
  <c r="I119" i="3" s="1"/>
  <c r="F122" i="3"/>
  <c r="F127" i="3"/>
  <c r="I127" i="3" s="1"/>
  <c r="F130" i="3"/>
  <c r="F135" i="3"/>
  <c r="F138" i="3"/>
  <c r="F144" i="3"/>
  <c r="F148" i="3"/>
  <c r="F153" i="3"/>
  <c r="F162" i="3"/>
  <c r="F165" i="3"/>
  <c r="F168" i="3"/>
  <c r="F6" i="3"/>
  <c r="F10" i="3"/>
  <c r="F14" i="3"/>
  <c r="F17" i="3"/>
  <c r="F21" i="3"/>
  <c r="F24" i="3"/>
  <c r="F28" i="3"/>
  <c r="F33" i="3"/>
  <c r="F37" i="3"/>
  <c r="F40" i="3"/>
  <c r="F44" i="3"/>
  <c r="F49" i="3"/>
  <c r="F52" i="3"/>
  <c r="F55" i="3"/>
  <c r="F61" i="3"/>
  <c r="I61" i="3" s="1"/>
  <c r="F65" i="3"/>
  <c r="I65" i="3" s="1"/>
  <c r="F71" i="3"/>
  <c r="I71" i="3" s="1"/>
  <c r="F73" i="3"/>
  <c r="F76" i="3"/>
  <c r="F80" i="3"/>
  <c r="F86" i="3"/>
  <c r="F89" i="3"/>
  <c r="F92" i="3"/>
  <c r="F96" i="3"/>
  <c r="F102" i="3"/>
  <c r="F105" i="3"/>
  <c r="F108" i="3"/>
  <c r="F113" i="3"/>
  <c r="F116" i="3"/>
  <c r="F121" i="3"/>
  <c r="F124" i="3"/>
  <c r="F129" i="3"/>
  <c r="F132" i="3"/>
  <c r="F137" i="3"/>
  <c r="F140" i="3"/>
  <c r="F143" i="3"/>
  <c r="F147" i="3"/>
  <c r="F150" i="3"/>
  <c r="F155" i="3"/>
  <c r="F158" i="3"/>
  <c r="F161" i="3"/>
  <c r="F167" i="3"/>
  <c r="F170" i="3"/>
  <c r="F169" i="3"/>
  <c r="J169" i="3" l="1"/>
  <c r="G169" i="3"/>
  <c r="H169" i="3" s="1"/>
  <c r="I169" i="3"/>
  <c r="J113" i="3"/>
  <c r="I113" i="3"/>
  <c r="G113" i="3"/>
  <c r="H113" i="3" s="1"/>
  <c r="G140" i="3"/>
  <c r="H140" i="3" s="1"/>
  <c r="I140" i="3"/>
  <c r="J140" i="3"/>
  <c r="I92" i="3"/>
  <c r="J92" i="3"/>
  <c r="G92" i="3"/>
  <c r="H92" i="3" s="1"/>
  <c r="G44" i="3"/>
  <c r="H44" i="3" s="1"/>
  <c r="J44" i="3"/>
  <c r="I44" i="3"/>
  <c r="J165" i="3"/>
  <c r="G165" i="3"/>
  <c r="H165" i="3" s="1"/>
  <c r="I165" i="3"/>
  <c r="J167" i="3"/>
  <c r="G167" i="3"/>
  <c r="H167" i="3" s="1"/>
  <c r="G150" i="3"/>
  <c r="H150" i="3" s="1"/>
  <c r="J150" i="3"/>
  <c r="I150" i="3"/>
  <c r="J137" i="3"/>
  <c r="I137" i="3"/>
  <c r="G137" i="3"/>
  <c r="H137" i="3" s="1"/>
  <c r="J121" i="3"/>
  <c r="G121" i="3"/>
  <c r="H121" i="3" s="1"/>
  <c r="I121" i="3"/>
  <c r="J105" i="3"/>
  <c r="G105" i="3"/>
  <c r="H105" i="3" s="1"/>
  <c r="I105" i="3"/>
  <c r="J89" i="3"/>
  <c r="I89" i="3"/>
  <c r="G89" i="3"/>
  <c r="H89" i="3" s="1"/>
  <c r="J73" i="3"/>
  <c r="G73" i="3"/>
  <c r="H73" i="3" s="1"/>
  <c r="I73" i="3"/>
  <c r="J55" i="3"/>
  <c r="G55" i="3"/>
  <c r="H55" i="3" s="1"/>
  <c r="G40" i="3"/>
  <c r="H40" i="3" s="1"/>
  <c r="I40" i="3"/>
  <c r="J40" i="3"/>
  <c r="G24" i="3"/>
  <c r="H24" i="3" s="1"/>
  <c r="I24" i="3"/>
  <c r="J24" i="3"/>
  <c r="J10" i="3"/>
  <c r="I10" i="3"/>
  <c r="G10" i="3"/>
  <c r="H10" i="3" s="1"/>
  <c r="G162" i="3"/>
  <c r="H162" i="3" s="1"/>
  <c r="J162" i="3"/>
  <c r="I162" i="3"/>
  <c r="G138" i="3"/>
  <c r="H138" i="3" s="1"/>
  <c r="I138" i="3"/>
  <c r="J138" i="3"/>
  <c r="G122" i="3"/>
  <c r="H122" i="3" s="1"/>
  <c r="I122" i="3"/>
  <c r="J122" i="3"/>
  <c r="G106" i="3"/>
  <c r="H106" i="3" s="1"/>
  <c r="I106" i="3"/>
  <c r="J106" i="3"/>
  <c r="G90" i="3"/>
  <c r="H90" i="3" s="1"/>
  <c r="J90" i="3"/>
  <c r="I90" i="3"/>
  <c r="G74" i="3"/>
  <c r="H74" i="3" s="1"/>
  <c r="I74" i="3"/>
  <c r="J74" i="3"/>
  <c r="J59" i="3"/>
  <c r="G59" i="3"/>
  <c r="H59" i="3" s="1"/>
  <c r="J41" i="3"/>
  <c r="G41" i="3"/>
  <c r="H41" i="3" s="1"/>
  <c r="J25" i="3"/>
  <c r="I25" i="3"/>
  <c r="G25" i="3"/>
  <c r="H25" i="3" s="1"/>
  <c r="J11" i="3"/>
  <c r="G11" i="3"/>
  <c r="H11" i="3" s="1"/>
  <c r="I11" i="3"/>
  <c r="J171" i="3"/>
  <c r="I171" i="3"/>
  <c r="G171" i="3"/>
  <c r="H171" i="3" s="1"/>
  <c r="G154" i="3"/>
  <c r="H154" i="3" s="1"/>
  <c r="J154" i="3"/>
  <c r="I154" i="3"/>
  <c r="G136" i="3"/>
  <c r="H136" i="3" s="1"/>
  <c r="J136" i="3"/>
  <c r="I136" i="3"/>
  <c r="G120" i="3"/>
  <c r="H120" i="3" s="1"/>
  <c r="J120" i="3"/>
  <c r="I120" i="3"/>
  <c r="G104" i="3"/>
  <c r="H104" i="3" s="1"/>
  <c r="J104" i="3"/>
  <c r="I104" i="3"/>
  <c r="G88" i="3"/>
  <c r="H88" i="3" s="1"/>
  <c r="J88" i="3"/>
  <c r="I88" i="3"/>
  <c r="J72" i="3"/>
  <c r="G72" i="3"/>
  <c r="H72" i="3" s="1"/>
  <c r="G60" i="3"/>
  <c r="H60" i="3" s="1"/>
  <c r="I60" i="3"/>
  <c r="J60" i="3"/>
  <c r="J45" i="3"/>
  <c r="G45" i="3"/>
  <c r="H45" i="3" s="1"/>
  <c r="J26" i="3"/>
  <c r="I26" i="3"/>
  <c r="G26" i="3"/>
  <c r="H26" i="3" s="1"/>
  <c r="G164" i="3"/>
  <c r="H164" i="3" s="1"/>
  <c r="J164" i="3"/>
  <c r="I164" i="3"/>
  <c r="J149" i="3"/>
  <c r="G149" i="3"/>
  <c r="H149" i="3" s="1"/>
  <c r="I149" i="3"/>
  <c r="G134" i="3"/>
  <c r="H134" i="3" s="1"/>
  <c r="J134" i="3"/>
  <c r="I134" i="3"/>
  <c r="G118" i="3"/>
  <c r="H118" i="3" s="1"/>
  <c r="J118" i="3"/>
  <c r="I118" i="3"/>
  <c r="J101" i="3"/>
  <c r="G101" i="3"/>
  <c r="H101" i="3" s="1"/>
  <c r="I101" i="3"/>
  <c r="J85" i="3"/>
  <c r="G85" i="3"/>
  <c r="H85" i="3" s="1"/>
  <c r="I85" i="3"/>
  <c r="G68" i="3"/>
  <c r="H68" i="3" s="1"/>
  <c r="J68" i="3"/>
  <c r="I68" i="3"/>
  <c r="J51" i="3"/>
  <c r="G51" i="3"/>
  <c r="H51" i="3" s="1"/>
  <c r="I36" i="3"/>
  <c r="G36" i="3"/>
  <c r="H36" i="3" s="1"/>
  <c r="J36" i="3"/>
  <c r="J23" i="3"/>
  <c r="G23" i="3"/>
  <c r="H23" i="3" s="1"/>
  <c r="J9" i="3"/>
  <c r="I9" i="3"/>
  <c r="G9" i="3"/>
  <c r="H9" i="3" s="1"/>
  <c r="I167" i="3"/>
  <c r="J143" i="3"/>
  <c r="G143" i="3"/>
  <c r="H143" i="3" s="1"/>
  <c r="G80" i="3"/>
  <c r="H80" i="3" s="1"/>
  <c r="J80" i="3"/>
  <c r="I80" i="3"/>
  <c r="J155" i="3"/>
  <c r="G155" i="3"/>
  <c r="H155" i="3" s="1"/>
  <c r="I155" i="3"/>
  <c r="G108" i="3"/>
  <c r="H108" i="3" s="1"/>
  <c r="I108" i="3"/>
  <c r="J108" i="3"/>
  <c r="J61" i="3"/>
  <c r="G61" i="3"/>
  <c r="H61" i="3" s="1"/>
  <c r="J14" i="3"/>
  <c r="I14" i="3"/>
  <c r="G14" i="3"/>
  <c r="H14" i="3" s="1"/>
  <c r="J161" i="3"/>
  <c r="I161" i="3"/>
  <c r="G161" i="3"/>
  <c r="H161" i="3" s="1"/>
  <c r="J147" i="3"/>
  <c r="G147" i="3"/>
  <c r="H147" i="3" s="1"/>
  <c r="I147" i="3"/>
  <c r="G132" i="3"/>
  <c r="H132" i="3" s="1"/>
  <c r="I132" i="3"/>
  <c r="J132" i="3"/>
  <c r="G116" i="3"/>
  <c r="H116" i="3" s="1"/>
  <c r="I116" i="3"/>
  <c r="J116" i="3"/>
  <c r="J102" i="3"/>
  <c r="I102" i="3"/>
  <c r="G102" i="3"/>
  <c r="H102" i="3" s="1"/>
  <c r="J86" i="3"/>
  <c r="I86" i="3"/>
  <c r="G86" i="3"/>
  <c r="H86" i="3" s="1"/>
  <c r="J71" i="3"/>
  <c r="G71" i="3"/>
  <c r="H71" i="3" s="1"/>
  <c r="G52" i="3"/>
  <c r="H52" i="3" s="1"/>
  <c r="I52" i="3"/>
  <c r="J52" i="3"/>
  <c r="J37" i="3"/>
  <c r="I37" i="3"/>
  <c r="G37" i="3"/>
  <c r="H37" i="3" s="1"/>
  <c r="J21" i="3"/>
  <c r="G21" i="3"/>
  <c r="H21" i="3" s="1"/>
  <c r="I21" i="3"/>
  <c r="I6" i="3"/>
  <c r="J6" i="3"/>
  <c r="G6" i="3"/>
  <c r="H6" i="3" s="1"/>
  <c r="J153" i="3"/>
  <c r="G153" i="3"/>
  <c r="H153" i="3" s="1"/>
  <c r="I153" i="3"/>
  <c r="J135" i="3"/>
  <c r="G135" i="3"/>
  <c r="H135" i="3" s="1"/>
  <c r="J119" i="3"/>
  <c r="G119" i="3"/>
  <c r="H119" i="3" s="1"/>
  <c r="J103" i="3"/>
  <c r="G103" i="3"/>
  <c r="H103" i="3" s="1"/>
  <c r="J87" i="3"/>
  <c r="G87" i="3"/>
  <c r="H87" i="3" s="1"/>
  <c r="J69" i="3"/>
  <c r="I69" i="3"/>
  <c r="G69" i="3"/>
  <c r="H69" i="3" s="1"/>
  <c r="I56" i="3"/>
  <c r="G56" i="3"/>
  <c r="H56" i="3" s="1"/>
  <c r="J56" i="3"/>
  <c r="G38" i="3"/>
  <c r="H38" i="3" s="1"/>
  <c r="I38" i="3"/>
  <c r="J38" i="3"/>
  <c r="I22" i="3"/>
  <c r="J22" i="3"/>
  <c r="G22" i="3"/>
  <c r="H22" i="3" s="1"/>
  <c r="J7" i="3"/>
  <c r="G7" i="3"/>
  <c r="H7" i="3" s="1"/>
  <c r="G166" i="3"/>
  <c r="H166" i="3" s="1"/>
  <c r="J166" i="3"/>
  <c r="I166" i="3"/>
  <c r="J151" i="3"/>
  <c r="G151" i="3"/>
  <c r="H151" i="3" s="1"/>
  <c r="J133" i="3"/>
  <c r="G133" i="3"/>
  <c r="H133" i="3" s="1"/>
  <c r="J117" i="3"/>
  <c r="G117" i="3"/>
  <c r="H117" i="3" s="1"/>
  <c r="I100" i="3"/>
  <c r="J100" i="3"/>
  <c r="G100" i="3"/>
  <c r="H100" i="3" s="1"/>
  <c r="I84" i="3"/>
  <c r="J84" i="3"/>
  <c r="G84" i="3"/>
  <c r="H84" i="3" s="1"/>
  <c r="G70" i="3"/>
  <c r="H70" i="3" s="1"/>
  <c r="J70" i="3"/>
  <c r="I70" i="3"/>
  <c r="J57" i="3"/>
  <c r="G57" i="3"/>
  <c r="H57" i="3" s="1"/>
  <c r="G42" i="3"/>
  <c r="H42" i="3" s="1"/>
  <c r="J42" i="3"/>
  <c r="I42" i="3"/>
  <c r="G16" i="3"/>
  <c r="H16" i="3" s="1"/>
  <c r="J16" i="3"/>
  <c r="I16" i="3"/>
  <c r="G160" i="3"/>
  <c r="H160" i="3" s="1"/>
  <c r="J160" i="3"/>
  <c r="I160" i="3"/>
  <c r="J146" i="3"/>
  <c r="I146" i="3"/>
  <c r="G146" i="3"/>
  <c r="H146" i="3" s="1"/>
  <c r="J131" i="3"/>
  <c r="I131" i="3"/>
  <c r="G131" i="3"/>
  <c r="H131" i="3" s="1"/>
  <c r="J115" i="3"/>
  <c r="G115" i="3"/>
  <c r="H115" i="3" s="1"/>
  <c r="I115" i="3"/>
  <c r="G98" i="3"/>
  <c r="H98" i="3" s="1"/>
  <c r="J98" i="3"/>
  <c r="I98" i="3"/>
  <c r="G82" i="3"/>
  <c r="H82" i="3" s="1"/>
  <c r="I82" i="3"/>
  <c r="J82" i="3"/>
  <c r="G64" i="3"/>
  <c r="H64" i="3" s="1"/>
  <c r="I64" i="3"/>
  <c r="J64" i="3"/>
  <c r="G46" i="3"/>
  <c r="H46" i="3" s="1"/>
  <c r="J46" i="3"/>
  <c r="I46" i="3"/>
  <c r="J35" i="3"/>
  <c r="G35" i="3"/>
  <c r="H35" i="3" s="1"/>
  <c r="I35" i="3"/>
  <c r="I20" i="3"/>
  <c r="G20" i="3"/>
  <c r="H20" i="3" s="1"/>
  <c r="J20" i="3"/>
  <c r="J5" i="3"/>
  <c r="G5" i="3"/>
  <c r="H5" i="3" s="1"/>
  <c r="I5" i="3"/>
  <c r="I51" i="3"/>
  <c r="I45" i="3"/>
  <c r="I135" i="3"/>
  <c r="I133" i="3"/>
  <c r="I23" i="3"/>
  <c r="J129" i="3"/>
  <c r="I129" i="3"/>
  <c r="G129" i="3"/>
  <c r="H129" i="3" s="1"/>
  <c r="G96" i="3"/>
  <c r="H96" i="3" s="1"/>
  <c r="I96" i="3"/>
  <c r="J96" i="3"/>
  <c r="J65" i="3"/>
  <c r="G65" i="3"/>
  <c r="H65" i="3" s="1"/>
  <c r="J49" i="3"/>
  <c r="G49" i="3"/>
  <c r="H49" i="3" s="1"/>
  <c r="I49" i="3"/>
  <c r="J33" i="3"/>
  <c r="G33" i="3"/>
  <c r="H33" i="3" s="1"/>
  <c r="I33" i="3"/>
  <c r="J17" i="3"/>
  <c r="G17" i="3"/>
  <c r="H17" i="3" s="1"/>
  <c r="I17" i="3"/>
  <c r="G168" i="3"/>
  <c r="H168" i="3" s="1"/>
  <c r="I168" i="3"/>
  <c r="J168" i="3"/>
  <c r="G148" i="3"/>
  <c r="H148" i="3" s="1"/>
  <c r="J148" i="3"/>
  <c r="I148" i="3"/>
  <c r="G130" i="3"/>
  <c r="H130" i="3" s="1"/>
  <c r="I130" i="3"/>
  <c r="J130" i="3"/>
  <c r="G114" i="3"/>
  <c r="H114" i="3" s="1"/>
  <c r="I114" i="3"/>
  <c r="J114" i="3"/>
  <c r="J99" i="3"/>
  <c r="I99" i="3"/>
  <c r="G99" i="3"/>
  <c r="H99" i="3" s="1"/>
  <c r="J83" i="3"/>
  <c r="G83" i="3"/>
  <c r="H83" i="3" s="1"/>
  <c r="I83" i="3"/>
  <c r="J66" i="3"/>
  <c r="G66" i="3"/>
  <c r="H66" i="3" s="1"/>
  <c r="I66" i="3"/>
  <c r="G50" i="3"/>
  <c r="H50" i="3" s="1"/>
  <c r="I50" i="3"/>
  <c r="J50" i="3"/>
  <c r="G34" i="3"/>
  <c r="H34" i="3" s="1"/>
  <c r="J34" i="3"/>
  <c r="I34" i="3"/>
  <c r="G18" i="3"/>
  <c r="H18" i="3" s="1"/>
  <c r="I18" i="3"/>
  <c r="J18" i="3"/>
  <c r="J4" i="3"/>
  <c r="I4" i="3"/>
  <c r="G4" i="3"/>
  <c r="J163" i="3"/>
  <c r="G163" i="3"/>
  <c r="H163" i="3" s="1"/>
  <c r="I163" i="3"/>
  <c r="I145" i="3"/>
  <c r="G145" i="3"/>
  <c r="H145" i="3" s="1"/>
  <c r="J145" i="3"/>
  <c r="G128" i="3"/>
  <c r="H128" i="3" s="1"/>
  <c r="J128" i="3"/>
  <c r="I128" i="3"/>
  <c r="G112" i="3"/>
  <c r="H112" i="3" s="1"/>
  <c r="J112" i="3"/>
  <c r="I112" i="3"/>
  <c r="J97" i="3"/>
  <c r="G97" i="3"/>
  <c r="H97" i="3" s="1"/>
  <c r="I97" i="3"/>
  <c r="J81" i="3"/>
  <c r="G81" i="3"/>
  <c r="H81" i="3" s="1"/>
  <c r="I81" i="3"/>
  <c r="J67" i="3"/>
  <c r="G67" i="3"/>
  <c r="H67" i="3" s="1"/>
  <c r="J53" i="3"/>
  <c r="G53" i="3"/>
  <c r="H53" i="3" s="1"/>
  <c r="I53" i="3"/>
  <c r="G32" i="3"/>
  <c r="H32" i="3" s="1"/>
  <c r="I32" i="3"/>
  <c r="J32" i="3"/>
  <c r="G12" i="3"/>
  <c r="H12" i="3" s="1"/>
  <c r="I12" i="3"/>
  <c r="J12" i="3"/>
  <c r="J157" i="3"/>
  <c r="G157" i="3"/>
  <c r="H157" i="3" s="1"/>
  <c r="I157" i="3"/>
  <c r="G142" i="3"/>
  <c r="H142" i="3" s="1"/>
  <c r="J142" i="3"/>
  <c r="I142" i="3"/>
  <c r="G126" i="3"/>
  <c r="H126" i="3" s="1"/>
  <c r="J126" i="3"/>
  <c r="I126" i="3"/>
  <c r="G110" i="3"/>
  <c r="H110" i="3" s="1"/>
  <c r="J110" i="3"/>
  <c r="I110" i="3"/>
  <c r="J95" i="3"/>
  <c r="G95" i="3"/>
  <c r="H95" i="3" s="1"/>
  <c r="J79" i="3"/>
  <c r="G79" i="3"/>
  <c r="H79" i="3" s="1"/>
  <c r="J58" i="3"/>
  <c r="G58" i="3"/>
  <c r="H58" i="3" s="1"/>
  <c r="I58" i="3"/>
  <c r="J43" i="3"/>
  <c r="I43" i="3"/>
  <c r="G43" i="3"/>
  <c r="H43" i="3" s="1"/>
  <c r="G30" i="3"/>
  <c r="H30" i="3" s="1"/>
  <c r="J30" i="3"/>
  <c r="I30" i="3"/>
  <c r="J19" i="3"/>
  <c r="G19" i="3"/>
  <c r="H19" i="3" s="1"/>
  <c r="I19" i="3"/>
  <c r="I151" i="3"/>
  <c r="I57" i="3"/>
  <c r="I7" i="3"/>
  <c r="I103" i="3"/>
  <c r="I87" i="3"/>
  <c r="G158" i="3"/>
  <c r="H158" i="3" s="1"/>
  <c r="J158" i="3"/>
  <c r="I158" i="3"/>
  <c r="G170" i="3"/>
  <c r="H170" i="3" s="1"/>
  <c r="I170" i="3"/>
  <c r="J170" i="3"/>
  <c r="G124" i="3"/>
  <c r="H124" i="3" s="1"/>
  <c r="I124" i="3"/>
  <c r="J124" i="3"/>
  <c r="I76" i="3"/>
  <c r="J76" i="3"/>
  <c r="G76" i="3"/>
  <c r="H76" i="3" s="1"/>
  <c r="G28" i="3"/>
  <c r="H28" i="3" s="1"/>
  <c r="I28" i="3"/>
  <c r="J28" i="3"/>
  <c r="J144" i="3"/>
  <c r="I144" i="3"/>
  <c r="G144" i="3"/>
  <c r="H144" i="3" s="1"/>
  <c r="J127" i="3"/>
  <c r="G127" i="3"/>
  <c r="H127" i="3" s="1"/>
  <c r="J111" i="3"/>
  <c r="G111" i="3"/>
  <c r="H111" i="3" s="1"/>
  <c r="J93" i="3"/>
  <c r="G93" i="3"/>
  <c r="H93" i="3" s="1"/>
  <c r="I93" i="3"/>
  <c r="J77" i="3"/>
  <c r="G77" i="3"/>
  <c r="H77" i="3" s="1"/>
  <c r="I77" i="3"/>
  <c r="J62" i="3"/>
  <c r="I62" i="3"/>
  <c r="G62" i="3"/>
  <c r="H62" i="3" s="1"/>
  <c r="J47" i="3"/>
  <c r="I47" i="3"/>
  <c r="G47" i="3"/>
  <c r="H47" i="3" s="1"/>
  <c r="J31" i="3"/>
  <c r="G31" i="3"/>
  <c r="H31" i="3" s="1"/>
  <c r="J15" i="3"/>
  <c r="G15" i="3"/>
  <c r="H15" i="3" s="1"/>
  <c r="G156" i="3"/>
  <c r="H156" i="3" s="1"/>
  <c r="I156" i="3"/>
  <c r="J156" i="3"/>
  <c r="J159" i="3"/>
  <c r="G159" i="3"/>
  <c r="H159" i="3" s="1"/>
  <c r="G141" i="3"/>
  <c r="H141" i="3" s="1"/>
  <c r="J141" i="3"/>
  <c r="I141" i="3"/>
  <c r="J125" i="3"/>
  <c r="G125" i="3"/>
  <c r="H125" i="3" s="1"/>
  <c r="J109" i="3"/>
  <c r="G109" i="3"/>
  <c r="H109" i="3" s="1"/>
  <c r="J94" i="3"/>
  <c r="I94" i="3"/>
  <c r="G94" i="3"/>
  <c r="H94" i="3" s="1"/>
  <c r="J78" i="3"/>
  <c r="I78" i="3"/>
  <c r="G78" i="3"/>
  <c r="H78" i="3" s="1"/>
  <c r="J63" i="3"/>
  <c r="G63" i="3"/>
  <c r="H63" i="3" s="1"/>
  <c r="I63" i="3"/>
  <c r="G48" i="3"/>
  <c r="H48" i="3" s="1"/>
  <c r="J48" i="3"/>
  <c r="I48" i="3"/>
  <c r="J29" i="3"/>
  <c r="G29" i="3"/>
  <c r="H29" i="3" s="1"/>
  <c r="I29" i="3"/>
  <c r="G8" i="3"/>
  <c r="H8" i="3" s="1"/>
  <c r="I8" i="3"/>
  <c r="J8" i="3"/>
  <c r="G152" i="3"/>
  <c r="H152" i="3" s="1"/>
  <c r="J152" i="3"/>
  <c r="I152" i="3"/>
  <c r="J139" i="3"/>
  <c r="I139" i="3"/>
  <c r="G139" i="3"/>
  <c r="H139" i="3" s="1"/>
  <c r="J123" i="3"/>
  <c r="G123" i="3"/>
  <c r="H123" i="3" s="1"/>
  <c r="I123" i="3"/>
  <c r="J107" i="3"/>
  <c r="I107" i="3"/>
  <c r="G107" i="3"/>
  <c r="H107" i="3" s="1"/>
  <c r="J91" i="3"/>
  <c r="G91" i="3"/>
  <c r="H91" i="3" s="1"/>
  <c r="I91" i="3"/>
  <c r="J75" i="3"/>
  <c r="G75" i="3"/>
  <c r="H75" i="3" s="1"/>
  <c r="I75" i="3"/>
  <c r="I54" i="3"/>
  <c r="J54" i="3"/>
  <c r="G54" i="3"/>
  <c r="H54" i="3" s="1"/>
  <c r="J39" i="3"/>
  <c r="G39" i="3"/>
  <c r="H39" i="3" s="1"/>
  <c r="J27" i="3"/>
  <c r="G27" i="3"/>
  <c r="H27" i="3" s="1"/>
  <c r="I27" i="3"/>
  <c r="J13" i="3"/>
  <c r="G13" i="3"/>
  <c r="H13" i="3" s="1"/>
  <c r="I13" i="3"/>
  <c r="I125" i="3"/>
  <c r="I117" i="3"/>
  <c r="I41" i="3"/>
  <c r="I143" i="3"/>
  <c r="I72" i="3"/>
  <c r="I95" i="3"/>
  <c r="I67" i="3"/>
  <c r="I59" i="3"/>
  <c r="I55" i="3"/>
  <c r="H4" i="3" l="1"/>
  <c r="H172" i="3" s="1"/>
  <c r="G172" i="3"/>
  <c r="I172" i="3"/>
  <c r="P4" i="3" s="1"/>
  <c r="J172" i="3"/>
  <c r="P16" i="3" l="1"/>
  <c r="P12" i="3"/>
  <c r="P6" i="3"/>
  <c r="P8" i="3" s="1"/>
  <c r="P10" i="3" s="1"/>
  <c r="P15" i="3"/>
  <c r="P13" i="3"/>
  <c r="P14" i="3" s="1"/>
  <c r="D6" i="1" l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F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E31" i="1" s="1"/>
  <c r="F31" i="1" s="1"/>
  <c r="D32" i="1"/>
  <c r="E32" i="1" s="1"/>
  <c r="F32" i="1" s="1"/>
  <c r="D33" i="1"/>
  <c r="E33" i="1" s="1"/>
  <c r="F33" i="1" s="1"/>
  <c r="D34" i="1"/>
  <c r="E34" i="1" s="1"/>
  <c r="F34" i="1" s="1"/>
  <c r="D35" i="1"/>
  <c r="E35" i="1" s="1"/>
  <c r="F35" i="1" s="1"/>
  <c r="D36" i="1"/>
  <c r="E36" i="1" s="1"/>
  <c r="F36" i="1" s="1"/>
  <c r="D37" i="1"/>
  <c r="E37" i="1" s="1"/>
  <c r="F37" i="1" s="1"/>
  <c r="D38" i="1"/>
  <c r="E38" i="1" s="1"/>
  <c r="F38" i="1" s="1"/>
  <c r="D39" i="1"/>
  <c r="E39" i="1" s="1"/>
  <c r="F39" i="1" s="1"/>
  <c r="D40" i="1"/>
  <c r="E40" i="1" s="1"/>
  <c r="F40" i="1" s="1"/>
  <c r="D41" i="1"/>
  <c r="E41" i="1" s="1"/>
  <c r="F41" i="1" s="1"/>
  <c r="D42" i="1"/>
  <c r="E42" i="1" s="1"/>
  <c r="F42" i="1" s="1"/>
  <c r="D43" i="1"/>
  <c r="E43" i="1" s="1"/>
  <c r="F43" i="1" s="1"/>
  <c r="D44" i="1"/>
  <c r="E44" i="1" s="1"/>
  <c r="F44" i="1" s="1"/>
  <c r="D45" i="1"/>
  <c r="E45" i="1" s="1"/>
  <c r="F45" i="1" s="1"/>
  <c r="D46" i="1"/>
  <c r="E46" i="1" s="1"/>
  <c r="F46" i="1" s="1"/>
  <c r="D47" i="1"/>
  <c r="E47" i="1" s="1"/>
  <c r="F47" i="1" s="1"/>
  <c r="D48" i="1"/>
  <c r="E48" i="1" s="1"/>
  <c r="F48" i="1" s="1"/>
  <c r="D49" i="1"/>
  <c r="E49" i="1" s="1"/>
  <c r="F49" i="1" s="1"/>
  <c r="D50" i="1"/>
  <c r="E50" i="1" s="1"/>
  <c r="F50" i="1" s="1"/>
  <c r="D51" i="1"/>
  <c r="E51" i="1" s="1"/>
  <c r="F51" i="1" s="1"/>
  <c r="D52" i="1"/>
  <c r="E52" i="1" s="1"/>
  <c r="F52" i="1" s="1"/>
  <c r="D53" i="1"/>
  <c r="E53" i="1" s="1"/>
  <c r="F53" i="1" s="1"/>
  <c r="D54" i="1"/>
  <c r="E54" i="1" s="1"/>
  <c r="F54" i="1" s="1"/>
  <c r="D55" i="1"/>
  <c r="E55" i="1" s="1"/>
  <c r="F55" i="1" s="1"/>
  <c r="D56" i="1"/>
  <c r="E56" i="1" s="1"/>
  <c r="F56" i="1" s="1"/>
  <c r="D57" i="1"/>
  <c r="E57" i="1" s="1"/>
  <c r="F57" i="1" s="1"/>
  <c r="D58" i="1"/>
  <c r="E58" i="1" s="1"/>
  <c r="F58" i="1" s="1"/>
  <c r="D59" i="1"/>
  <c r="E59" i="1" s="1"/>
  <c r="F59" i="1" s="1"/>
  <c r="D60" i="1"/>
  <c r="E60" i="1" s="1"/>
  <c r="F60" i="1" s="1"/>
  <c r="D61" i="1"/>
  <c r="E61" i="1" s="1"/>
  <c r="F61" i="1" s="1"/>
  <c r="D62" i="1"/>
  <c r="E62" i="1" s="1"/>
  <c r="F62" i="1" s="1"/>
  <c r="D63" i="1"/>
  <c r="E63" i="1" s="1"/>
  <c r="F63" i="1" s="1"/>
  <c r="D64" i="1"/>
  <c r="E64" i="1" s="1"/>
  <c r="F64" i="1" s="1"/>
  <c r="D65" i="1"/>
  <c r="E65" i="1" s="1"/>
  <c r="F65" i="1" s="1"/>
  <c r="D66" i="1"/>
  <c r="E66" i="1" s="1"/>
  <c r="F66" i="1" s="1"/>
  <c r="D67" i="1"/>
  <c r="E67" i="1" s="1"/>
  <c r="F67" i="1" s="1"/>
  <c r="D68" i="1"/>
  <c r="E68" i="1" s="1"/>
  <c r="F68" i="1" s="1"/>
  <c r="D69" i="1"/>
  <c r="E69" i="1" s="1"/>
  <c r="F69" i="1" s="1"/>
  <c r="D70" i="1"/>
  <c r="E70" i="1" s="1"/>
  <c r="F70" i="1" s="1"/>
  <c r="D71" i="1"/>
  <c r="E71" i="1" s="1"/>
  <c r="F71" i="1" s="1"/>
  <c r="D72" i="1"/>
  <c r="E72" i="1" s="1"/>
  <c r="F72" i="1" s="1"/>
  <c r="D73" i="1"/>
  <c r="E73" i="1" s="1"/>
  <c r="F73" i="1" s="1"/>
  <c r="D74" i="1"/>
  <c r="E74" i="1" s="1"/>
  <c r="F74" i="1" s="1"/>
  <c r="D75" i="1"/>
  <c r="E75" i="1" s="1"/>
  <c r="F75" i="1" s="1"/>
  <c r="D76" i="1"/>
  <c r="E76" i="1" s="1"/>
  <c r="F76" i="1" s="1"/>
  <c r="D77" i="1"/>
  <c r="E77" i="1" s="1"/>
  <c r="F77" i="1" s="1"/>
  <c r="D78" i="1"/>
  <c r="E78" i="1" s="1"/>
  <c r="F78" i="1" s="1"/>
  <c r="D79" i="1"/>
  <c r="E79" i="1" s="1"/>
  <c r="F79" i="1" s="1"/>
  <c r="D80" i="1"/>
  <c r="E80" i="1" s="1"/>
  <c r="F80" i="1" s="1"/>
  <c r="D81" i="1"/>
  <c r="E81" i="1" s="1"/>
  <c r="F81" i="1" s="1"/>
  <c r="D82" i="1"/>
  <c r="E82" i="1" s="1"/>
  <c r="F82" i="1" s="1"/>
  <c r="D83" i="1"/>
  <c r="E83" i="1" s="1"/>
  <c r="F83" i="1" s="1"/>
  <c r="D84" i="1"/>
  <c r="E84" i="1" s="1"/>
  <c r="F84" i="1" s="1"/>
  <c r="D85" i="1"/>
  <c r="E85" i="1" s="1"/>
  <c r="F85" i="1" s="1"/>
  <c r="D86" i="1"/>
  <c r="E86" i="1" s="1"/>
  <c r="F86" i="1" s="1"/>
  <c r="D87" i="1"/>
  <c r="E87" i="1" s="1"/>
  <c r="F87" i="1" s="1"/>
  <c r="D88" i="1"/>
  <c r="E88" i="1" s="1"/>
  <c r="F88" i="1" s="1"/>
  <c r="D89" i="1"/>
  <c r="E89" i="1" s="1"/>
  <c r="F89" i="1" s="1"/>
  <c r="D90" i="1"/>
  <c r="E90" i="1" s="1"/>
  <c r="F90" i="1" s="1"/>
  <c r="D91" i="1"/>
  <c r="E91" i="1" s="1"/>
  <c r="F91" i="1" s="1"/>
  <c r="D92" i="1"/>
  <c r="E92" i="1" s="1"/>
  <c r="F92" i="1" s="1"/>
  <c r="D93" i="1"/>
  <c r="E93" i="1" s="1"/>
  <c r="F93" i="1" s="1"/>
  <c r="D94" i="1"/>
  <c r="E94" i="1" s="1"/>
  <c r="F94" i="1" s="1"/>
  <c r="D95" i="1"/>
  <c r="E95" i="1" s="1"/>
  <c r="F95" i="1" s="1"/>
  <c r="D96" i="1"/>
  <c r="E96" i="1" s="1"/>
  <c r="F96" i="1" s="1"/>
  <c r="D97" i="1"/>
  <c r="E97" i="1" s="1"/>
  <c r="F97" i="1" s="1"/>
  <c r="D98" i="1"/>
  <c r="E98" i="1" s="1"/>
  <c r="F98" i="1" s="1"/>
  <c r="D99" i="1"/>
  <c r="E99" i="1" s="1"/>
  <c r="F99" i="1" s="1"/>
  <c r="D100" i="1"/>
  <c r="E100" i="1" s="1"/>
  <c r="F100" i="1" s="1"/>
  <c r="D101" i="1"/>
  <c r="E101" i="1" s="1"/>
  <c r="F101" i="1" s="1"/>
  <c r="D102" i="1"/>
  <c r="E102" i="1" s="1"/>
  <c r="F102" i="1" s="1"/>
  <c r="D103" i="1"/>
  <c r="E103" i="1" s="1"/>
  <c r="F103" i="1" s="1"/>
  <c r="D104" i="1"/>
  <c r="E104" i="1" s="1"/>
  <c r="F104" i="1" s="1"/>
  <c r="D105" i="1"/>
  <c r="E105" i="1" s="1"/>
  <c r="F105" i="1" s="1"/>
  <c r="D106" i="1"/>
  <c r="E106" i="1" s="1"/>
  <c r="F106" i="1" s="1"/>
  <c r="D107" i="1"/>
  <c r="E107" i="1" s="1"/>
  <c r="F107" i="1" s="1"/>
  <c r="D108" i="1"/>
  <c r="E108" i="1" s="1"/>
  <c r="F108" i="1" s="1"/>
  <c r="D109" i="1"/>
  <c r="E109" i="1" s="1"/>
  <c r="F109" i="1" s="1"/>
  <c r="D110" i="1"/>
  <c r="E110" i="1" s="1"/>
  <c r="F110" i="1" s="1"/>
  <c r="D111" i="1"/>
  <c r="E111" i="1" s="1"/>
  <c r="F111" i="1" s="1"/>
  <c r="D112" i="1"/>
  <c r="E112" i="1" s="1"/>
  <c r="F112" i="1" s="1"/>
  <c r="D113" i="1"/>
  <c r="E113" i="1" s="1"/>
  <c r="F113" i="1" s="1"/>
  <c r="D114" i="1"/>
  <c r="E114" i="1" s="1"/>
  <c r="F114" i="1" s="1"/>
  <c r="D115" i="1"/>
  <c r="E115" i="1" s="1"/>
  <c r="F115" i="1" s="1"/>
  <c r="D116" i="1"/>
  <c r="E116" i="1" s="1"/>
  <c r="F116" i="1" s="1"/>
  <c r="D117" i="1"/>
  <c r="E117" i="1" s="1"/>
  <c r="F117" i="1" s="1"/>
  <c r="D118" i="1"/>
  <c r="E118" i="1" s="1"/>
  <c r="F118" i="1" s="1"/>
  <c r="D119" i="1"/>
  <c r="E119" i="1" s="1"/>
  <c r="F119" i="1" s="1"/>
  <c r="D120" i="1"/>
  <c r="E120" i="1" s="1"/>
  <c r="F120" i="1" s="1"/>
  <c r="D121" i="1"/>
  <c r="E121" i="1" s="1"/>
  <c r="F121" i="1" s="1"/>
  <c r="D122" i="1"/>
  <c r="E122" i="1" s="1"/>
  <c r="F122" i="1" s="1"/>
  <c r="D123" i="1"/>
  <c r="E123" i="1" s="1"/>
  <c r="F123" i="1" s="1"/>
  <c r="D124" i="1"/>
  <c r="E124" i="1" s="1"/>
  <c r="F124" i="1" s="1"/>
  <c r="D125" i="1"/>
  <c r="E125" i="1" s="1"/>
  <c r="F125" i="1" s="1"/>
  <c r="D126" i="1"/>
  <c r="E126" i="1" s="1"/>
  <c r="F126" i="1" s="1"/>
  <c r="D127" i="1"/>
  <c r="E127" i="1" s="1"/>
  <c r="F127" i="1" s="1"/>
  <c r="D128" i="1"/>
  <c r="E128" i="1" s="1"/>
  <c r="F128" i="1" s="1"/>
  <c r="D129" i="1"/>
  <c r="E129" i="1" s="1"/>
  <c r="F129" i="1" s="1"/>
  <c r="D130" i="1"/>
  <c r="E130" i="1" s="1"/>
  <c r="F130" i="1" s="1"/>
  <c r="D131" i="1"/>
  <c r="E131" i="1" s="1"/>
  <c r="F131" i="1" s="1"/>
  <c r="D132" i="1"/>
  <c r="E132" i="1" s="1"/>
  <c r="F132" i="1" s="1"/>
  <c r="D133" i="1"/>
  <c r="E133" i="1" s="1"/>
  <c r="F133" i="1" s="1"/>
  <c r="D134" i="1"/>
  <c r="E134" i="1" s="1"/>
  <c r="F134" i="1" s="1"/>
  <c r="D135" i="1"/>
  <c r="E135" i="1" s="1"/>
  <c r="F135" i="1" s="1"/>
  <c r="D136" i="1"/>
  <c r="E136" i="1" s="1"/>
  <c r="F136" i="1" s="1"/>
  <c r="D137" i="1"/>
  <c r="E137" i="1" s="1"/>
  <c r="F137" i="1" s="1"/>
  <c r="D138" i="1"/>
  <c r="E138" i="1" s="1"/>
  <c r="F138" i="1" s="1"/>
  <c r="D139" i="1"/>
  <c r="E139" i="1" s="1"/>
  <c r="F139" i="1" s="1"/>
  <c r="D140" i="1"/>
  <c r="E140" i="1" s="1"/>
  <c r="F140" i="1" s="1"/>
  <c r="D141" i="1"/>
  <c r="E141" i="1" s="1"/>
  <c r="F141" i="1" s="1"/>
  <c r="D142" i="1"/>
  <c r="E142" i="1" s="1"/>
  <c r="F142" i="1" s="1"/>
  <c r="D143" i="1"/>
  <c r="E143" i="1" s="1"/>
  <c r="F143" i="1" s="1"/>
  <c r="D144" i="1"/>
  <c r="E144" i="1" s="1"/>
  <c r="F144" i="1" s="1"/>
  <c r="D145" i="1"/>
  <c r="E145" i="1" s="1"/>
  <c r="F145" i="1" s="1"/>
  <c r="D146" i="1"/>
  <c r="E146" i="1" s="1"/>
  <c r="F146" i="1" s="1"/>
  <c r="D147" i="1"/>
  <c r="E147" i="1" s="1"/>
  <c r="F147" i="1" s="1"/>
  <c r="D148" i="1"/>
  <c r="E148" i="1" s="1"/>
  <c r="F148" i="1" s="1"/>
  <c r="D149" i="1"/>
  <c r="E149" i="1" s="1"/>
  <c r="F149" i="1" s="1"/>
  <c r="D150" i="1"/>
  <c r="E150" i="1" s="1"/>
  <c r="F150" i="1" s="1"/>
  <c r="D151" i="1"/>
  <c r="E151" i="1" s="1"/>
  <c r="F151" i="1" s="1"/>
  <c r="D152" i="1"/>
  <c r="E152" i="1" s="1"/>
  <c r="F152" i="1" s="1"/>
  <c r="D153" i="1"/>
  <c r="E153" i="1" s="1"/>
  <c r="F153" i="1" s="1"/>
  <c r="D154" i="1"/>
  <c r="E154" i="1" s="1"/>
  <c r="F154" i="1" s="1"/>
  <c r="D155" i="1"/>
  <c r="E155" i="1" s="1"/>
  <c r="F155" i="1" s="1"/>
  <c r="D156" i="1"/>
  <c r="E156" i="1" s="1"/>
  <c r="F156" i="1" s="1"/>
  <c r="D157" i="1"/>
  <c r="E157" i="1" s="1"/>
  <c r="F157" i="1" s="1"/>
  <c r="D158" i="1"/>
  <c r="E158" i="1" s="1"/>
  <c r="F158" i="1" s="1"/>
  <c r="D159" i="1"/>
  <c r="E159" i="1" s="1"/>
  <c r="F159" i="1" s="1"/>
  <c r="D160" i="1"/>
  <c r="E160" i="1" s="1"/>
  <c r="F160" i="1" s="1"/>
  <c r="D161" i="1"/>
  <c r="E161" i="1" s="1"/>
  <c r="F161" i="1" s="1"/>
  <c r="D162" i="1"/>
  <c r="E162" i="1" s="1"/>
  <c r="F162" i="1" s="1"/>
  <c r="D163" i="1"/>
  <c r="E163" i="1" s="1"/>
  <c r="F163" i="1" s="1"/>
  <c r="D164" i="1"/>
  <c r="E164" i="1" s="1"/>
  <c r="F164" i="1" s="1"/>
  <c r="D165" i="1"/>
  <c r="E165" i="1" s="1"/>
  <c r="F165" i="1" s="1"/>
  <c r="D166" i="1"/>
  <c r="E166" i="1" s="1"/>
  <c r="F166" i="1" s="1"/>
  <c r="D167" i="1"/>
  <c r="E167" i="1" s="1"/>
  <c r="F167" i="1" s="1"/>
  <c r="D168" i="1"/>
  <c r="E168" i="1" s="1"/>
  <c r="F168" i="1" s="1"/>
  <c r="D169" i="1"/>
  <c r="E169" i="1" s="1"/>
  <c r="F169" i="1" s="1"/>
  <c r="D170" i="1"/>
  <c r="E170" i="1" s="1"/>
  <c r="F170" i="1" s="1"/>
  <c r="D171" i="1"/>
  <c r="E171" i="1" s="1"/>
  <c r="F171" i="1" s="1"/>
  <c r="D172" i="1"/>
  <c r="E172" i="1" s="1"/>
  <c r="F172" i="1" s="1"/>
  <c r="D5" i="1"/>
  <c r="E5" i="1" s="1"/>
  <c r="F5" i="1" s="1"/>
  <c r="G5" i="1" l="1"/>
  <c r="R4" i="3" l="1" a="1"/>
  <c r="R5" i="3"/>
  <c r="S5" i="3"/>
  <c r="S4" i="3"/>
  <c r="R4" i="3"/>
  <c r="C175" i="3" a="1"/>
  <c r="C175" i="3"/>
  <c r="C176" i="3"/>
  <c r="D175" i="3"/>
  <c r="E175" i="3"/>
  <c r="H176" i="3"/>
  <c r="G176" i="3"/>
  <c r="D176" i="3"/>
  <c r="E176" i="3"/>
</calcChain>
</file>

<file path=xl/sharedStrings.xml><?xml version="1.0" encoding="utf-8"?>
<sst xmlns="http://schemas.openxmlformats.org/spreadsheetml/2006/main" count="95" uniqueCount="81">
  <si>
    <t>SAT</t>
  </si>
  <si>
    <t>Admitted</t>
  </si>
  <si>
    <t>SAT Admittance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</si>
  <si>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</si>
  <si>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</si>
  <si>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</si>
  <si>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</si>
  <si>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</si>
  <si>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</si>
  <si>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</si>
  <si>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</si>
  <si>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</si>
  <si>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</si>
  <si>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</si>
  <si>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</si>
  <si>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</si>
  <si>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</si>
  <si>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</si>
  <si>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</si>
  <si>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</si>
  <si>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</si>
  <si>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</si>
  <si>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</si>
  <si>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</si>
  <si>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</si>
  <si>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</si>
  <si>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</si>
  <si>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</si>
  <si>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</si>
  <si>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Admitted</t>
  </si>
  <si>
    <t>Residuals</t>
  </si>
  <si>
    <t>Logit</t>
  </si>
  <si>
    <t>Prob(X)</t>
  </si>
  <si>
    <t>Log likelihood</t>
  </si>
  <si>
    <t>Step 1</t>
  </si>
  <si>
    <t>Step 2</t>
  </si>
  <si>
    <t>Step 3</t>
  </si>
  <si>
    <t>Step 4</t>
  </si>
  <si>
    <t>To maximize</t>
  </si>
  <si>
    <t>Logistic Regression</t>
  </si>
  <si>
    <t>b0</t>
  </si>
  <si>
    <t>b1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</si>
  <si>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</si>
  <si>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</si>
  <si>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</si>
  <si>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</si>
  <si>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</si>
  <si>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</si>
  <si>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</si>
  <si>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</si>
  <si>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</si>
  <si>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</si>
  <si>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</si>
  <si>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</si>
  <si>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</si>
  <si>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</si>
  <si>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</si>
  <si>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</si>
  <si>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</si>
  <si>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</si>
  <si>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</si>
  <si>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</si>
  <si>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</si>
  <si>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</si>
  <si>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</si>
  <si>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</si>
  <si>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</si>
  <si>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</si>
  <si>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</si>
  <si>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</si>
  <si>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</si>
  <si>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</si>
  <si>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</si>
  <si>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</si>
  <si>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</si>
  <si>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</si>
  <si>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</si>
  <si>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</si>
  <si>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</si>
  <si>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</si>
  <si>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Logistic Regression (Xreal)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</si>
</sst>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"/>
    <numFmt numFmtId="173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  <font>
      <b/>
      <u/>
      <sz val="9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17DC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9" fillId="34" borderId="0" xfId="0" applyFont="1" applyFill="1"/>
    <xf numFmtId="0" fontId="18" fillId="34" borderId="0" xfId="0" applyFont="1" applyFill="1"/>
    <xf numFmtId="0" fontId="18" fillId="34" borderId="0" xfId="0" applyFont="1" applyFill="1" applyAlignment="1">
      <alignment horizontal="center" vertical="center"/>
    </xf>
    <xf numFmtId="0" fontId="0" fillId="34" borderId="0" xfId="0" applyFill="1"/>
    <xf numFmtId="0" fontId="20" fillId="34" borderId="12" xfId="0" applyFont="1" applyFill="1" applyBorder="1" applyAlignment="1">
      <alignment horizontal="centerContinuous"/>
    </xf>
    <xf numFmtId="0" fontId="0" fillId="34" borderId="0" xfId="0" applyFill="1" applyBorder="1" applyAlignment="1"/>
    <xf numFmtId="0" fontId="0" fillId="34" borderId="11" xfId="0" applyFill="1" applyBorder="1" applyAlignment="1"/>
    <xf numFmtId="0" fontId="20" fillId="34" borderId="12" xfId="0" applyFont="1" applyFill="1" applyBorder="1" applyAlignment="1">
      <alignment horizontal="center"/>
    </xf>
    <xf numFmtId="0" fontId="21" fillId="35" borderId="0" xfId="0" applyFont="1" applyFill="1"/>
    <xf numFmtId="0" fontId="18" fillId="36" borderId="0" xfId="0" applyFont="1" applyFill="1"/>
    <xf numFmtId="0" fontId="18" fillId="34" borderId="13" xfId="0" applyFont="1" applyFill="1" applyBorder="1"/>
    <xf numFmtId="0" fontId="22" fillId="34" borderId="10" xfId="0" applyFont="1" applyFill="1" applyBorder="1" applyAlignment="1">
      <alignment horizontal="center" vertical="center"/>
    </xf>
    <xf numFmtId="173" fontId="18" fillId="34" borderId="0" xfId="0" applyNumberFormat="1" applyFont="1" applyFill="1"/>
    <xf numFmtId="2" fontId="18" fillId="37" borderId="0" xfId="0" applyNumberFormat="1" applyFont="1" applyFill="1"/>
    <xf numFmtId="0" fontId="23" fillId="38" borderId="0" xfId="0" applyFont="1" applyFill="1"/>
    <xf numFmtId="0" fontId="0" fillId="38" borderId="0" xfId="0" applyFill="1"/>
    <xf numFmtId="0" fontId="24" fillId="38" borderId="23" xfId="0" applyFont="1" applyFill="1" applyBorder="1" applyAlignment="1">
      <alignment horizontal="center"/>
    </xf>
    <xf numFmtId="0" fontId="16" fillId="38" borderId="0" xfId="0" applyFont="1" applyFill="1"/>
    <xf numFmtId="0" fontId="16" fillId="38" borderId="25" xfId="0" applyFont="1" applyFill="1" applyBorder="1"/>
    <xf numFmtId="0" fontId="16" fillId="38" borderId="0" xfId="0" applyFont="1" applyFill="1" applyAlignment="1">
      <alignment horizontal="center"/>
    </xf>
    <xf numFmtId="0" fontId="24" fillId="38" borderId="28" xfId="0" applyFont="1" applyFill="1" applyBorder="1" applyAlignment="1">
      <alignment horizontal="center"/>
    </xf>
    <xf numFmtId="0" fontId="0" fillId="38" borderId="18" xfId="0" applyFill="1" applyBorder="1"/>
    <xf numFmtId="0" fontId="0" fillId="38" borderId="0" xfId="0" applyFill="1" applyBorder="1"/>
    <xf numFmtId="0" fontId="0" fillId="38" borderId="19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8" borderId="26" xfId="0" applyFill="1" applyBorder="1"/>
    <xf numFmtId="173" fontId="0" fillId="38" borderId="16" xfId="0" applyNumberFormat="1" applyFill="1" applyBorder="1"/>
    <xf numFmtId="173" fontId="0" fillId="38" borderId="17" xfId="0" applyNumberFormat="1" applyFill="1" applyBorder="1"/>
    <xf numFmtId="0" fontId="0" fillId="38" borderId="25" xfId="0" applyFill="1" applyBorder="1"/>
    <xf numFmtId="173" fontId="0" fillId="38" borderId="20" xfId="0" applyNumberFormat="1" applyFill="1" applyBorder="1"/>
    <xf numFmtId="173" fontId="0" fillId="38" borderId="22" xfId="0" applyNumberFormat="1" applyFill="1" applyBorder="1"/>
    <xf numFmtId="0" fontId="0" fillId="38" borderId="20" xfId="0" applyFill="1" applyBorder="1"/>
    <xf numFmtId="0" fontId="0" fillId="38" borderId="22" xfId="0" applyFill="1" applyBorder="1"/>
    <xf numFmtId="173" fontId="0" fillId="38" borderId="25" xfId="0" applyNumberFormat="1" applyFill="1" applyBorder="1"/>
    <xf numFmtId="173" fontId="0" fillId="38" borderId="27" xfId="0" applyNumberFormat="1" applyFill="1" applyBorder="1"/>
    <xf numFmtId="0" fontId="0" fillId="38" borderId="30" xfId="0" applyFill="1" applyBorder="1"/>
    <xf numFmtId="0" fontId="0" fillId="38" borderId="31" xfId="0" applyFill="1" applyBorder="1"/>
    <xf numFmtId="0" fontId="0" fillId="38" borderId="26" xfId="0" applyFill="1" applyBorder="1" applyAlignment="1">
      <alignment horizontal="right"/>
    </xf>
    <xf numFmtId="0" fontId="0" fillId="38" borderId="15" xfId="0" applyFill="1" applyBorder="1"/>
    <xf numFmtId="173" fontId="0" fillId="38" borderId="26" xfId="0" applyNumberFormat="1" applyFill="1" applyBorder="1"/>
    <xf numFmtId="0" fontId="0" fillId="38" borderId="21" xfId="0" applyFill="1" applyBorder="1"/>
    <xf numFmtId="0" fontId="0" fillId="38" borderId="14" xfId="0" applyFill="1" applyBorder="1"/>
    <xf numFmtId="0" fontId="0" fillId="38" borderId="24" xfId="0" applyFill="1" applyBorder="1"/>
    <xf numFmtId="0" fontId="0" fillId="38" borderId="29" xfId="0" applyFill="1" applyBorder="1"/>
    <xf numFmtId="0" fontId="20" fillId="38" borderId="28" xfId="0" applyFont="1" applyFill="1" applyBorder="1" applyAlignment="1">
      <alignment horizontal="center"/>
    </xf>
    <xf numFmtId="172" fontId="0" fillId="38" borderId="0" xfId="0" applyNumberFormat="1" applyFill="1"/>
    <xf numFmtId="172" fontId="0" fillId="38" borderId="29" xfId="0" applyNumberFormat="1" applyFill="1" applyBorder="1"/>
    <xf numFmtId="0" fontId="0" fillId="33" borderId="13" xfId="0" applyFill="1" applyBorder="1"/>
    <xf numFmtId="173" fontId="0" fillId="33" borderId="13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17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371284900067104"/>
          <c:y val="6.7292977266730558E-2"/>
          <c:w val="0.72744149699734151"/>
          <c:h val="0.84027302142787708"/>
        </c:manualLayout>
      </c:layout>
      <c:scatterChart>
        <c:scatterStyle val="lineMarker"/>
        <c:varyColors val="0"/>
        <c:ser>
          <c:idx val="0"/>
          <c:order val="0"/>
          <c:tx>
            <c:v>Admitted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'SAT Admittance'!$B$5:$B$172</c:f>
              <c:numCache>
                <c:formatCode>General</c:formatCode>
                <c:ptCount val="168"/>
                <c:pt idx="0">
                  <c:v>1363</c:v>
                </c:pt>
                <c:pt idx="1">
                  <c:v>1792</c:v>
                </c:pt>
                <c:pt idx="2">
                  <c:v>1954</c:v>
                </c:pt>
                <c:pt idx="3">
                  <c:v>1653</c:v>
                </c:pt>
                <c:pt idx="4">
                  <c:v>1593</c:v>
                </c:pt>
                <c:pt idx="5">
                  <c:v>1755</c:v>
                </c:pt>
                <c:pt idx="6">
                  <c:v>1775</c:v>
                </c:pt>
                <c:pt idx="7">
                  <c:v>1887</c:v>
                </c:pt>
                <c:pt idx="8">
                  <c:v>1893</c:v>
                </c:pt>
                <c:pt idx="9">
                  <c:v>1580</c:v>
                </c:pt>
                <c:pt idx="10">
                  <c:v>1857</c:v>
                </c:pt>
                <c:pt idx="11">
                  <c:v>1880</c:v>
                </c:pt>
                <c:pt idx="12">
                  <c:v>1664</c:v>
                </c:pt>
                <c:pt idx="13">
                  <c:v>1364</c:v>
                </c:pt>
                <c:pt idx="14">
                  <c:v>1693</c:v>
                </c:pt>
                <c:pt idx="15">
                  <c:v>1850</c:v>
                </c:pt>
                <c:pt idx="16">
                  <c:v>1633</c:v>
                </c:pt>
                <c:pt idx="17">
                  <c:v>1634</c:v>
                </c:pt>
                <c:pt idx="18">
                  <c:v>1636</c:v>
                </c:pt>
                <c:pt idx="19">
                  <c:v>1855</c:v>
                </c:pt>
                <c:pt idx="20">
                  <c:v>1987</c:v>
                </c:pt>
                <c:pt idx="21">
                  <c:v>1997</c:v>
                </c:pt>
                <c:pt idx="22">
                  <c:v>1422</c:v>
                </c:pt>
                <c:pt idx="23">
                  <c:v>1508</c:v>
                </c:pt>
                <c:pt idx="24">
                  <c:v>1720</c:v>
                </c:pt>
                <c:pt idx="25">
                  <c:v>1879</c:v>
                </c:pt>
                <c:pt idx="26">
                  <c:v>1634</c:v>
                </c:pt>
                <c:pt idx="27">
                  <c:v>1802</c:v>
                </c:pt>
                <c:pt idx="28">
                  <c:v>1849</c:v>
                </c:pt>
                <c:pt idx="29">
                  <c:v>1764</c:v>
                </c:pt>
                <c:pt idx="30">
                  <c:v>1460</c:v>
                </c:pt>
                <c:pt idx="31">
                  <c:v>1675</c:v>
                </c:pt>
                <c:pt idx="32">
                  <c:v>1656</c:v>
                </c:pt>
                <c:pt idx="33">
                  <c:v>2020</c:v>
                </c:pt>
                <c:pt idx="34">
                  <c:v>1850</c:v>
                </c:pt>
                <c:pt idx="35">
                  <c:v>1865</c:v>
                </c:pt>
                <c:pt idx="36">
                  <c:v>1664</c:v>
                </c:pt>
                <c:pt idx="37">
                  <c:v>1872</c:v>
                </c:pt>
                <c:pt idx="38">
                  <c:v>1654</c:v>
                </c:pt>
                <c:pt idx="39">
                  <c:v>1393</c:v>
                </c:pt>
                <c:pt idx="40">
                  <c:v>1587</c:v>
                </c:pt>
                <c:pt idx="41">
                  <c:v>1631</c:v>
                </c:pt>
                <c:pt idx="42">
                  <c:v>1931</c:v>
                </c:pt>
                <c:pt idx="43">
                  <c:v>1370</c:v>
                </c:pt>
                <c:pt idx="44">
                  <c:v>1810</c:v>
                </c:pt>
                <c:pt idx="45">
                  <c:v>1414</c:v>
                </c:pt>
                <c:pt idx="46">
                  <c:v>1761</c:v>
                </c:pt>
                <c:pt idx="47">
                  <c:v>1477</c:v>
                </c:pt>
                <c:pt idx="48">
                  <c:v>1486</c:v>
                </c:pt>
                <c:pt idx="49">
                  <c:v>1561</c:v>
                </c:pt>
                <c:pt idx="50">
                  <c:v>1549</c:v>
                </c:pt>
                <c:pt idx="51">
                  <c:v>2050</c:v>
                </c:pt>
                <c:pt idx="52">
                  <c:v>1697</c:v>
                </c:pt>
                <c:pt idx="53">
                  <c:v>1543</c:v>
                </c:pt>
                <c:pt idx="54">
                  <c:v>1934</c:v>
                </c:pt>
                <c:pt idx="55">
                  <c:v>1385</c:v>
                </c:pt>
                <c:pt idx="56">
                  <c:v>1670</c:v>
                </c:pt>
                <c:pt idx="57">
                  <c:v>1735</c:v>
                </c:pt>
                <c:pt idx="58">
                  <c:v>1634</c:v>
                </c:pt>
                <c:pt idx="59">
                  <c:v>1777</c:v>
                </c:pt>
                <c:pt idx="60">
                  <c:v>1550</c:v>
                </c:pt>
                <c:pt idx="61">
                  <c:v>1715</c:v>
                </c:pt>
                <c:pt idx="62">
                  <c:v>1925</c:v>
                </c:pt>
                <c:pt idx="63">
                  <c:v>1842</c:v>
                </c:pt>
                <c:pt idx="64">
                  <c:v>1786</c:v>
                </c:pt>
                <c:pt idx="65">
                  <c:v>1435</c:v>
                </c:pt>
                <c:pt idx="66">
                  <c:v>1387</c:v>
                </c:pt>
                <c:pt idx="67">
                  <c:v>1521</c:v>
                </c:pt>
                <c:pt idx="68">
                  <c:v>1975</c:v>
                </c:pt>
                <c:pt idx="69">
                  <c:v>1435</c:v>
                </c:pt>
                <c:pt idx="70">
                  <c:v>1714</c:v>
                </c:pt>
                <c:pt idx="71">
                  <c:v>1634</c:v>
                </c:pt>
                <c:pt idx="72">
                  <c:v>1464</c:v>
                </c:pt>
                <c:pt idx="73">
                  <c:v>1794</c:v>
                </c:pt>
                <c:pt idx="74">
                  <c:v>1855</c:v>
                </c:pt>
                <c:pt idx="75">
                  <c:v>1953</c:v>
                </c:pt>
                <c:pt idx="76">
                  <c:v>1469</c:v>
                </c:pt>
                <c:pt idx="77">
                  <c:v>1663</c:v>
                </c:pt>
                <c:pt idx="78">
                  <c:v>1907</c:v>
                </c:pt>
                <c:pt idx="79">
                  <c:v>1990</c:v>
                </c:pt>
                <c:pt idx="80">
                  <c:v>1542</c:v>
                </c:pt>
                <c:pt idx="81">
                  <c:v>1808</c:v>
                </c:pt>
                <c:pt idx="82">
                  <c:v>1966</c:v>
                </c:pt>
                <c:pt idx="83">
                  <c:v>1679</c:v>
                </c:pt>
                <c:pt idx="84">
                  <c:v>2021</c:v>
                </c:pt>
                <c:pt idx="85">
                  <c:v>2015</c:v>
                </c:pt>
                <c:pt idx="86">
                  <c:v>1473</c:v>
                </c:pt>
                <c:pt idx="87">
                  <c:v>1979</c:v>
                </c:pt>
                <c:pt idx="88">
                  <c:v>1787</c:v>
                </c:pt>
                <c:pt idx="89">
                  <c:v>1687</c:v>
                </c:pt>
                <c:pt idx="90">
                  <c:v>1674</c:v>
                </c:pt>
                <c:pt idx="91">
                  <c:v>1478</c:v>
                </c:pt>
                <c:pt idx="92">
                  <c:v>1735</c:v>
                </c:pt>
                <c:pt idx="93">
                  <c:v>1720</c:v>
                </c:pt>
                <c:pt idx="94">
                  <c:v>1494</c:v>
                </c:pt>
                <c:pt idx="95">
                  <c:v>1964</c:v>
                </c:pt>
                <c:pt idx="96">
                  <c:v>1843</c:v>
                </c:pt>
                <c:pt idx="97">
                  <c:v>1550</c:v>
                </c:pt>
                <c:pt idx="98">
                  <c:v>1764</c:v>
                </c:pt>
                <c:pt idx="99">
                  <c:v>1712</c:v>
                </c:pt>
                <c:pt idx="100">
                  <c:v>1775</c:v>
                </c:pt>
                <c:pt idx="101">
                  <c:v>1531</c:v>
                </c:pt>
                <c:pt idx="102">
                  <c:v>1781</c:v>
                </c:pt>
                <c:pt idx="103">
                  <c:v>1579</c:v>
                </c:pt>
                <c:pt idx="104">
                  <c:v>1526</c:v>
                </c:pt>
                <c:pt idx="105">
                  <c:v>1778</c:v>
                </c:pt>
                <c:pt idx="106">
                  <c:v>1769</c:v>
                </c:pt>
                <c:pt idx="107">
                  <c:v>1824</c:v>
                </c:pt>
                <c:pt idx="108">
                  <c:v>1481</c:v>
                </c:pt>
                <c:pt idx="109">
                  <c:v>1464</c:v>
                </c:pt>
                <c:pt idx="110">
                  <c:v>1591</c:v>
                </c:pt>
                <c:pt idx="111">
                  <c:v>1666</c:v>
                </c:pt>
                <c:pt idx="112">
                  <c:v>1455</c:v>
                </c:pt>
                <c:pt idx="113">
                  <c:v>1934</c:v>
                </c:pt>
                <c:pt idx="114">
                  <c:v>1625</c:v>
                </c:pt>
                <c:pt idx="115">
                  <c:v>1334</c:v>
                </c:pt>
                <c:pt idx="116">
                  <c:v>1721</c:v>
                </c:pt>
                <c:pt idx="117">
                  <c:v>1475</c:v>
                </c:pt>
                <c:pt idx="118">
                  <c:v>1662</c:v>
                </c:pt>
                <c:pt idx="119">
                  <c:v>1861</c:v>
                </c:pt>
                <c:pt idx="120">
                  <c:v>1936</c:v>
                </c:pt>
                <c:pt idx="121">
                  <c:v>1572</c:v>
                </c:pt>
                <c:pt idx="122">
                  <c:v>1508</c:v>
                </c:pt>
                <c:pt idx="123">
                  <c:v>1430</c:v>
                </c:pt>
                <c:pt idx="124">
                  <c:v>1891</c:v>
                </c:pt>
                <c:pt idx="125">
                  <c:v>1550</c:v>
                </c:pt>
                <c:pt idx="126">
                  <c:v>1741</c:v>
                </c:pt>
                <c:pt idx="127">
                  <c:v>1690</c:v>
                </c:pt>
                <c:pt idx="128">
                  <c:v>1687</c:v>
                </c:pt>
                <c:pt idx="129">
                  <c:v>1730</c:v>
                </c:pt>
                <c:pt idx="130">
                  <c:v>1674</c:v>
                </c:pt>
                <c:pt idx="131">
                  <c:v>1475</c:v>
                </c:pt>
                <c:pt idx="132">
                  <c:v>1962</c:v>
                </c:pt>
                <c:pt idx="133">
                  <c:v>1532</c:v>
                </c:pt>
                <c:pt idx="134">
                  <c:v>1492</c:v>
                </c:pt>
                <c:pt idx="135">
                  <c:v>1502</c:v>
                </c:pt>
                <c:pt idx="136">
                  <c:v>1974</c:v>
                </c:pt>
                <c:pt idx="137">
                  <c:v>1607</c:v>
                </c:pt>
                <c:pt idx="138">
                  <c:v>1412</c:v>
                </c:pt>
                <c:pt idx="139">
                  <c:v>1557</c:v>
                </c:pt>
                <c:pt idx="140">
                  <c:v>1821</c:v>
                </c:pt>
                <c:pt idx="141">
                  <c:v>1760</c:v>
                </c:pt>
                <c:pt idx="142">
                  <c:v>1685</c:v>
                </c:pt>
                <c:pt idx="143">
                  <c:v>1773</c:v>
                </c:pt>
                <c:pt idx="144">
                  <c:v>1826</c:v>
                </c:pt>
                <c:pt idx="145">
                  <c:v>1565</c:v>
                </c:pt>
                <c:pt idx="146">
                  <c:v>1510</c:v>
                </c:pt>
                <c:pt idx="147">
                  <c:v>1374</c:v>
                </c:pt>
                <c:pt idx="148">
                  <c:v>1402</c:v>
                </c:pt>
                <c:pt idx="149">
                  <c:v>1702</c:v>
                </c:pt>
                <c:pt idx="150">
                  <c:v>1956</c:v>
                </c:pt>
                <c:pt idx="151">
                  <c:v>1933</c:v>
                </c:pt>
                <c:pt idx="152">
                  <c:v>1832</c:v>
                </c:pt>
                <c:pt idx="153">
                  <c:v>1893</c:v>
                </c:pt>
                <c:pt idx="154">
                  <c:v>1831</c:v>
                </c:pt>
                <c:pt idx="155">
                  <c:v>1487</c:v>
                </c:pt>
                <c:pt idx="156">
                  <c:v>2041</c:v>
                </c:pt>
                <c:pt idx="157">
                  <c:v>1850</c:v>
                </c:pt>
                <c:pt idx="158">
                  <c:v>1555</c:v>
                </c:pt>
                <c:pt idx="159">
                  <c:v>2020</c:v>
                </c:pt>
                <c:pt idx="160">
                  <c:v>1593</c:v>
                </c:pt>
                <c:pt idx="161">
                  <c:v>1934</c:v>
                </c:pt>
                <c:pt idx="162">
                  <c:v>1808</c:v>
                </c:pt>
                <c:pt idx="163">
                  <c:v>1722</c:v>
                </c:pt>
                <c:pt idx="164">
                  <c:v>1750</c:v>
                </c:pt>
                <c:pt idx="165">
                  <c:v>1555</c:v>
                </c:pt>
                <c:pt idx="166">
                  <c:v>1524</c:v>
                </c:pt>
                <c:pt idx="167">
                  <c:v>1461</c:v>
                </c:pt>
              </c:numCache>
            </c:numRef>
          </c:xVal>
          <c:yVal>
            <c:numRef>
              <c:f>'SAT Admittance'!$C$5:$C$172</c:f>
              <c:numCache>
                <c:formatCode>General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5-4E6A-BB6B-9B68A6A9DB21}"/>
            </c:ext>
          </c:extLst>
        </c:ser>
        <c:ser>
          <c:idx val="1"/>
          <c:order val="1"/>
          <c:tx>
            <c:v>Predicted Admitted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'SAT Admittance'!$B$5:$B$172</c:f>
              <c:numCache>
                <c:formatCode>General</c:formatCode>
                <c:ptCount val="168"/>
                <c:pt idx="0">
                  <c:v>1363</c:v>
                </c:pt>
                <c:pt idx="1">
                  <c:v>1792</c:v>
                </c:pt>
                <c:pt idx="2">
                  <c:v>1954</c:v>
                </c:pt>
                <c:pt idx="3">
                  <c:v>1653</c:v>
                </c:pt>
                <c:pt idx="4">
                  <c:v>1593</c:v>
                </c:pt>
                <c:pt idx="5">
                  <c:v>1755</c:v>
                </c:pt>
                <c:pt idx="6">
                  <c:v>1775</c:v>
                </c:pt>
                <c:pt idx="7">
                  <c:v>1887</c:v>
                </c:pt>
                <c:pt idx="8">
                  <c:v>1893</c:v>
                </c:pt>
                <c:pt idx="9">
                  <c:v>1580</c:v>
                </c:pt>
                <c:pt idx="10">
                  <c:v>1857</c:v>
                </c:pt>
                <c:pt idx="11">
                  <c:v>1880</c:v>
                </c:pt>
                <c:pt idx="12">
                  <c:v>1664</c:v>
                </c:pt>
                <c:pt idx="13">
                  <c:v>1364</c:v>
                </c:pt>
                <c:pt idx="14">
                  <c:v>1693</c:v>
                </c:pt>
                <c:pt idx="15">
                  <c:v>1850</c:v>
                </c:pt>
                <c:pt idx="16">
                  <c:v>1633</c:v>
                </c:pt>
                <c:pt idx="17">
                  <c:v>1634</c:v>
                </c:pt>
                <c:pt idx="18">
                  <c:v>1636</c:v>
                </c:pt>
                <c:pt idx="19">
                  <c:v>1855</c:v>
                </c:pt>
                <c:pt idx="20">
                  <c:v>1987</c:v>
                </c:pt>
                <c:pt idx="21">
                  <c:v>1997</c:v>
                </c:pt>
                <c:pt idx="22">
                  <c:v>1422</c:v>
                </c:pt>
                <c:pt idx="23">
                  <c:v>1508</c:v>
                </c:pt>
                <c:pt idx="24">
                  <c:v>1720</c:v>
                </c:pt>
                <c:pt idx="25">
                  <c:v>1879</c:v>
                </c:pt>
                <c:pt idx="26">
                  <c:v>1634</c:v>
                </c:pt>
                <c:pt idx="27">
                  <c:v>1802</c:v>
                </c:pt>
                <c:pt idx="28">
                  <c:v>1849</c:v>
                </c:pt>
                <c:pt idx="29">
                  <c:v>1764</c:v>
                </c:pt>
                <c:pt idx="30">
                  <c:v>1460</c:v>
                </c:pt>
                <c:pt idx="31">
                  <c:v>1675</c:v>
                </c:pt>
                <c:pt idx="32">
                  <c:v>1656</c:v>
                </c:pt>
                <c:pt idx="33">
                  <c:v>2020</c:v>
                </c:pt>
                <c:pt idx="34">
                  <c:v>1850</c:v>
                </c:pt>
                <c:pt idx="35">
                  <c:v>1865</c:v>
                </c:pt>
                <c:pt idx="36">
                  <c:v>1664</c:v>
                </c:pt>
                <c:pt idx="37">
                  <c:v>1872</c:v>
                </c:pt>
                <c:pt idx="38">
                  <c:v>1654</c:v>
                </c:pt>
                <c:pt idx="39">
                  <c:v>1393</c:v>
                </c:pt>
                <c:pt idx="40">
                  <c:v>1587</c:v>
                </c:pt>
                <c:pt idx="41">
                  <c:v>1631</c:v>
                </c:pt>
                <c:pt idx="42">
                  <c:v>1931</c:v>
                </c:pt>
                <c:pt idx="43">
                  <c:v>1370</c:v>
                </c:pt>
                <c:pt idx="44">
                  <c:v>1810</c:v>
                </c:pt>
                <c:pt idx="45">
                  <c:v>1414</c:v>
                </c:pt>
                <c:pt idx="46">
                  <c:v>1761</c:v>
                </c:pt>
                <c:pt idx="47">
                  <c:v>1477</c:v>
                </c:pt>
                <c:pt idx="48">
                  <c:v>1486</c:v>
                </c:pt>
                <c:pt idx="49">
                  <c:v>1561</c:v>
                </c:pt>
                <c:pt idx="50">
                  <c:v>1549</c:v>
                </c:pt>
                <c:pt idx="51">
                  <c:v>2050</c:v>
                </c:pt>
                <c:pt idx="52">
                  <c:v>1697</c:v>
                </c:pt>
                <c:pt idx="53">
                  <c:v>1543</c:v>
                </c:pt>
                <c:pt idx="54">
                  <c:v>1934</c:v>
                </c:pt>
                <c:pt idx="55">
                  <c:v>1385</c:v>
                </c:pt>
                <c:pt idx="56">
                  <c:v>1670</c:v>
                </c:pt>
                <c:pt idx="57">
                  <c:v>1735</c:v>
                </c:pt>
                <c:pt idx="58">
                  <c:v>1634</c:v>
                </c:pt>
                <c:pt idx="59">
                  <c:v>1777</c:v>
                </c:pt>
                <c:pt idx="60">
                  <c:v>1550</c:v>
                </c:pt>
                <c:pt idx="61">
                  <c:v>1715</c:v>
                </c:pt>
                <c:pt idx="62">
                  <c:v>1925</c:v>
                </c:pt>
                <c:pt idx="63">
                  <c:v>1842</c:v>
                </c:pt>
                <c:pt idx="64">
                  <c:v>1786</c:v>
                </c:pt>
                <c:pt idx="65">
                  <c:v>1435</c:v>
                </c:pt>
                <c:pt idx="66">
                  <c:v>1387</c:v>
                </c:pt>
                <c:pt idx="67">
                  <c:v>1521</c:v>
                </c:pt>
                <c:pt idx="68">
                  <c:v>1975</c:v>
                </c:pt>
                <c:pt idx="69">
                  <c:v>1435</c:v>
                </c:pt>
                <c:pt idx="70">
                  <c:v>1714</c:v>
                </c:pt>
                <c:pt idx="71">
                  <c:v>1634</c:v>
                </c:pt>
                <c:pt idx="72">
                  <c:v>1464</c:v>
                </c:pt>
                <c:pt idx="73">
                  <c:v>1794</c:v>
                </c:pt>
                <c:pt idx="74">
                  <c:v>1855</c:v>
                </c:pt>
                <c:pt idx="75">
                  <c:v>1953</c:v>
                </c:pt>
                <c:pt idx="76">
                  <c:v>1469</c:v>
                </c:pt>
                <c:pt idx="77">
                  <c:v>1663</c:v>
                </c:pt>
                <c:pt idx="78">
                  <c:v>1907</c:v>
                </c:pt>
                <c:pt idx="79">
                  <c:v>1990</c:v>
                </c:pt>
                <c:pt idx="80">
                  <c:v>1542</c:v>
                </c:pt>
                <c:pt idx="81">
                  <c:v>1808</c:v>
                </c:pt>
                <c:pt idx="82">
                  <c:v>1966</c:v>
                </c:pt>
                <c:pt idx="83">
                  <c:v>1679</c:v>
                </c:pt>
                <c:pt idx="84">
                  <c:v>2021</c:v>
                </c:pt>
                <c:pt idx="85">
                  <c:v>2015</c:v>
                </c:pt>
                <c:pt idx="86">
                  <c:v>1473</c:v>
                </c:pt>
                <c:pt idx="87">
                  <c:v>1979</c:v>
                </c:pt>
                <c:pt idx="88">
                  <c:v>1787</c:v>
                </c:pt>
                <c:pt idx="89">
                  <c:v>1687</c:v>
                </c:pt>
                <c:pt idx="90">
                  <c:v>1674</c:v>
                </c:pt>
                <c:pt idx="91">
                  <c:v>1478</c:v>
                </c:pt>
                <c:pt idx="92">
                  <c:v>1735</c:v>
                </c:pt>
                <c:pt idx="93">
                  <c:v>1720</c:v>
                </c:pt>
                <c:pt idx="94">
                  <c:v>1494</c:v>
                </c:pt>
                <c:pt idx="95">
                  <c:v>1964</c:v>
                </c:pt>
                <c:pt idx="96">
                  <c:v>1843</c:v>
                </c:pt>
                <c:pt idx="97">
                  <c:v>1550</c:v>
                </c:pt>
                <c:pt idx="98">
                  <c:v>1764</c:v>
                </c:pt>
                <c:pt idx="99">
                  <c:v>1712</c:v>
                </c:pt>
                <c:pt idx="100">
                  <c:v>1775</c:v>
                </c:pt>
                <c:pt idx="101">
                  <c:v>1531</c:v>
                </c:pt>
                <c:pt idx="102">
                  <c:v>1781</c:v>
                </c:pt>
                <c:pt idx="103">
                  <c:v>1579</c:v>
                </c:pt>
                <c:pt idx="104">
                  <c:v>1526</c:v>
                </c:pt>
                <c:pt idx="105">
                  <c:v>1778</c:v>
                </c:pt>
                <c:pt idx="106">
                  <c:v>1769</c:v>
                </c:pt>
                <c:pt idx="107">
                  <c:v>1824</c:v>
                </c:pt>
                <c:pt idx="108">
                  <c:v>1481</c:v>
                </c:pt>
                <c:pt idx="109">
                  <c:v>1464</c:v>
                </c:pt>
                <c:pt idx="110">
                  <c:v>1591</c:v>
                </c:pt>
                <c:pt idx="111">
                  <c:v>1666</c:v>
                </c:pt>
                <c:pt idx="112">
                  <c:v>1455</c:v>
                </c:pt>
                <c:pt idx="113">
                  <c:v>1934</c:v>
                </c:pt>
                <c:pt idx="114">
                  <c:v>1625</c:v>
                </c:pt>
                <c:pt idx="115">
                  <c:v>1334</c:v>
                </c:pt>
                <c:pt idx="116">
                  <c:v>1721</c:v>
                </c:pt>
                <c:pt idx="117">
                  <c:v>1475</c:v>
                </c:pt>
                <c:pt idx="118">
                  <c:v>1662</c:v>
                </c:pt>
                <c:pt idx="119">
                  <c:v>1861</c:v>
                </c:pt>
                <c:pt idx="120">
                  <c:v>1936</c:v>
                </c:pt>
                <c:pt idx="121">
                  <c:v>1572</c:v>
                </c:pt>
                <c:pt idx="122">
                  <c:v>1508</c:v>
                </c:pt>
                <c:pt idx="123">
                  <c:v>1430</c:v>
                </c:pt>
                <c:pt idx="124">
                  <c:v>1891</c:v>
                </c:pt>
                <c:pt idx="125">
                  <c:v>1550</c:v>
                </c:pt>
                <c:pt idx="126">
                  <c:v>1741</c:v>
                </c:pt>
                <c:pt idx="127">
                  <c:v>1690</c:v>
                </c:pt>
                <c:pt idx="128">
                  <c:v>1687</c:v>
                </c:pt>
                <c:pt idx="129">
                  <c:v>1730</c:v>
                </c:pt>
                <c:pt idx="130">
                  <c:v>1674</c:v>
                </c:pt>
                <c:pt idx="131">
                  <c:v>1475</c:v>
                </c:pt>
                <c:pt idx="132">
                  <c:v>1962</c:v>
                </c:pt>
                <c:pt idx="133">
                  <c:v>1532</c:v>
                </c:pt>
                <c:pt idx="134">
                  <c:v>1492</c:v>
                </c:pt>
                <c:pt idx="135">
                  <c:v>1502</c:v>
                </c:pt>
                <c:pt idx="136">
                  <c:v>1974</c:v>
                </c:pt>
                <c:pt idx="137">
                  <c:v>1607</c:v>
                </c:pt>
                <c:pt idx="138">
                  <c:v>1412</c:v>
                </c:pt>
                <c:pt idx="139">
                  <c:v>1557</c:v>
                </c:pt>
                <c:pt idx="140">
                  <c:v>1821</c:v>
                </c:pt>
                <c:pt idx="141">
                  <c:v>1760</c:v>
                </c:pt>
                <c:pt idx="142">
                  <c:v>1685</c:v>
                </c:pt>
                <c:pt idx="143">
                  <c:v>1773</c:v>
                </c:pt>
                <c:pt idx="144">
                  <c:v>1826</c:v>
                </c:pt>
                <c:pt idx="145">
                  <c:v>1565</c:v>
                </c:pt>
                <c:pt idx="146">
                  <c:v>1510</c:v>
                </c:pt>
                <c:pt idx="147">
                  <c:v>1374</c:v>
                </c:pt>
                <c:pt idx="148">
                  <c:v>1402</c:v>
                </c:pt>
                <c:pt idx="149">
                  <c:v>1702</c:v>
                </c:pt>
                <c:pt idx="150">
                  <c:v>1956</c:v>
                </c:pt>
                <c:pt idx="151">
                  <c:v>1933</c:v>
                </c:pt>
                <c:pt idx="152">
                  <c:v>1832</c:v>
                </c:pt>
                <c:pt idx="153">
                  <c:v>1893</c:v>
                </c:pt>
                <c:pt idx="154">
                  <c:v>1831</c:v>
                </c:pt>
                <c:pt idx="155">
                  <c:v>1487</c:v>
                </c:pt>
                <c:pt idx="156">
                  <c:v>2041</c:v>
                </c:pt>
                <c:pt idx="157">
                  <c:v>1850</c:v>
                </c:pt>
                <c:pt idx="158">
                  <c:v>1555</c:v>
                </c:pt>
                <c:pt idx="159">
                  <c:v>2020</c:v>
                </c:pt>
                <c:pt idx="160">
                  <c:v>1593</c:v>
                </c:pt>
                <c:pt idx="161">
                  <c:v>1934</c:v>
                </c:pt>
                <c:pt idx="162">
                  <c:v>1808</c:v>
                </c:pt>
                <c:pt idx="163">
                  <c:v>1722</c:v>
                </c:pt>
                <c:pt idx="164">
                  <c:v>1750</c:v>
                </c:pt>
                <c:pt idx="165">
                  <c:v>1555</c:v>
                </c:pt>
                <c:pt idx="166">
                  <c:v>1524</c:v>
                </c:pt>
                <c:pt idx="167">
                  <c:v>1461</c:v>
                </c:pt>
              </c:numCache>
            </c:numRef>
          </c:xVal>
          <c:yVal>
            <c:numRef>
              <c:f>Sheet1!$B$25:$B$192</c:f>
              <c:numCache>
                <c:formatCode>General</c:formatCode>
                <c:ptCount val="168"/>
                <c:pt idx="0">
                  <c:v>-0.18750745267953128</c:v>
                </c:pt>
                <c:pt idx="1">
                  <c:v>0.77698749786898258</c:v>
                </c:pt>
                <c:pt idx="2">
                  <c:v>1.1412023742998905</c:v>
                </c:pt>
                <c:pt idx="3">
                  <c:v>0.46448214093135265</c:v>
                </c:pt>
                <c:pt idx="4">
                  <c:v>0.3295877422532385</c:v>
                </c:pt>
                <c:pt idx="5">
                  <c:v>0.69380261868414594</c:v>
                </c:pt>
                <c:pt idx="6">
                  <c:v>0.73876741824351733</c:v>
                </c:pt>
                <c:pt idx="7">
                  <c:v>0.99057029577599653</c:v>
                </c:pt>
                <c:pt idx="8">
                  <c:v>1.0040597356438079</c:v>
                </c:pt>
                <c:pt idx="9">
                  <c:v>0.30036062253964735</c:v>
                </c:pt>
                <c:pt idx="10">
                  <c:v>0.92312309643693968</c:v>
                </c:pt>
                <c:pt idx="11">
                  <c:v>0.97483261593021631</c:v>
                </c:pt>
                <c:pt idx="12">
                  <c:v>0.48921278068900698</c:v>
                </c:pt>
                <c:pt idx="13">
                  <c:v>-0.18525921270156243</c:v>
                </c:pt>
                <c:pt idx="14">
                  <c:v>0.55441174005009497</c:v>
                </c:pt>
                <c:pt idx="15">
                  <c:v>0.90738541659115945</c:v>
                </c:pt>
                <c:pt idx="16">
                  <c:v>0.41951734137198127</c:v>
                </c:pt>
                <c:pt idx="17">
                  <c:v>0.42176558134994968</c:v>
                </c:pt>
                <c:pt idx="18">
                  <c:v>0.42626206130588695</c:v>
                </c:pt>
                <c:pt idx="19">
                  <c:v>0.91862661648100286</c:v>
                </c:pt>
                <c:pt idx="20">
                  <c:v>1.215394293572853</c:v>
                </c:pt>
                <c:pt idx="21">
                  <c:v>1.2378766933525389</c:v>
                </c:pt>
                <c:pt idx="22">
                  <c:v>-5.4861293979385994E-2</c:v>
                </c:pt>
                <c:pt idx="23">
                  <c:v>0.13848734412591046</c:v>
                </c:pt>
                <c:pt idx="24">
                  <c:v>0.61511421945524658</c:v>
                </c:pt>
                <c:pt idx="25">
                  <c:v>0.97258437595224834</c:v>
                </c:pt>
                <c:pt idx="26">
                  <c:v>0.42176558134994968</c:v>
                </c:pt>
                <c:pt idx="27">
                  <c:v>0.79946989764866849</c:v>
                </c:pt>
                <c:pt idx="28">
                  <c:v>0.90513717661319149</c:v>
                </c:pt>
                <c:pt idx="29">
                  <c:v>0.714036778485863</c:v>
                </c:pt>
                <c:pt idx="30">
                  <c:v>3.0571825183419499E-2</c:v>
                </c:pt>
                <c:pt idx="31">
                  <c:v>0.51394342044666086</c:v>
                </c:pt>
                <c:pt idx="32">
                  <c:v>0.47122686086525833</c:v>
                </c:pt>
                <c:pt idx="33">
                  <c:v>1.2895862128458155</c:v>
                </c:pt>
                <c:pt idx="34">
                  <c:v>0.90738541659115945</c:v>
                </c:pt>
                <c:pt idx="35">
                  <c:v>0.94110901626068788</c:v>
                </c:pt>
                <c:pt idx="36">
                  <c:v>0.48921278068900698</c:v>
                </c:pt>
                <c:pt idx="37">
                  <c:v>0.95684669610646811</c:v>
                </c:pt>
                <c:pt idx="38">
                  <c:v>0.46673038090932106</c:v>
                </c:pt>
                <c:pt idx="39">
                  <c:v>-0.12006025334047443</c:v>
                </c:pt>
                <c:pt idx="40">
                  <c:v>0.31609830238542713</c:v>
                </c:pt>
                <c:pt idx="41">
                  <c:v>0.415020861416044</c:v>
                </c:pt>
                <c:pt idx="42">
                  <c:v>1.0894928548066138</c:v>
                </c:pt>
                <c:pt idx="43">
                  <c:v>-0.17176977283375106</c:v>
                </c:pt>
                <c:pt idx="44">
                  <c:v>0.81745581747241758</c:v>
                </c:pt>
                <c:pt idx="45">
                  <c:v>-7.2847213803134192E-2</c:v>
                </c:pt>
                <c:pt idx="46">
                  <c:v>0.70729205855195731</c:v>
                </c:pt>
                <c:pt idx="47">
                  <c:v>6.8791904808885196E-2</c:v>
                </c:pt>
                <c:pt idx="48">
                  <c:v>8.9026064610602251E-2</c:v>
                </c:pt>
                <c:pt idx="49">
                  <c:v>0.25764406295824438</c:v>
                </c:pt>
                <c:pt idx="50">
                  <c:v>0.23066518322262164</c:v>
                </c:pt>
                <c:pt idx="51">
                  <c:v>1.3570334121848724</c:v>
                </c:pt>
                <c:pt idx="52">
                  <c:v>0.56340469996196951</c:v>
                </c:pt>
                <c:pt idx="53">
                  <c:v>0.21717574335481027</c:v>
                </c:pt>
                <c:pt idx="54">
                  <c:v>1.0962375747405195</c:v>
                </c:pt>
                <c:pt idx="55">
                  <c:v>-0.13804617316422263</c:v>
                </c:pt>
                <c:pt idx="56">
                  <c:v>0.50270222055681835</c:v>
                </c:pt>
                <c:pt idx="57">
                  <c:v>0.64883781912477501</c:v>
                </c:pt>
                <c:pt idx="58">
                  <c:v>0.42176558134994968</c:v>
                </c:pt>
                <c:pt idx="59">
                  <c:v>0.7432638981994546</c:v>
                </c:pt>
                <c:pt idx="60">
                  <c:v>0.2329134232005905</c:v>
                </c:pt>
                <c:pt idx="61">
                  <c:v>0.60387301956540362</c:v>
                </c:pt>
                <c:pt idx="62">
                  <c:v>1.0760034149388025</c:v>
                </c:pt>
                <c:pt idx="63">
                  <c:v>0.88939949676741126</c:v>
                </c:pt>
                <c:pt idx="64">
                  <c:v>0.76349805800117121</c:v>
                </c:pt>
                <c:pt idx="65">
                  <c:v>-2.5634174265794396E-2</c:v>
                </c:pt>
                <c:pt idx="66">
                  <c:v>-0.1335496932082858</c:v>
                </c:pt>
                <c:pt idx="67">
                  <c:v>0.16771446383950206</c:v>
                </c:pt>
                <c:pt idx="68">
                  <c:v>1.1884154138372303</c:v>
                </c:pt>
                <c:pt idx="69">
                  <c:v>-2.5634174265794396E-2</c:v>
                </c:pt>
                <c:pt idx="70">
                  <c:v>0.60162477958743477</c:v>
                </c:pt>
                <c:pt idx="71">
                  <c:v>0.42176558134994968</c:v>
                </c:pt>
                <c:pt idx="72">
                  <c:v>3.9564785095294042E-2</c:v>
                </c:pt>
                <c:pt idx="73">
                  <c:v>0.7814839778249203</c:v>
                </c:pt>
                <c:pt idx="74">
                  <c:v>0.91862661648100286</c:v>
                </c:pt>
                <c:pt idx="75">
                  <c:v>1.1389541343219216</c:v>
                </c:pt>
                <c:pt idx="76">
                  <c:v>5.0805984985136554E-2</c:v>
                </c:pt>
                <c:pt idx="77">
                  <c:v>0.48696454071103812</c:v>
                </c:pt>
                <c:pt idx="78">
                  <c:v>1.0355350953353684</c:v>
                </c:pt>
                <c:pt idx="79">
                  <c:v>1.2221390135067587</c:v>
                </c:pt>
                <c:pt idx="80">
                  <c:v>0.21492750337684186</c:v>
                </c:pt>
                <c:pt idx="81">
                  <c:v>0.81295933751647986</c:v>
                </c:pt>
                <c:pt idx="82">
                  <c:v>1.1681812540355132</c:v>
                </c:pt>
                <c:pt idx="83">
                  <c:v>0.5229363803585354</c:v>
                </c:pt>
                <c:pt idx="84">
                  <c:v>1.2918344528237844</c:v>
                </c:pt>
                <c:pt idx="85">
                  <c:v>1.278345012955973</c:v>
                </c:pt>
                <c:pt idx="86">
                  <c:v>5.9798944897011097E-2</c:v>
                </c:pt>
                <c:pt idx="87">
                  <c:v>1.1974083737491048</c:v>
                </c:pt>
                <c:pt idx="88">
                  <c:v>0.76574629797914007</c:v>
                </c:pt>
                <c:pt idx="89">
                  <c:v>0.5409223001822836</c:v>
                </c:pt>
                <c:pt idx="90">
                  <c:v>0.51169518046869245</c:v>
                </c:pt>
                <c:pt idx="91">
                  <c:v>7.104014478685361E-2</c:v>
                </c:pt>
                <c:pt idx="92">
                  <c:v>0.64883781912477501</c:v>
                </c:pt>
                <c:pt idx="93">
                  <c:v>0.61511421945524658</c:v>
                </c:pt>
                <c:pt idx="94">
                  <c:v>0.10701198443435089</c:v>
                </c:pt>
                <c:pt idx="95">
                  <c:v>1.1636847740795764</c:v>
                </c:pt>
                <c:pt idx="96">
                  <c:v>0.89164773674538012</c:v>
                </c:pt>
                <c:pt idx="97">
                  <c:v>0.2329134232005905</c:v>
                </c:pt>
                <c:pt idx="98">
                  <c:v>0.714036778485863</c:v>
                </c:pt>
                <c:pt idx="99">
                  <c:v>0.59712829963149794</c:v>
                </c:pt>
                <c:pt idx="100">
                  <c:v>0.73876741824351733</c:v>
                </c:pt>
                <c:pt idx="101">
                  <c:v>0.19019686361918753</c:v>
                </c:pt>
                <c:pt idx="102">
                  <c:v>0.7522568581113287</c:v>
                </c:pt>
                <c:pt idx="103">
                  <c:v>0.29811238256167893</c:v>
                </c:pt>
                <c:pt idx="104">
                  <c:v>0.17895566372934502</c:v>
                </c:pt>
                <c:pt idx="105">
                  <c:v>0.74551213817742301</c:v>
                </c:pt>
                <c:pt idx="106">
                  <c:v>0.72527797837570596</c:v>
                </c:pt>
                <c:pt idx="107">
                  <c:v>0.84893117716397715</c:v>
                </c:pt>
                <c:pt idx="108">
                  <c:v>7.7784864720759295E-2</c:v>
                </c:pt>
                <c:pt idx="109">
                  <c:v>3.9564785095294042E-2</c:v>
                </c:pt>
                <c:pt idx="110">
                  <c:v>0.32509126229730168</c:v>
                </c:pt>
                <c:pt idx="111">
                  <c:v>0.4937092606449438</c:v>
                </c:pt>
                <c:pt idx="112">
                  <c:v>1.9330625293576542E-2</c:v>
                </c:pt>
                <c:pt idx="113">
                  <c:v>1.0962375747405195</c:v>
                </c:pt>
                <c:pt idx="114">
                  <c:v>0.40153142154823263</c:v>
                </c:pt>
                <c:pt idx="115">
                  <c:v>-0.25270641204061972</c:v>
                </c:pt>
                <c:pt idx="116">
                  <c:v>0.61736245943321499</c:v>
                </c:pt>
                <c:pt idx="117">
                  <c:v>6.4295424852947924E-2</c:v>
                </c:pt>
                <c:pt idx="118">
                  <c:v>0.4847163007330697</c:v>
                </c:pt>
                <c:pt idx="119">
                  <c:v>0.93211605634881423</c:v>
                </c:pt>
                <c:pt idx="120">
                  <c:v>1.1007340546964564</c:v>
                </c:pt>
                <c:pt idx="121">
                  <c:v>0.28237470271589871</c:v>
                </c:pt>
                <c:pt idx="122">
                  <c:v>0.13848734412591046</c:v>
                </c:pt>
                <c:pt idx="123">
                  <c:v>-3.6875374155637353E-2</c:v>
                </c:pt>
                <c:pt idx="124">
                  <c:v>0.99956325568787108</c:v>
                </c:pt>
                <c:pt idx="125">
                  <c:v>0.2329134232005905</c:v>
                </c:pt>
                <c:pt idx="126">
                  <c:v>0.66232725899258638</c:v>
                </c:pt>
                <c:pt idx="127">
                  <c:v>0.54766702011618928</c:v>
                </c:pt>
                <c:pt idx="128">
                  <c:v>0.5409223001822836</c:v>
                </c:pt>
                <c:pt idx="129">
                  <c:v>0.63759661923493205</c:v>
                </c:pt>
                <c:pt idx="130">
                  <c:v>0.51169518046869245</c:v>
                </c:pt>
                <c:pt idx="131">
                  <c:v>6.4295424852947924E-2</c:v>
                </c:pt>
                <c:pt idx="132">
                  <c:v>1.1591882941236387</c:v>
                </c:pt>
                <c:pt idx="133">
                  <c:v>0.19244510359715639</c:v>
                </c:pt>
                <c:pt idx="134">
                  <c:v>0.10251550447841362</c:v>
                </c:pt>
                <c:pt idx="135">
                  <c:v>0.12499790425809909</c:v>
                </c:pt>
                <c:pt idx="136">
                  <c:v>1.1861671738592614</c:v>
                </c:pt>
                <c:pt idx="137">
                  <c:v>0.36106310194479851</c:v>
                </c:pt>
                <c:pt idx="138">
                  <c:v>-7.7343693759071463E-2</c:v>
                </c:pt>
                <c:pt idx="139">
                  <c:v>0.24865110304637028</c:v>
                </c:pt>
                <c:pt idx="140">
                  <c:v>0.84218645723007146</c:v>
                </c:pt>
                <c:pt idx="141">
                  <c:v>0.7050438185739889</c:v>
                </c:pt>
                <c:pt idx="142">
                  <c:v>0.53642582022634677</c:v>
                </c:pt>
                <c:pt idx="143">
                  <c:v>0.7342709382875805</c:v>
                </c:pt>
                <c:pt idx="144">
                  <c:v>0.85342765711991397</c:v>
                </c:pt>
                <c:pt idx="145">
                  <c:v>0.26663702287011892</c:v>
                </c:pt>
                <c:pt idx="146">
                  <c:v>0.14298382408184773</c:v>
                </c:pt>
                <c:pt idx="147">
                  <c:v>-0.16277681292187696</c:v>
                </c:pt>
                <c:pt idx="148">
                  <c:v>-9.9826093538757377E-2</c:v>
                </c:pt>
                <c:pt idx="149">
                  <c:v>0.57464589985181203</c:v>
                </c:pt>
                <c:pt idx="150">
                  <c:v>1.1456988542558273</c:v>
                </c:pt>
                <c:pt idx="151">
                  <c:v>1.0939893347625507</c:v>
                </c:pt>
                <c:pt idx="152">
                  <c:v>0.86691709698772534</c:v>
                </c:pt>
                <c:pt idx="153">
                  <c:v>1.0040597356438079</c:v>
                </c:pt>
                <c:pt idx="154">
                  <c:v>0.86466885700975737</c:v>
                </c:pt>
                <c:pt idx="155">
                  <c:v>9.1274304588570665E-2</c:v>
                </c:pt>
                <c:pt idx="156">
                  <c:v>1.3367992523831553</c:v>
                </c:pt>
                <c:pt idx="157">
                  <c:v>0.90738541659115945</c:v>
                </c:pt>
                <c:pt idx="158">
                  <c:v>0.24415462309043301</c:v>
                </c:pt>
                <c:pt idx="159">
                  <c:v>1.2895862128458155</c:v>
                </c:pt>
                <c:pt idx="160">
                  <c:v>0.3295877422532385</c:v>
                </c:pt>
                <c:pt idx="161">
                  <c:v>1.0962375747405195</c:v>
                </c:pt>
                <c:pt idx="162">
                  <c:v>0.81295933751647986</c:v>
                </c:pt>
                <c:pt idx="163">
                  <c:v>0.61961069941118341</c:v>
                </c:pt>
                <c:pt idx="164">
                  <c:v>0.68256141879430343</c:v>
                </c:pt>
                <c:pt idx="165">
                  <c:v>0.24415462309043301</c:v>
                </c:pt>
                <c:pt idx="166">
                  <c:v>0.17445918377340774</c:v>
                </c:pt>
                <c:pt idx="167">
                  <c:v>3.2820065161388357E-2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35-4E6A-BB6B-9B68A6A9D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217775"/>
        <c:axId val="20521391"/>
      </c:scatterChart>
      <c:valAx>
        <c:axId val="2084217775"/>
        <c:scaling>
          <c:orientation val="minMax"/>
          <c:max val="2000"/>
          <c:min val="1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1391"/>
        <c:crosses val="autoZero"/>
        <c:crossBetween val="midCat"/>
      </c:valAx>
      <c:valAx>
        <c:axId val="2052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Admitted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4217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'Regression results (Xreal)'!$AG$4:$AG$172</c:f>
              <c:numCache>
                <c:formatCode>General</c:formatCode>
                <c:ptCount val="169"/>
                <c:pt idx="0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0.95945945945945943</c:v>
                </c:pt>
                <c:pt idx="4">
                  <c:v>0.94594594594594594</c:v>
                </c:pt>
                <c:pt idx="5">
                  <c:v>0.93243243243243246</c:v>
                </c:pt>
                <c:pt idx="6">
                  <c:v>0.91891891891891886</c:v>
                </c:pt>
                <c:pt idx="7">
                  <c:v>0.90540540540540537</c:v>
                </c:pt>
                <c:pt idx="8">
                  <c:v>0.89189189189189189</c:v>
                </c:pt>
                <c:pt idx="9">
                  <c:v>0.8783783783783784</c:v>
                </c:pt>
                <c:pt idx="10">
                  <c:v>0.86486486486486491</c:v>
                </c:pt>
                <c:pt idx="11">
                  <c:v>0.85135135135135132</c:v>
                </c:pt>
                <c:pt idx="12">
                  <c:v>0.83783783783783783</c:v>
                </c:pt>
                <c:pt idx="13">
                  <c:v>0.82432432432432434</c:v>
                </c:pt>
                <c:pt idx="14">
                  <c:v>0.81081081081081074</c:v>
                </c:pt>
                <c:pt idx="15">
                  <c:v>0.79729729729729726</c:v>
                </c:pt>
                <c:pt idx="16">
                  <c:v>0.78378378378378377</c:v>
                </c:pt>
                <c:pt idx="17">
                  <c:v>0.77027027027027029</c:v>
                </c:pt>
                <c:pt idx="18">
                  <c:v>0.7567567567567568</c:v>
                </c:pt>
                <c:pt idx="19">
                  <c:v>0.7432432432432432</c:v>
                </c:pt>
                <c:pt idx="20">
                  <c:v>0.72972972972972971</c:v>
                </c:pt>
                <c:pt idx="21">
                  <c:v>0.71621621621621623</c:v>
                </c:pt>
                <c:pt idx="22">
                  <c:v>0.70270270270270263</c:v>
                </c:pt>
                <c:pt idx="23">
                  <c:v>0.68918918918918926</c:v>
                </c:pt>
                <c:pt idx="24">
                  <c:v>0.67567567567567566</c:v>
                </c:pt>
                <c:pt idx="25">
                  <c:v>0.66216216216216217</c:v>
                </c:pt>
                <c:pt idx="26">
                  <c:v>0.64864864864864868</c:v>
                </c:pt>
                <c:pt idx="27">
                  <c:v>0.63513513513513509</c:v>
                </c:pt>
                <c:pt idx="28">
                  <c:v>0.6216216216216216</c:v>
                </c:pt>
                <c:pt idx="29">
                  <c:v>0.60810810810810811</c:v>
                </c:pt>
                <c:pt idx="30">
                  <c:v>0.59459459459459452</c:v>
                </c:pt>
                <c:pt idx="31">
                  <c:v>0.58108108108108114</c:v>
                </c:pt>
                <c:pt idx="32">
                  <c:v>0.56756756756756754</c:v>
                </c:pt>
                <c:pt idx="33">
                  <c:v>0.55405405405405406</c:v>
                </c:pt>
                <c:pt idx="34">
                  <c:v>0.54054054054054057</c:v>
                </c:pt>
                <c:pt idx="35">
                  <c:v>0.52702702702702697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0.48648648648648651</c:v>
                </c:pt>
                <c:pt idx="39">
                  <c:v>0.47297297297297303</c:v>
                </c:pt>
                <c:pt idx="40">
                  <c:v>0.45945945945945943</c:v>
                </c:pt>
                <c:pt idx="41">
                  <c:v>0.44594594594594594</c:v>
                </c:pt>
                <c:pt idx="42">
                  <c:v>0.43243243243243246</c:v>
                </c:pt>
                <c:pt idx="43">
                  <c:v>0.41891891891891897</c:v>
                </c:pt>
                <c:pt idx="44">
                  <c:v>0.40540540540540537</c:v>
                </c:pt>
                <c:pt idx="45">
                  <c:v>0.39189189189189189</c:v>
                </c:pt>
                <c:pt idx="46">
                  <c:v>0.3783783783783784</c:v>
                </c:pt>
                <c:pt idx="47">
                  <c:v>0.36486486486486491</c:v>
                </c:pt>
                <c:pt idx="48">
                  <c:v>0.35135135135135132</c:v>
                </c:pt>
                <c:pt idx="49">
                  <c:v>0.33783783783783783</c:v>
                </c:pt>
                <c:pt idx="50">
                  <c:v>0.32432432432432434</c:v>
                </c:pt>
                <c:pt idx="51">
                  <c:v>0.31081081081081086</c:v>
                </c:pt>
                <c:pt idx="52">
                  <c:v>0.29729729729729726</c:v>
                </c:pt>
                <c:pt idx="53">
                  <c:v>0.28378378378378377</c:v>
                </c:pt>
                <c:pt idx="54">
                  <c:v>0.27027027027027029</c:v>
                </c:pt>
                <c:pt idx="55">
                  <c:v>0.2567567567567568</c:v>
                </c:pt>
                <c:pt idx="56">
                  <c:v>0.2432432432432432</c:v>
                </c:pt>
                <c:pt idx="57">
                  <c:v>0.22972972972972971</c:v>
                </c:pt>
                <c:pt idx="58">
                  <c:v>0.21621621621621623</c:v>
                </c:pt>
                <c:pt idx="59">
                  <c:v>0.20270270270270274</c:v>
                </c:pt>
                <c:pt idx="60">
                  <c:v>0.18918918918918914</c:v>
                </c:pt>
                <c:pt idx="61">
                  <c:v>0.18918918918918914</c:v>
                </c:pt>
                <c:pt idx="62">
                  <c:v>0.17567567567567566</c:v>
                </c:pt>
                <c:pt idx="63">
                  <c:v>0.17567567567567566</c:v>
                </c:pt>
                <c:pt idx="64">
                  <c:v>0.17567567567567566</c:v>
                </c:pt>
                <c:pt idx="65">
                  <c:v>0.16216216216216217</c:v>
                </c:pt>
                <c:pt idx="66">
                  <c:v>0.14864864864864868</c:v>
                </c:pt>
                <c:pt idx="67">
                  <c:v>0.14864864864864868</c:v>
                </c:pt>
                <c:pt idx="68">
                  <c:v>0.13513513513513509</c:v>
                </c:pt>
                <c:pt idx="69">
                  <c:v>0.1216216216216216</c:v>
                </c:pt>
                <c:pt idx="70">
                  <c:v>0.10810810810810811</c:v>
                </c:pt>
                <c:pt idx="71">
                  <c:v>0.10810810810810811</c:v>
                </c:pt>
                <c:pt idx="72">
                  <c:v>0.10810810810810811</c:v>
                </c:pt>
                <c:pt idx="73">
                  <c:v>0.10810810810810811</c:v>
                </c:pt>
                <c:pt idx="74">
                  <c:v>9.4594594594594628E-2</c:v>
                </c:pt>
                <c:pt idx="75">
                  <c:v>8.108108108108103E-2</c:v>
                </c:pt>
                <c:pt idx="76">
                  <c:v>6.7567567567567544E-2</c:v>
                </c:pt>
                <c:pt idx="77">
                  <c:v>6.7567567567567544E-2</c:v>
                </c:pt>
                <c:pt idx="78">
                  <c:v>5.4054054054054057E-2</c:v>
                </c:pt>
                <c:pt idx="79">
                  <c:v>5.4054054054054057E-2</c:v>
                </c:pt>
                <c:pt idx="80">
                  <c:v>4.0540540540540571E-2</c:v>
                </c:pt>
                <c:pt idx="81">
                  <c:v>4.0540540540540571E-2</c:v>
                </c:pt>
                <c:pt idx="82">
                  <c:v>4.0540540540540571E-2</c:v>
                </c:pt>
                <c:pt idx="83">
                  <c:v>4.0540540540540571E-2</c:v>
                </c:pt>
                <c:pt idx="84">
                  <c:v>2.7027027027026973E-2</c:v>
                </c:pt>
                <c:pt idx="85">
                  <c:v>1.3513513513513487E-2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'Regression results (Xreal)'!$AH$4:$AH$172</c:f>
              <c:numCache>
                <c:formatCode>General</c:formatCode>
                <c:ptCount val="1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0.98936170212765961</c:v>
                </c:pt>
                <c:pt idx="62">
                  <c:v>0.98936170212765961</c:v>
                </c:pt>
                <c:pt idx="63">
                  <c:v>0.97872340425531912</c:v>
                </c:pt>
                <c:pt idx="64">
                  <c:v>0.96808510638297873</c:v>
                </c:pt>
                <c:pt idx="65">
                  <c:v>0.96808510638297873</c:v>
                </c:pt>
                <c:pt idx="66">
                  <c:v>0.96808510638297873</c:v>
                </c:pt>
                <c:pt idx="67">
                  <c:v>0.95744680851063835</c:v>
                </c:pt>
                <c:pt idx="68">
                  <c:v>0.95744680851063835</c:v>
                </c:pt>
                <c:pt idx="69">
                  <c:v>0.95744680851063835</c:v>
                </c:pt>
                <c:pt idx="70">
                  <c:v>0.95744680851063835</c:v>
                </c:pt>
                <c:pt idx="71">
                  <c:v>0.94680851063829785</c:v>
                </c:pt>
                <c:pt idx="72">
                  <c:v>0.93617021276595747</c:v>
                </c:pt>
                <c:pt idx="73">
                  <c:v>0.92553191489361697</c:v>
                </c:pt>
                <c:pt idx="74">
                  <c:v>0.92553191489361697</c:v>
                </c:pt>
                <c:pt idx="75">
                  <c:v>0.92553191489361697</c:v>
                </c:pt>
                <c:pt idx="76">
                  <c:v>0.92553191489361697</c:v>
                </c:pt>
                <c:pt idx="77">
                  <c:v>0.91489361702127658</c:v>
                </c:pt>
                <c:pt idx="78">
                  <c:v>0.91489361702127658</c:v>
                </c:pt>
                <c:pt idx="79">
                  <c:v>0.9042553191489362</c:v>
                </c:pt>
                <c:pt idx="80">
                  <c:v>0.9042553191489362</c:v>
                </c:pt>
                <c:pt idx="81">
                  <c:v>0.8936170212765957</c:v>
                </c:pt>
                <c:pt idx="82">
                  <c:v>0.88297872340425532</c:v>
                </c:pt>
                <c:pt idx="83">
                  <c:v>0.87234042553191493</c:v>
                </c:pt>
                <c:pt idx="84">
                  <c:v>0.87234042553191493</c:v>
                </c:pt>
                <c:pt idx="85">
                  <c:v>0.87234042553191493</c:v>
                </c:pt>
                <c:pt idx="86">
                  <c:v>0.87234042553191493</c:v>
                </c:pt>
                <c:pt idx="87">
                  <c:v>0.86170212765957444</c:v>
                </c:pt>
                <c:pt idx="88">
                  <c:v>0.85106382978723405</c:v>
                </c:pt>
                <c:pt idx="89">
                  <c:v>0.84042553191489366</c:v>
                </c:pt>
                <c:pt idx="90">
                  <c:v>0.82978723404255317</c:v>
                </c:pt>
                <c:pt idx="91">
                  <c:v>0.81914893617021278</c:v>
                </c:pt>
                <c:pt idx="92">
                  <c:v>0.8085106382978724</c:v>
                </c:pt>
                <c:pt idx="93">
                  <c:v>0.7978723404255319</c:v>
                </c:pt>
                <c:pt idx="94">
                  <c:v>0.78723404255319152</c:v>
                </c:pt>
                <c:pt idx="95">
                  <c:v>0.77659574468085113</c:v>
                </c:pt>
                <c:pt idx="96">
                  <c:v>0.76595744680851063</c:v>
                </c:pt>
                <c:pt idx="97">
                  <c:v>0.75531914893617025</c:v>
                </c:pt>
                <c:pt idx="98">
                  <c:v>0.74468085106382986</c:v>
                </c:pt>
                <c:pt idx="99">
                  <c:v>0.73404255319148937</c:v>
                </c:pt>
                <c:pt idx="100">
                  <c:v>0.72340425531914887</c:v>
                </c:pt>
                <c:pt idx="101">
                  <c:v>0.71276595744680848</c:v>
                </c:pt>
                <c:pt idx="102">
                  <c:v>0.7021276595744681</c:v>
                </c:pt>
                <c:pt idx="103">
                  <c:v>0.6914893617021276</c:v>
                </c:pt>
                <c:pt idx="104">
                  <c:v>0.68085106382978722</c:v>
                </c:pt>
                <c:pt idx="105">
                  <c:v>0.67021276595744683</c:v>
                </c:pt>
                <c:pt idx="106">
                  <c:v>0.65957446808510634</c:v>
                </c:pt>
                <c:pt idx="107">
                  <c:v>0.64893617021276595</c:v>
                </c:pt>
                <c:pt idx="108">
                  <c:v>0.63829787234042556</c:v>
                </c:pt>
                <c:pt idx="109">
                  <c:v>0.62765957446808507</c:v>
                </c:pt>
                <c:pt idx="110">
                  <c:v>0.61702127659574468</c:v>
                </c:pt>
                <c:pt idx="111">
                  <c:v>0.6063829787234043</c:v>
                </c:pt>
                <c:pt idx="112">
                  <c:v>0.5957446808510638</c:v>
                </c:pt>
                <c:pt idx="113">
                  <c:v>0.58510638297872342</c:v>
                </c:pt>
                <c:pt idx="114">
                  <c:v>0.57446808510638303</c:v>
                </c:pt>
                <c:pt idx="115">
                  <c:v>0.56382978723404253</c:v>
                </c:pt>
                <c:pt idx="116">
                  <c:v>0.55319148936170215</c:v>
                </c:pt>
                <c:pt idx="117">
                  <c:v>0.54255319148936176</c:v>
                </c:pt>
                <c:pt idx="118">
                  <c:v>0.53191489361702127</c:v>
                </c:pt>
                <c:pt idx="119">
                  <c:v>0.52127659574468077</c:v>
                </c:pt>
                <c:pt idx="120">
                  <c:v>0.5106382978723405</c:v>
                </c:pt>
                <c:pt idx="121">
                  <c:v>0.5</c:v>
                </c:pt>
                <c:pt idx="122">
                  <c:v>0.48936170212765961</c:v>
                </c:pt>
                <c:pt idx="123">
                  <c:v>0.47872340425531912</c:v>
                </c:pt>
                <c:pt idx="124">
                  <c:v>0.46808510638297873</c:v>
                </c:pt>
                <c:pt idx="125">
                  <c:v>0.45744680851063835</c:v>
                </c:pt>
                <c:pt idx="126">
                  <c:v>0.44680851063829785</c:v>
                </c:pt>
                <c:pt idx="127">
                  <c:v>0.43617021276595747</c:v>
                </c:pt>
                <c:pt idx="128">
                  <c:v>0.42553191489361697</c:v>
                </c:pt>
                <c:pt idx="129">
                  <c:v>0.41489361702127658</c:v>
                </c:pt>
                <c:pt idx="130">
                  <c:v>0.4042553191489362</c:v>
                </c:pt>
                <c:pt idx="131">
                  <c:v>0.3936170212765957</c:v>
                </c:pt>
                <c:pt idx="132">
                  <c:v>0.38297872340425532</c:v>
                </c:pt>
                <c:pt idx="133">
                  <c:v>0.37234042553191493</c:v>
                </c:pt>
                <c:pt idx="134">
                  <c:v>0.36170212765957444</c:v>
                </c:pt>
                <c:pt idx="135">
                  <c:v>0.35106382978723405</c:v>
                </c:pt>
                <c:pt idx="136">
                  <c:v>0.34042553191489366</c:v>
                </c:pt>
                <c:pt idx="137">
                  <c:v>0.32978723404255317</c:v>
                </c:pt>
                <c:pt idx="138">
                  <c:v>0.31914893617021278</c:v>
                </c:pt>
                <c:pt idx="139">
                  <c:v>0.30851063829787229</c:v>
                </c:pt>
                <c:pt idx="140">
                  <c:v>0.2978723404255319</c:v>
                </c:pt>
                <c:pt idx="141">
                  <c:v>0.28723404255319152</c:v>
                </c:pt>
                <c:pt idx="142">
                  <c:v>0.27659574468085102</c:v>
                </c:pt>
                <c:pt idx="143">
                  <c:v>0.26595744680851063</c:v>
                </c:pt>
                <c:pt idx="144">
                  <c:v>0.25531914893617025</c:v>
                </c:pt>
                <c:pt idx="145">
                  <c:v>0.24468085106382975</c:v>
                </c:pt>
                <c:pt idx="146">
                  <c:v>0.23404255319148937</c:v>
                </c:pt>
                <c:pt idx="147">
                  <c:v>0.22340425531914898</c:v>
                </c:pt>
                <c:pt idx="148">
                  <c:v>0.21276595744680848</c:v>
                </c:pt>
                <c:pt idx="149">
                  <c:v>0.2021276595744681</c:v>
                </c:pt>
                <c:pt idx="150">
                  <c:v>0.19148936170212771</c:v>
                </c:pt>
                <c:pt idx="151">
                  <c:v>0.18085106382978722</c:v>
                </c:pt>
                <c:pt idx="152">
                  <c:v>0.17021276595744683</c:v>
                </c:pt>
                <c:pt idx="153">
                  <c:v>0.15957446808510634</c:v>
                </c:pt>
                <c:pt idx="154">
                  <c:v>0.14893617021276595</c:v>
                </c:pt>
                <c:pt idx="155">
                  <c:v>0.13829787234042556</c:v>
                </c:pt>
                <c:pt idx="156">
                  <c:v>0.12765957446808507</c:v>
                </c:pt>
                <c:pt idx="157">
                  <c:v>0.11702127659574468</c:v>
                </c:pt>
                <c:pt idx="158">
                  <c:v>0.1063829787234043</c:v>
                </c:pt>
                <c:pt idx="159">
                  <c:v>9.5744680851063801E-2</c:v>
                </c:pt>
                <c:pt idx="160">
                  <c:v>8.5106382978723416E-2</c:v>
                </c:pt>
                <c:pt idx="161">
                  <c:v>7.4468085106383031E-2</c:v>
                </c:pt>
                <c:pt idx="162">
                  <c:v>6.3829787234042534E-2</c:v>
                </c:pt>
                <c:pt idx="163">
                  <c:v>5.3191489361702149E-2</c:v>
                </c:pt>
                <c:pt idx="164">
                  <c:v>4.2553191489361653E-2</c:v>
                </c:pt>
                <c:pt idx="165">
                  <c:v>3.1914893617021267E-2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A-41E3-AC8B-DEF2287C1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88111"/>
        <c:axId val="351264623"/>
      </c:scatterChart>
      <c:valAx>
        <c:axId val="992881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264623"/>
        <c:crosses val="autoZero"/>
        <c:crossBetween val="midCat"/>
      </c:valAx>
      <c:valAx>
        <c:axId val="35126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28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'SAT Admittance'!$C$4</c:f>
              <c:strCache>
                <c:ptCount val="1"/>
                <c:pt idx="0">
                  <c:v>Admitted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'SAT Admittance'!$B$5:$B$172</c:f>
              <c:numCache>
                <c:formatCode>General</c:formatCode>
                <c:ptCount val="168"/>
                <c:pt idx="0">
                  <c:v>1363</c:v>
                </c:pt>
                <c:pt idx="1">
                  <c:v>1792</c:v>
                </c:pt>
                <c:pt idx="2">
                  <c:v>1954</c:v>
                </c:pt>
                <c:pt idx="3">
                  <c:v>1653</c:v>
                </c:pt>
                <c:pt idx="4">
                  <c:v>1593</c:v>
                </c:pt>
                <c:pt idx="5">
                  <c:v>1755</c:v>
                </c:pt>
                <c:pt idx="6">
                  <c:v>1775</c:v>
                </c:pt>
                <c:pt idx="7">
                  <c:v>1887</c:v>
                </c:pt>
                <c:pt idx="8">
                  <c:v>1893</c:v>
                </c:pt>
                <c:pt idx="9">
                  <c:v>1580</c:v>
                </c:pt>
                <c:pt idx="10">
                  <c:v>1857</c:v>
                </c:pt>
                <c:pt idx="11">
                  <c:v>1880</c:v>
                </c:pt>
                <c:pt idx="12">
                  <c:v>1664</c:v>
                </c:pt>
                <c:pt idx="13">
                  <c:v>1364</c:v>
                </c:pt>
                <c:pt idx="14">
                  <c:v>1693</c:v>
                </c:pt>
                <c:pt idx="15">
                  <c:v>1850</c:v>
                </c:pt>
                <c:pt idx="16">
                  <c:v>1633</c:v>
                </c:pt>
                <c:pt idx="17">
                  <c:v>1634</c:v>
                </c:pt>
                <c:pt idx="18">
                  <c:v>1636</c:v>
                </c:pt>
                <c:pt idx="19">
                  <c:v>1855</c:v>
                </c:pt>
                <c:pt idx="20">
                  <c:v>1987</c:v>
                </c:pt>
                <c:pt idx="21">
                  <c:v>1997</c:v>
                </c:pt>
                <c:pt idx="22">
                  <c:v>1422</c:v>
                </c:pt>
                <c:pt idx="23">
                  <c:v>1508</c:v>
                </c:pt>
                <c:pt idx="24">
                  <c:v>1720</c:v>
                </c:pt>
                <c:pt idx="25">
                  <c:v>1879</c:v>
                </c:pt>
                <c:pt idx="26">
                  <c:v>1634</c:v>
                </c:pt>
                <c:pt idx="27">
                  <c:v>1802</c:v>
                </c:pt>
                <c:pt idx="28">
                  <c:v>1849</c:v>
                </c:pt>
                <c:pt idx="29">
                  <c:v>1764</c:v>
                </c:pt>
                <c:pt idx="30">
                  <c:v>1460</c:v>
                </c:pt>
                <c:pt idx="31">
                  <c:v>1675</c:v>
                </c:pt>
                <c:pt idx="32">
                  <c:v>1656</c:v>
                </c:pt>
                <c:pt idx="33">
                  <c:v>2020</c:v>
                </c:pt>
                <c:pt idx="34">
                  <c:v>1850</c:v>
                </c:pt>
                <c:pt idx="35">
                  <c:v>1865</c:v>
                </c:pt>
                <c:pt idx="36">
                  <c:v>1664</c:v>
                </c:pt>
                <c:pt idx="37">
                  <c:v>1872</c:v>
                </c:pt>
                <c:pt idx="38">
                  <c:v>1654</c:v>
                </c:pt>
                <c:pt idx="39">
                  <c:v>1393</c:v>
                </c:pt>
                <c:pt idx="40">
                  <c:v>1587</c:v>
                </c:pt>
                <c:pt idx="41">
                  <c:v>1631</c:v>
                </c:pt>
                <c:pt idx="42">
                  <c:v>1931</c:v>
                </c:pt>
                <c:pt idx="43">
                  <c:v>1370</c:v>
                </c:pt>
                <c:pt idx="44">
                  <c:v>1810</c:v>
                </c:pt>
                <c:pt idx="45">
                  <c:v>1414</c:v>
                </c:pt>
                <c:pt idx="46">
                  <c:v>1761</c:v>
                </c:pt>
                <c:pt idx="47">
                  <c:v>1477</c:v>
                </c:pt>
                <c:pt idx="48">
                  <c:v>1486</c:v>
                </c:pt>
                <c:pt idx="49">
                  <c:v>1561</c:v>
                </c:pt>
                <c:pt idx="50">
                  <c:v>1549</c:v>
                </c:pt>
                <c:pt idx="51">
                  <c:v>2050</c:v>
                </c:pt>
                <c:pt idx="52">
                  <c:v>1697</c:v>
                </c:pt>
                <c:pt idx="53">
                  <c:v>1543</c:v>
                </c:pt>
                <c:pt idx="54">
                  <c:v>1934</c:v>
                </c:pt>
                <c:pt idx="55">
                  <c:v>1385</c:v>
                </c:pt>
                <c:pt idx="56">
                  <c:v>1670</c:v>
                </c:pt>
                <c:pt idx="57">
                  <c:v>1735</c:v>
                </c:pt>
                <c:pt idx="58">
                  <c:v>1634</c:v>
                </c:pt>
                <c:pt idx="59">
                  <c:v>1777</c:v>
                </c:pt>
                <c:pt idx="60">
                  <c:v>1550</c:v>
                </c:pt>
                <c:pt idx="61">
                  <c:v>1715</c:v>
                </c:pt>
                <c:pt idx="62">
                  <c:v>1925</c:v>
                </c:pt>
                <c:pt idx="63">
                  <c:v>1842</c:v>
                </c:pt>
                <c:pt idx="64">
                  <c:v>1786</c:v>
                </c:pt>
                <c:pt idx="65">
                  <c:v>1435</c:v>
                </c:pt>
                <c:pt idx="66">
                  <c:v>1387</c:v>
                </c:pt>
                <c:pt idx="67">
                  <c:v>1521</c:v>
                </c:pt>
                <c:pt idx="68">
                  <c:v>1975</c:v>
                </c:pt>
                <c:pt idx="69">
                  <c:v>1435</c:v>
                </c:pt>
                <c:pt idx="70">
                  <c:v>1714</c:v>
                </c:pt>
                <c:pt idx="71">
                  <c:v>1634</c:v>
                </c:pt>
                <c:pt idx="72">
                  <c:v>1464</c:v>
                </c:pt>
                <c:pt idx="73">
                  <c:v>1794</c:v>
                </c:pt>
                <c:pt idx="74">
                  <c:v>1855</c:v>
                </c:pt>
                <c:pt idx="75">
                  <c:v>1953</c:v>
                </c:pt>
                <c:pt idx="76">
                  <c:v>1469</c:v>
                </c:pt>
                <c:pt idx="77">
                  <c:v>1663</c:v>
                </c:pt>
                <c:pt idx="78">
                  <c:v>1907</c:v>
                </c:pt>
                <c:pt idx="79">
                  <c:v>1990</c:v>
                </c:pt>
                <c:pt idx="80">
                  <c:v>1542</c:v>
                </c:pt>
                <c:pt idx="81">
                  <c:v>1808</c:v>
                </c:pt>
                <c:pt idx="82">
                  <c:v>1966</c:v>
                </c:pt>
                <c:pt idx="83">
                  <c:v>1679</c:v>
                </c:pt>
                <c:pt idx="84">
                  <c:v>2021</c:v>
                </c:pt>
                <c:pt idx="85">
                  <c:v>2015</c:v>
                </c:pt>
                <c:pt idx="86">
                  <c:v>1473</c:v>
                </c:pt>
                <c:pt idx="87">
                  <c:v>1979</c:v>
                </c:pt>
                <c:pt idx="88">
                  <c:v>1787</c:v>
                </c:pt>
                <c:pt idx="89">
                  <c:v>1687</c:v>
                </c:pt>
                <c:pt idx="90">
                  <c:v>1674</c:v>
                </c:pt>
                <c:pt idx="91">
                  <c:v>1478</c:v>
                </c:pt>
                <c:pt idx="92">
                  <c:v>1735</c:v>
                </c:pt>
                <c:pt idx="93">
                  <c:v>1720</c:v>
                </c:pt>
                <c:pt idx="94">
                  <c:v>1494</c:v>
                </c:pt>
                <c:pt idx="95">
                  <c:v>1964</c:v>
                </c:pt>
                <c:pt idx="96">
                  <c:v>1843</c:v>
                </c:pt>
                <c:pt idx="97">
                  <c:v>1550</c:v>
                </c:pt>
                <c:pt idx="98">
                  <c:v>1764</c:v>
                </c:pt>
                <c:pt idx="99">
                  <c:v>1712</c:v>
                </c:pt>
                <c:pt idx="100">
                  <c:v>1775</c:v>
                </c:pt>
                <c:pt idx="101">
                  <c:v>1531</c:v>
                </c:pt>
                <c:pt idx="102">
                  <c:v>1781</c:v>
                </c:pt>
                <c:pt idx="103">
                  <c:v>1579</c:v>
                </c:pt>
                <c:pt idx="104">
                  <c:v>1526</c:v>
                </c:pt>
                <c:pt idx="105">
                  <c:v>1778</c:v>
                </c:pt>
                <c:pt idx="106">
                  <c:v>1769</c:v>
                </c:pt>
                <c:pt idx="107">
                  <c:v>1824</c:v>
                </c:pt>
                <c:pt idx="108">
                  <c:v>1481</c:v>
                </c:pt>
                <c:pt idx="109">
                  <c:v>1464</c:v>
                </c:pt>
                <c:pt idx="110">
                  <c:v>1591</c:v>
                </c:pt>
                <c:pt idx="111">
                  <c:v>1666</c:v>
                </c:pt>
                <c:pt idx="112">
                  <c:v>1455</c:v>
                </c:pt>
                <c:pt idx="113">
                  <c:v>1934</c:v>
                </c:pt>
                <c:pt idx="114">
                  <c:v>1625</c:v>
                </c:pt>
                <c:pt idx="115">
                  <c:v>1334</c:v>
                </c:pt>
                <c:pt idx="116">
                  <c:v>1721</c:v>
                </c:pt>
                <c:pt idx="117">
                  <c:v>1475</c:v>
                </c:pt>
                <c:pt idx="118">
                  <c:v>1662</c:v>
                </c:pt>
                <c:pt idx="119">
                  <c:v>1861</c:v>
                </c:pt>
                <c:pt idx="120">
                  <c:v>1936</c:v>
                </c:pt>
                <c:pt idx="121">
                  <c:v>1572</c:v>
                </c:pt>
                <c:pt idx="122">
                  <c:v>1508</c:v>
                </c:pt>
                <c:pt idx="123">
                  <c:v>1430</c:v>
                </c:pt>
                <c:pt idx="124">
                  <c:v>1891</c:v>
                </c:pt>
                <c:pt idx="125">
                  <c:v>1550</c:v>
                </c:pt>
                <c:pt idx="126">
                  <c:v>1741</c:v>
                </c:pt>
                <c:pt idx="127">
                  <c:v>1690</c:v>
                </c:pt>
                <c:pt idx="128">
                  <c:v>1687</c:v>
                </c:pt>
                <c:pt idx="129">
                  <c:v>1730</c:v>
                </c:pt>
                <c:pt idx="130">
                  <c:v>1674</c:v>
                </c:pt>
                <c:pt idx="131">
                  <c:v>1475</c:v>
                </c:pt>
                <c:pt idx="132">
                  <c:v>1962</c:v>
                </c:pt>
                <c:pt idx="133">
                  <c:v>1532</c:v>
                </c:pt>
                <c:pt idx="134">
                  <c:v>1492</c:v>
                </c:pt>
                <c:pt idx="135">
                  <c:v>1502</c:v>
                </c:pt>
                <c:pt idx="136">
                  <c:v>1974</c:v>
                </c:pt>
                <c:pt idx="137">
                  <c:v>1607</c:v>
                </c:pt>
                <c:pt idx="138">
                  <c:v>1412</c:v>
                </c:pt>
                <c:pt idx="139">
                  <c:v>1557</c:v>
                </c:pt>
                <c:pt idx="140">
                  <c:v>1821</c:v>
                </c:pt>
                <c:pt idx="141">
                  <c:v>1760</c:v>
                </c:pt>
                <c:pt idx="142">
                  <c:v>1685</c:v>
                </c:pt>
                <c:pt idx="143">
                  <c:v>1773</c:v>
                </c:pt>
                <c:pt idx="144">
                  <c:v>1826</c:v>
                </c:pt>
                <c:pt idx="145">
                  <c:v>1565</c:v>
                </c:pt>
                <c:pt idx="146">
                  <c:v>1510</c:v>
                </c:pt>
                <c:pt idx="147">
                  <c:v>1374</c:v>
                </c:pt>
                <c:pt idx="148">
                  <c:v>1402</c:v>
                </c:pt>
                <c:pt idx="149">
                  <c:v>1702</c:v>
                </c:pt>
                <c:pt idx="150">
                  <c:v>1956</c:v>
                </c:pt>
                <c:pt idx="151">
                  <c:v>1933</c:v>
                </c:pt>
                <c:pt idx="152">
                  <c:v>1832</c:v>
                </c:pt>
                <c:pt idx="153">
                  <c:v>1893</c:v>
                </c:pt>
                <c:pt idx="154">
                  <c:v>1831</c:v>
                </c:pt>
                <c:pt idx="155">
                  <c:v>1487</c:v>
                </c:pt>
                <c:pt idx="156">
                  <c:v>2041</c:v>
                </c:pt>
                <c:pt idx="157">
                  <c:v>1850</c:v>
                </c:pt>
                <c:pt idx="158">
                  <c:v>1555</c:v>
                </c:pt>
                <c:pt idx="159">
                  <c:v>2020</c:v>
                </c:pt>
                <c:pt idx="160">
                  <c:v>1593</c:v>
                </c:pt>
                <c:pt idx="161">
                  <c:v>1934</c:v>
                </c:pt>
                <c:pt idx="162">
                  <c:v>1808</c:v>
                </c:pt>
                <c:pt idx="163">
                  <c:v>1722</c:v>
                </c:pt>
                <c:pt idx="164">
                  <c:v>1750</c:v>
                </c:pt>
                <c:pt idx="165">
                  <c:v>1555</c:v>
                </c:pt>
                <c:pt idx="166">
                  <c:v>1524</c:v>
                </c:pt>
                <c:pt idx="167">
                  <c:v>1461</c:v>
                </c:pt>
              </c:numCache>
            </c:numRef>
          </c:xVal>
          <c:yVal>
            <c:numRef>
              <c:f>'SAT Admittance'!$C$5:$C$172</c:f>
              <c:numCache>
                <c:formatCode>General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6-447C-A4C3-0BF657756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660047"/>
        <c:axId val="1966301551"/>
      </c:scatterChart>
      <c:valAx>
        <c:axId val="208566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6301551"/>
        <c:crosses val="autoZero"/>
        <c:crossBetween val="midCat"/>
      </c:valAx>
      <c:valAx>
        <c:axId val="196630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Admitted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66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828675</xdr:colOff>
      <xdr:row>19</xdr:row>
      <xdr:rowOff>66675</xdr:rowOff>
    </xdr:from>
    <xdr:to>
      <xdr:col>8</xdr:col>
      <xdr:colOff>809625</xdr:colOff>
      <xdr:row>38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9A1CFB-D049-4D5E-BEB2-890CA8992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6</xdr:row>
      <xdr:rowOff>123826</xdr:rowOff>
    </xdr:from>
    <xdr:to>
      <xdr:col>21</xdr:col>
      <xdr:colOff>19049</xdr:colOff>
      <xdr:row>23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A284E-D899-4483-B903-4B5B3D54B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6</xdr:row>
      <xdr:rowOff>19051</xdr:rowOff>
    </xdr:from>
    <xdr:to>
      <xdr:col>16</xdr:col>
      <xdr:colOff>285750</xdr:colOff>
      <xdr:row>27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6980EA-A583-4B62-9BAF-E532DDCF5E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3</xdr:row>
      <xdr:rowOff>142875</xdr:rowOff>
    </xdr:from>
    <xdr:to>
      <xdr:col>8</xdr:col>
      <xdr:colOff>19050</xdr:colOff>
      <xdr:row>5</xdr:row>
      <xdr:rowOff>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B7129EB0-1991-4DED-9F4C-6F08897FC9B2}"/>
            </a:ext>
          </a:extLst>
        </xdr:cNvPr>
        <xdr:cNvSpPr/>
      </xdr:nvSpPr>
      <xdr:spPr>
        <a:xfrm>
          <a:off x="5876925" y="647700"/>
          <a:ext cx="552450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4D5F-B236-4D5F-8B3B-2303C33B8A6A}">
  <dimension ref="A1:I192"/>
  <sheetViews>
    <sheetView workbookViewId="0">
      <selection activeCell="B18" sqref="B18"/>
    </sheetView>
  </sheetViews>
  <sheetFormatPr defaultRowHeight="15" x14ac:dyDescent="0.25"/>
  <cols>
    <col min="1" max="1" width="17.28515625" style="4" customWidth="1"/>
    <col min="2" max="2" width="21.42578125" style="4" customWidth="1"/>
    <col min="3" max="3" width="21.140625" style="4" customWidth="1"/>
    <col min="4" max="4" width="15.7109375" style="4" customWidth="1"/>
    <col min="5" max="5" width="24.42578125" style="4" customWidth="1"/>
    <col min="6" max="6" width="16.5703125" style="4" customWidth="1"/>
    <col min="7" max="7" width="16.42578125" style="4" customWidth="1"/>
    <col min="8" max="8" width="15.42578125" style="4" customWidth="1"/>
    <col min="9" max="9" width="16.42578125" style="4" customWidth="1"/>
    <col min="10" max="16384" width="9.140625" style="4"/>
  </cols>
  <sheetData>
    <row r="1" spans="1:9" x14ac:dyDescent="0.25">
      <c r="A1" s="4" t="s">
        <v>3</v>
      </c>
    </row>
    <row r="2" spans="1:9" ht="15.75" thickBot="1" x14ac:dyDescent="0.3"/>
    <row r="3" spans="1:9" x14ac:dyDescent="0.25">
      <c r="A3" s="5" t="s">
        <v>4</v>
      </c>
      <c r="B3" s="5"/>
    </row>
    <row r="4" spans="1:9" x14ac:dyDescent="0.25">
      <c r="A4" s="6" t="s">
        <v>5</v>
      </c>
      <c r="B4" s="6">
        <v>0.82636511244734578</v>
      </c>
    </row>
    <row r="5" spans="1:9" x14ac:dyDescent="0.25">
      <c r="A5" s="6" t="s">
        <v>6</v>
      </c>
      <c r="B5" s="6">
        <v>0.68287929907011446</v>
      </c>
    </row>
    <row r="6" spans="1:9" x14ac:dyDescent="0.25">
      <c r="A6" s="6" t="s">
        <v>7</v>
      </c>
      <c r="B6" s="6">
        <v>0.68096893340186215</v>
      </c>
    </row>
    <row r="7" spans="1:9" x14ac:dyDescent="0.25">
      <c r="A7" s="6" t="s">
        <v>8</v>
      </c>
      <c r="B7" s="6">
        <v>0.28124408552895586</v>
      </c>
    </row>
    <row r="8" spans="1:9" ht="15.75" thickBot="1" x14ac:dyDescent="0.3">
      <c r="A8" s="7" t="s">
        <v>9</v>
      </c>
      <c r="B8" s="7">
        <v>168</v>
      </c>
    </row>
    <row r="10" spans="1:9" ht="15.75" thickBot="1" x14ac:dyDescent="0.3">
      <c r="A10" s="4" t="s">
        <v>10</v>
      </c>
    </row>
    <row r="11" spans="1:9" x14ac:dyDescent="0.25">
      <c r="A11" s="8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9" x14ac:dyDescent="0.25">
      <c r="A12" s="6" t="s">
        <v>11</v>
      </c>
      <c r="B12" s="6">
        <v>1</v>
      </c>
      <c r="C12" s="6">
        <v>28.274454787688729</v>
      </c>
      <c r="D12" s="6">
        <v>28.274454787688729</v>
      </c>
      <c r="E12" s="6">
        <v>357.45999335029887</v>
      </c>
      <c r="F12" s="6">
        <v>2.9820078056971873E-43</v>
      </c>
    </row>
    <row r="13" spans="1:9" x14ac:dyDescent="0.25">
      <c r="A13" s="6" t="s">
        <v>12</v>
      </c>
      <c r="B13" s="6">
        <v>166</v>
      </c>
      <c r="C13" s="6">
        <v>13.130307117073091</v>
      </c>
      <c r="D13" s="6">
        <v>7.9098235645018625E-2</v>
      </c>
      <c r="E13" s="6"/>
      <c r="F13" s="6"/>
    </row>
    <row r="14" spans="1:9" ht="15.75" thickBot="1" x14ac:dyDescent="0.3">
      <c r="A14" s="7" t="s">
        <v>13</v>
      </c>
      <c r="B14" s="7">
        <v>167</v>
      </c>
      <c r="C14" s="7">
        <v>41.40476190476182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20</v>
      </c>
      <c r="C16" s="8" t="s">
        <v>8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</row>
    <row r="17" spans="1:9" x14ac:dyDescent="0.25">
      <c r="A17" s="6" t="s">
        <v>14</v>
      </c>
      <c r="B17" s="6">
        <v>-3.2518585426506847</v>
      </c>
      <c r="C17" s="6">
        <v>0.20275432380742645</v>
      </c>
      <c r="D17" s="6">
        <v>-16.038417734258825</v>
      </c>
      <c r="E17" s="6">
        <v>1.4479746196976893E-35</v>
      </c>
      <c r="F17" s="6">
        <v>-3.6521681159751123</v>
      </c>
      <c r="G17" s="6">
        <v>-2.8515489693262572</v>
      </c>
      <c r="H17" s="6">
        <v>-3.6521681159751123</v>
      </c>
      <c r="I17" s="6">
        <v>-2.8515489693262572</v>
      </c>
    </row>
    <row r="18" spans="1:9" ht="15.75" thickBot="1" x14ac:dyDescent="0.3">
      <c r="A18" s="7" t="s">
        <v>0</v>
      </c>
      <c r="B18" s="7">
        <v>2.2482399779685646E-3</v>
      </c>
      <c r="C18" s="7">
        <v>1.189128928838654E-4</v>
      </c>
      <c r="D18" s="7">
        <v>18.906612423972199</v>
      </c>
      <c r="E18" s="7">
        <v>2.9820078056967202E-43</v>
      </c>
      <c r="F18" s="7">
        <v>2.0134633847042689E-3</v>
      </c>
      <c r="G18" s="7">
        <v>2.4830165712328603E-3</v>
      </c>
      <c r="H18" s="7">
        <v>2.0134633847042689E-3</v>
      </c>
      <c r="I18" s="7">
        <v>2.4830165712328603E-3</v>
      </c>
    </row>
    <row r="22" spans="1:9" x14ac:dyDescent="0.25">
      <c r="A22" s="4" t="s">
        <v>27</v>
      </c>
    </row>
    <row r="23" spans="1:9" ht="15.75" thickBot="1" x14ac:dyDescent="0.3"/>
    <row r="24" spans="1:9" x14ac:dyDescent="0.25">
      <c r="A24" s="8" t="s">
        <v>28</v>
      </c>
      <c r="B24" s="8" t="s">
        <v>29</v>
      </c>
      <c r="C24" s="8" t="s">
        <v>30</v>
      </c>
    </row>
    <row r="25" spans="1:9" x14ac:dyDescent="0.25">
      <c r="A25" s="6">
        <v>1</v>
      </c>
      <c r="B25" s="6">
        <v>-0.18750745267953128</v>
      </c>
      <c r="C25" s="6">
        <v>0.18750745267953128</v>
      </c>
    </row>
    <row r="26" spans="1:9" x14ac:dyDescent="0.25">
      <c r="A26" s="6">
        <v>2</v>
      </c>
      <c r="B26" s="6">
        <v>0.77698749786898258</v>
      </c>
      <c r="C26" s="6">
        <v>0.22301250213101742</v>
      </c>
    </row>
    <row r="27" spans="1:9" x14ac:dyDescent="0.25">
      <c r="A27" s="6">
        <v>3</v>
      </c>
      <c r="B27" s="6">
        <v>1.1412023742998905</v>
      </c>
      <c r="C27" s="6">
        <v>-0.14120237429989047</v>
      </c>
    </row>
    <row r="28" spans="1:9" x14ac:dyDescent="0.25">
      <c r="A28" s="6">
        <v>4</v>
      </c>
      <c r="B28" s="6">
        <v>0.46448214093135265</v>
      </c>
      <c r="C28" s="6">
        <v>-0.46448214093135265</v>
      </c>
    </row>
    <row r="29" spans="1:9" x14ac:dyDescent="0.25">
      <c r="A29" s="6">
        <v>5</v>
      </c>
      <c r="B29" s="6">
        <v>0.3295877422532385</v>
      </c>
      <c r="C29" s="6">
        <v>-0.3295877422532385</v>
      </c>
    </row>
    <row r="30" spans="1:9" x14ac:dyDescent="0.25">
      <c r="A30" s="6">
        <v>6</v>
      </c>
      <c r="B30" s="6">
        <v>0.69380261868414594</v>
      </c>
      <c r="C30" s="6">
        <v>0.30619738131585406</v>
      </c>
    </row>
    <row r="31" spans="1:9" x14ac:dyDescent="0.25">
      <c r="A31" s="6">
        <v>7</v>
      </c>
      <c r="B31" s="6">
        <v>0.73876741824351733</v>
      </c>
      <c r="C31" s="6">
        <v>0.26123258175648267</v>
      </c>
    </row>
    <row r="32" spans="1:9" x14ac:dyDescent="0.25">
      <c r="A32" s="6">
        <v>8</v>
      </c>
      <c r="B32" s="6">
        <v>0.99057029577599653</v>
      </c>
      <c r="C32" s="6">
        <v>9.4297042240034656E-3</v>
      </c>
    </row>
    <row r="33" spans="1:3" x14ac:dyDescent="0.25">
      <c r="A33" s="6">
        <v>9</v>
      </c>
      <c r="B33" s="6">
        <v>1.0040597356438079</v>
      </c>
      <c r="C33" s="6">
        <v>-4.0597356438079046E-3</v>
      </c>
    </row>
    <row r="34" spans="1:3" x14ac:dyDescent="0.25">
      <c r="A34" s="6">
        <v>10</v>
      </c>
      <c r="B34" s="6">
        <v>0.30036062253964735</v>
      </c>
      <c r="C34" s="6">
        <v>-0.30036062253964735</v>
      </c>
    </row>
    <row r="35" spans="1:3" x14ac:dyDescent="0.25">
      <c r="A35" s="6">
        <v>11</v>
      </c>
      <c r="B35" s="6">
        <v>0.92312309643693968</v>
      </c>
      <c r="C35" s="6">
        <v>7.6876903563060317E-2</v>
      </c>
    </row>
    <row r="36" spans="1:3" x14ac:dyDescent="0.25">
      <c r="A36" s="6">
        <v>12</v>
      </c>
      <c r="B36" s="6">
        <v>0.97483261593021631</v>
      </c>
      <c r="C36" s="6">
        <v>2.5167384069783694E-2</v>
      </c>
    </row>
    <row r="37" spans="1:3" x14ac:dyDescent="0.25">
      <c r="A37" s="6">
        <v>13</v>
      </c>
      <c r="B37" s="6">
        <v>0.48921278068900698</v>
      </c>
      <c r="C37" s="6">
        <v>0.51078721931099302</v>
      </c>
    </row>
    <row r="38" spans="1:3" x14ac:dyDescent="0.25">
      <c r="A38" s="6">
        <v>14</v>
      </c>
      <c r="B38" s="6">
        <v>-0.18525921270156243</v>
      </c>
      <c r="C38" s="6">
        <v>0.18525921270156243</v>
      </c>
    </row>
    <row r="39" spans="1:3" x14ac:dyDescent="0.25">
      <c r="A39" s="6">
        <v>15</v>
      </c>
      <c r="B39" s="6">
        <v>0.55441174005009497</v>
      </c>
      <c r="C39" s="6">
        <v>-0.55441174005009497</v>
      </c>
    </row>
    <row r="40" spans="1:3" x14ac:dyDescent="0.25">
      <c r="A40" s="6">
        <v>16</v>
      </c>
      <c r="B40" s="6">
        <v>0.90738541659115945</v>
      </c>
      <c r="C40" s="6">
        <v>9.2614583408840545E-2</v>
      </c>
    </row>
    <row r="41" spans="1:3" x14ac:dyDescent="0.25">
      <c r="A41" s="6">
        <v>17</v>
      </c>
      <c r="B41" s="6">
        <v>0.41951734137198127</v>
      </c>
      <c r="C41" s="6">
        <v>-0.41951734137198127</v>
      </c>
    </row>
    <row r="42" spans="1:3" x14ac:dyDescent="0.25">
      <c r="A42" s="6">
        <v>18</v>
      </c>
      <c r="B42" s="6">
        <v>0.42176558134994968</v>
      </c>
      <c r="C42" s="6">
        <v>-0.42176558134994968</v>
      </c>
    </row>
    <row r="43" spans="1:3" x14ac:dyDescent="0.25">
      <c r="A43" s="6">
        <v>19</v>
      </c>
      <c r="B43" s="6">
        <v>0.42626206130588695</v>
      </c>
      <c r="C43" s="6">
        <v>0.57373793869411305</v>
      </c>
    </row>
    <row r="44" spans="1:3" x14ac:dyDescent="0.25">
      <c r="A44" s="6">
        <v>20</v>
      </c>
      <c r="B44" s="6">
        <v>0.91862661648100286</v>
      </c>
      <c r="C44" s="6">
        <v>8.1373383518997144E-2</v>
      </c>
    </row>
    <row r="45" spans="1:3" x14ac:dyDescent="0.25">
      <c r="A45" s="6">
        <v>21</v>
      </c>
      <c r="B45" s="6">
        <v>1.215394293572853</v>
      </c>
      <c r="C45" s="6">
        <v>-0.215394293572853</v>
      </c>
    </row>
    <row r="46" spans="1:3" x14ac:dyDescent="0.25">
      <c r="A46" s="6">
        <v>22</v>
      </c>
      <c r="B46" s="6">
        <v>1.2378766933525389</v>
      </c>
      <c r="C46" s="6">
        <v>-0.23787669335253891</v>
      </c>
    </row>
    <row r="47" spans="1:3" x14ac:dyDescent="0.25">
      <c r="A47" s="6">
        <v>23</v>
      </c>
      <c r="B47" s="6">
        <v>-5.4861293979385994E-2</v>
      </c>
      <c r="C47" s="6">
        <v>5.4861293979385994E-2</v>
      </c>
    </row>
    <row r="48" spans="1:3" x14ac:dyDescent="0.25">
      <c r="A48" s="6">
        <v>24</v>
      </c>
      <c r="B48" s="6">
        <v>0.13848734412591046</v>
      </c>
      <c r="C48" s="6">
        <v>-0.13848734412591046</v>
      </c>
    </row>
    <row r="49" spans="1:3" x14ac:dyDescent="0.25">
      <c r="A49" s="6">
        <v>25</v>
      </c>
      <c r="B49" s="6">
        <v>0.61511421945524658</v>
      </c>
      <c r="C49" s="6">
        <v>0.38488578054475342</v>
      </c>
    </row>
    <row r="50" spans="1:3" x14ac:dyDescent="0.25">
      <c r="A50" s="6">
        <v>26</v>
      </c>
      <c r="B50" s="6">
        <v>0.97258437595224834</v>
      </c>
      <c r="C50" s="6">
        <v>2.7415624047751663E-2</v>
      </c>
    </row>
    <row r="51" spans="1:3" x14ac:dyDescent="0.25">
      <c r="A51" s="6">
        <v>27</v>
      </c>
      <c r="B51" s="6">
        <v>0.42176558134994968</v>
      </c>
      <c r="C51" s="6">
        <v>0.57823441865005032</v>
      </c>
    </row>
    <row r="52" spans="1:3" x14ac:dyDescent="0.25">
      <c r="A52" s="6">
        <v>28</v>
      </c>
      <c r="B52" s="6">
        <v>0.79946989764866849</v>
      </c>
      <c r="C52" s="6">
        <v>0.20053010235133151</v>
      </c>
    </row>
    <row r="53" spans="1:3" x14ac:dyDescent="0.25">
      <c r="A53" s="6">
        <v>29</v>
      </c>
      <c r="B53" s="6">
        <v>0.90513717661319149</v>
      </c>
      <c r="C53" s="6">
        <v>9.4862823386808515E-2</v>
      </c>
    </row>
    <row r="54" spans="1:3" x14ac:dyDescent="0.25">
      <c r="A54" s="6">
        <v>30</v>
      </c>
      <c r="B54" s="6">
        <v>0.714036778485863</v>
      </c>
      <c r="C54" s="6">
        <v>0.285963221514137</v>
      </c>
    </row>
    <row r="55" spans="1:3" x14ac:dyDescent="0.25">
      <c r="A55" s="6">
        <v>31</v>
      </c>
      <c r="B55" s="6">
        <v>3.0571825183419499E-2</v>
      </c>
      <c r="C55" s="6">
        <v>-3.0571825183419499E-2</v>
      </c>
    </row>
    <row r="56" spans="1:3" x14ac:dyDescent="0.25">
      <c r="A56" s="6">
        <v>32</v>
      </c>
      <c r="B56" s="6">
        <v>0.51394342044666086</v>
      </c>
      <c r="C56" s="6">
        <v>0.48605657955333914</v>
      </c>
    </row>
    <row r="57" spans="1:3" x14ac:dyDescent="0.25">
      <c r="A57" s="6">
        <v>33</v>
      </c>
      <c r="B57" s="6">
        <v>0.47122686086525833</v>
      </c>
      <c r="C57" s="6">
        <v>-0.47122686086525833</v>
      </c>
    </row>
    <row r="58" spans="1:3" x14ac:dyDescent="0.25">
      <c r="A58" s="6">
        <v>34</v>
      </c>
      <c r="B58" s="6">
        <v>1.2895862128458155</v>
      </c>
      <c r="C58" s="6">
        <v>-0.28958621284581554</v>
      </c>
    </row>
    <row r="59" spans="1:3" x14ac:dyDescent="0.25">
      <c r="A59" s="6">
        <v>35</v>
      </c>
      <c r="B59" s="6">
        <v>0.90738541659115945</v>
      </c>
      <c r="C59" s="6">
        <v>9.2614583408840545E-2</v>
      </c>
    </row>
    <row r="60" spans="1:3" x14ac:dyDescent="0.25">
      <c r="A60" s="6">
        <v>36</v>
      </c>
      <c r="B60" s="6">
        <v>0.94110901626068788</v>
      </c>
      <c r="C60" s="6">
        <v>5.8890983739312119E-2</v>
      </c>
    </row>
    <row r="61" spans="1:3" x14ac:dyDescent="0.25">
      <c r="A61" s="6">
        <v>37</v>
      </c>
      <c r="B61" s="6">
        <v>0.48921278068900698</v>
      </c>
      <c r="C61" s="6">
        <v>-0.48921278068900698</v>
      </c>
    </row>
    <row r="62" spans="1:3" x14ac:dyDescent="0.25">
      <c r="A62" s="6">
        <v>38</v>
      </c>
      <c r="B62" s="6">
        <v>0.95684669610646811</v>
      </c>
      <c r="C62" s="6">
        <v>4.3153303893531891E-2</v>
      </c>
    </row>
    <row r="63" spans="1:3" x14ac:dyDescent="0.25">
      <c r="A63" s="6">
        <v>39</v>
      </c>
      <c r="B63" s="6">
        <v>0.46673038090932106</v>
      </c>
      <c r="C63" s="6">
        <v>-0.46673038090932106</v>
      </c>
    </row>
    <row r="64" spans="1:3" x14ac:dyDescent="0.25">
      <c r="A64" s="6">
        <v>40</v>
      </c>
      <c r="B64" s="6">
        <v>-0.12006025334047443</v>
      </c>
      <c r="C64" s="6">
        <v>0.12006025334047443</v>
      </c>
    </row>
    <row r="65" spans="1:3" x14ac:dyDescent="0.25">
      <c r="A65" s="6">
        <v>41</v>
      </c>
      <c r="B65" s="6">
        <v>0.31609830238542713</v>
      </c>
      <c r="C65" s="6">
        <v>-0.31609830238542713</v>
      </c>
    </row>
    <row r="66" spans="1:3" x14ac:dyDescent="0.25">
      <c r="A66" s="6">
        <v>42</v>
      </c>
      <c r="B66" s="6">
        <v>0.415020861416044</v>
      </c>
      <c r="C66" s="6">
        <v>0.584979138583956</v>
      </c>
    </row>
    <row r="67" spans="1:3" x14ac:dyDescent="0.25">
      <c r="A67" s="6">
        <v>43</v>
      </c>
      <c r="B67" s="6">
        <v>1.0894928548066138</v>
      </c>
      <c r="C67" s="6">
        <v>-8.9492854806613842E-2</v>
      </c>
    </row>
    <row r="68" spans="1:3" x14ac:dyDescent="0.25">
      <c r="A68" s="6">
        <v>44</v>
      </c>
      <c r="B68" s="6">
        <v>-0.17176977283375106</v>
      </c>
      <c r="C68" s="6">
        <v>0.17176977283375106</v>
      </c>
    </row>
    <row r="69" spans="1:3" x14ac:dyDescent="0.25">
      <c r="A69" s="6">
        <v>45</v>
      </c>
      <c r="B69" s="6">
        <v>0.81745581747241758</v>
      </c>
      <c r="C69" s="6">
        <v>0.18254418252758242</v>
      </c>
    </row>
    <row r="70" spans="1:3" x14ac:dyDescent="0.25">
      <c r="A70" s="6">
        <v>46</v>
      </c>
      <c r="B70" s="6">
        <v>-7.2847213803134192E-2</v>
      </c>
      <c r="C70" s="6">
        <v>7.2847213803134192E-2</v>
      </c>
    </row>
    <row r="71" spans="1:3" x14ac:dyDescent="0.25">
      <c r="A71" s="6">
        <v>47</v>
      </c>
      <c r="B71" s="6">
        <v>0.70729205855195731</v>
      </c>
      <c r="C71" s="6">
        <v>0.29270794144804269</v>
      </c>
    </row>
    <row r="72" spans="1:3" x14ac:dyDescent="0.25">
      <c r="A72" s="6">
        <v>48</v>
      </c>
      <c r="B72" s="6">
        <v>6.8791904808885196E-2</v>
      </c>
      <c r="C72" s="6">
        <v>-6.8791904808885196E-2</v>
      </c>
    </row>
    <row r="73" spans="1:3" x14ac:dyDescent="0.25">
      <c r="A73" s="6">
        <v>49</v>
      </c>
      <c r="B73" s="6">
        <v>8.9026064610602251E-2</v>
      </c>
      <c r="C73" s="6">
        <v>-8.9026064610602251E-2</v>
      </c>
    </row>
    <row r="74" spans="1:3" x14ac:dyDescent="0.25">
      <c r="A74" s="6">
        <v>50</v>
      </c>
      <c r="B74" s="6">
        <v>0.25764406295824438</v>
      </c>
      <c r="C74" s="6">
        <v>-0.25764406295824438</v>
      </c>
    </row>
    <row r="75" spans="1:3" x14ac:dyDescent="0.25">
      <c r="A75" s="6">
        <v>51</v>
      </c>
      <c r="B75" s="6">
        <v>0.23066518322262164</v>
      </c>
      <c r="C75" s="6">
        <v>-0.23066518322262164</v>
      </c>
    </row>
    <row r="76" spans="1:3" x14ac:dyDescent="0.25">
      <c r="A76" s="6">
        <v>52</v>
      </c>
      <c r="B76" s="6">
        <v>1.3570334121848724</v>
      </c>
      <c r="C76" s="6">
        <v>-0.35703341218487239</v>
      </c>
    </row>
    <row r="77" spans="1:3" x14ac:dyDescent="0.25">
      <c r="A77" s="6">
        <v>53</v>
      </c>
      <c r="B77" s="6">
        <v>0.56340469996196951</v>
      </c>
      <c r="C77" s="6">
        <v>-0.56340469996196951</v>
      </c>
    </row>
    <row r="78" spans="1:3" x14ac:dyDescent="0.25">
      <c r="A78" s="6">
        <v>54</v>
      </c>
      <c r="B78" s="6">
        <v>0.21717574335481027</v>
      </c>
      <c r="C78" s="6">
        <v>-0.21717574335481027</v>
      </c>
    </row>
    <row r="79" spans="1:3" x14ac:dyDescent="0.25">
      <c r="A79" s="6">
        <v>55</v>
      </c>
      <c r="B79" s="6">
        <v>1.0962375747405195</v>
      </c>
      <c r="C79" s="6">
        <v>-9.6237574740519527E-2</v>
      </c>
    </row>
    <row r="80" spans="1:3" x14ac:dyDescent="0.25">
      <c r="A80" s="6">
        <v>56</v>
      </c>
      <c r="B80" s="6">
        <v>-0.13804617316422263</v>
      </c>
      <c r="C80" s="6">
        <v>0.13804617316422263</v>
      </c>
    </row>
    <row r="81" spans="1:3" x14ac:dyDescent="0.25">
      <c r="A81" s="6">
        <v>57</v>
      </c>
      <c r="B81" s="6">
        <v>0.50270222055681835</v>
      </c>
      <c r="C81" s="6">
        <v>-0.50270222055681835</v>
      </c>
    </row>
    <row r="82" spans="1:3" x14ac:dyDescent="0.25">
      <c r="A82" s="6">
        <v>58</v>
      </c>
      <c r="B82" s="6">
        <v>0.64883781912477501</v>
      </c>
      <c r="C82" s="6">
        <v>0.35116218087522499</v>
      </c>
    </row>
    <row r="83" spans="1:3" x14ac:dyDescent="0.25">
      <c r="A83" s="6">
        <v>59</v>
      </c>
      <c r="B83" s="6">
        <v>0.42176558134994968</v>
      </c>
      <c r="C83" s="6">
        <v>-0.42176558134994968</v>
      </c>
    </row>
    <row r="84" spans="1:3" x14ac:dyDescent="0.25">
      <c r="A84" s="6">
        <v>60</v>
      </c>
      <c r="B84" s="6">
        <v>0.7432638981994546</v>
      </c>
      <c r="C84" s="6">
        <v>0.2567361018005454</v>
      </c>
    </row>
    <row r="85" spans="1:3" x14ac:dyDescent="0.25">
      <c r="A85" s="6">
        <v>61</v>
      </c>
      <c r="B85" s="6">
        <v>0.2329134232005905</v>
      </c>
      <c r="C85" s="6">
        <v>-0.2329134232005905</v>
      </c>
    </row>
    <row r="86" spans="1:3" x14ac:dyDescent="0.25">
      <c r="A86" s="6">
        <v>62</v>
      </c>
      <c r="B86" s="6">
        <v>0.60387301956540362</v>
      </c>
      <c r="C86" s="6">
        <v>0.39612698043459638</v>
      </c>
    </row>
    <row r="87" spans="1:3" x14ac:dyDescent="0.25">
      <c r="A87" s="6">
        <v>63</v>
      </c>
      <c r="B87" s="6">
        <v>1.0760034149388025</v>
      </c>
      <c r="C87" s="6">
        <v>-7.6003414938802472E-2</v>
      </c>
    </row>
    <row r="88" spans="1:3" x14ac:dyDescent="0.25">
      <c r="A88" s="6">
        <v>64</v>
      </c>
      <c r="B88" s="6">
        <v>0.88939949676741126</v>
      </c>
      <c r="C88" s="6">
        <v>0.11060050323258874</v>
      </c>
    </row>
    <row r="89" spans="1:3" x14ac:dyDescent="0.25">
      <c r="A89" s="6">
        <v>65</v>
      </c>
      <c r="B89" s="6">
        <v>0.76349805800117121</v>
      </c>
      <c r="C89" s="6">
        <v>0.23650194199882879</v>
      </c>
    </row>
    <row r="90" spans="1:3" x14ac:dyDescent="0.25">
      <c r="A90" s="6">
        <v>66</v>
      </c>
      <c r="B90" s="6">
        <v>-2.5634174265794396E-2</v>
      </c>
      <c r="C90" s="6">
        <v>2.5634174265794396E-2</v>
      </c>
    </row>
    <row r="91" spans="1:3" x14ac:dyDescent="0.25">
      <c r="A91" s="6">
        <v>67</v>
      </c>
      <c r="B91" s="6">
        <v>-0.1335496932082858</v>
      </c>
      <c r="C91" s="6">
        <v>0.1335496932082858</v>
      </c>
    </row>
    <row r="92" spans="1:3" x14ac:dyDescent="0.25">
      <c r="A92" s="6">
        <v>68</v>
      </c>
      <c r="B92" s="6">
        <v>0.16771446383950206</v>
      </c>
      <c r="C92" s="6">
        <v>-0.16771446383950206</v>
      </c>
    </row>
    <row r="93" spans="1:3" x14ac:dyDescent="0.25">
      <c r="A93" s="6">
        <v>69</v>
      </c>
      <c r="B93" s="6">
        <v>1.1884154138372303</v>
      </c>
      <c r="C93" s="6">
        <v>-0.18841541383723026</v>
      </c>
    </row>
    <row r="94" spans="1:3" x14ac:dyDescent="0.25">
      <c r="A94" s="6">
        <v>70</v>
      </c>
      <c r="B94" s="6">
        <v>-2.5634174265794396E-2</v>
      </c>
      <c r="C94" s="6">
        <v>2.5634174265794396E-2</v>
      </c>
    </row>
    <row r="95" spans="1:3" x14ac:dyDescent="0.25">
      <c r="A95" s="6">
        <v>71</v>
      </c>
      <c r="B95" s="6">
        <v>0.60162477958743477</v>
      </c>
      <c r="C95" s="6">
        <v>0.39837522041256523</v>
      </c>
    </row>
    <row r="96" spans="1:3" x14ac:dyDescent="0.25">
      <c r="A96" s="6">
        <v>72</v>
      </c>
      <c r="B96" s="6">
        <v>0.42176558134994968</v>
      </c>
      <c r="C96" s="6">
        <v>0.57823441865005032</v>
      </c>
    </row>
    <row r="97" spans="1:3" x14ac:dyDescent="0.25">
      <c r="A97" s="6">
        <v>73</v>
      </c>
      <c r="B97" s="6">
        <v>3.9564785095294042E-2</v>
      </c>
      <c r="C97" s="6">
        <v>-3.9564785095294042E-2</v>
      </c>
    </row>
    <row r="98" spans="1:3" x14ac:dyDescent="0.25">
      <c r="A98" s="6">
        <v>74</v>
      </c>
      <c r="B98" s="6">
        <v>0.7814839778249203</v>
      </c>
      <c r="C98" s="6">
        <v>0.2185160221750797</v>
      </c>
    </row>
    <row r="99" spans="1:3" x14ac:dyDescent="0.25">
      <c r="A99" s="6">
        <v>75</v>
      </c>
      <c r="B99" s="6">
        <v>0.91862661648100286</v>
      </c>
      <c r="C99" s="6">
        <v>8.1373383518997144E-2</v>
      </c>
    </row>
    <row r="100" spans="1:3" x14ac:dyDescent="0.25">
      <c r="A100" s="6">
        <v>76</v>
      </c>
      <c r="B100" s="6">
        <v>1.1389541343219216</v>
      </c>
      <c r="C100" s="6">
        <v>-0.13895413432192161</v>
      </c>
    </row>
    <row r="101" spans="1:3" x14ac:dyDescent="0.25">
      <c r="A101" s="6">
        <v>77</v>
      </c>
      <c r="B101" s="6">
        <v>5.0805984985136554E-2</v>
      </c>
      <c r="C101" s="6">
        <v>-5.0805984985136554E-2</v>
      </c>
    </row>
    <row r="102" spans="1:3" x14ac:dyDescent="0.25">
      <c r="A102" s="6">
        <v>78</v>
      </c>
      <c r="B102" s="6">
        <v>0.48696454071103812</v>
      </c>
      <c r="C102" s="6">
        <v>0.51303545928896188</v>
      </c>
    </row>
    <row r="103" spans="1:3" x14ac:dyDescent="0.25">
      <c r="A103" s="6">
        <v>79</v>
      </c>
      <c r="B103" s="6">
        <v>1.0355350953353684</v>
      </c>
      <c r="C103" s="6">
        <v>-3.5535095335368361E-2</v>
      </c>
    </row>
    <row r="104" spans="1:3" x14ac:dyDescent="0.25">
      <c r="A104" s="6">
        <v>80</v>
      </c>
      <c r="B104" s="6">
        <v>1.2221390135067587</v>
      </c>
      <c r="C104" s="6">
        <v>-0.22213901350675869</v>
      </c>
    </row>
    <row r="105" spans="1:3" x14ac:dyDescent="0.25">
      <c r="A105" s="6">
        <v>81</v>
      </c>
      <c r="B105" s="6">
        <v>0.21492750337684186</v>
      </c>
      <c r="C105" s="6">
        <v>-0.21492750337684186</v>
      </c>
    </row>
    <row r="106" spans="1:3" x14ac:dyDescent="0.25">
      <c r="A106" s="6">
        <v>82</v>
      </c>
      <c r="B106" s="6">
        <v>0.81295933751647986</v>
      </c>
      <c r="C106" s="6">
        <v>0.18704066248352014</v>
      </c>
    </row>
    <row r="107" spans="1:3" x14ac:dyDescent="0.25">
      <c r="A107" s="6">
        <v>83</v>
      </c>
      <c r="B107" s="6">
        <v>1.1681812540355132</v>
      </c>
      <c r="C107" s="6">
        <v>-0.16818125403551321</v>
      </c>
    </row>
    <row r="108" spans="1:3" x14ac:dyDescent="0.25">
      <c r="A108" s="6">
        <v>84</v>
      </c>
      <c r="B108" s="6">
        <v>0.5229363803585354</v>
      </c>
      <c r="C108" s="6">
        <v>-0.5229363803585354</v>
      </c>
    </row>
    <row r="109" spans="1:3" x14ac:dyDescent="0.25">
      <c r="A109" s="6">
        <v>85</v>
      </c>
      <c r="B109" s="6">
        <v>1.2918344528237844</v>
      </c>
      <c r="C109" s="6">
        <v>-0.2918344528237844</v>
      </c>
    </row>
    <row r="110" spans="1:3" x14ac:dyDescent="0.25">
      <c r="A110" s="6">
        <v>86</v>
      </c>
      <c r="B110" s="6">
        <v>1.278345012955973</v>
      </c>
      <c r="C110" s="6">
        <v>-0.27834501295597303</v>
      </c>
    </row>
    <row r="111" spans="1:3" x14ac:dyDescent="0.25">
      <c r="A111" s="6">
        <v>87</v>
      </c>
      <c r="B111" s="6">
        <v>5.9798944897011097E-2</v>
      </c>
      <c r="C111" s="6">
        <v>-5.9798944897011097E-2</v>
      </c>
    </row>
    <row r="112" spans="1:3" x14ac:dyDescent="0.25">
      <c r="A112" s="6">
        <v>88</v>
      </c>
      <c r="B112" s="6">
        <v>1.1974083737491048</v>
      </c>
      <c r="C112" s="6">
        <v>-0.1974083737491048</v>
      </c>
    </row>
    <row r="113" spans="1:3" x14ac:dyDescent="0.25">
      <c r="A113" s="6">
        <v>89</v>
      </c>
      <c r="B113" s="6">
        <v>0.76574629797914007</v>
      </c>
      <c r="C113" s="6">
        <v>0.23425370202085993</v>
      </c>
    </row>
    <row r="114" spans="1:3" x14ac:dyDescent="0.25">
      <c r="A114" s="6">
        <v>90</v>
      </c>
      <c r="B114" s="6">
        <v>0.5409223001822836</v>
      </c>
      <c r="C114" s="6">
        <v>0.4590776998177164</v>
      </c>
    </row>
    <row r="115" spans="1:3" x14ac:dyDescent="0.25">
      <c r="A115" s="6">
        <v>91</v>
      </c>
      <c r="B115" s="6">
        <v>0.51169518046869245</v>
      </c>
      <c r="C115" s="6">
        <v>-0.51169518046869245</v>
      </c>
    </row>
    <row r="116" spans="1:3" x14ac:dyDescent="0.25">
      <c r="A116" s="6">
        <v>92</v>
      </c>
      <c r="B116" s="6">
        <v>7.104014478685361E-2</v>
      </c>
      <c r="C116" s="6">
        <v>-7.104014478685361E-2</v>
      </c>
    </row>
    <row r="117" spans="1:3" x14ac:dyDescent="0.25">
      <c r="A117" s="6">
        <v>93</v>
      </c>
      <c r="B117" s="6">
        <v>0.64883781912477501</v>
      </c>
      <c r="C117" s="6">
        <v>0.35116218087522499</v>
      </c>
    </row>
    <row r="118" spans="1:3" x14ac:dyDescent="0.25">
      <c r="A118" s="6">
        <v>94</v>
      </c>
      <c r="B118" s="6">
        <v>0.61511421945524658</v>
      </c>
      <c r="C118" s="6">
        <v>0.38488578054475342</v>
      </c>
    </row>
    <row r="119" spans="1:3" x14ac:dyDescent="0.25">
      <c r="A119" s="6">
        <v>95</v>
      </c>
      <c r="B119" s="6">
        <v>0.10701198443435089</v>
      </c>
      <c r="C119" s="6">
        <v>-0.10701198443435089</v>
      </c>
    </row>
    <row r="120" spans="1:3" x14ac:dyDescent="0.25">
      <c r="A120" s="6">
        <v>96</v>
      </c>
      <c r="B120" s="6">
        <v>1.1636847740795764</v>
      </c>
      <c r="C120" s="6">
        <v>-0.16368477407957638</v>
      </c>
    </row>
    <row r="121" spans="1:3" x14ac:dyDescent="0.25">
      <c r="A121" s="6">
        <v>97</v>
      </c>
      <c r="B121" s="6">
        <v>0.89164773674538012</v>
      </c>
      <c r="C121" s="6">
        <v>0.10835226325461988</v>
      </c>
    </row>
    <row r="122" spans="1:3" x14ac:dyDescent="0.25">
      <c r="A122" s="6">
        <v>98</v>
      </c>
      <c r="B122" s="6">
        <v>0.2329134232005905</v>
      </c>
      <c r="C122" s="6">
        <v>-0.2329134232005905</v>
      </c>
    </row>
    <row r="123" spans="1:3" x14ac:dyDescent="0.25">
      <c r="A123" s="6">
        <v>99</v>
      </c>
      <c r="B123" s="6">
        <v>0.714036778485863</v>
      </c>
      <c r="C123" s="6">
        <v>0.285963221514137</v>
      </c>
    </row>
    <row r="124" spans="1:3" x14ac:dyDescent="0.25">
      <c r="A124" s="6">
        <v>100</v>
      </c>
      <c r="B124" s="6">
        <v>0.59712829963149794</v>
      </c>
      <c r="C124" s="6">
        <v>0.40287170036850206</v>
      </c>
    </row>
    <row r="125" spans="1:3" x14ac:dyDescent="0.25">
      <c r="A125" s="6">
        <v>101</v>
      </c>
      <c r="B125" s="6">
        <v>0.73876741824351733</v>
      </c>
      <c r="C125" s="6">
        <v>0.26123258175648267</v>
      </c>
    </row>
    <row r="126" spans="1:3" x14ac:dyDescent="0.25">
      <c r="A126" s="6">
        <v>102</v>
      </c>
      <c r="B126" s="6">
        <v>0.19019686361918753</v>
      </c>
      <c r="C126" s="6">
        <v>-0.19019686361918753</v>
      </c>
    </row>
    <row r="127" spans="1:3" x14ac:dyDescent="0.25">
      <c r="A127" s="6">
        <v>103</v>
      </c>
      <c r="B127" s="6">
        <v>0.7522568581113287</v>
      </c>
      <c r="C127" s="6">
        <v>0.2477431418886713</v>
      </c>
    </row>
    <row r="128" spans="1:3" x14ac:dyDescent="0.25">
      <c r="A128" s="6">
        <v>104</v>
      </c>
      <c r="B128" s="6">
        <v>0.29811238256167893</v>
      </c>
      <c r="C128" s="6">
        <v>-0.29811238256167893</v>
      </c>
    </row>
    <row r="129" spans="1:3" x14ac:dyDescent="0.25">
      <c r="A129" s="6">
        <v>105</v>
      </c>
      <c r="B129" s="6">
        <v>0.17895566372934502</v>
      </c>
      <c r="C129" s="6">
        <v>-0.17895566372934502</v>
      </c>
    </row>
    <row r="130" spans="1:3" x14ac:dyDescent="0.25">
      <c r="A130" s="6">
        <v>106</v>
      </c>
      <c r="B130" s="6">
        <v>0.74551213817742301</v>
      </c>
      <c r="C130" s="6">
        <v>0.25448786182257699</v>
      </c>
    </row>
    <row r="131" spans="1:3" x14ac:dyDescent="0.25">
      <c r="A131" s="6">
        <v>107</v>
      </c>
      <c r="B131" s="6">
        <v>0.72527797837570596</v>
      </c>
      <c r="C131" s="6">
        <v>0.27472202162429404</v>
      </c>
    </row>
    <row r="132" spans="1:3" x14ac:dyDescent="0.25">
      <c r="A132" s="6">
        <v>108</v>
      </c>
      <c r="B132" s="6">
        <v>0.84893117716397715</v>
      </c>
      <c r="C132" s="6">
        <v>0.15106882283602285</v>
      </c>
    </row>
    <row r="133" spans="1:3" x14ac:dyDescent="0.25">
      <c r="A133" s="6">
        <v>109</v>
      </c>
      <c r="B133" s="6">
        <v>7.7784864720759295E-2</v>
      </c>
      <c r="C133" s="6">
        <v>-7.7784864720759295E-2</v>
      </c>
    </row>
    <row r="134" spans="1:3" x14ac:dyDescent="0.25">
      <c r="A134" s="6">
        <v>110</v>
      </c>
      <c r="B134" s="6">
        <v>3.9564785095294042E-2</v>
      </c>
      <c r="C134" s="6">
        <v>-3.9564785095294042E-2</v>
      </c>
    </row>
    <row r="135" spans="1:3" x14ac:dyDescent="0.25">
      <c r="A135" s="6">
        <v>111</v>
      </c>
      <c r="B135" s="6">
        <v>0.32509126229730168</v>
      </c>
      <c r="C135" s="6">
        <v>-0.32509126229730168</v>
      </c>
    </row>
    <row r="136" spans="1:3" x14ac:dyDescent="0.25">
      <c r="A136" s="6">
        <v>112</v>
      </c>
      <c r="B136" s="6">
        <v>0.4937092606449438</v>
      </c>
      <c r="C136" s="6">
        <v>-0.4937092606449438</v>
      </c>
    </row>
    <row r="137" spans="1:3" x14ac:dyDescent="0.25">
      <c r="A137" s="6">
        <v>113</v>
      </c>
      <c r="B137" s="6">
        <v>1.9330625293576542E-2</v>
      </c>
      <c r="C137" s="6">
        <v>-1.9330625293576542E-2</v>
      </c>
    </row>
    <row r="138" spans="1:3" x14ac:dyDescent="0.25">
      <c r="A138" s="6">
        <v>114</v>
      </c>
      <c r="B138" s="6">
        <v>1.0962375747405195</v>
      </c>
      <c r="C138" s="6">
        <v>-9.6237574740519527E-2</v>
      </c>
    </row>
    <row r="139" spans="1:3" x14ac:dyDescent="0.25">
      <c r="A139" s="6">
        <v>115</v>
      </c>
      <c r="B139" s="6">
        <v>0.40153142154823263</v>
      </c>
      <c r="C139" s="6">
        <v>-0.40153142154823263</v>
      </c>
    </row>
    <row r="140" spans="1:3" x14ac:dyDescent="0.25">
      <c r="A140" s="6">
        <v>116</v>
      </c>
      <c r="B140" s="6">
        <v>-0.25270641204061972</v>
      </c>
      <c r="C140" s="6">
        <v>0.25270641204061972</v>
      </c>
    </row>
    <row r="141" spans="1:3" x14ac:dyDescent="0.25">
      <c r="A141" s="6">
        <v>117</v>
      </c>
      <c r="B141" s="6">
        <v>0.61736245943321499</v>
      </c>
      <c r="C141" s="6">
        <v>0.38263754056678501</v>
      </c>
    </row>
    <row r="142" spans="1:3" x14ac:dyDescent="0.25">
      <c r="A142" s="6">
        <v>118</v>
      </c>
      <c r="B142" s="6">
        <v>6.4295424852947924E-2</v>
      </c>
      <c r="C142" s="6">
        <v>-6.4295424852947924E-2</v>
      </c>
    </row>
    <row r="143" spans="1:3" x14ac:dyDescent="0.25">
      <c r="A143" s="6">
        <v>119</v>
      </c>
      <c r="B143" s="6">
        <v>0.4847163007330697</v>
      </c>
      <c r="C143" s="6">
        <v>0.5152836992669303</v>
      </c>
    </row>
    <row r="144" spans="1:3" x14ac:dyDescent="0.25">
      <c r="A144" s="6">
        <v>120</v>
      </c>
      <c r="B144" s="6">
        <v>0.93211605634881423</v>
      </c>
      <c r="C144" s="6">
        <v>6.7883943651185774E-2</v>
      </c>
    </row>
    <row r="145" spans="1:3" x14ac:dyDescent="0.25">
      <c r="A145" s="6">
        <v>121</v>
      </c>
      <c r="B145" s="6">
        <v>1.1007340546964564</v>
      </c>
      <c r="C145" s="6">
        <v>-0.10073405469645635</v>
      </c>
    </row>
    <row r="146" spans="1:3" x14ac:dyDescent="0.25">
      <c r="A146" s="6">
        <v>122</v>
      </c>
      <c r="B146" s="6">
        <v>0.28237470271589871</v>
      </c>
      <c r="C146" s="6">
        <v>-0.28237470271589871</v>
      </c>
    </row>
    <row r="147" spans="1:3" x14ac:dyDescent="0.25">
      <c r="A147" s="6">
        <v>123</v>
      </c>
      <c r="B147" s="6">
        <v>0.13848734412591046</v>
      </c>
      <c r="C147" s="6">
        <v>-0.13848734412591046</v>
      </c>
    </row>
    <row r="148" spans="1:3" x14ac:dyDescent="0.25">
      <c r="A148" s="6">
        <v>124</v>
      </c>
      <c r="B148" s="6">
        <v>-3.6875374155637353E-2</v>
      </c>
      <c r="C148" s="6">
        <v>3.6875374155637353E-2</v>
      </c>
    </row>
    <row r="149" spans="1:3" x14ac:dyDescent="0.25">
      <c r="A149" s="6">
        <v>125</v>
      </c>
      <c r="B149" s="6">
        <v>0.99956325568787108</v>
      </c>
      <c r="C149" s="6">
        <v>4.3674431212892273E-4</v>
      </c>
    </row>
    <row r="150" spans="1:3" x14ac:dyDescent="0.25">
      <c r="A150" s="6">
        <v>126</v>
      </c>
      <c r="B150" s="6">
        <v>0.2329134232005905</v>
      </c>
      <c r="C150" s="6">
        <v>-0.2329134232005905</v>
      </c>
    </row>
    <row r="151" spans="1:3" x14ac:dyDescent="0.25">
      <c r="A151" s="6">
        <v>127</v>
      </c>
      <c r="B151" s="6">
        <v>0.66232725899258638</v>
      </c>
      <c r="C151" s="6">
        <v>0.33767274100741362</v>
      </c>
    </row>
    <row r="152" spans="1:3" x14ac:dyDescent="0.25">
      <c r="A152" s="6">
        <v>128</v>
      </c>
      <c r="B152" s="6">
        <v>0.54766702011618928</v>
      </c>
      <c r="C152" s="6">
        <v>-0.54766702011618928</v>
      </c>
    </row>
    <row r="153" spans="1:3" x14ac:dyDescent="0.25">
      <c r="A153" s="6">
        <v>129</v>
      </c>
      <c r="B153" s="6">
        <v>0.5409223001822836</v>
      </c>
      <c r="C153" s="6">
        <v>0.4590776998177164</v>
      </c>
    </row>
    <row r="154" spans="1:3" x14ac:dyDescent="0.25">
      <c r="A154" s="6">
        <v>130</v>
      </c>
      <c r="B154" s="6">
        <v>0.63759661923493205</v>
      </c>
      <c r="C154" s="6">
        <v>0.36240338076506795</v>
      </c>
    </row>
    <row r="155" spans="1:3" x14ac:dyDescent="0.25">
      <c r="A155" s="6">
        <v>131</v>
      </c>
      <c r="B155" s="6">
        <v>0.51169518046869245</v>
      </c>
      <c r="C155" s="6">
        <v>0.48830481953130755</v>
      </c>
    </row>
    <row r="156" spans="1:3" x14ac:dyDescent="0.25">
      <c r="A156" s="6">
        <v>132</v>
      </c>
      <c r="B156" s="6">
        <v>6.4295424852947924E-2</v>
      </c>
      <c r="C156" s="6">
        <v>-6.4295424852947924E-2</v>
      </c>
    </row>
    <row r="157" spans="1:3" x14ac:dyDescent="0.25">
      <c r="A157" s="6">
        <v>133</v>
      </c>
      <c r="B157" s="6">
        <v>1.1591882941236387</v>
      </c>
      <c r="C157" s="6">
        <v>-0.15918829412363866</v>
      </c>
    </row>
    <row r="158" spans="1:3" x14ac:dyDescent="0.25">
      <c r="A158" s="6">
        <v>134</v>
      </c>
      <c r="B158" s="6">
        <v>0.19244510359715639</v>
      </c>
      <c r="C158" s="6">
        <v>-0.19244510359715639</v>
      </c>
    </row>
    <row r="159" spans="1:3" x14ac:dyDescent="0.25">
      <c r="A159" s="6">
        <v>135</v>
      </c>
      <c r="B159" s="6">
        <v>0.10251550447841362</v>
      </c>
      <c r="C159" s="6">
        <v>-0.10251550447841362</v>
      </c>
    </row>
    <row r="160" spans="1:3" x14ac:dyDescent="0.25">
      <c r="A160" s="6">
        <v>136</v>
      </c>
      <c r="B160" s="6">
        <v>0.12499790425809909</v>
      </c>
      <c r="C160" s="6">
        <v>-0.12499790425809909</v>
      </c>
    </row>
    <row r="161" spans="1:3" x14ac:dyDescent="0.25">
      <c r="A161" s="6">
        <v>137</v>
      </c>
      <c r="B161" s="6">
        <v>1.1861671738592614</v>
      </c>
      <c r="C161" s="6">
        <v>-0.1861671738592614</v>
      </c>
    </row>
    <row r="162" spans="1:3" x14ac:dyDescent="0.25">
      <c r="A162" s="6">
        <v>138</v>
      </c>
      <c r="B162" s="6">
        <v>0.36106310194479851</v>
      </c>
      <c r="C162" s="6">
        <v>-0.36106310194479851</v>
      </c>
    </row>
    <row r="163" spans="1:3" x14ac:dyDescent="0.25">
      <c r="A163" s="6">
        <v>139</v>
      </c>
      <c r="B163" s="6">
        <v>-7.7343693759071463E-2</v>
      </c>
      <c r="C163" s="6">
        <v>7.7343693759071463E-2</v>
      </c>
    </row>
    <row r="164" spans="1:3" x14ac:dyDescent="0.25">
      <c r="A164" s="6">
        <v>140</v>
      </c>
      <c r="B164" s="6">
        <v>0.24865110304637028</v>
      </c>
      <c r="C164" s="6">
        <v>-0.24865110304637028</v>
      </c>
    </row>
    <row r="165" spans="1:3" x14ac:dyDescent="0.25">
      <c r="A165" s="6">
        <v>141</v>
      </c>
      <c r="B165" s="6">
        <v>0.84218645723007146</v>
      </c>
      <c r="C165" s="6">
        <v>0.15781354276992854</v>
      </c>
    </row>
    <row r="166" spans="1:3" x14ac:dyDescent="0.25">
      <c r="A166" s="6">
        <v>142</v>
      </c>
      <c r="B166" s="6">
        <v>0.7050438185739889</v>
      </c>
      <c r="C166" s="6">
        <v>0.2949561814260111</v>
      </c>
    </row>
    <row r="167" spans="1:3" x14ac:dyDescent="0.25">
      <c r="A167" s="6">
        <v>143</v>
      </c>
      <c r="B167" s="6">
        <v>0.53642582022634677</v>
      </c>
      <c r="C167" s="6">
        <v>0.46357417977365323</v>
      </c>
    </row>
    <row r="168" spans="1:3" x14ac:dyDescent="0.25">
      <c r="A168" s="6">
        <v>144</v>
      </c>
      <c r="B168" s="6">
        <v>0.7342709382875805</v>
      </c>
      <c r="C168" s="6">
        <v>0.2657290617124195</v>
      </c>
    </row>
    <row r="169" spans="1:3" x14ac:dyDescent="0.25">
      <c r="A169" s="6">
        <v>145</v>
      </c>
      <c r="B169" s="6">
        <v>0.85342765711991397</v>
      </c>
      <c r="C169" s="6">
        <v>0.14657234288008603</v>
      </c>
    </row>
    <row r="170" spans="1:3" x14ac:dyDescent="0.25">
      <c r="A170" s="6">
        <v>146</v>
      </c>
      <c r="B170" s="6">
        <v>0.26663702287011892</v>
      </c>
      <c r="C170" s="6">
        <v>-0.26663702287011892</v>
      </c>
    </row>
    <row r="171" spans="1:3" x14ac:dyDescent="0.25">
      <c r="A171" s="6">
        <v>147</v>
      </c>
      <c r="B171" s="6">
        <v>0.14298382408184773</v>
      </c>
      <c r="C171" s="6">
        <v>-0.14298382408184773</v>
      </c>
    </row>
    <row r="172" spans="1:3" x14ac:dyDescent="0.25">
      <c r="A172" s="6">
        <v>148</v>
      </c>
      <c r="B172" s="6">
        <v>-0.16277681292187696</v>
      </c>
      <c r="C172" s="6">
        <v>0.16277681292187696</v>
      </c>
    </row>
    <row r="173" spans="1:3" x14ac:dyDescent="0.25">
      <c r="A173" s="6">
        <v>149</v>
      </c>
      <c r="B173" s="6">
        <v>-9.9826093538757377E-2</v>
      </c>
      <c r="C173" s="6">
        <v>9.9826093538757377E-2</v>
      </c>
    </row>
    <row r="174" spans="1:3" x14ac:dyDescent="0.25">
      <c r="A174" s="6">
        <v>150</v>
      </c>
      <c r="B174" s="6">
        <v>0.57464589985181203</v>
      </c>
      <c r="C174" s="6">
        <v>0.42535410014818797</v>
      </c>
    </row>
    <row r="175" spans="1:3" x14ac:dyDescent="0.25">
      <c r="A175" s="6">
        <v>151</v>
      </c>
      <c r="B175" s="6">
        <v>1.1456988542558273</v>
      </c>
      <c r="C175" s="6">
        <v>-0.14569885425582729</v>
      </c>
    </row>
    <row r="176" spans="1:3" x14ac:dyDescent="0.25">
      <c r="A176" s="6">
        <v>152</v>
      </c>
      <c r="B176" s="6">
        <v>1.0939893347625507</v>
      </c>
      <c r="C176" s="6">
        <v>-9.3989334762550669E-2</v>
      </c>
    </row>
    <row r="177" spans="1:3" x14ac:dyDescent="0.25">
      <c r="A177" s="6">
        <v>153</v>
      </c>
      <c r="B177" s="6">
        <v>0.86691709698772534</v>
      </c>
      <c r="C177" s="6">
        <v>0.13308290301227466</v>
      </c>
    </row>
    <row r="178" spans="1:3" x14ac:dyDescent="0.25">
      <c r="A178" s="6">
        <v>154</v>
      </c>
      <c r="B178" s="6">
        <v>1.0040597356438079</v>
      </c>
      <c r="C178" s="6">
        <v>-4.0597356438079046E-3</v>
      </c>
    </row>
    <row r="179" spans="1:3" x14ac:dyDescent="0.25">
      <c r="A179" s="6">
        <v>155</v>
      </c>
      <c r="B179" s="6">
        <v>0.86466885700975737</v>
      </c>
      <c r="C179" s="6">
        <v>0.13533114299024263</v>
      </c>
    </row>
    <row r="180" spans="1:3" x14ac:dyDescent="0.25">
      <c r="A180" s="6">
        <v>156</v>
      </c>
      <c r="B180" s="6">
        <v>9.1274304588570665E-2</v>
      </c>
      <c r="C180" s="6">
        <v>-9.1274304588570665E-2</v>
      </c>
    </row>
    <row r="181" spans="1:3" x14ac:dyDescent="0.25">
      <c r="A181" s="6">
        <v>157</v>
      </c>
      <c r="B181" s="6">
        <v>1.3367992523831553</v>
      </c>
      <c r="C181" s="6">
        <v>-0.33679925238315533</v>
      </c>
    </row>
    <row r="182" spans="1:3" x14ac:dyDescent="0.25">
      <c r="A182" s="6">
        <v>158</v>
      </c>
      <c r="B182" s="6">
        <v>0.90738541659115945</v>
      </c>
      <c r="C182" s="6">
        <v>9.2614583408840545E-2</v>
      </c>
    </row>
    <row r="183" spans="1:3" x14ac:dyDescent="0.25">
      <c r="A183" s="6">
        <v>159</v>
      </c>
      <c r="B183" s="6">
        <v>0.24415462309043301</v>
      </c>
      <c r="C183" s="6">
        <v>-0.24415462309043301</v>
      </c>
    </row>
    <row r="184" spans="1:3" x14ac:dyDescent="0.25">
      <c r="A184" s="6">
        <v>160</v>
      </c>
      <c r="B184" s="6">
        <v>1.2895862128458155</v>
      </c>
      <c r="C184" s="6">
        <v>-0.28958621284581554</v>
      </c>
    </row>
    <row r="185" spans="1:3" x14ac:dyDescent="0.25">
      <c r="A185" s="6">
        <v>161</v>
      </c>
      <c r="B185" s="6">
        <v>0.3295877422532385</v>
      </c>
      <c r="C185" s="6">
        <v>-0.3295877422532385</v>
      </c>
    </row>
    <row r="186" spans="1:3" x14ac:dyDescent="0.25">
      <c r="A186" s="6">
        <v>162</v>
      </c>
      <c r="B186" s="6">
        <v>1.0962375747405195</v>
      </c>
      <c r="C186" s="6">
        <v>-9.6237574740519527E-2</v>
      </c>
    </row>
    <row r="187" spans="1:3" x14ac:dyDescent="0.25">
      <c r="A187" s="6">
        <v>163</v>
      </c>
      <c r="B187" s="6">
        <v>0.81295933751647986</v>
      </c>
      <c r="C187" s="6">
        <v>0.18704066248352014</v>
      </c>
    </row>
    <row r="188" spans="1:3" x14ac:dyDescent="0.25">
      <c r="A188" s="6">
        <v>164</v>
      </c>
      <c r="B188" s="6">
        <v>0.61961069941118341</v>
      </c>
      <c r="C188" s="6">
        <v>0.38038930058881659</v>
      </c>
    </row>
    <row r="189" spans="1:3" x14ac:dyDescent="0.25">
      <c r="A189" s="6">
        <v>165</v>
      </c>
      <c r="B189" s="6">
        <v>0.68256141879430343</v>
      </c>
      <c r="C189" s="6">
        <v>0.31743858120569657</v>
      </c>
    </row>
    <row r="190" spans="1:3" x14ac:dyDescent="0.25">
      <c r="A190" s="6">
        <v>166</v>
      </c>
      <c r="B190" s="6">
        <v>0.24415462309043301</v>
      </c>
      <c r="C190" s="6">
        <v>-0.24415462309043301</v>
      </c>
    </row>
    <row r="191" spans="1:3" x14ac:dyDescent="0.25">
      <c r="A191" s="6">
        <v>167</v>
      </c>
      <c r="B191" s="6">
        <v>0.17445918377340774</v>
      </c>
      <c r="C191" s="6">
        <v>-0.17445918377340774</v>
      </c>
    </row>
    <row r="192" spans="1:3" ht="15.75" thickBot="1" x14ac:dyDescent="0.3">
      <c r="A192" s="7">
        <v>168</v>
      </c>
      <c r="B192" s="7">
        <v>3.2820065161388357E-2</v>
      </c>
      <c r="C192" s="7">
        <v>-3.2820065161388357E-2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E299-9A9F-402C-ADFA-AE32CF9E9B74}">
  <dimension ref="A1:AI176"/>
  <sheetViews>
    <sheetView workbookViewId="0">
      <selection activeCell="X20" sqref="X20"/>
    </sheetView>
  </sheetViews>
  <sheetFormatPr defaultRowHeight="15" x14ac:dyDescent="0.25"/>
  <cols>
    <col min="1" max="4" width="9.140625" style="16"/>
    <col min="5" max="5" width="7" style="16" customWidth="1"/>
    <col min="6" max="6" width="6.140625" style="16" customWidth="1"/>
    <col min="7" max="7" width="6" style="16" customWidth="1"/>
    <col min="8" max="8" width="11.7109375" style="16" customWidth="1"/>
    <col min="9" max="9" width="7.42578125" style="16" customWidth="1"/>
    <col min="10" max="10" width="17.7109375" style="16" customWidth="1"/>
    <col min="11" max="12" width="9.140625" style="16"/>
    <col min="13" max="13" width="16.7109375" style="16" customWidth="1"/>
    <col min="14" max="14" width="9.140625" style="16"/>
    <col min="15" max="15" width="17.42578125" style="16" customWidth="1"/>
    <col min="16" max="17" width="9.140625" style="16"/>
    <col min="18" max="18" width="30" style="16" customWidth="1"/>
    <col min="19" max="19" width="19.85546875" style="16" customWidth="1"/>
    <col min="20" max="20" width="9.140625" style="16"/>
    <col min="21" max="21" width="8.28515625" style="16" customWidth="1"/>
    <col min="22" max="23" width="9.140625" style="16"/>
    <col min="24" max="24" width="17.5703125" style="16" customWidth="1"/>
    <col min="25" max="25" width="18.42578125" style="16" customWidth="1"/>
    <col min="26" max="27" width="9.140625" style="16"/>
    <col min="28" max="28" width="25.85546875" style="16" customWidth="1"/>
    <col min="29" max="31" width="9.140625" style="16"/>
    <col min="32" max="32" width="20.42578125" style="16" customWidth="1"/>
    <col min="33" max="33" width="15.7109375" style="16" customWidth="1"/>
    <col min="34" max="16384" width="9.140625" style="16"/>
  </cols>
  <sheetData>
    <row r="1" spans="1:35" ht="15.75" x14ac:dyDescent="0.25">
      <c r="A1" s="15" t="s">
        <v>80</v>
      </c>
      <c r="W1" s="16" t="s">
        <v>69</v>
      </c>
      <c r="AB1" s="16" t="s">
        <v>74</v>
      </c>
    </row>
    <row r="2" spans="1:35" ht="15.75" thickBot="1" x14ac:dyDescent="0.3"/>
    <row r="3" spans="1:35" s="18" customFormat="1" ht="15.75" thickTop="1" x14ac:dyDescent="0.25">
      <c r="A3" s="17" t="str">
        <f>'SAT Admittance'!B4</f>
        <v>SAT</v>
      </c>
      <c r="B3" s="17" t="s">
        <v>42</v>
      </c>
      <c r="C3" s="17" t="s">
        <v>43</v>
      </c>
      <c r="D3" s="17" t="s">
        <v>13</v>
      </c>
      <c r="E3" s="17" t="s">
        <v>44</v>
      </c>
      <c r="F3" s="17" t="s">
        <v>45</v>
      </c>
      <c r="G3" s="17" t="s">
        <v>46</v>
      </c>
      <c r="H3" s="17" t="s">
        <v>47</v>
      </c>
      <c r="I3" s="17" t="s">
        <v>48</v>
      </c>
      <c r="J3" s="17" t="s">
        <v>49</v>
      </c>
      <c r="M3" s="18" t="s">
        <v>20</v>
      </c>
      <c r="O3" s="18" t="s">
        <v>50</v>
      </c>
      <c r="P3" s="19">
        <f>B172*LN(B172/D172)+C172*LN(C172/D172)</f>
        <v>-115.25542210925857</v>
      </c>
      <c r="R3" s="18" t="s">
        <v>61</v>
      </c>
      <c r="U3" s="18" t="s">
        <v>68</v>
      </c>
      <c r="X3" s="20" t="s">
        <v>70</v>
      </c>
      <c r="Y3" s="20" t="s">
        <v>71</v>
      </c>
      <c r="AB3" s="21" t="s">
        <v>45</v>
      </c>
      <c r="AC3" s="21" t="s">
        <v>43</v>
      </c>
      <c r="AD3" s="21" t="s">
        <v>42</v>
      </c>
      <c r="AE3" s="21" t="s">
        <v>75</v>
      </c>
      <c r="AF3" s="21" t="s">
        <v>76</v>
      </c>
      <c r="AG3" s="21" t="s">
        <v>77</v>
      </c>
      <c r="AH3" s="21" t="s">
        <v>78</v>
      </c>
      <c r="AI3" s="21" t="s">
        <v>79</v>
      </c>
    </row>
    <row r="4" spans="1:35" x14ac:dyDescent="0.25">
      <c r="A4" s="16">
        <f>'SAT Admittance'!B5</f>
        <v>1363</v>
      </c>
      <c r="B4" s="22">
        <f>'SAT Admittance'!C5</f>
        <v>0</v>
      </c>
      <c r="C4" s="23">
        <f>1-B4</f>
        <v>1</v>
      </c>
      <c r="D4" s="24">
        <f>B4+C4</f>
        <v>1</v>
      </c>
      <c r="E4" s="16">
        <f>IF(D4=0,"",B4/D4)</f>
        <v>0</v>
      </c>
      <c r="F4" s="16">
        <f>1/(1+EXP(-$M$5-$M$6*A4))</f>
        <v>3.1750980389243088E-6</v>
      </c>
      <c r="G4" s="25">
        <f>D4*F4</f>
        <v>3.1750980389243088E-6</v>
      </c>
      <c r="H4" s="26">
        <f>D4-G4</f>
        <v>0.99999682490196107</v>
      </c>
      <c r="I4" s="25">
        <f>IFERROR(D4*(E4*LN(F4)+(1-E4)*LN(1-F4)),0)</f>
        <v>-3.1751030795666817E-6</v>
      </c>
      <c r="J4" s="26">
        <f>100*IF(F4&gt;=$X$10,B4/D4,C4/D4)</f>
        <v>100</v>
      </c>
      <c r="O4" s="16" t="s">
        <v>51</v>
      </c>
      <c r="P4" s="27">
        <f>I172</f>
        <v>-23.144749099221972</v>
      </c>
      <c r="R4" s="28">
        <f t="array" ref="R4:S5">MINVERSE(MMULT(TRANSPOSE([1]!DEsign(A4:A171)),F4:F171*(1-F4:F171)*D4:D171*[1]!DEsign(A4:A171)))</f>
        <v>247.63967941898571</v>
      </c>
      <c r="S4" s="29">
        <v>-0.14837322229060804</v>
      </c>
      <c r="U4" s="30">
        <f t="array" ref="U4:U5">MMULT(TRANSPOSE([1]!DEsign(A4:A171)),D4:D171*(E4:E171-F4:F171))</f>
        <v>7.8658488143062977E-14</v>
      </c>
      <c r="W4" s="16" t="s">
        <v>46</v>
      </c>
      <c r="X4" s="25">
        <f>SUMIF(F4:F171,"&gt;="&amp;X10,B4:B171)</f>
        <v>87</v>
      </c>
      <c r="Y4" s="26">
        <f>SUMIF(F4:F171,"&gt;="&amp;X10,C4:C171)</f>
        <v>7</v>
      </c>
      <c r="Z4" s="16">
        <f>X4+Y4</f>
        <v>94</v>
      </c>
      <c r="AE4" s="16">
        <v>0</v>
      </c>
      <c r="AF4" s="16">
        <v>0</v>
      </c>
      <c r="AG4" s="16">
        <f>1-AE4/AE$172</f>
        <v>1</v>
      </c>
      <c r="AH4" s="16">
        <f>1-AF4/AF$172</f>
        <v>1</v>
      </c>
      <c r="AI4" s="16">
        <f>(AG4-AG5)*AH4</f>
        <v>1.3513513513513487E-2</v>
      </c>
    </row>
    <row r="5" spans="1:35" x14ac:dyDescent="0.25">
      <c r="A5" s="16">
        <f>'SAT Admittance'!B6</f>
        <v>1792</v>
      </c>
      <c r="B5" s="22">
        <f>'SAT Admittance'!C6</f>
        <v>1</v>
      </c>
      <c r="C5" s="23">
        <f t="shared" ref="C5:C68" si="0">1-B5</f>
        <v>0</v>
      </c>
      <c r="D5" s="24">
        <f t="shared" ref="D5:D68" si="1">B5+C5</f>
        <v>1</v>
      </c>
      <c r="E5" s="16">
        <f t="shared" ref="E5:E68" si="2">IF(D5=0,"",B5/D5)</f>
        <v>1</v>
      </c>
      <c r="F5" s="16">
        <f t="shared" ref="F5:F68" si="3">1/(1+EXP(-$M$5-$M$6*A5))</f>
        <v>0.99532071149605272</v>
      </c>
      <c r="G5" s="22">
        <f t="shared" ref="G5:G68" si="4">D5*F5</f>
        <v>0.99532071149605272</v>
      </c>
      <c r="H5" s="24">
        <f t="shared" ref="H5:H68" si="5">D5-G5</f>
        <v>4.6792885039472765E-3</v>
      </c>
      <c r="I5" s="22">
        <f t="shared" ref="I5:I68" si="6">IFERROR(D5*(E5*LN(F5)+(1-E5)*LN(1-F5)),0)</f>
        <v>-4.6902706468680572E-3</v>
      </c>
      <c r="J5" s="24">
        <f t="shared" ref="J5:J68" si="7">100*IF(F5&gt;=$X$10,B5/D5,C5/D5)</f>
        <v>100</v>
      </c>
      <c r="L5" s="49" t="s">
        <v>40</v>
      </c>
      <c r="M5" s="50">
        <f t="array" ref="M5:M6">[1]!LogitCoeff(A4:C171,,,,,20)</f>
        <v>-69.912802176197147</v>
      </c>
      <c r="R5" s="31">
        <v>-0.14837322229060806</v>
      </c>
      <c r="S5" s="32">
        <v>8.8947487655555667E-5</v>
      </c>
      <c r="U5" s="27">
        <v>1.3108936158801043E-10</v>
      </c>
      <c r="W5" s="16" t="s">
        <v>47</v>
      </c>
      <c r="X5" s="33">
        <f>X6-X4</f>
        <v>7</v>
      </c>
      <c r="Y5" s="34">
        <f>Y6-Y4</f>
        <v>67</v>
      </c>
      <c r="Z5" s="16">
        <f t="shared" ref="Z5:Z6" si="8">X5+Y5</f>
        <v>74</v>
      </c>
      <c r="AB5" s="16">
        <f t="array" ref="AB5:AD172">[1]!SelectCols(B4:F171,"5,2,1",1)</f>
        <v>9.3913091689546413E-7</v>
      </c>
      <c r="AC5" s="16">
        <v>1</v>
      </c>
      <c r="AD5" s="16">
        <v>0</v>
      </c>
      <c r="AE5" s="16">
        <f>AE4+AC5</f>
        <v>1</v>
      </c>
      <c r="AF5" s="16">
        <f>AF4+AD5</f>
        <v>0</v>
      </c>
      <c r="AG5" s="16">
        <f t="shared" ref="AG5:AG68" si="9">1-AE5/AE$172</f>
        <v>0.98648648648648651</v>
      </c>
      <c r="AH5" s="16">
        <f t="shared" ref="AH5:AH68" si="10">1-AF5/AF$172</f>
        <v>1</v>
      </c>
      <c r="AI5" s="16">
        <f t="shared" ref="AI5:AI68" si="11">(AG5-AG6)*AH5</f>
        <v>1.3513513513513487E-2</v>
      </c>
    </row>
    <row r="6" spans="1:35" x14ac:dyDescent="0.25">
      <c r="A6" s="16">
        <f>'SAT Admittance'!B7</f>
        <v>1954</v>
      </c>
      <c r="B6" s="22">
        <f>'SAT Admittance'!C7</f>
        <v>1</v>
      </c>
      <c r="C6" s="23">
        <f t="shared" si="0"/>
        <v>0</v>
      </c>
      <c r="D6" s="24">
        <f t="shared" si="1"/>
        <v>1</v>
      </c>
      <c r="E6" s="16">
        <f t="shared" si="2"/>
        <v>1</v>
      </c>
      <c r="F6" s="16">
        <f t="shared" si="3"/>
        <v>0.99999478886332693</v>
      </c>
      <c r="G6" s="22">
        <f t="shared" si="4"/>
        <v>0.99999478886332693</v>
      </c>
      <c r="H6" s="24">
        <f t="shared" si="5"/>
        <v>5.2111366730667186E-6</v>
      </c>
      <c r="I6" s="22">
        <f t="shared" si="6"/>
        <v>-5.2111502510866026E-6</v>
      </c>
      <c r="J6" s="24">
        <f t="shared" si="7"/>
        <v>100</v>
      </c>
      <c r="L6" s="49" t="s">
        <v>41</v>
      </c>
      <c r="M6" s="50">
        <v>4.2004866693767601E-2</v>
      </c>
      <c r="O6" s="16" t="s">
        <v>52</v>
      </c>
      <c r="P6" s="35">
        <f>2*(P4-P3)</f>
        <v>184.22134602007321</v>
      </c>
      <c r="X6" s="16">
        <f>B172</f>
        <v>94</v>
      </c>
      <c r="Y6" s="16">
        <f>C172</f>
        <v>74</v>
      </c>
      <c r="Z6" s="16">
        <f t="shared" si="8"/>
        <v>168</v>
      </c>
      <c r="AB6" s="16">
        <v>3.1750980389243088E-6</v>
      </c>
      <c r="AC6" s="16">
        <v>1</v>
      </c>
      <c r="AD6" s="16">
        <v>0</v>
      </c>
      <c r="AE6" s="16">
        <f t="shared" ref="AE6:AE69" si="12">AE5+AC6</f>
        <v>2</v>
      </c>
      <c r="AF6" s="16">
        <f t="shared" ref="AF6:AF69" si="13">AF5+AD6</f>
        <v>0</v>
      </c>
      <c r="AG6" s="16">
        <f t="shared" si="9"/>
        <v>0.97297297297297303</v>
      </c>
      <c r="AH6" s="16">
        <f t="shared" si="10"/>
        <v>1</v>
      </c>
      <c r="AI6" s="16">
        <f t="shared" si="11"/>
        <v>1.3513513513513598E-2</v>
      </c>
    </row>
    <row r="7" spans="1:35" x14ac:dyDescent="0.25">
      <c r="A7" s="16">
        <f>'SAT Admittance'!B8</f>
        <v>1653</v>
      </c>
      <c r="B7" s="22">
        <f>'SAT Admittance'!C8</f>
        <v>0</v>
      </c>
      <c r="C7" s="23">
        <f t="shared" si="0"/>
        <v>1</v>
      </c>
      <c r="D7" s="24">
        <f t="shared" si="1"/>
        <v>1</v>
      </c>
      <c r="E7" s="16">
        <f t="shared" si="2"/>
        <v>0</v>
      </c>
      <c r="F7" s="16">
        <f t="shared" si="3"/>
        <v>0.38254555898899817</v>
      </c>
      <c r="G7" s="22">
        <f t="shared" si="4"/>
        <v>0.38254555898899817</v>
      </c>
      <c r="H7" s="24">
        <f t="shared" si="5"/>
        <v>0.61745444101100189</v>
      </c>
      <c r="I7" s="22">
        <f t="shared" si="6"/>
        <v>-0.48214999294113181</v>
      </c>
      <c r="J7" s="24">
        <f t="shared" si="7"/>
        <v>100</v>
      </c>
      <c r="O7" s="16" t="s">
        <v>15</v>
      </c>
      <c r="P7" s="36">
        <f>COUNT(A4)</f>
        <v>1</v>
      </c>
      <c r="AB7" s="16">
        <v>3.3113078783367442E-6</v>
      </c>
      <c r="AC7" s="16">
        <v>1</v>
      </c>
      <c r="AD7" s="16">
        <v>0</v>
      </c>
      <c r="AE7" s="16">
        <f t="shared" si="12"/>
        <v>3</v>
      </c>
      <c r="AF7" s="16">
        <f t="shared" si="13"/>
        <v>0</v>
      </c>
      <c r="AG7" s="16">
        <f t="shared" si="9"/>
        <v>0.95945945945945943</v>
      </c>
      <c r="AH7" s="16">
        <f t="shared" si="10"/>
        <v>1</v>
      </c>
      <c r="AI7" s="16">
        <f t="shared" si="11"/>
        <v>1.3513513513513487E-2</v>
      </c>
    </row>
    <row r="8" spans="1:35" x14ac:dyDescent="0.25">
      <c r="A8" s="16">
        <f>'SAT Admittance'!B9</f>
        <v>1593</v>
      </c>
      <c r="B8" s="22">
        <f>'SAT Admittance'!C9</f>
        <v>0</v>
      </c>
      <c r="C8" s="23">
        <f t="shared" si="0"/>
        <v>1</v>
      </c>
      <c r="D8" s="24">
        <f t="shared" si="1"/>
        <v>1</v>
      </c>
      <c r="E8" s="16">
        <f t="shared" si="2"/>
        <v>0</v>
      </c>
      <c r="F8" s="16">
        <f t="shared" si="3"/>
        <v>4.7468830575847096E-2</v>
      </c>
      <c r="G8" s="22">
        <f t="shared" si="4"/>
        <v>4.7468830575847096E-2</v>
      </c>
      <c r="H8" s="24">
        <f t="shared" si="5"/>
        <v>0.95253116942415295</v>
      </c>
      <c r="I8" s="22">
        <f t="shared" si="6"/>
        <v>-4.8632448711808066E-2</v>
      </c>
      <c r="J8" s="24">
        <f t="shared" si="7"/>
        <v>100</v>
      </c>
      <c r="O8" s="16" t="s">
        <v>53</v>
      </c>
      <c r="P8" s="36">
        <f>_xlfn.CHISQ.DIST.RT(P6,P7)</f>
        <v>5.8047935742273232E-42</v>
      </c>
      <c r="W8" s="16" t="s">
        <v>72</v>
      </c>
      <c r="X8" s="37">
        <f>X4/X6</f>
        <v>0.92553191489361697</v>
      </c>
      <c r="Y8" s="38">
        <f>Y5/Y6</f>
        <v>0.90540540540540537</v>
      </c>
      <c r="Z8" s="16">
        <f>(X4+Y5)/Z6</f>
        <v>0.91666666666666663</v>
      </c>
      <c r="AB8" s="16">
        <v>4.2604359545059147E-6</v>
      </c>
      <c r="AC8" s="16">
        <v>1</v>
      </c>
      <c r="AD8" s="16">
        <v>0</v>
      </c>
      <c r="AE8" s="16">
        <f t="shared" si="12"/>
        <v>4</v>
      </c>
      <c r="AF8" s="16">
        <f t="shared" si="13"/>
        <v>0</v>
      </c>
      <c r="AG8" s="16">
        <f t="shared" si="9"/>
        <v>0.94594594594594594</v>
      </c>
      <c r="AH8" s="16">
        <f t="shared" si="10"/>
        <v>1</v>
      </c>
      <c r="AI8" s="16">
        <f t="shared" si="11"/>
        <v>1.3513513513513487E-2</v>
      </c>
    </row>
    <row r="9" spans="1:35" x14ac:dyDescent="0.25">
      <c r="A9" s="16">
        <f>'SAT Admittance'!B10</f>
        <v>1755</v>
      </c>
      <c r="B9" s="22">
        <f>'SAT Admittance'!C10</f>
        <v>1</v>
      </c>
      <c r="C9" s="23">
        <f t="shared" si="0"/>
        <v>0</v>
      </c>
      <c r="D9" s="24">
        <f t="shared" si="1"/>
        <v>1</v>
      </c>
      <c r="E9" s="16">
        <f t="shared" si="2"/>
        <v>1</v>
      </c>
      <c r="F9" s="16">
        <f t="shared" si="3"/>
        <v>0.97824121871787961</v>
      </c>
      <c r="G9" s="22">
        <f t="shared" si="4"/>
        <v>0.97824121871787961</v>
      </c>
      <c r="H9" s="24">
        <f t="shared" si="5"/>
        <v>2.1758781282120387E-2</v>
      </c>
      <c r="I9" s="22">
        <f t="shared" si="6"/>
        <v>-2.1998994453366606E-2</v>
      </c>
      <c r="J9" s="24">
        <f t="shared" si="7"/>
        <v>100</v>
      </c>
      <c r="O9" s="16" t="s">
        <v>54</v>
      </c>
      <c r="P9" s="36">
        <v>0.05</v>
      </c>
      <c r="AB9" s="16">
        <v>5.0399198494567593E-6</v>
      </c>
      <c r="AC9" s="16">
        <v>1</v>
      </c>
      <c r="AD9" s="16">
        <v>0</v>
      </c>
      <c r="AE9" s="16">
        <f t="shared" si="12"/>
        <v>5</v>
      </c>
      <c r="AF9" s="16">
        <f t="shared" si="13"/>
        <v>0</v>
      </c>
      <c r="AG9" s="16">
        <f t="shared" si="9"/>
        <v>0.93243243243243246</v>
      </c>
      <c r="AH9" s="16">
        <f t="shared" si="10"/>
        <v>1</v>
      </c>
      <c r="AI9" s="16">
        <f t="shared" si="11"/>
        <v>1.3513513513513598E-2</v>
      </c>
    </row>
    <row r="10" spans="1:35" x14ac:dyDescent="0.25">
      <c r="A10" s="16">
        <f>'SAT Admittance'!B11</f>
        <v>1775</v>
      </c>
      <c r="B10" s="22">
        <f>'SAT Admittance'!C11</f>
        <v>1</v>
      </c>
      <c r="C10" s="23">
        <f t="shared" si="0"/>
        <v>0</v>
      </c>
      <c r="D10" s="24">
        <f t="shared" si="1"/>
        <v>1</v>
      </c>
      <c r="E10" s="16">
        <f t="shared" si="2"/>
        <v>1</v>
      </c>
      <c r="F10" s="16">
        <f t="shared" si="3"/>
        <v>0.9904898145423453</v>
      </c>
      <c r="G10" s="22">
        <f t="shared" si="4"/>
        <v>0.9904898145423453</v>
      </c>
      <c r="H10" s="24">
        <f t="shared" si="5"/>
        <v>9.5101854576546963E-3</v>
      </c>
      <c r="I10" s="22">
        <f t="shared" si="6"/>
        <v>-9.5556960439598382E-3</v>
      </c>
      <c r="J10" s="24">
        <f t="shared" si="7"/>
        <v>100</v>
      </c>
      <c r="O10" s="16" t="s">
        <v>55</v>
      </c>
      <c r="P10" s="39" t="str">
        <f>IF(P8&lt;P9,"yes","no")</f>
        <v>yes</v>
      </c>
      <c r="W10" s="16" t="s">
        <v>73</v>
      </c>
      <c r="X10" s="40">
        <v>0.5</v>
      </c>
      <c r="AB10" s="16">
        <v>7.9999936874403158E-6</v>
      </c>
      <c r="AC10" s="16">
        <v>1</v>
      </c>
      <c r="AD10" s="16">
        <v>0</v>
      </c>
      <c r="AE10" s="16">
        <f t="shared" si="12"/>
        <v>6</v>
      </c>
      <c r="AF10" s="16">
        <f t="shared" si="13"/>
        <v>0</v>
      </c>
      <c r="AG10" s="16">
        <f t="shared" si="9"/>
        <v>0.91891891891891886</v>
      </c>
      <c r="AH10" s="16">
        <f t="shared" si="10"/>
        <v>1</v>
      </c>
      <c r="AI10" s="16">
        <f t="shared" si="11"/>
        <v>1.3513513513513487E-2</v>
      </c>
    </row>
    <row r="11" spans="1:35" x14ac:dyDescent="0.25">
      <c r="A11" s="16">
        <f>'SAT Admittance'!B12</f>
        <v>1887</v>
      </c>
      <c r="B11" s="22">
        <f>'SAT Admittance'!C12</f>
        <v>1</v>
      </c>
      <c r="C11" s="23">
        <f t="shared" si="0"/>
        <v>0</v>
      </c>
      <c r="D11" s="24">
        <f t="shared" si="1"/>
        <v>1</v>
      </c>
      <c r="E11" s="16">
        <f t="shared" si="2"/>
        <v>1</v>
      </c>
      <c r="F11" s="16">
        <f t="shared" si="3"/>
        <v>0.99991307528888274</v>
      </c>
      <c r="G11" s="22">
        <f t="shared" si="4"/>
        <v>0.99991307528888274</v>
      </c>
      <c r="H11" s="24">
        <f t="shared" si="5"/>
        <v>8.6924711117264408E-5</v>
      </c>
      <c r="I11" s="22">
        <f t="shared" si="6"/>
        <v>-8.692848928891172E-5</v>
      </c>
      <c r="J11" s="24">
        <f t="shared" si="7"/>
        <v>100</v>
      </c>
      <c r="AB11" s="16">
        <v>8.7011028751255684E-6</v>
      </c>
      <c r="AC11" s="16">
        <v>1</v>
      </c>
      <c r="AD11" s="16">
        <v>0</v>
      </c>
      <c r="AE11" s="16">
        <f t="shared" si="12"/>
        <v>7</v>
      </c>
      <c r="AF11" s="16">
        <f t="shared" si="13"/>
        <v>0</v>
      </c>
      <c r="AG11" s="16">
        <f t="shared" si="9"/>
        <v>0.90540540540540537</v>
      </c>
      <c r="AH11" s="16">
        <f t="shared" si="10"/>
        <v>1</v>
      </c>
      <c r="AI11" s="16">
        <f t="shared" si="11"/>
        <v>1.3513513513513487E-2</v>
      </c>
    </row>
    <row r="12" spans="1:35" x14ac:dyDescent="0.25">
      <c r="A12" s="16">
        <f>'SAT Admittance'!B13</f>
        <v>1893</v>
      </c>
      <c r="B12" s="22">
        <f>'SAT Admittance'!C13</f>
        <v>1</v>
      </c>
      <c r="C12" s="23">
        <f t="shared" si="0"/>
        <v>0</v>
      </c>
      <c r="D12" s="24">
        <f t="shared" si="1"/>
        <v>1</v>
      </c>
      <c r="E12" s="16">
        <f t="shared" si="2"/>
        <v>1</v>
      </c>
      <c r="F12" s="16">
        <f t="shared" si="3"/>
        <v>0.99993243889014705</v>
      </c>
      <c r="G12" s="22">
        <f t="shared" si="4"/>
        <v>0.99993243889014705</v>
      </c>
      <c r="H12" s="24">
        <f t="shared" si="5"/>
        <v>6.7561109852953827E-5</v>
      </c>
      <c r="I12" s="22">
        <f t="shared" si="6"/>
        <v>-6.7563392207535631E-5</v>
      </c>
      <c r="J12" s="24">
        <f t="shared" si="7"/>
        <v>100</v>
      </c>
      <c r="O12" s="16" t="s">
        <v>56</v>
      </c>
      <c r="P12" s="35">
        <f>1-P4/P3</f>
        <v>0.79918732953594618</v>
      </c>
      <c r="AB12" s="16">
        <v>1.1195103453121001E-5</v>
      </c>
      <c r="AC12" s="16">
        <v>1</v>
      </c>
      <c r="AD12" s="16">
        <v>0</v>
      </c>
      <c r="AE12" s="16">
        <f t="shared" si="12"/>
        <v>8</v>
      </c>
      <c r="AF12" s="16">
        <f t="shared" si="13"/>
        <v>0</v>
      </c>
      <c r="AG12" s="16">
        <f t="shared" si="9"/>
        <v>0.89189189189189189</v>
      </c>
      <c r="AH12" s="16">
        <f t="shared" si="10"/>
        <v>1</v>
      </c>
      <c r="AI12" s="16">
        <f t="shared" si="11"/>
        <v>1.3513513513513487E-2</v>
      </c>
    </row>
    <row r="13" spans="1:35" x14ac:dyDescent="0.25">
      <c r="A13" s="16">
        <f>'SAT Admittance'!B14</f>
        <v>1580</v>
      </c>
      <c r="B13" s="22">
        <f>'SAT Admittance'!C14</f>
        <v>0</v>
      </c>
      <c r="C13" s="23">
        <f t="shared" si="0"/>
        <v>1</v>
      </c>
      <c r="D13" s="24">
        <f t="shared" si="1"/>
        <v>1</v>
      </c>
      <c r="E13" s="16">
        <f t="shared" si="2"/>
        <v>0</v>
      </c>
      <c r="F13" s="16">
        <f t="shared" si="3"/>
        <v>2.8055533072246092E-2</v>
      </c>
      <c r="G13" s="22">
        <f t="shared" si="4"/>
        <v>2.8055533072246092E-2</v>
      </c>
      <c r="H13" s="24">
        <f t="shared" si="5"/>
        <v>0.97194446692775394</v>
      </c>
      <c r="I13" s="22">
        <f t="shared" si="6"/>
        <v>-2.8456608944214621E-2</v>
      </c>
      <c r="J13" s="24">
        <f t="shared" si="7"/>
        <v>100</v>
      </c>
      <c r="O13" s="16" t="s">
        <v>57</v>
      </c>
      <c r="P13" s="36">
        <f>1-EXP((-2/D172)*(P4-P3))</f>
        <v>0.66598040867762864</v>
      </c>
      <c r="AB13" s="16">
        <v>1.6338350699349726E-5</v>
      </c>
      <c r="AC13" s="16">
        <v>1</v>
      </c>
      <c r="AD13" s="16">
        <v>0</v>
      </c>
      <c r="AE13" s="16">
        <f t="shared" si="12"/>
        <v>9</v>
      </c>
      <c r="AF13" s="16">
        <f t="shared" si="13"/>
        <v>0</v>
      </c>
      <c r="AG13" s="16">
        <f t="shared" si="9"/>
        <v>0.8783783783783784</v>
      </c>
      <c r="AH13" s="16">
        <f t="shared" si="10"/>
        <v>1</v>
      </c>
      <c r="AI13" s="16">
        <f t="shared" si="11"/>
        <v>1.3513513513513487E-2</v>
      </c>
    </row>
    <row r="14" spans="1:35" x14ac:dyDescent="0.25">
      <c r="A14" s="16">
        <f>'SAT Admittance'!B15</f>
        <v>1857</v>
      </c>
      <c r="B14" s="22">
        <f>'SAT Admittance'!C15</f>
        <v>1</v>
      </c>
      <c r="C14" s="23">
        <f t="shared" si="0"/>
        <v>0</v>
      </c>
      <c r="D14" s="24">
        <f t="shared" si="1"/>
        <v>1</v>
      </c>
      <c r="E14" s="16">
        <f t="shared" si="2"/>
        <v>1</v>
      </c>
      <c r="F14" s="16">
        <f t="shared" si="3"/>
        <v>0.99969357629129019</v>
      </c>
      <c r="G14" s="22">
        <f t="shared" si="4"/>
        <v>0.99969357629129019</v>
      </c>
      <c r="H14" s="24">
        <f t="shared" si="5"/>
        <v>3.0642370870981317E-4</v>
      </c>
      <c r="I14" s="22">
        <f t="shared" si="6"/>
        <v>-3.0647066604724891E-4</v>
      </c>
      <c r="J14" s="24">
        <f t="shared" si="7"/>
        <v>100</v>
      </c>
      <c r="O14" s="16" t="s">
        <v>58</v>
      </c>
      <c r="P14" s="36">
        <f>P13/(1-EXP(2*P3/D172))</f>
        <v>0.89222903373135565</v>
      </c>
      <c r="AB14" s="16">
        <v>2.4867339746229645E-5</v>
      </c>
      <c r="AC14" s="16">
        <v>1</v>
      </c>
      <c r="AD14" s="16">
        <v>0</v>
      </c>
      <c r="AE14" s="16">
        <f t="shared" si="12"/>
        <v>10</v>
      </c>
      <c r="AF14" s="16">
        <f t="shared" si="13"/>
        <v>0</v>
      </c>
      <c r="AG14" s="16">
        <f t="shared" si="9"/>
        <v>0.86486486486486491</v>
      </c>
      <c r="AH14" s="16">
        <f t="shared" si="10"/>
        <v>1</v>
      </c>
      <c r="AI14" s="16">
        <f t="shared" si="11"/>
        <v>1.3513513513513598E-2</v>
      </c>
    </row>
    <row r="15" spans="1:35" x14ac:dyDescent="0.25">
      <c r="A15" s="16">
        <f>'SAT Admittance'!B16</f>
        <v>1880</v>
      </c>
      <c r="B15" s="22">
        <f>'SAT Admittance'!C16</f>
        <v>1</v>
      </c>
      <c r="C15" s="23">
        <f t="shared" si="0"/>
        <v>0</v>
      </c>
      <c r="D15" s="24">
        <f t="shared" si="1"/>
        <v>1</v>
      </c>
      <c r="E15" s="16">
        <f t="shared" si="2"/>
        <v>1</v>
      </c>
      <c r="F15" s="16">
        <f t="shared" si="3"/>
        <v>0.99988336531398214</v>
      </c>
      <c r="G15" s="22">
        <f t="shared" si="4"/>
        <v>0.99988336531398214</v>
      </c>
      <c r="H15" s="24">
        <f t="shared" si="5"/>
        <v>1.1663468601785798E-4</v>
      </c>
      <c r="I15" s="22">
        <f t="shared" si="6"/>
        <v>-1.1664148837178131E-4</v>
      </c>
      <c r="J15" s="24">
        <f t="shared" si="7"/>
        <v>100</v>
      </c>
      <c r="O15" s="16" t="s">
        <v>59</v>
      </c>
      <c r="P15" s="36">
        <f>-2*P4+2*(P7+1)</f>
        <v>50.289498198443944</v>
      </c>
      <c r="AB15" s="16">
        <v>2.7046641530507806E-5</v>
      </c>
      <c r="AC15" s="16">
        <v>1</v>
      </c>
      <c r="AD15" s="16">
        <v>0</v>
      </c>
      <c r="AE15" s="16">
        <f t="shared" si="12"/>
        <v>11</v>
      </c>
      <c r="AF15" s="16">
        <f t="shared" si="13"/>
        <v>0</v>
      </c>
      <c r="AG15" s="16">
        <f t="shared" si="9"/>
        <v>0.85135135135135132</v>
      </c>
      <c r="AH15" s="16">
        <f t="shared" si="10"/>
        <v>1</v>
      </c>
      <c r="AI15" s="16">
        <f t="shared" si="11"/>
        <v>1.3513513513513487E-2</v>
      </c>
    </row>
    <row r="16" spans="1:35" x14ac:dyDescent="0.25">
      <c r="A16" s="16">
        <f>'SAT Admittance'!B17</f>
        <v>1664</v>
      </c>
      <c r="B16" s="22">
        <f>'SAT Admittance'!C17</f>
        <v>1</v>
      </c>
      <c r="C16" s="23">
        <f t="shared" si="0"/>
        <v>0</v>
      </c>
      <c r="D16" s="24">
        <f t="shared" si="1"/>
        <v>1</v>
      </c>
      <c r="E16" s="16">
        <f t="shared" si="2"/>
        <v>1</v>
      </c>
      <c r="F16" s="16">
        <f t="shared" si="3"/>
        <v>0.49582409765550461</v>
      </c>
      <c r="G16" s="22">
        <f t="shared" si="4"/>
        <v>0.49582409765550461</v>
      </c>
      <c r="H16" s="24">
        <f t="shared" si="5"/>
        <v>0.50417590234449539</v>
      </c>
      <c r="I16" s="22">
        <f t="shared" si="6"/>
        <v>-0.7015340569810723</v>
      </c>
      <c r="J16" s="24">
        <f t="shared" si="7"/>
        <v>0</v>
      </c>
      <c r="O16" s="16" t="s">
        <v>60</v>
      </c>
      <c r="P16" s="41">
        <f>-2*P4+(P7+1)*LN(D172)</f>
        <v>56.537426157250465</v>
      </c>
      <c r="AB16" s="16">
        <v>3.784848569794077E-5</v>
      </c>
      <c r="AC16" s="16">
        <v>1</v>
      </c>
      <c r="AD16" s="16">
        <v>0</v>
      </c>
      <c r="AE16" s="16">
        <f t="shared" si="12"/>
        <v>12</v>
      </c>
      <c r="AF16" s="16">
        <f t="shared" si="13"/>
        <v>0</v>
      </c>
      <c r="AG16" s="16">
        <f t="shared" si="9"/>
        <v>0.83783783783783783</v>
      </c>
      <c r="AH16" s="16">
        <f t="shared" si="10"/>
        <v>1</v>
      </c>
      <c r="AI16" s="16">
        <f t="shared" si="11"/>
        <v>1.3513513513513487E-2</v>
      </c>
    </row>
    <row r="17" spans="1:35" x14ac:dyDescent="0.25">
      <c r="A17" s="16">
        <f>'SAT Admittance'!B18</f>
        <v>1364</v>
      </c>
      <c r="B17" s="22">
        <f>'SAT Admittance'!C18</f>
        <v>0</v>
      </c>
      <c r="C17" s="23">
        <f t="shared" si="0"/>
        <v>1</v>
      </c>
      <c r="D17" s="24">
        <f t="shared" si="1"/>
        <v>1</v>
      </c>
      <c r="E17" s="16">
        <f t="shared" si="2"/>
        <v>0</v>
      </c>
      <c r="F17" s="16">
        <f t="shared" si="3"/>
        <v>3.3113078783367442E-6</v>
      </c>
      <c r="G17" s="22">
        <f t="shared" si="4"/>
        <v>3.3113078783367442E-6</v>
      </c>
      <c r="H17" s="24">
        <f t="shared" si="5"/>
        <v>0.99999668869212166</v>
      </c>
      <c r="I17" s="22">
        <f t="shared" si="6"/>
        <v>-3.3113133607318103E-6</v>
      </c>
      <c r="J17" s="24">
        <f t="shared" si="7"/>
        <v>100</v>
      </c>
      <c r="AB17" s="16">
        <v>5.2964124510572313E-5</v>
      </c>
      <c r="AC17" s="16">
        <v>1</v>
      </c>
      <c r="AD17" s="16">
        <v>0</v>
      </c>
      <c r="AE17" s="16">
        <f t="shared" si="12"/>
        <v>13</v>
      </c>
      <c r="AF17" s="16">
        <f t="shared" si="13"/>
        <v>0</v>
      </c>
      <c r="AG17" s="16">
        <f t="shared" si="9"/>
        <v>0.82432432432432434</v>
      </c>
      <c r="AH17" s="16">
        <f t="shared" si="10"/>
        <v>1</v>
      </c>
      <c r="AI17" s="16">
        <f t="shared" si="11"/>
        <v>1.3513513513513598E-2</v>
      </c>
    </row>
    <row r="18" spans="1:35" x14ac:dyDescent="0.25">
      <c r="A18" s="16">
        <f>'SAT Admittance'!B19</f>
        <v>1693</v>
      </c>
      <c r="B18" s="22">
        <f>'SAT Admittance'!C19</f>
        <v>0</v>
      </c>
      <c r="C18" s="23">
        <f t="shared" si="0"/>
        <v>1</v>
      </c>
      <c r="D18" s="24">
        <f t="shared" si="1"/>
        <v>1</v>
      </c>
      <c r="E18" s="16">
        <f t="shared" si="2"/>
        <v>0</v>
      </c>
      <c r="F18" s="16">
        <f t="shared" si="3"/>
        <v>0.76878034340011292</v>
      </c>
      <c r="G18" s="22">
        <f t="shared" si="4"/>
        <v>0.76878034340011292</v>
      </c>
      <c r="H18" s="24">
        <f t="shared" si="5"/>
        <v>0.23121965659988708</v>
      </c>
      <c r="I18" s="22">
        <f t="shared" si="6"/>
        <v>-1.4643871259021959</v>
      </c>
      <c r="J18" s="24">
        <f t="shared" si="7"/>
        <v>0</v>
      </c>
      <c r="AB18" s="16">
        <v>6.5341459552230996E-5</v>
      </c>
      <c r="AC18" s="16">
        <v>1</v>
      </c>
      <c r="AD18" s="16">
        <v>0</v>
      </c>
      <c r="AE18" s="16">
        <f t="shared" si="12"/>
        <v>14</v>
      </c>
      <c r="AF18" s="16">
        <f t="shared" si="13"/>
        <v>0</v>
      </c>
      <c r="AG18" s="16">
        <f t="shared" si="9"/>
        <v>0.81081081081081074</v>
      </c>
      <c r="AH18" s="16">
        <f t="shared" si="10"/>
        <v>1</v>
      </c>
      <c r="AI18" s="16">
        <f t="shared" si="11"/>
        <v>1.3513513513513487E-2</v>
      </c>
    </row>
    <row r="19" spans="1:35" x14ac:dyDescent="0.25">
      <c r="A19" s="16">
        <f>'SAT Admittance'!B20</f>
        <v>1850</v>
      </c>
      <c r="B19" s="22">
        <f>'SAT Admittance'!C20</f>
        <v>1</v>
      </c>
      <c r="C19" s="23">
        <f t="shared" si="0"/>
        <v>0</v>
      </c>
      <c r="D19" s="24">
        <f t="shared" si="1"/>
        <v>1</v>
      </c>
      <c r="E19" s="16">
        <f t="shared" si="2"/>
        <v>1</v>
      </c>
      <c r="F19" s="16">
        <f t="shared" si="3"/>
        <v>0.99958887465617485</v>
      </c>
      <c r="G19" s="22">
        <f t="shared" si="4"/>
        <v>0.99958887465617485</v>
      </c>
      <c r="H19" s="24">
        <f t="shared" si="5"/>
        <v>4.111253438251472E-4</v>
      </c>
      <c r="I19" s="22">
        <f t="shared" si="6"/>
        <v>-4.1120987901981619E-4</v>
      </c>
      <c r="J19" s="24">
        <f t="shared" si="7"/>
        <v>100</v>
      </c>
      <c r="AB19" s="16">
        <v>6.5341459552230996E-5</v>
      </c>
      <c r="AC19" s="16">
        <v>1</v>
      </c>
      <c r="AD19" s="16">
        <v>0</v>
      </c>
      <c r="AE19" s="16">
        <f t="shared" si="12"/>
        <v>15</v>
      </c>
      <c r="AF19" s="16">
        <f t="shared" si="13"/>
        <v>0</v>
      </c>
      <c r="AG19" s="16">
        <f t="shared" si="9"/>
        <v>0.79729729729729726</v>
      </c>
      <c r="AH19" s="16">
        <f t="shared" si="10"/>
        <v>1</v>
      </c>
      <c r="AI19" s="16">
        <f t="shared" si="11"/>
        <v>1.3513513513513487E-2</v>
      </c>
    </row>
    <row r="20" spans="1:35" x14ac:dyDescent="0.25">
      <c r="A20" s="16">
        <f>'SAT Admittance'!B21</f>
        <v>1633</v>
      </c>
      <c r="B20" s="22">
        <f>'SAT Admittance'!C21</f>
        <v>0</v>
      </c>
      <c r="C20" s="23">
        <f t="shared" si="0"/>
        <v>1</v>
      </c>
      <c r="D20" s="24">
        <f t="shared" si="1"/>
        <v>1</v>
      </c>
      <c r="E20" s="16">
        <f t="shared" si="2"/>
        <v>0</v>
      </c>
      <c r="F20" s="16">
        <f t="shared" si="3"/>
        <v>0.21100887714587374</v>
      </c>
      <c r="G20" s="22">
        <f t="shared" si="4"/>
        <v>0.21100887714587374</v>
      </c>
      <c r="H20" s="24">
        <f t="shared" si="5"/>
        <v>0.7889911228541262</v>
      </c>
      <c r="I20" s="22">
        <f t="shared" si="6"/>
        <v>-0.23700020933501206</v>
      </c>
      <c r="J20" s="24">
        <f t="shared" si="7"/>
        <v>100</v>
      </c>
      <c r="AB20" s="16">
        <v>1.5135651087874738E-4</v>
      </c>
      <c r="AC20" s="16">
        <v>1</v>
      </c>
      <c r="AD20" s="16">
        <v>0</v>
      </c>
      <c r="AE20" s="16">
        <f t="shared" si="12"/>
        <v>16</v>
      </c>
      <c r="AF20" s="16">
        <f t="shared" si="13"/>
        <v>0</v>
      </c>
      <c r="AG20" s="16">
        <f t="shared" si="9"/>
        <v>0.78378378378378377</v>
      </c>
      <c r="AH20" s="16">
        <f t="shared" si="10"/>
        <v>1</v>
      </c>
      <c r="AI20" s="16">
        <f t="shared" si="11"/>
        <v>1.3513513513513487E-2</v>
      </c>
    </row>
    <row r="21" spans="1:35" x14ac:dyDescent="0.25">
      <c r="A21" s="16">
        <f>'SAT Admittance'!B22</f>
        <v>1634</v>
      </c>
      <c r="B21" s="22">
        <f>'SAT Admittance'!C22</f>
        <v>0</v>
      </c>
      <c r="C21" s="23">
        <f t="shared" si="0"/>
        <v>1</v>
      </c>
      <c r="D21" s="24">
        <f t="shared" si="1"/>
        <v>1</v>
      </c>
      <c r="E21" s="16">
        <f t="shared" si="2"/>
        <v>0</v>
      </c>
      <c r="F21" s="16">
        <f t="shared" si="3"/>
        <v>0.21808690055538918</v>
      </c>
      <c r="G21" s="22">
        <f t="shared" si="4"/>
        <v>0.21808690055538918</v>
      </c>
      <c r="H21" s="24">
        <f t="shared" si="5"/>
        <v>0.78191309944461085</v>
      </c>
      <c r="I21" s="22">
        <f t="shared" si="6"/>
        <v>-0.24601167064169011</v>
      </c>
      <c r="J21" s="24">
        <f t="shared" si="7"/>
        <v>100</v>
      </c>
      <c r="AB21" s="16">
        <v>1.8672314542744233E-4</v>
      </c>
      <c r="AC21" s="16">
        <v>1</v>
      </c>
      <c r="AD21" s="16">
        <v>0</v>
      </c>
      <c r="AE21" s="16">
        <f t="shared" si="12"/>
        <v>17</v>
      </c>
      <c r="AF21" s="16">
        <f t="shared" si="13"/>
        <v>0</v>
      </c>
      <c r="AG21" s="16">
        <f t="shared" si="9"/>
        <v>0.77027027027027029</v>
      </c>
      <c r="AH21" s="16">
        <f t="shared" si="10"/>
        <v>1</v>
      </c>
      <c r="AI21" s="16">
        <f t="shared" si="11"/>
        <v>1.3513513513513487E-2</v>
      </c>
    </row>
    <row r="22" spans="1:35" x14ac:dyDescent="0.25">
      <c r="A22" s="16">
        <f>'SAT Admittance'!B23</f>
        <v>1636</v>
      </c>
      <c r="B22" s="22">
        <f>'SAT Admittance'!C23</f>
        <v>1</v>
      </c>
      <c r="C22" s="23">
        <f t="shared" si="0"/>
        <v>0</v>
      </c>
      <c r="D22" s="24">
        <f t="shared" si="1"/>
        <v>1</v>
      </c>
      <c r="E22" s="16">
        <f t="shared" si="2"/>
        <v>1</v>
      </c>
      <c r="F22" s="16">
        <f t="shared" si="3"/>
        <v>0.23275134150306809</v>
      </c>
      <c r="G22" s="22">
        <f t="shared" si="4"/>
        <v>0.23275134150306809</v>
      </c>
      <c r="H22" s="24">
        <f t="shared" si="5"/>
        <v>0.76724865849693191</v>
      </c>
      <c r="I22" s="22">
        <f t="shared" si="6"/>
        <v>-1.4577845991334371</v>
      </c>
      <c r="J22" s="24">
        <f t="shared" si="7"/>
        <v>0</v>
      </c>
      <c r="AB22" s="16">
        <v>1.9473192525831573E-4</v>
      </c>
      <c r="AC22" s="16">
        <v>1</v>
      </c>
      <c r="AD22" s="16">
        <v>0</v>
      </c>
      <c r="AE22" s="16">
        <f t="shared" si="12"/>
        <v>18</v>
      </c>
      <c r="AF22" s="16">
        <f t="shared" si="13"/>
        <v>0</v>
      </c>
      <c r="AG22" s="16">
        <f t="shared" si="9"/>
        <v>0.7567567567567568</v>
      </c>
      <c r="AH22" s="16">
        <f t="shared" si="10"/>
        <v>1</v>
      </c>
      <c r="AI22" s="16">
        <f t="shared" si="11"/>
        <v>1.3513513513513598E-2</v>
      </c>
    </row>
    <row r="23" spans="1:35" x14ac:dyDescent="0.25">
      <c r="A23" s="16">
        <f>'SAT Admittance'!B24</f>
        <v>1855</v>
      </c>
      <c r="B23" s="22">
        <f>'SAT Admittance'!C24</f>
        <v>1</v>
      </c>
      <c r="C23" s="23">
        <f t="shared" si="0"/>
        <v>0</v>
      </c>
      <c r="D23" s="24">
        <f t="shared" si="1"/>
        <v>1</v>
      </c>
      <c r="E23" s="16">
        <f t="shared" si="2"/>
        <v>1</v>
      </c>
      <c r="F23" s="16">
        <f t="shared" si="3"/>
        <v>0.99966673042663845</v>
      </c>
      <c r="G23" s="22">
        <f t="shared" si="4"/>
        <v>0.99966673042663845</v>
      </c>
      <c r="H23" s="24">
        <f t="shared" si="5"/>
        <v>3.3326957336154983E-4</v>
      </c>
      <c r="I23" s="22">
        <f t="shared" si="6"/>
        <v>-3.3332512000749492E-4</v>
      </c>
      <c r="J23" s="24">
        <f t="shared" si="7"/>
        <v>100</v>
      </c>
      <c r="AB23" s="16">
        <v>2.2087839885218718E-4</v>
      </c>
      <c r="AC23" s="16">
        <v>1</v>
      </c>
      <c r="AD23" s="16">
        <v>0</v>
      </c>
      <c r="AE23" s="16">
        <f t="shared" si="12"/>
        <v>19</v>
      </c>
      <c r="AF23" s="16">
        <f t="shared" si="13"/>
        <v>0</v>
      </c>
      <c r="AG23" s="16">
        <f t="shared" si="9"/>
        <v>0.7432432432432432</v>
      </c>
      <c r="AH23" s="16">
        <f t="shared" si="10"/>
        <v>1</v>
      </c>
      <c r="AI23" s="16">
        <f t="shared" si="11"/>
        <v>1.3513513513513487E-2</v>
      </c>
    </row>
    <row r="24" spans="1:35" x14ac:dyDescent="0.25">
      <c r="A24" s="16">
        <f>'SAT Admittance'!B25</f>
        <v>1987</v>
      </c>
      <c r="B24" s="22">
        <f>'SAT Admittance'!C25</f>
        <v>1</v>
      </c>
      <c r="C24" s="23">
        <f t="shared" si="0"/>
        <v>0</v>
      </c>
      <c r="D24" s="24">
        <f t="shared" si="1"/>
        <v>1</v>
      </c>
      <c r="E24" s="16">
        <f t="shared" si="2"/>
        <v>1</v>
      </c>
      <c r="F24" s="16">
        <f t="shared" si="3"/>
        <v>0.99999869703646715</v>
      </c>
      <c r="G24" s="22">
        <f t="shared" si="4"/>
        <v>0.99999869703646715</v>
      </c>
      <c r="H24" s="24">
        <f t="shared" si="5"/>
        <v>1.3029635328454248E-6</v>
      </c>
      <c r="I24" s="22">
        <f t="shared" si="6"/>
        <v>-1.3029643817031461E-6</v>
      </c>
      <c r="J24" s="24">
        <f t="shared" si="7"/>
        <v>100</v>
      </c>
      <c r="AB24" s="16">
        <v>2.2087839885218718E-4</v>
      </c>
      <c r="AC24" s="16">
        <v>1</v>
      </c>
      <c r="AD24" s="16">
        <v>0</v>
      </c>
      <c r="AE24" s="16">
        <f t="shared" si="12"/>
        <v>20</v>
      </c>
      <c r="AF24" s="16">
        <f t="shared" si="13"/>
        <v>0</v>
      </c>
      <c r="AG24" s="16">
        <f t="shared" si="9"/>
        <v>0.72972972972972971</v>
      </c>
      <c r="AH24" s="16">
        <f t="shared" si="10"/>
        <v>1</v>
      </c>
      <c r="AI24" s="16">
        <f t="shared" si="11"/>
        <v>1.3513513513513487E-2</v>
      </c>
    </row>
    <row r="25" spans="1:35" x14ac:dyDescent="0.25">
      <c r="A25" s="16">
        <f>'SAT Admittance'!B26</f>
        <v>1997</v>
      </c>
      <c r="B25" s="22">
        <f>'SAT Admittance'!C26</f>
        <v>1</v>
      </c>
      <c r="C25" s="23">
        <f t="shared" si="0"/>
        <v>0</v>
      </c>
      <c r="D25" s="24">
        <f t="shared" si="1"/>
        <v>1</v>
      </c>
      <c r="E25" s="16">
        <f t="shared" si="2"/>
        <v>1</v>
      </c>
      <c r="F25" s="16">
        <f t="shared" si="3"/>
        <v>0.99999914393323508</v>
      </c>
      <c r="G25" s="22">
        <f t="shared" si="4"/>
        <v>0.99999914393323508</v>
      </c>
      <c r="H25" s="24">
        <f t="shared" si="5"/>
        <v>8.5606676492044897E-7</v>
      </c>
      <c r="I25" s="22">
        <f t="shared" si="6"/>
        <v>-8.5606713134581108E-7</v>
      </c>
      <c r="J25" s="24">
        <f t="shared" si="7"/>
        <v>100</v>
      </c>
      <c r="AB25" s="16">
        <v>2.7248539937196816E-4</v>
      </c>
      <c r="AC25" s="16">
        <v>1</v>
      </c>
      <c r="AD25" s="16">
        <v>0</v>
      </c>
      <c r="AE25" s="16">
        <f t="shared" si="12"/>
        <v>21</v>
      </c>
      <c r="AF25" s="16">
        <f t="shared" si="13"/>
        <v>0</v>
      </c>
      <c r="AG25" s="16">
        <f t="shared" si="9"/>
        <v>0.71621621621621623</v>
      </c>
      <c r="AH25" s="16">
        <f t="shared" si="10"/>
        <v>1</v>
      </c>
      <c r="AI25" s="16">
        <f t="shared" si="11"/>
        <v>1.3513513513513598E-2</v>
      </c>
    </row>
    <row r="26" spans="1:35" x14ac:dyDescent="0.25">
      <c r="A26" s="16">
        <f>'SAT Admittance'!B27</f>
        <v>1422</v>
      </c>
      <c r="B26" s="22">
        <f>'SAT Admittance'!C27</f>
        <v>0</v>
      </c>
      <c r="C26" s="23">
        <f t="shared" si="0"/>
        <v>1</v>
      </c>
      <c r="D26" s="24">
        <f t="shared" si="1"/>
        <v>1</v>
      </c>
      <c r="E26" s="16">
        <f t="shared" si="2"/>
        <v>0</v>
      </c>
      <c r="F26" s="16">
        <f t="shared" si="3"/>
        <v>3.784848569794077E-5</v>
      </c>
      <c r="G26" s="22">
        <f t="shared" si="4"/>
        <v>3.784848569794077E-5</v>
      </c>
      <c r="H26" s="24">
        <f t="shared" si="5"/>
        <v>0.99996215151430201</v>
      </c>
      <c r="I26" s="22">
        <f t="shared" si="6"/>
        <v>-3.7849201969996903E-5</v>
      </c>
      <c r="J26" s="24">
        <f t="shared" si="7"/>
        <v>100</v>
      </c>
      <c r="AB26" s="16">
        <v>3.223231605841598E-4</v>
      </c>
      <c r="AC26" s="16">
        <v>1</v>
      </c>
      <c r="AD26" s="16">
        <v>0</v>
      </c>
      <c r="AE26" s="16">
        <f t="shared" si="12"/>
        <v>22</v>
      </c>
      <c r="AF26" s="16">
        <f t="shared" si="13"/>
        <v>0</v>
      </c>
      <c r="AG26" s="16">
        <f t="shared" si="9"/>
        <v>0.70270270270270263</v>
      </c>
      <c r="AH26" s="16">
        <f t="shared" si="10"/>
        <v>1</v>
      </c>
      <c r="AI26" s="16">
        <f t="shared" si="11"/>
        <v>1.3513513513513375E-2</v>
      </c>
    </row>
    <row r="27" spans="1:35" x14ac:dyDescent="0.25">
      <c r="A27" s="16">
        <f>'SAT Admittance'!B28</f>
        <v>1508</v>
      </c>
      <c r="B27" s="22">
        <f>'SAT Admittance'!C28</f>
        <v>0</v>
      </c>
      <c r="C27" s="23">
        <f t="shared" si="0"/>
        <v>1</v>
      </c>
      <c r="D27" s="24">
        <f t="shared" si="1"/>
        <v>1</v>
      </c>
      <c r="E27" s="16">
        <f t="shared" si="2"/>
        <v>0</v>
      </c>
      <c r="F27" s="16">
        <f t="shared" si="3"/>
        <v>1.4005857045769747E-3</v>
      </c>
      <c r="G27" s="22">
        <f t="shared" si="4"/>
        <v>1.4005857045769747E-3</v>
      </c>
      <c r="H27" s="24">
        <f t="shared" si="5"/>
        <v>0.99859941429542298</v>
      </c>
      <c r="I27" s="22">
        <f t="shared" si="6"/>
        <v>-1.4015674415131657E-3</v>
      </c>
      <c r="J27" s="24">
        <f t="shared" si="7"/>
        <v>100</v>
      </c>
      <c r="AB27" s="16">
        <v>3.5056149208260708E-4</v>
      </c>
      <c r="AC27" s="16">
        <v>1</v>
      </c>
      <c r="AD27" s="16">
        <v>0</v>
      </c>
      <c r="AE27" s="16">
        <f t="shared" si="12"/>
        <v>23</v>
      </c>
      <c r="AF27" s="16">
        <f t="shared" si="13"/>
        <v>0</v>
      </c>
      <c r="AG27" s="16">
        <f t="shared" si="9"/>
        <v>0.68918918918918926</v>
      </c>
      <c r="AH27" s="16">
        <f t="shared" si="10"/>
        <v>1</v>
      </c>
      <c r="AI27" s="16">
        <f t="shared" si="11"/>
        <v>1.3513513513513598E-2</v>
      </c>
    </row>
    <row r="28" spans="1:35" x14ac:dyDescent="0.25">
      <c r="A28" s="16">
        <f>'SAT Admittance'!B29</f>
        <v>1720</v>
      </c>
      <c r="B28" s="22">
        <f>'SAT Admittance'!C29</f>
        <v>1</v>
      </c>
      <c r="C28" s="23">
        <f t="shared" si="0"/>
        <v>0</v>
      </c>
      <c r="D28" s="24">
        <f t="shared" si="1"/>
        <v>1</v>
      </c>
      <c r="E28" s="16">
        <f t="shared" si="2"/>
        <v>1</v>
      </c>
      <c r="F28" s="16">
        <f t="shared" si="3"/>
        <v>0.91178028143787926</v>
      </c>
      <c r="G28" s="22">
        <f t="shared" si="4"/>
        <v>0.91178028143787926</v>
      </c>
      <c r="H28" s="24">
        <f t="shared" si="5"/>
        <v>8.8219718562120741E-2</v>
      </c>
      <c r="I28" s="22">
        <f t="shared" si="6"/>
        <v>-9.2356237409574216E-2</v>
      </c>
      <c r="J28" s="24">
        <f t="shared" si="7"/>
        <v>100</v>
      </c>
      <c r="AB28" s="16">
        <v>3.5056149208260708E-4</v>
      </c>
      <c r="AC28" s="16">
        <v>1</v>
      </c>
      <c r="AD28" s="16">
        <v>0</v>
      </c>
      <c r="AE28" s="16">
        <f t="shared" si="12"/>
        <v>24</v>
      </c>
      <c r="AF28" s="16">
        <f t="shared" si="13"/>
        <v>0</v>
      </c>
      <c r="AG28" s="16">
        <f t="shared" si="9"/>
        <v>0.67567567567567566</v>
      </c>
      <c r="AH28" s="16">
        <f t="shared" si="10"/>
        <v>1</v>
      </c>
      <c r="AI28" s="16">
        <f t="shared" si="11"/>
        <v>1.3513513513513487E-2</v>
      </c>
    </row>
    <row r="29" spans="1:35" x14ac:dyDescent="0.25">
      <c r="A29" s="16">
        <f>'SAT Admittance'!B30</f>
        <v>1879</v>
      </c>
      <c r="B29" s="22">
        <f>'SAT Admittance'!C30</f>
        <v>1</v>
      </c>
      <c r="C29" s="23">
        <f t="shared" si="0"/>
        <v>0</v>
      </c>
      <c r="D29" s="24">
        <f t="shared" si="1"/>
        <v>1</v>
      </c>
      <c r="E29" s="16">
        <f t="shared" si="2"/>
        <v>1</v>
      </c>
      <c r="F29" s="16">
        <f t="shared" si="3"/>
        <v>0.99987836234656979</v>
      </c>
      <c r="G29" s="22">
        <f t="shared" si="4"/>
        <v>0.99987836234656979</v>
      </c>
      <c r="H29" s="24">
        <f t="shared" si="5"/>
        <v>1.216376534302066E-4</v>
      </c>
      <c r="I29" s="22">
        <f t="shared" si="6"/>
        <v>-1.2164505188953285E-4</v>
      </c>
      <c r="J29" s="24">
        <f t="shared" si="7"/>
        <v>100</v>
      </c>
      <c r="AB29" s="16">
        <v>3.8127280516304002E-4</v>
      </c>
      <c r="AC29" s="16">
        <v>1</v>
      </c>
      <c r="AD29" s="16">
        <v>0</v>
      </c>
      <c r="AE29" s="16">
        <f t="shared" si="12"/>
        <v>25</v>
      </c>
      <c r="AF29" s="16">
        <f t="shared" si="13"/>
        <v>0</v>
      </c>
      <c r="AG29" s="16">
        <f t="shared" si="9"/>
        <v>0.66216216216216217</v>
      </c>
      <c r="AH29" s="16">
        <f t="shared" si="10"/>
        <v>1</v>
      </c>
      <c r="AI29" s="16">
        <f t="shared" si="11"/>
        <v>1.3513513513513487E-2</v>
      </c>
    </row>
    <row r="30" spans="1:35" x14ac:dyDescent="0.25">
      <c r="A30" s="16">
        <f>'SAT Admittance'!B31</f>
        <v>1634</v>
      </c>
      <c r="B30" s="22">
        <f>'SAT Admittance'!C31</f>
        <v>1</v>
      </c>
      <c r="C30" s="23">
        <f t="shared" si="0"/>
        <v>0</v>
      </c>
      <c r="D30" s="24">
        <f t="shared" si="1"/>
        <v>1</v>
      </c>
      <c r="E30" s="16">
        <f t="shared" si="2"/>
        <v>1</v>
      </c>
      <c r="F30" s="16">
        <f t="shared" si="3"/>
        <v>0.21808690055538918</v>
      </c>
      <c r="G30" s="22">
        <f t="shared" si="4"/>
        <v>0.21808690055538918</v>
      </c>
      <c r="H30" s="24">
        <f t="shared" si="5"/>
        <v>0.78191309944461085</v>
      </c>
      <c r="I30" s="22">
        <f t="shared" si="6"/>
        <v>-1.522861669222576</v>
      </c>
      <c r="J30" s="24">
        <f t="shared" si="7"/>
        <v>0</v>
      </c>
      <c r="AB30" s="16">
        <v>3.9762273484760679E-4</v>
      </c>
      <c r="AC30" s="16">
        <v>1</v>
      </c>
      <c r="AD30" s="16">
        <v>0</v>
      </c>
      <c r="AE30" s="16">
        <f t="shared" si="12"/>
        <v>26</v>
      </c>
      <c r="AF30" s="16">
        <f t="shared" si="13"/>
        <v>0</v>
      </c>
      <c r="AG30" s="16">
        <f t="shared" si="9"/>
        <v>0.64864864864864868</v>
      </c>
      <c r="AH30" s="16">
        <f t="shared" si="10"/>
        <v>1</v>
      </c>
      <c r="AI30" s="16">
        <f t="shared" si="11"/>
        <v>1.3513513513513598E-2</v>
      </c>
    </row>
    <row r="31" spans="1:35" x14ac:dyDescent="0.25">
      <c r="A31" s="16">
        <f>'SAT Admittance'!B32</f>
        <v>1802</v>
      </c>
      <c r="B31" s="22">
        <f>'SAT Admittance'!C32</f>
        <v>1</v>
      </c>
      <c r="C31" s="23">
        <f t="shared" si="0"/>
        <v>0</v>
      </c>
      <c r="D31" s="24">
        <f t="shared" si="1"/>
        <v>1</v>
      </c>
      <c r="E31" s="16">
        <f t="shared" si="2"/>
        <v>1</v>
      </c>
      <c r="F31" s="16">
        <f t="shared" si="3"/>
        <v>0.99692069593622545</v>
      </c>
      <c r="G31" s="22">
        <f t="shared" si="4"/>
        <v>0.99692069593622545</v>
      </c>
      <c r="H31" s="24">
        <f t="shared" si="5"/>
        <v>3.0793040637745461E-3</v>
      </c>
      <c r="I31" s="22">
        <f t="shared" si="6"/>
        <v>-3.0840548758364981E-3</v>
      </c>
      <c r="J31" s="24">
        <f t="shared" si="7"/>
        <v>100</v>
      </c>
      <c r="AB31" s="16">
        <v>4.5099887932247977E-4</v>
      </c>
      <c r="AC31" s="16">
        <v>1</v>
      </c>
      <c r="AD31" s="16">
        <v>0</v>
      </c>
      <c r="AE31" s="16">
        <f t="shared" si="12"/>
        <v>27</v>
      </c>
      <c r="AF31" s="16">
        <f t="shared" si="13"/>
        <v>0</v>
      </c>
      <c r="AG31" s="16">
        <f t="shared" si="9"/>
        <v>0.63513513513513509</v>
      </c>
      <c r="AH31" s="16">
        <f t="shared" si="10"/>
        <v>1</v>
      </c>
      <c r="AI31" s="16">
        <f t="shared" si="11"/>
        <v>1.3513513513513487E-2</v>
      </c>
    </row>
    <row r="32" spans="1:35" x14ac:dyDescent="0.25">
      <c r="A32" s="16">
        <f>'SAT Admittance'!B33</f>
        <v>1849</v>
      </c>
      <c r="B32" s="22">
        <f>'SAT Admittance'!C33</f>
        <v>1</v>
      </c>
      <c r="C32" s="23">
        <f t="shared" si="0"/>
        <v>0</v>
      </c>
      <c r="D32" s="24">
        <f t="shared" si="1"/>
        <v>1</v>
      </c>
      <c r="E32" s="16">
        <f t="shared" si="2"/>
        <v>1</v>
      </c>
      <c r="F32" s="16">
        <f t="shared" si="3"/>
        <v>0.99957124512418971</v>
      </c>
      <c r="G32" s="22">
        <f t="shared" si="4"/>
        <v>0.99957124512418971</v>
      </c>
      <c r="H32" s="24">
        <f t="shared" si="5"/>
        <v>4.2875487581028882E-4</v>
      </c>
      <c r="I32" s="22">
        <f t="shared" si="6"/>
        <v>-4.2884681746328156E-4</v>
      </c>
      <c r="J32" s="24">
        <f t="shared" si="7"/>
        <v>100</v>
      </c>
      <c r="AB32" s="16">
        <v>5.5634232184683513E-4</v>
      </c>
      <c r="AC32" s="16">
        <v>1</v>
      </c>
      <c r="AD32" s="16">
        <v>0</v>
      </c>
      <c r="AE32" s="16">
        <f t="shared" si="12"/>
        <v>28</v>
      </c>
      <c r="AF32" s="16">
        <f t="shared" si="13"/>
        <v>0</v>
      </c>
      <c r="AG32" s="16">
        <f t="shared" si="9"/>
        <v>0.6216216216216216</v>
      </c>
      <c r="AH32" s="16">
        <f t="shared" si="10"/>
        <v>1</v>
      </c>
      <c r="AI32" s="16">
        <f t="shared" si="11"/>
        <v>1.3513513513513487E-2</v>
      </c>
    </row>
    <row r="33" spans="1:35" x14ac:dyDescent="0.25">
      <c r="A33" s="16">
        <f>'SAT Admittance'!B34</f>
        <v>1764</v>
      </c>
      <c r="B33" s="22">
        <f>'SAT Admittance'!C34</f>
        <v>1</v>
      </c>
      <c r="C33" s="23">
        <f t="shared" si="0"/>
        <v>0</v>
      </c>
      <c r="D33" s="24">
        <f t="shared" si="1"/>
        <v>1</v>
      </c>
      <c r="E33" s="16">
        <f t="shared" si="2"/>
        <v>1</v>
      </c>
      <c r="F33" s="16">
        <f t="shared" si="3"/>
        <v>0.98498804575755661</v>
      </c>
      <c r="G33" s="22">
        <f t="shared" si="4"/>
        <v>0.98498804575755661</v>
      </c>
      <c r="H33" s="24">
        <f t="shared" si="5"/>
        <v>1.5011954242443393E-2</v>
      </c>
      <c r="I33" s="22">
        <f t="shared" si="6"/>
        <v>-1.5125774170438056E-2</v>
      </c>
      <c r="J33" s="24">
        <f t="shared" si="7"/>
        <v>100</v>
      </c>
      <c r="AB33" s="16">
        <v>5.801953120155868E-4</v>
      </c>
      <c r="AC33" s="16">
        <v>1</v>
      </c>
      <c r="AD33" s="16">
        <v>0</v>
      </c>
      <c r="AE33" s="16">
        <f t="shared" si="12"/>
        <v>29</v>
      </c>
      <c r="AF33" s="16">
        <f t="shared" si="13"/>
        <v>0</v>
      </c>
      <c r="AG33" s="16">
        <f t="shared" si="9"/>
        <v>0.60810810810810811</v>
      </c>
      <c r="AH33" s="16">
        <f t="shared" si="10"/>
        <v>1</v>
      </c>
      <c r="AI33" s="16">
        <f t="shared" si="11"/>
        <v>1.3513513513513598E-2</v>
      </c>
    </row>
    <row r="34" spans="1:35" x14ac:dyDescent="0.25">
      <c r="A34" s="16">
        <f>'SAT Admittance'!B35</f>
        <v>1460</v>
      </c>
      <c r="B34" s="22">
        <f>'SAT Admittance'!C35</f>
        <v>0</v>
      </c>
      <c r="C34" s="23">
        <f t="shared" si="0"/>
        <v>1</v>
      </c>
      <c r="D34" s="24">
        <f t="shared" si="1"/>
        <v>1</v>
      </c>
      <c r="E34" s="16">
        <f t="shared" si="2"/>
        <v>0</v>
      </c>
      <c r="F34" s="16">
        <f t="shared" si="3"/>
        <v>1.8672314542744233E-4</v>
      </c>
      <c r="G34" s="22">
        <f t="shared" si="4"/>
        <v>1.8672314542744233E-4</v>
      </c>
      <c r="H34" s="24">
        <f t="shared" si="5"/>
        <v>0.99981327685457255</v>
      </c>
      <c r="I34" s="22">
        <f t="shared" si="6"/>
        <v>-1.8674058036433804E-4</v>
      </c>
      <c r="J34" s="24">
        <f t="shared" si="7"/>
        <v>100</v>
      </c>
      <c r="AB34" s="16">
        <v>7.1569459884243073E-4</v>
      </c>
      <c r="AC34" s="16">
        <v>1</v>
      </c>
      <c r="AD34" s="16">
        <v>0</v>
      </c>
      <c r="AE34" s="16">
        <f t="shared" si="12"/>
        <v>30</v>
      </c>
      <c r="AF34" s="16">
        <f t="shared" si="13"/>
        <v>0</v>
      </c>
      <c r="AG34" s="16">
        <f t="shared" si="9"/>
        <v>0.59459459459459452</v>
      </c>
      <c r="AH34" s="16">
        <f t="shared" si="10"/>
        <v>1</v>
      </c>
      <c r="AI34" s="16">
        <f t="shared" si="11"/>
        <v>1.3513513513513375E-2</v>
      </c>
    </row>
    <row r="35" spans="1:35" x14ac:dyDescent="0.25">
      <c r="A35" s="16">
        <f>'SAT Admittance'!B36</f>
        <v>1675</v>
      </c>
      <c r="B35" s="22">
        <f>'SAT Admittance'!C36</f>
        <v>1</v>
      </c>
      <c r="C35" s="23">
        <f t="shared" si="0"/>
        <v>0</v>
      </c>
      <c r="D35" s="24">
        <f t="shared" si="1"/>
        <v>1</v>
      </c>
      <c r="E35" s="16">
        <f t="shared" si="2"/>
        <v>1</v>
      </c>
      <c r="F35" s="16">
        <f t="shared" si="3"/>
        <v>0.60953297723137878</v>
      </c>
      <c r="G35" s="22">
        <f t="shared" si="4"/>
        <v>0.60953297723137878</v>
      </c>
      <c r="H35" s="24">
        <f t="shared" si="5"/>
        <v>0.39046702276862122</v>
      </c>
      <c r="I35" s="22">
        <f t="shared" si="6"/>
        <v>-0.49506222614073198</v>
      </c>
      <c r="J35" s="24">
        <f t="shared" si="7"/>
        <v>100</v>
      </c>
      <c r="AB35" s="16">
        <v>7.783688797371181E-4</v>
      </c>
      <c r="AC35" s="16">
        <v>1</v>
      </c>
      <c r="AD35" s="16">
        <v>0</v>
      </c>
      <c r="AE35" s="16">
        <f t="shared" si="12"/>
        <v>31</v>
      </c>
      <c r="AF35" s="16">
        <f t="shared" si="13"/>
        <v>0</v>
      </c>
      <c r="AG35" s="16">
        <f t="shared" si="9"/>
        <v>0.58108108108108114</v>
      </c>
      <c r="AH35" s="16">
        <f t="shared" si="10"/>
        <v>1</v>
      </c>
      <c r="AI35" s="16">
        <f t="shared" si="11"/>
        <v>1.3513513513513598E-2</v>
      </c>
    </row>
    <row r="36" spans="1:35" x14ac:dyDescent="0.25">
      <c r="A36" s="16">
        <f>'SAT Admittance'!B37</f>
        <v>1656</v>
      </c>
      <c r="B36" s="22">
        <f>'SAT Admittance'!C37</f>
        <v>0</v>
      </c>
      <c r="C36" s="23">
        <f t="shared" si="0"/>
        <v>1</v>
      </c>
      <c r="D36" s="24">
        <f t="shared" si="1"/>
        <v>1</v>
      </c>
      <c r="E36" s="16">
        <f t="shared" si="2"/>
        <v>0</v>
      </c>
      <c r="F36" s="16">
        <f t="shared" si="3"/>
        <v>0.41271742579387904</v>
      </c>
      <c r="G36" s="22">
        <f t="shared" si="4"/>
        <v>0.41271742579387904</v>
      </c>
      <c r="H36" s="24">
        <f t="shared" si="5"/>
        <v>0.58728257420612096</v>
      </c>
      <c r="I36" s="22">
        <f t="shared" si="6"/>
        <v>-0.53224918792038345</v>
      </c>
      <c r="J36" s="24">
        <f t="shared" si="7"/>
        <v>100</v>
      </c>
      <c r="AB36" s="16">
        <v>1.0889058423159239E-3</v>
      </c>
      <c r="AC36" s="16">
        <v>1</v>
      </c>
      <c r="AD36" s="16">
        <v>0</v>
      </c>
      <c r="AE36" s="16">
        <f t="shared" si="12"/>
        <v>32</v>
      </c>
      <c r="AF36" s="16">
        <f t="shared" si="13"/>
        <v>0</v>
      </c>
      <c r="AG36" s="16">
        <f t="shared" si="9"/>
        <v>0.56756756756756754</v>
      </c>
      <c r="AH36" s="16">
        <f t="shared" si="10"/>
        <v>1</v>
      </c>
      <c r="AI36" s="16">
        <f t="shared" si="11"/>
        <v>1.3513513513513487E-2</v>
      </c>
    </row>
    <row r="37" spans="1:35" x14ac:dyDescent="0.25">
      <c r="A37" s="16">
        <f>'SAT Admittance'!B38</f>
        <v>2020</v>
      </c>
      <c r="B37" s="22">
        <f>'SAT Admittance'!C38</f>
        <v>1</v>
      </c>
      <c r="C37" s="23">
        <f t="shared" si="0"/>
        <v>0</v>
      </c>
      <c r="D37" s="24">
        <f t="shared" si="1"/>
        <v>1</v>
      </c>
      <c r="E37" s="16">
        <f t="shared" si="2"/>
        <v>1</v>
      </c>
      <c r="F37" s="16">
        <f t="shared" si="3"/>
        <v>0.9999996742152244</v>
      </c>
      <c r="G37" s="22">
        <f t="shared" si="4"/>
        <v>0.9999996742152244</v>
      </c>
      <c r="H37" s="24">
        <f t="shared" si="5"/>
        <v>3.2578477560107899E-7</v>
      </c>
      <c r="I37" s="22">
        <f t="shared" si="6"/>
        <v>-3.257848286689505E-7</v>
      </c>
      <c r="J37" s="24">
        <f t="shared" si="7"/>
        <v>100</v>
      </c>
      <c r="AB37" s="16">
        <v>1.4005857045769747E-3</v>
      </c>
      <c r="AC37" s="16">
        <v>1</v>
      </c>
      <c r="AD37" s="16">
        <v>0</v>
      </c>
      <c r="AE37" s="16">
        <f t="shared" si="12"/>
        <v>33</v>
      </c>
      <c r="AF37" s="16">
        <f t="shared" si="13"/>
        <v>0</v>
      </c>
      <c r="AG37" s="16">
        <f t="shared" si="9"/>
        <v>0.55405405405405406</v>
      </c>
      <c r="AH37" s="16">
        <f t="shared" si="10"/>
        <v>1</v>
      </c>
      <c r="AI37" s="16">
        <f t="shared" si="11"/>
        <v>1.3513513513513487E-2</v>
      </c>
    </row>
    <row r="38" spans="1:35" x14ac:dyDescent="0.25">
      <c r="A38" s="16">
        <f>'SAT Admittance'!B39</f>
        <v>1850</v>
      </c>
      <c r="B38" s="22">
        <f>'SAT Admittance'!C39</f>
        <v>1</v>
      </c>
      <c r="C38" s="23">
        <f t="shared" si="0"/>
        <v>0</v>
      </c>
      <c r="D38" s="24">
        <f t="shared" si="1"/>
        <v>1</v>
      </c>
      <c r="E38" s="16">
        <f t="shared" si="2"/>
        <v>1</v>
      </c>
      <c r="F38" s="16">
        <f t="shared" si="3"/>
        <v>0.99958887465617485</v>
      </c>
      <c r="G38" s="22">
        <f t="shared" si="4"/>
        <v>0.99958887465617485</v>
      </c>
      <c r="H38" s="24">
        <f t="shared" si="5"/>
        <v>4.111253438251472E-4</v>
      </c>
      <c r="I38" s="22">
        <f t="shared" si="6"/>
        <v>-4.1120987901981619E-4</v>
      </c>
      <c r="J38" s="24">
        <f t="shared" si="7"/>
        <v>100</v>
      </c>
      <c r="AB38" s="16">
        <v>1.4005857045769747E-3</v>
      </c>
      <c r="AC38" s="16">
        <v>1</v>
      </c>
      <c r="AD38" s="16">
        <v>0</v>
      </c>
      <c r="AE38" s="16">
        <f t="shared" si="12"/>
        <v>34</v>
      </c>
      <c r="AF38" s="16">
        <f t="shared" si="13"/>
        <v>0</v>
      </c>
      <c r="AG38" s="16">
        <f t="shared" si="9"/>
        <v>0.54054054054054057</v>
      </c>
      <c r="AH38" s="16">
        <f t="shared" si="10"/>
        <v>1</v>
      </c>
      <c r="AI38" s="16">
        <f t="shared" si="11"/>
        <v>1.3513513513513598E-2</v>
      </c>
    </row>
    <row r="39" spans="1:35" x14ac:dyDescent="0.25">
      <c r="A39" s="16">
        <f>'SAT Admittance'!B40</f>
        <v>1865</v>
      </c>
      <c r="B39" s="22">
        <f>'SAT Admittance'!C40</f>
        <v>1</v>
      </c>
      <c r="C39" s="23">
        <f t="shared" si="0"/>
        <v>0</v>
      </c>
      <c r="D39" s="24">
        <f t="shared" si="1"/>
        <v>1</v>
      </c>
      <c r="E39" s="16">
        <f t="shared" si="2"/>
        <v>1</v>
      </c>
      <c r="F39" s="16">
        <f t="shared" si="3"/>
        <v>0.99978101191143676</v>
      </c>
      <c r="G39" s="22">
        <f t="shared" si="4"/>
        <v>0.99978101191143676</v>
      </c>
      <c r="H39" s="24">
        <f t="shared" si="5"/>
        <v>2.1898808856324337E-4</v>
      </c>
      <c r="I39" s="22">
        <f t="shared" si="6"/>
        <v>-2.1901206995586644E-4</v>
      </c>
      <c r="J39" s="24">
        <f t="shared" si="7"/>
        <v>100</v>
      </c>
      <c r="AB39" s="16">
        <v>1.5231453467477191E-3</v>
      </c>
      <c r="AC39" s="16">
        <v>1</v>
      </c>
      <c r="AD39" s="16">
        <v>0</v>
      </c>
      <c r="AE39" s="16">
        <f t="shared" si="12"/>
        <v>35</v>
      </c>
      <c r="AF39" s="16">
        <f t="shared" si="13"/>
        <v>0</v>
      </c>
      <c r="AG39" s="16">
        <f t="shared" si="9"/>
        <v>0.52702702702702697</v>
      </c>
      <c r="AH39" s="16">
        <f t="shared" si="10"/>
        <v>1</v>
      </c>
      <c r="AI39" s="16">
        <f t="shared" si="11"/>
        <v>1.3513513513513487E-2</v>
      </c>
    </row>
    <row r="40" spans="1:35" x14ac:dyDescent="0.25">
      <c r="A40" s="16">
        <f>'SAT Admittance'!B41</f>
        <v>1664</v>
      </c>
      <c r="B40" s="22">
        <f>'SAT Admittance'!C41</f>
        <v>0</v>
      </c>
      <c r="C40" s="23">
        <f t="shared" si="0"/>
        <v>1</v>
      </c>
      <c r="D40" s="24">
        <f t="shared" si="1"/>
        <v>1</v>
      </c>
      <c r="E40" s="16">
        <f t="shared" si="2"/>
        <v>0</v>
      </c>
      <c r="F40" s="16">
        <f t="shared" si="3"/>
        <v>0.49582409765550461</v>
      </c>
      <c r="G40" s="22">
        <f t="shared" si="4"/>
        <v>0.49582409765550461</v>
      </c>
      <c r="H40" s="24">
        <f t="shared" si="5"/>
        <v>0.50417590234449539</v>
      </c>
      <c r="I40" s="22">
        <f t="shared" si="6"/>
        <v>-0.68483005921320994</v>
      </c>
      <c r="J40" s="24">
        <f t="shared" si="7"/>
        <v>100</v>
      </c>
      <c r="AB40" s="16">
        <v>2.4155737777679909E-3</v>
      </c>
      <c r="AC40" s="16">
        <v>1</v>
      </c>
      <c r="AD40" s="16">
        <v>0</v>
      </c>
      <c r="AE40" s="16">
        <f t="shared" si="12"/>
        <v>36</v>
      </c>
      <c r="AF40" s="16">
        <f t="shared" si="13"/>
        <v>0</v>
      </c>
      <c r="AG40" s="16">
        <f t="shared" si="9"/>
        <v>0.51351351351351349</v>
      </c>
      <c r="AH40" s="16">
        <f t="shared" si="10"/>
        <v>1</v>
      </c>
      <c r="AI40" s="16">
        <f t="shared" si="11"/>
        <v>1.3513513513513487E-2</v>
      </c>
    </row>
    <row r="41" spans="1:35" x14ac:dyDescent="0.25">
      <c r="A41" s="16">
        <f>'SAT Admittance'!B42</f>
        <v>1872</v>
      </c>
      <c r="B41" s="22">
        <f>'SAT Admittance'!C42</f>
        <v>1</v>
      </c>
      <c r="C41" s="23">
        <f t="shared" si="0"/>
        <v>0</v>
      </c>
      <c r="D41" s="24">
        <f t="shared" si="1"/>
        <v>1</v>
      </c>
      <c r="E41" s="16">
        <f t="shared" si="2"/>
        <v>1</v>
      </c>
      <c r="F41" s="16">
        <f t="shared" si="3"/>
        <v>0.99983678978052715</v>
      </c>
      <c r="G41" s="22">
        <f t="shared" si="4"/>
        <v>0.99983678978052715</v>
      </c>
      <c r="H41" s="24">
        <f t="shared" si="5"/>
        <v>1.6321021947285352E-4</v>
      </c>
      <c r="I41" s="22">
        <f t="shared" si="6"/>
        <v>-1.6322353971007599E-4</v>
      </c>
      <c r="J41" s="24">
        <f t="shared" si="7"/>
        <v>100</v>
      </c>
      <c r="AB41" s="16">
        <v>2.7390936807261258E-3</v>
      </c>
      <c r="AC41" s="16">
        <v>1</v>
      </c>
      <c r="AD41" s="16">
        <v>0</v>
      </c>
      <c r="AE41" s="16">
        <f t="shared" si="12"/>
        <v>37</v>
      </c>
      <c r="AF41" s="16">
        <f t="shared" si="13"/>
        <v>0</v>
      </c>
      <c r="AG41" s="16">
        <f t="shared" si="9"/>
        <v>0.5</v>
      </c>
      <c r="AH41" s="16">
        <f t="shared" si="10"/>
        <v>1</v>
      </c>
      <c r="AI41" s="16">
        <f t="shared" si="11"/>
        <v>1.3513513513513487E-2</v>
      </c>
    </row>
    <row r="42" spans="1:35" x14ac:dyDescent="0.25">
      <c r="A42" s="16">
        <f>'SAT Admittance'!B43</f>
        <v>1654</v>
      </c>
      <c r="B42" s="22">
        <f>'SAT Admittance'!C43</f>
        <v>0</v>
      </c>
      <c r="C42" s="23">
        <f t="shared" si="0"/>
        <v>1</v>
      </c>
      <c r="D42" s="24">
        <f t="shared" si="1"/>
        <v>1</v>
      </c>
      <c r="E42" s="16">
        <f t="shared" si="2"/>
        <v>0</v>
      </c>
      <c r="F42" s="16">
        <f t="shared" si="3"/>
        <v>0.39251501568827701</v>
      </c>
      <c r="G42" s="22">
        <f t="shared" si="4"/>
        <v>0.39251501568827701</v>
      </c>
      <c r="H42" s="24">
        <f t="shared" si="5"/>
        <v>0.60748498431172293</v>
      </c>
      <c r="I42" s="22">
        <f t="shared" si="6"/>
        <v>-0.4984278212552572</v>
      </c>
      <c r="J42" s="24">
        <f t="shared" si="7"/>
        <v>100</v>
      </c>
      <c r="AB42" s="16">
        <v>2.9784314464040176E-3</v>
      </c>
      <c r="AC42" s="16">
        <v>1</v>
      </c>
      <c r="AD42" s="16">
        <v>0</v>
      </c>
      <c r="AE42" s="16">
        <f t="shared" si="12"/>
        <v>38</v>
      </c>
      <c r="AF42" s="16">
        <f t="shared" si="13"/>
        <v>0</v>
      </c>
      <c r="AG42" s="16">
        <f t="shared" si="9"/>
        <v>0.48648648648648651</v>
      </c>
      <c r="AH42" s="16">
        <f t="shared" si="10"/>
        <v>1</v>
      </c>
      <c r="AI42" s="16">
        <f t="shared" si="11"/>
        <v>1.3513513513513487E-2</v>
      </c>
    </row>
    <row r="43" spans="1:35" x14ac:dyDescent="0.25">
      <c r="A43" s="16">
        <f>'SAT Admittance'!B44</f>
        <v>1393</v>
      </c>
      <c r="B43" s="22">
        <f>'SAT Admittance'!C44</f>
        <v>0</v>
      </c>
      <c r="C43" s="23">
        <f t="shared" si="0"/>
        <v>1</v>
      </c>
      <c r="D43" s="24">
        <f t="shared" si="1"/>
        <v>1</v>
      </c>
      <c r="E43" s="16">
        <f t="shared" si="2"/>
        <v>0</v>
      </c>
      <c r="F43" s="16">
        <f t="shared" si="3"/>
        <v>1.1195103453121001E-5</v>
      </c>
      <c r="G43" s="22">
        <f t="shared" si="4"/>
        <v>1.1195103453121001E-5</v>
      </c>
      <c r="H43" s="24">
        <f t="shared" si="5"/>
        <v>0.99998880489654685</v>
      </c>
      <c r="I43" s="22">
        <f t="shared" si="6"/>
        <v>-1.1195166118792694E-5</v>
      </c>
      <c r="J43" s="24">
        <f t="shared" si="7"/>
        <v>100</v>
      </c>
      <c r="AB43" s="16">
        <v>3.671958951101673E-3</v>
      </c>
      <c r="AC43" s="16">
        <v>1</v>
      </c>
      <c r="AD43" s="16">
        <v>0</v>
      </c>
      <c r="AE43" s="16">
        <f t="shared" si="12"/>
        <v>39</v>
      </c>
      <c r="AF43" s="16">
        <f t="shared" si="13"/>
        <v>0</v>
      </c>
      <c r="AG43" s="16">
        <f t="shared" si="9"/>
        <v>0.47297297297297303</v>
      </c>
      <c r="AH43" s="16">
        <f t="shared" si="10"/>
        <v>1</v>
      </c>
      <c r="AI43" s="16">
        <f t="shared" si="11"/>
        <v>1.3513513513513598E-2</v>
      </c>
    </row>
    <row r="44" spans="1:35" x14ac:dyDescent="0.25">
      <c r="A44" s="16">
        <f>'SAT Admittance'!B45</f>
        <v>1587</v>
      </c>
      <c r="B44" s="22">
        <f>'SAT Admittance'!C45</f>
        <v>0</v>
      </c>
      <c r="C44" s="23">
        <f t="shared" si="0"/>
        <v>1</v>
      </c>
      <c r="D44" s="24">
        <f t="shared" si="1"/>
        <v>1</v>
      </c>
      <c r="E44" s="16">
        <f t="shared" si="2"/>
        <v>0</v>
      </c>
      <c r="F44" s="16">
        <f t="shared" si="3"/>
        <v>3.7288143927772105E-2</v>
      </c>
      <c r="G44" s="22">
        <f t="shared" si="4"/>
        <v>3.7288143927772105E-2</v>
      </c>
      <c r="H44" s="24">
        <f t="shared" si="5"/>
        <v>0.96271185607222787</v>
      </c>
      <c r="I44" s="22">
        <f t="shared" si="6"/>
        <v>-3.8001126835982765E-2</v>
      </c>
      <c r="J44" s="24">
        <f t="shared" si="7"/>
        <v>100</v>
      </c>
      <c r="AB44" s="16">
        <v>3.8288812071339989E-3</v>
      </c>
      <c r="AC44" s="16">
        <v>1</v>
      </c>
      <c r="AD44" s="16">
        <v>0</v>
      </c>
      <c r="AE44" s="16">
        <f t="shared" si="12"/>
        <v>40</v>
      </c>
      <c r="AF44" s="16">
        <f t="shared" si="13"/>
        <v>0</v>
      </c>
      <c r="AG44" s="16">
        <f t="shared" si="9"/>
        <v>0.45945945945945943</v>
      </c>
      <c r="AH44" s="16">
        <f t="shared" si="10"/>
        <v>1</v>
      </c>
      <c r="AI44" s="16">
        <f t="shared" si="11"/>
        <v>1.3513513513513487E-2</v>
      </c>
    </row>
    <row r="45" spans="1:35" x14ac:dyDescent="0.25">
      <c r="A45" s="16">
        <f>'SAT Admittance'!B46</f>
        <v>1631</v>
      </c>
      <c r="B45" s="22">
        <f>'SAT Admittance'!C46</f>
        <v>1</v>
      </c>
      <c r="C45" s="23">
        <f t="shared" si="0"/>
        <v>0</v>
      </c>
      <c r="D45" s="24">
        <f t="shared" si="1"/>
        <v>1</v>
      </c>
      <c r="E45" s="16">
        <f t="shared" si="2"/>
        <v>1</v>
      </c>
      <c r="F45" s="16">
        <f t="shared" si="3"/>
        <v>0.19736193635702443</v>
      </c>
      <c r="G45" s="22">
        <f t="shared" si="4"/>
        <v>0.19736193635702443</v>
      </c>
      <c r="H45" s="24">
        <f t="shared" si="5"/>
        <v>0.80263806364297552</v>
      </c>
      <c r="I45" s="22">
        <f t="shared" si="6"/>
        <v>-1.6227159955149606</v>
      </c>
      <c r="J45" s="24">
        <f t="shared" si="7"/>
        <v>0</v>
      </c>
      <c r="AB45" s="16">
        <v>5.8160683777946738E-3</v>
      </c>
      <c r="AC45" s="16">
        <v>1</v>
      </c>
      <c r="AD45" s="16">
        <v>0</v>
      </c>
      <c r="AE45" s="16">
        <f t="shared" si="12"/>
        <v>41</v>
      </c>
      <c r="AF45" s="16">
        <f t="shared" si="13"/>
        <v>0</v>
      </c>
      <c r="AG45" s="16">
        <f t="shared" si="9"/>
        <v>0.44594594594594594</v>
      </c>
      <c r="AH45" s="16">
        <f t="shared" si="10"/>
        <v>1</v>
      </c>
      <c r="AI45" s="16">
        <f t="shared" si="11"/>
        <v>1.3513513513513487E-2</v>
      </c>
    </row>
    <row r="46" spans="1:35" x14ac:dyDescent="0.25">
      <c r="A46" s="16">
        <f>'SAT Admittance'!B47</f>
        <v>1931</v>
      </c>
      <c r="B46" s="22">
        <f>'SAT Admittance'!C47</f>
        <v>1</v>
      </c>
      <c r="C46" s="23">
        <f t="shared" si="0"/>
        <v>0</v>
      </c>
      <c r="D46" s="24">
        <f t="shared" si="1"/>
        <v>1</v>
      </c>
      <c r="E46" s="16">
        <f t="shared" si="2"/>
        <v>1</v>
      </c>
      <c r="F46" s="16">
        <f t="shared" si="3"/>
        <v>0.99998630677129996</v>
      </c>
      <c r="G46" s="22">
        <f t="shared" si="4"/>
        <v>0.99998630677129996</v>
      </c>
      <c r="H46" s="24">
        <f t="shared" si="5"/>
        <v>1.3693228700040194E-5</v>
      </c>
      <c r="I46" s="22">
        <f t="shared" si="6"/>
        <v>-1.3693322453152166E-5</v>
      </c>
      <c r="J46" s="24">
        <f t="shared" si="7"/>
        <v>100</v>
      </c>
      <c r="AB46" s="16">
        <v>6.0640620940954036E-3</v>
      </c>
      <c r="AC46" s="16">
        <v>1</v>
      </c>
      <c r="AD46" s="16">
        <v>0</v>
      </c>
      <c r="AE46" s="16">
        <f t="shared" si="12"/>
        <v>42</v>
      </c>
      <c r="AF46" s="16">
        <f t="shared" si="13"/>
        <v>0</v>
      </c>
      <c r="AG46" s="16">
        <f t="shared" si="9"/>
        <v>0.43243243243243246</v>
      </c>
      <c r="AH46" s="16">
        <f t="shared" si="10"/>
        <v>1</v>
      </c>
      <c r="AI46" s="16">
        <f t="shared" si="11"/>
        <v>1.3513513513513487E-2</v>
      </c>
    </row>
    <row r="47" spans="1:35" x14ac:dyDescent="0.25">
      <c r="A47" s="16">
        <f>'SAT Admittance'!B48</f>
        <v>1370</v>
      </c>
      <c r="B47" s="22">
        <f>'SAT Admittance'!C48</f>
        <v>0</v>
      </c>
      <c r="C47" s="23">
        <f t="shared" si="0"/>
        <v>1</v>
      </c>
      <c r="D47" s="24">
        <f t="shared" si="1"/>
        <v>1</v>
      </c>
      <c r="E47" s="16">
        <f t="shared" si="2"/>
        <v>0</v>
      </c>
      <c r="F47" s="16">
        <f t="shared" si="3"/>
        <v>4.2604359545059147E-6</v>
      </c>
      <c r="G47" s="22">
        <f t="shared" si="4"/>
        <v>4.2604359545059147E-6</v>
      </c>
      <c r="H47" s="24">
        <f t="shared" si="5"/>
        <v>0.99999573956404553</v>
      </c>
      <c r="I47" s="22">
        <f t="shared" si="6"/>
        <v>-4.2604450301559354E-6</v>
      </c>
      <c r="J47" s="24">
        <f t="shared" si="7"/>
        <v>100</v>
      </c>
      <c r="AB47" s="16">
        <v>7.7886880659389897E-3</v>
      </c>
      <c r="AC47" s="16">
        <v>1</v>
      </c>
      <c r="AD47" s="16">
        <v>0</v>
      </c>
      <c r="AE47" s="16">
        <f t="shared" si="12"/>
        <v>43</v>
      </c>
      <c r="AF47" s="16">
        <f t="shared" si="13"/>
        <v>0</v>
      </c>
      <c r="AG47" s="16">
        <f t="shared" si="9"/>
        <v>0.41891891891891897</v>
      </c>
      <c r="AH47" s="16">
        <f t="shared" si="10"/>
        <v>1</v>
      </c>
      <c r="AI47" s="16">
        <f t="shared" si="11"/>
        <v>1.3513513513513598E-2</v>
      </c>
    </row>
    <row r="48" spans="1:35" x14ac:dyDescent="0.25">
      <c r="A48" s="16">
        <f>'SAT Admittance'!B49</f>
        <v>1810</v>
      </c>
      <c r="B48" s="22">
        <f>'SAT Admittance'!C49</f>
        <v>1</v>
      </c>
      <c r="C48" s="23">
        <f t="shared" si="0"/>
        <v>0</v>
      </c>
      <c r="D48" s="24">
        <f t="shared" si="1"/>
        <v>1</v>
      </c>
      <c r="E48" s="16">
        <f t="shared" si="2"/>
        <v>1</v>
      </c>
      <c r="F48" s="16">
        <f t="shared" si="3"/>
        <v>0.99779760827207942</v>
      </c>
      <c r="G48" s="22">
        <f t="shared" si="4"/>
        <v>0.99779760827207942</v>
      </c>
      <c r="H48" s="24">
        <f t="shared" si="5"/>
        <v>2.2023917279205829E-3</v>
      </c>
      <c r="I48" s="22">
        <f t="shared" si="6"/>
        <v>-2.2048205593963666E-3</v>
      </c>
      <c r="J48" s="24">
        <f t="shared" si="7"/>
        <v>100</v>
      </c>
      <c r="AB48" s="16">
        <v>8.1201061306792697E-3</v>
      </c>
      <c r="AC48" s="16">
        <v>1</v>
      </c>
      <c r="AD48" s="16">
        <v>0</v>
      </c>
      <c r="AE48" s="16">
        <f t="shared" si="12"/>
        <v>44</v>
      </c>
      <c r="AF48" s="16">
        <f t="shared" si="13"/>
        <v>0</v>
      </c>
      <c r="AG48" s="16">
        <f t="shared" si="9"/>
        <v>0.40540540540540537</v>
      </c>
      <c r="AH48" s="16">
        <f t="shared" si="10"/>
        <v>1</v>
      </c>
      <c r="AI48" s="16">
        <f t="shared" si="11"/>
        <v>1.3513513513513487E-2</v>
      </c>
    </row>
    <row r="49" spans="1:35" x14ac:dyDescent="0.25">
      <c r="A49" s="16">
        <f>'SAT Admittance'!B50</f>
        <v>1414</v>
      </c>
      <c r="B49" s="22">
        <f>'SAT Admittance'!C50</f>
        <v>0</v>
      </c>
      <c r="C49" s="23">
        <f t="shared" si="0"/>
        <v>1</v>
      </c>
      <c r="D49" s="24">
        <f t="shared" si="1"/>
        <v>1</v>
      </c>
      <c r="E49" s="16">
        <f t="shared" si="2"/>
        <v>0</v>
      </c>
      <c r="F49" s="16">
        <f t="shared" si="3"/>
        <v>2.7046641530507806E-5</v>
      </c>
      <c r="G49" s="22">
        <f t="shared" si="4"/>
        <v>2.7046641530507806E-5</v>
      </c>
      <c r="H49" s="24">
        <f t="shared" si="5"/>
        <v>0.99997295335846947</v>
      </c>
      <c r="I49" s="22">
        <f t="shared" si="6"/>
        <v>-2.7047007297530175E-5</v>
      </c>
      <c r="J49" s="24">
        <f t="shared" si="7"/>
        <v>100</v>
      </c>
      <c r="AB49" s="16">
        <v>8.1201061306792697E-3</v>
      </c>
      <c r="AC49" s="16">
        <v>1</v>
      </c>
      <c r="AD49" s="16">
        <v>0</v>
      </c>
      <c r="AE49" s="16">
        <f t="shared" si="12"/>
        <v>45</v>
      </c>
      <c r="AF49" s="16">
        <f t="shared" si="13"/>
        <v>0</v>
      </c>
      <c r="AG49" s="16">
        <f t="shared" si="9"/>
        <v>0.39189189189189189</v>
      </c>
      <c r="AH49" s="16">
        <f t="shared" si="10"/>
        <v>1</v>
      </c>
      <c r="AI49" s="16">
        <f t="shared" si="11"/>
        <v>1.3513513513513487E-2</v>
      </c>
    </row>
    <row r="50" spans="1:35" x14ac:dyDescent="0.25">
      <c r="A50" s="16">
        <f>'SAT Admittance'!B51</f>
        <v>1761</v>
      </c>
      <c r="B50" s="22">
        <f>'SAT Admittance'!C51</f>
        <v>1</v>
      </c>
      <c r="C50" s="23">
        <f t="shared" si="0"/>
        <v>0</v>
      </c>
      <c r="D50" s="24">
        <f t="shared" si="1"/>
        <v>1</v>
      </c>
      <c r="E50" s="16">
        <f t="shared" si="2"/>
        <v>1</v>
      </c>
      <c r="F50" s="16">
        <f t="shared" si="3"/>
        <v>0.98300622031044205</v>
      </c>
      <c r="G50" s="22">
        <f t="shared" si="4"/>
        <v>0.98300622031044205</v>
      </c>
      <c r="H50" s="24">
        <f t="shared" si="5"/>
        <v>1.6993779689557953E-2</v>
      </c>
      <c r="I50" s="22">
        <f t="shared" si="6"/>
        <v>-1.71398309705133E-2</v>
      </c>
      <c r="J50" s="24">
        <f t="shared" si="7"/>
        <v>100</v>
      </c>
      <c r="AB50" s="16">
        <v>8.1201061306792697E-3</v>
      </c>
      <c r="AC50" s="16">
        <v>1</v>
      </c>
      <c r="AD50" s="16">
        <v>0</v>
      </c>
      <c r="AE50" s="16">
        <f t="shared" si="12"/>
        <v>46</v>
      </c>
      <c r="AF50" s="16">
        <f t="shared" si="13"/>
        <v>0</v>
      </c>
      <c r="AG50" s="16">
        <f t="shared" si="9"/>
        <v>0.3783783783783784</v>
      </c>
      <c r="AH50" s="16">
        <f t="shared" si="10"/>
        <v>1</v>
      </c>
      <c r="AI50" s="16">
        <f t="shared" si="11"/>
        <v>1.3513513513513487E-2</v>
      </c>
    </row>
    <row r="51" spans="1:35" x14ac:dyDescent="0.25">
      <c r="A51" s="16">
        <f>'SAT Admittance'!B52</f>
        <v>1477</v>
      </c>
      <c r="B51" s="22">
        <f>'SAT Admittance'!C52</f>
        <v>0</v>
      </c>
      <c r="C51" s="23">
        <f t="shared" si="0"/>
        <v>1</v>
      </c>
      <c r="D51" s="24">
        <f t="shared" si="1"/>
        <v>1</v>
      </c>
      <c r="E51" s="16">
        <f t="shared" si="2"/>
        <v>0</v>
      </c>
      <c r="F51" s="16">
        <f t="shared" si="3"/>
        <v>3.8127280516304002E-4</v>
      </c>
      <c r="G51" s="22">
        <f t="shared" si="4"/>
        <v>3.8127280516304002E-4</v>
      </c>
      <c r="H51" s="24">
        <f t="shared" si="5"/>
        <v>0.99961872719483691</v>
      </c>
      <c r="I51" s="22">
        <f t="shared" si="6"/>
        <v>-3.8134550811943005E-4</v>
      </c>
      <c r="J51" s="24">
        <f t="shared" si="7"/>
        <v>100</v>
      </c>
      <c r="AB51" s="16">
        <v>9.9988653529118794E-3</v>
      </c>
      <c r="AC51" s="16">
        <v>1</v>
      </c>
      <c r="AD51" s="16">
        <v>0</v>
      </c>
      <c r="AE51" s="16">
        <f t="shared" si="12"/>
        <v>47</v>
      </c>
      <c r="AF51" s="16">
        <f t="shared" si="13"/>
        <v>0</v>
      </c>
      <c r="AG51" s="16">
        <f t="shared" si="9"/>
        <v>0.36486486486486491</v>
      </c>
      <c r="AH51" s="16">
        <f t="shared" si="10"/>
        <v>1</v>
      </c>
      <c r="AI51" s="16">
        <f t="shared" si="11"/>
        <v>1.3513513513513598E-2</v>
      </c>
    </row>
    <row r="52" spans="1:35" x14ac:dyDescent="0.25">
      <c r="A52" s="16">
        <f>'SAT Admittance'!B53</f>
        <v>1486</v>
      </c>
      <c r="B52" s="22">
        <f>'SAT Admittance'!C53</f>
        <v>0</v>
      </c>
      <c r="C52" s="23">
        <f t="shared" si="0"/>
        <v>1</v>
      </c>
      <c r="D52" s="24">
        <f t="shared" si="1"/>
        <v>1</v>
      </c>
      <c r="E52" s="16">
        <f t="shared" si="2"/>
        <v>0</v>
      </c>
      <c r="F52" s="16">
        <f t="shared" si="3"/>
        <v>5.5634232184683513E-4</v>
      </c>
      <c r="G52" s="22">
        <f t="shared" si="4"/>
        <v>5.5634232184683513E-4</v>
      </c>
      <c r="H52" s="24">
        <f t="shared" si="5"/>
        <v>0.99944365767815313</v>
      </c>
      <c r="I52" s="22">
        <f t="shared" si="6"/>
        <v>-5.5649713765946421E-4</v>
      </c>
      <c r="J52" s="24">
        <f t="shared" si="7"/>
        <v>100</v>
      </c>
      <c r="AB52" s="16">
        <v>9.9988653529118794E-3</v>
      </c>
      <c r="AC52" s="16">
        <v>1</v>
      </c>
      <c r="AD52" s="16">
        <v>0</v>
      </c>
      <c r="AE52" s="16">
        <f t="shared" si="12"/>
        <v>48</v>
      </c>
      <c r="AF52" s="16">
        <f t="shared" si="13"/>
        <v>0</v>
      </c>
      <c r="AG52" s="16">
        <f t="shared" si="9"/>
        <v>0.35135135135135132</v>
      </c>
      <c r="AH52" s="16">
        <f t="shared" si="10"/>
        <v>1</v>
      </c>
      <c r="AI52" s="16">
        <f t="shared" si="11"/>
        <v>1.3513513513513487E-2</v>
      </c>
    </row>
    <row r="53" spans="1:35" x14ac:dyDescent="0.25">
      <c r="A53" s="16">
        <f>'SAT Admittance'!B54</f>
        <v>1561</v>
      </c>
      <c r="B53" s="22">
        <f>'SAT Admittance'!C54</f>
        <v>0</v>
      </c>
      <c r="C53" s="23">
        <f t="shared" si="0"/>
        <v>1</v>
      </c>
      <c r="D53" s="24">
        <f t="shared" si="1"/>
        <v>1</v>
      </c>
      <c r="E53" s="16">
        <f t="shared" si="2"/>
        <v>0</v>
      </c>
      <c r="F53" s="16">
        <f t="shared" si="3"/>
        <v>1.2828110687126578E-2</v>
      </c>
      <c r="G53" s="22">
        <f t="shared" si="4"/>
        <v>1.2828110687126578E-2</v>
      </c>
      <c r="H53" s="24">
        <f t="shared" si="5"/>
        <v>0.98717188931287347</v>
      </c>
      <c r="I53" s="22">
        <f t="shared" si="6"/>
        <v>-1.2911101405732496E-2</v>
      </c>
      <c r="J53" s="24">
        <f t="shared" si="7"/>
        <v>100</v>
      </c>
      <c r="AB53" s="16">
        <v>1.0865639205530082E-2</v>
      </c>
      <c r="AC53" s="16">
        <v>1</v>
      </c>
      <c r="AD53" s="16">
        <v>0</v>
      </c>
      <c r="AE53" s="16">
        <f t="shared" si="12"/>
        <v>49</v>
      </c>
      <c r="AF53" s="16">
        <f t="shared" si="13"/>
        <v>0</v>
      </c>
      <c r="AG53" s="16">
        <f t="shared" si="9"/>
        <v>0.33783783783783783</v>
      </c>
      <c r="AH53" s="16">
        <f t="shared" si="10"/>
        <v>1</v>
      </c>
      <c r="AI53" s="16">
        <f t="shared" si="11"/>
        <v>1.3513513513513487E-2</v>
      </c>
    </row>
    <row r="54" spans="1:35" x14ac:dyDescent="0.25">
      <c r="A54" s="16">
        <f>'SAT Admittance'!B55</f>
        <v>1549</v>
      </c>
      <c r="B54" s="22">
        <f>'SAT Admittance'!C55</f>
        <v>0</v>
      </c>
      <c r="C54" s="23">
        <f t="shared" si="0"/>
        <v>1</v>
      </c>
      <c r="D54" s="24">
        <f t="shared" si="1"/>
        <v>1</v>
      </c>
      <c r="E54" s="16">
        <f t="shared" si="2"/>
        <v>0</v>
      </c>
      <c r="F54" s="16">
        <f t="shared" si="3"/>
        <v>7.7886880659389897E-3</v>
      </c>
      <c r="G54" s="22">
        <f t="shared" si="4"/>
        <v>7.7886880659389897E-3</v>
      </c>
      <c r="H54" s="24">
        <f t="shared" si="5"/>
        <v>0.99221131193406098</v>
      </c>
      <c r="I54" s="22">
        <f t="shared" si="6"/>
        <v>-7.8191783194028284E-3</v>
      </c>
      <c r="J54" s="24">
        <f t="shared" si="7"/>
        <v>100</v>
      </c>
      <c r="AB54" s="16">
        <v>1.2828110687126578E-2</v>
      </c>
      <c r="AC54" s="16">
        <v>1</v>
      </c>
      <c r="AD54" s="16">
        <v>0</v>
      </c>
      <c r="AE54" s="16">
        <f t="shared" si="12"/>
        <v>50</v>
      </c>
      <c r="AF54" s="16">
        <f t="shared" si="13"/>
        <v>0</v>
      </c>
      <c r="AG54" s="16">
        <f t="shared" si="9"/>
        <v>0.32432432432432434</v>
      </c>
      <c r="AH54" s="16">
        <f t="shared" si="10"/>
        <v>1</v>
      </c>
      <c r="AI54" s="16">
        <f t="shared" si="11"/>
        <v>1.3513513513513487E-2</v>
      </c>
    </row>
    <row r="55" spans="1:35" x14ac:dyDescent="0.25">
      <c r="A55" s="16">
        <f>'SAT Admittance'!B56</f>
        <v>2050</v>
      </c>
      <c r="B55" s="22">
        <f>'SAT Admittance'!C56</f>
        <v>1</v>
      </c>
      <c r="C55" s="23">
        <f t="shared" si="0"/>
        <v>0</v>
      </c>
      <c r="D55" s="24">
        <f t="shared" si="1"/>
        <v>1</v>
      </c>
      <c r="E55" s="16">
        <f t="shared" si="2"/>
        <v>1</v>
      </c>
      <c r="F55" s="16">
        <f t="shared" si="3"/>
        <v>0.99999990760330604</v>
      </c>
      <c r="G55" s="22">
        <f t="shared" si="4"/>
        <v>0.99999990760330604</v>
      </c>
      <c r="H55" s="24">
        <f t="shared" si="5"/>
        <v>9.2396693962548682E-8</v>
      </c>
      <c r="I55" s="22">
        <f t="shared" si="6"/>
        <v>-9.2396698231123468E-8</v>
      </c>
      <c r="J55" s="24">
        <f t="shared" si="7"/>
        <v>100</v>
      </c>
      <c r="AB55" s="16">
        <v>1.513960413327807E-2</v>
      </c>
      <c r="AC55" s="16">
        <v>1</v>
      </c>
      <c r="AD55" s="16">
        <v>0</v>
      </c>
      <c r="AE55" s="16">
        <f t="shared" si="12"/>
        <v>51</v>
      </c>
      <c r="AF55" s="16">
        <f t="shared" si="13"/>
        <v>0</v>
      </c>
      <c r="AG55" s="16">
        <f t="shared" si="9"/>
        <v>0.31081081081081086</v>
      </c>
      <c r="AH55" s="16">
        <f t="shared" si="10"/>
        <v>1</v>
      </c>
      <c r="AI55" s="16">
        <f t="shared" si="11"/>
        <v>1.3513513513513598E-2</v>
      </c>
    </row>
    <row r="56" spans="1:35" x14ac:dyDescent="0.25">
      <c r="A56" s="16">
        <f>'SAT Admittance'!B57</f>
        <v>1697</v>
      </c>
      <c r="B56" s="22">
        <f>'SAT Admittance'!C57</f>
        <v>0</v>
      </c>
      <c r="C56" s="23">
        <f t="shared" si="0"/>
        <v>1</v>
      </c>
      <c r="D56" s="24">
        <f t="shared" si="1"/>
        <v>1</v>
      </c>
      <c r="E56" s="16">
        <f t="shared" si="2"/>
        <v>0</v>
      </c>
      <c r="F56" s="16">
        <f t="shared" si="3"/>
        <v>0.79729234544171157</v>
      </c>
      <c r="G56" s="22">
        <f t="shared" si="4"/>
        <v>0.79729234544171157</v>
      </c>
      <c r="H56" s="24">
        <f t="shared" si="5"/>
        <v>0.20270765455828843</v>
      </c>
      <c r="I56" s="22">
        <f t="shared" si="6"/>
        <v>-1.5959904632461237</v>
      </c>
      <c r="J56" s="24">
        <f t="shared" si="7"/>
        <v>0</v>
      </c>
      <c r="AB56" s="16">
        <v>2.0210178174730777E-2</v>
      </c>
      <c r="AC56" s="16">
        <v>1</v>
      </c>
      <c r="AD56" s="16">
        <v>0</v>
      </c>
      <c r="AE56" s="16">
        <f t="shared" si="12"/>
        <v>52</v>
      </c>
      <c r="AF56" s="16">
        <f t="shared" si="13"/>
        <v>0</v>
      </c>
      <c r="AG56" s="16">
        <f t="shared" si="9"/>
        <v>0.29729729729729726</v>
      </c>
      <c r="AH56" s="16">
        <f t="shared" si="10"/>
        <v>1</v>
      </c>
      <c r="AI56" s="16">
        <f t="shared" si="11"/>
        <v>1.3513513513513487E-2</v>
      </c>
    </row>
    <row r="57" spans="1:35" x14ac:dyDescent="0.25">
      <c r="A57" s="16">
        <f>'SAT Admittance'!B58</f>
        <v>1543</v>
      </c>
      <c r="B57" s="22">
        <f>'SAT Admittance'!C58</f>
        <v>0</v>
      </c>
      <c r="C57" s="23">
        <f t="shared" si="0"/>
        <v>1</v>
      </c>
      <c r="D57" s="24">
        <f t="shared" si="1"/>
        <v>1</v>
      </c>
      <c r="E57" s="16">
        <f t="shared" si="2"/>
        <v>0</v>
      </c>
      <c r="F57" s="16">
        <f t="shared" si="3"/>
        <v>6.0640620940954036E-3</v>
      </c>
      <c r="G57" s="22">
        <f t="shared" si="4"/>
        <v>6.0640620940954036E-3</v>
      </c>
      <c r="H57" s="24">
        <f t="shared" si="5"/>
        <v>0.99393593790590462</v>
      </c>
      <c r="I57" s="22">
        <f t="shared" si="6"/>
        <v>-6.0825231892915914E-3</v>
      </c>
      <c r="J57" s="24">
        <f t="shared" si="7"/>
        <v>100</v>
      </c>
      <c r="AB57" s="16">
        <v>2.6932553733297896E-2</v>
      </c>
      <c r="AC57" s="16">
        <v>1</v>
      </c>
      <c r="AD57" s="16">
        <v>0</v>
      </c>
      <c r="AE57" s="16">
        <f t="shared" si="12"/>
        <v>53</v>
      </c>
      <c r="AF57" s="16">
        <f t="shared" si="13"/>
        <v>0</v>
      </c>
      <c r="AG57" s="16">
        <f t="shared" si="9"/>
        <v>0.28378378378378377</v>
      </c>
      <c r="AH57" s="16">
        <f t="shared" si="10"/>
        <v>1</v>
      </c>
      <c r="AI57" s="16">
        <f t="shared" si="11"/>
        <v>1.3513513513513487E-2</v>
      </c>
    </row>
    <row r="58" spans="1:35" x14ac:dyDescent="0.25">
      <c r="A58" s="16">
        <f>'SAT Admittance'!B59</f>
        <v>1934</v>
      </c>
      <c r="B58" s="22">
        <f>'SAT Admittance'!C59</f>
        <v>1</v>
      </c>
      <c r="C58" s="23">
        <f t="shared" si="0"/>
        <v>0</v>
      </c>
      <c r="D58" s="24">
        <f t="shared" si="1"/>
        <v>1</v>
      </c>
      <c r="E58" s="16">
        <f t="shared" si="2"/>
        <v>1</v>
      </c>
      <c r="F58" s="16">
        <f t="shared" si="3"/>
        <v>0.99998792800295899</v>
      </c>
      <c r="G58" s="22">
        <f t="shared" si="4"/>
        <v>0.99998792800295899</v>
      </c>
      <c r="H58" s="24">
        <f t="shared" si="5"/>
        <v>1.2071997041007698E-5</v>
      </c>
      <c r="I58" s="22">
        <f t="shared" si="6"/>
        <v>-1.2072069908150412E-5</v>
      </c>
      <c r="J58" s="24">
        <f t="shared" si="7"/>
        <v>100</v>
      </c>
      <c r="AB58" s="16">
        <v>2.8055533072246092E-2</v>
      </c>
      <c r="AC58" s="16">
        <v>1</v>
      </c>
      <c r="AD58" s="16">
        <v>0</v>
      </c>
      <c r="AE58" s="16">
        <f t="shared" si="12"/>
        <v>54</v>
      </c>
      <c r="AF58" s="16">
        <f t="shared" si="13"/>
        <v>0</v>
      </c>
      <c r="AG58" s="16">
        <f t="shared" si="9"/>
        <v>0.27027027027027029</v>
      </c>
      <c r="AH58" s="16">
        <f t="shared" si="10"/>
        <v>1</v>
      </c>
      <c r="AI58" s="16">
        <f t="shared" si="11"/>
        <v>1.3513513513513487E-2</v>
      </c>
    </row>
    <row r="59" spans="1:35" x14ac:dyDescent="0.25">
      <c r="A59" s="16">
        <f>'SAT Admittance'!B60</f>
        <v>1385</v>
      </c>
      <c r="B59" s="22">
        <f>'SAT Admittance'!C60</f>
        <v>0</v>
      </c>
      <c r="C59" s="23">
        <f t="shared" si="0"/>
        <v>1</v>
      </c>
      <c r="D59" s="24">
        <f t="shared" si="1"/>
        <v>1</v>
      </c>
      <c r="E59" s="16">
        <f t="shared" si="2"/>
        <v>0</v>
      </c>
      <c r="F59" s="16">
        <f t="shared" si="3"/>
        <v>7.9999936874403158E-6</v>
      </c>
      <c r="G59" s="22">
        <f t="shared" si="4"/>
        <v>7.9999936874403158E-6</v>
      </c>
      <c r="H59" s="24">
        <f t="shared" si="5"/>
        <v>0.99999200000631261</v>
      </c>
      <c r="I59" s="22">
        <f t="shared" si="6"/>
        <v>-8.0000256875110711E-6</v>
      </c>
      <c r="J59" s="24">
        <f t="shared" si="7"/>
        <v>100</v>
      </c>
      <c r="AB59" s="16">
        <v>3.7288143927772105E-2</v>
      </c>
      <c r="AC59" s="16">
        <v>1</v>
      </c>
      <c r="AD59" s="16">
        <v>0</v>
      </c>
      <c r="AE59" s="16">
        <f t="shared" si="12"/>
        <v>55</v>
      </c>
      <c r="AF59" s="16">
        <f t="shared" si="13"/>
        <v>0</v>
      </c>
      <c r="AG59" s="16">
        <f t="shared" si="9"/>
        <v>0.2567567567567568</v>
      </c>
      <c r="AH59" s="16">
        <f t="shared" si="10"/>
        <v>1</v>
      </c>
      <c r="AI59" s="16">
        <f t="shared" si="11"/>
        <v>1.3513513513513598E-2</v>
      </c>
    </row>
    <row r="60" spans="1:35" x14ac:dyDescent="0.25">
      <c r="A60" s="16">
        <f>'SAT Admittance'!B61</f>
        <v>1670</v>
      </c>
      <c r="B60" s="22">
        <f>'SAT Admittance'!C61</f>
        <v>0</v>
      </c>
      <c r="C60" s="23">
        <f t="shared" si="0"/>
        <v>1</v>
      </c>
      <c r="D60" s="24">
        <f t="shared" si="1"/>
        <v>1</v>
      </c>
      <c r="E60" s="16">
        <f t="shared" si="2"/>
        <v>0</v>
      </c>
      <c r="F60" s="16">
        <f t="shared" si="3"/>
        <v>0.55856129930576726</v>
      </c>
      <c r="G60" s="22">
        <f t="shared" si="4"/>
        <v>0.55856129930576726</v>
      </c>
      <c r="H60" s="24">
        <f t="shared" si="5"/>
        <v>0.44143870069423274</v>
      </c>
      <c r="I60" s="22">
        <f t="shared" si="6"/>
        <v>-0.81771611185241311</v>
      </c>
      <c r="J60" s="24">
        <f t="shared" si="7"/>
        <v>0</v>
      </c>
      <c r="AB60" s="16">
        <v>4.3811477501300704E-2</v>
      </c>
      <c r="AC60" s="16">
        <v>1</v>
      </c>
      <c r="AD60" s="16">
        <v>0</v>
      </c>
      <c r="AE60" s="16">
        <f t="shared" si="12"/>
        <v>56</v>
      </c>
      <c r="AF60" s="16">
        <f t="shared" si="13"/>
        <v>0</v>
      </c>
      <c r="AG60" s="16">
        <f t="shared" si="9"/>
        <v>0.2432432432432432</v>
      </c>
      <c r="AH60" s="16">
        <f t="shared" si="10"/>
        <v>1</v>
      </c>
      <c r="AI60" s="16">
        <f t="shared" si="11"/>
        <v>1.3513513513513487E-2</v>
      </c>
    </row>
    <row r="61" spans="1:35" x14ac:dyDescent="0.25">
      <c r="A61" s="16">
        <f>'SAT Admittance'!B62</f>
        <v>1735</v>
      </c>
      <c r="B61" s="22">
        <f>'SAT Admittance'!C62</f>
        <v>1</v>
      </c>
      <c r="C61" s="23">
        <f t="shared" si="0"/>
        <v>0</v>
      </c>
      <c r="D61" s="24">
        <f t="shared" si="1"/>
        <v>1</v>
      </c>
      <c r="E61" s="16">
        <f t="shared" si="2"/>
        <v>1</v>
      </c>
      <c r="F61" s="16">
        <f t="shared" si="3"/>
        <v>0.95099756621925879</v>
      </c>
      <c r="G61" s="22">
        <f t="shared" si="4"/>
        <v>0.95099756621925879</v>
      </c>
      <c r="H61" s="24">
        <f t="shared" si="5"/>
        <v>4.9002433780741206E-2</v>
      </c>
      <c r="I61" s="22">
        <f t="shared" si="6"/>
        <v>-5.0243775620611573E-2</v>
      </c>
      <c r="J61" s="24">
        <f t="shared" si="7"/>
        <v>100</v>
      </c>
      <c r="AB61" s="16">
        <v>4.7468830575847096E-2</v>
      </c>
      <c r="AC61" s="16">
        <v>1</v>
      </c>
      <c r="AD61" s="16">
        <v>0</v>
      </c>
      <c r="AE61" s="16">
        <f t="shared" si="12"/>
        <v>57</v>
      </c>
      <c r="AF61" s="16">
        <f t="shared" si="13"/>
        <v>0</v>
      </c>
      <c r="AG61" s="16">
        <f t="shared" si="9"/>
        <v>0.22972972972972971</v>
      </c>
      <c r="AH61" s="16">
        <f t="shared" si="10"/>
        <v>1</v>
      </c>
      <c r="AI61" s="16">
        <f t="shared" si="11"/>
        <v>1.3513513513513487E-2</v>
      </c>
    </row>
    <row r="62" spans="1:35" x14ac:dyDescent="0.25">
      <c r="A62" s="16">
        <f>'SAT Admittance'!B63</f>
        <v>1634</v>
      </c>
      <c r="B62" s="22">
        <f>'SAT Admittance'!C63</f>
        <v>0</v>
      </c>
      <c r="C62" s="23">
        <f t="shared" si="0"/>
        <v>1</v>
      </c>
      <c r="D62" s="24">
        <f t="shared" si="1"/>
        <v>1</v>
      </c>
      <c r="E62" s="16">
        <f t="shared" si="2"/>
        <v>0</v>
      </c>
      <c r="F62" s="16">
        <f t="shared" si="3"/>
        <v>0.21808690055538918</v>
      </c>
      <c r="G62" s="22">
        <f t="shared" si="4"/>
        <v>0.21808690055538918</v>
      </c>
      <c r="H62" s="24">
        <f t="shared" si="5"/>
        <v>0.78191309944461085</v>
      </c>
      <c r="I62" s="22">
        <f t="shared" si="6"/>
        <v>-0.24601167064169011</v>
      </c>
      <c r="J62" s="24">
        <f t="shared" si="7"/>
        <v>100</v>
      </c>
      <c r="AB62" s="16">
        <v>4.7468830575847096E-2</v>
      </c>
      <c r="AC62" s="16">
        <v>1</v>
      </c>
      <c r="AD62" s="16">
        <v>0</v>
      </c>
      <c r="AE62" s="16">
        <f t="shared" si="12"/>
        <v>58</v>
      </c>
      <c r="AF62" s="16">
        <f t="shared" si="13"/>
        <v>0</v>
      </c>
      <c r="AG62" s="16">
        <f t="shared" si="9"/>
        <v>0.21621621621621623</v>
      </c>
      <c r="AH62" s="16">
        <f t="shared" si="10"/>
        <v>1</v>
      </c>
      <c r="AI62" s="16">
        <f t="shared" si="11"/>
        <v>1.3513513513513487E-2</v>
      </c>
    </row>
    <row r="63" spans="1:35" x14ac:dyDescent="0.25">
      <c r="A63" s="16">
        <f>'SAT Admittance'!B64</f>
        <v>1777</v>
      </c>
      <c r="B63" s="22">
        <f>'SAT Admittance'!C64</f>
        <v>1</v>
      </c>
      <c r="C63" s="23">
        <f t="shared" si="0"/>
        <v>0</v>
      </c>
      <c r="D63" s="24">
        <f t="shared" si="1"/>
        <v>1</v>
      </c>
      <c r="E63" s="16">
        <f t="shared" si="2"/>
        <v>1</v>
      </c>
      <c r="F63" s="16">
        <f t="shared" si="3"/>
        <v>0.99124941769866237</v>
      </c>
      <c r="G63" s="22">
        <f t="shared" si="4"/>
        <v>0.99124941769866237</v>
      </c>
      <c r="H63" s="24">
        <f t="shared" si="5"/>
        <v>8.7505823013376283E-3</v>
      </c>
      <c r="I63" s="22">
        <f t="shared" si="6"/>
        <v>-8.7890934747021747E-3</v>
      </c>
      <c r="J63" s="24">
        <f t="shared" si="7"/>
        <v>100</v>
      </c>
      <c r="AB63" s="16">
        <v>8.2339133782254076E-2</v>
      </c>
      <c r="AC63" s="16">
        <v>1</v>
      </c>
      <c r="AD63" s="16">
        <v>0</v>
      </c>
      <c r="AE63" s="16">
        <f t="shared" si="12"/>
        <v>59</v>
      </c>
      <c r="AF63" s="16">
        <f t="shared" si="13"/>
        <v>0</v>
      </c>
      <c r="AG63" s="16">
        <f t="shared" si="9"/>
        <v>0.20270270270270274</v>
      </c>
      <c r="AH63" s="16">
        <f t="shared" si="10"/>
        <v>1</v>
      </c>
      <c r="AI63" s="16">
        <f t="shared" si="11"/>
        <v>1.3513513513513598E-2</v>
      </c>
    </row>
    <row r="64" spans="1:35" x14ac:dyDescent="0.25">
      <c r="A64" s="16">
        <f>'SAT Admittance'!B65</f>
        <v>1550</v>
      </c>
      <c r="B64" s="22">
        <f>'SAT Admittance'!C65</f>
        <v>0</v>
      </c>
      <c r="C64" s="23">
        <f t="shared" si="0"/>
        <v>1</v>
      </c>
      <c r="D64" s="24">
        <f t="shared" si="1"/>
        <v>1</v>
      </c>
      <c r="E64" s="16">
        <f t="shared" si="2"/>
        <v>0</v>
      </c>
      <c r="F64" s="16">
        <f t="shared" si="3"/>
        <v>8.1201061306792697E-3</v>
      </c>
      <c r="G64" s="22">
        <f t="shared" si="4"/>
        <v>8.1201061306792697E-3</v>
      </c>
      <c r="H64" s="24">
        <f t="shared" si="5"/>
        <v>0.99187989386932074</v>
      </c>
      <c r="I64" s="22">
        <f t="shared" si="6"/>
        <v>-8.1532537559081894E-3</v>
      </c>
      <c r="J64" s="24">
        <f t="shared" si="7"/>
        <v>100</v>
      </c>
      <c r="AB64" s="16">
        <v>0.16044863511501542</v>
      </c>
      <c r="AC64" s="16">
        <v>1</v>
      </c>
      <c r="AD64" s="16">
        <v>0</v>
      </c>
      <c r="AE64" s="16">
        <f t="shared" si="12"/>
        <v>60</v>
      </c>
      <c r="AF64" s="16">
        <f t="shared" si="13"/>
        <v>0</v>
      </c>
      <c r="AG64" s="16">
        <f t="shared" si="9"/>
        <v>0.18918918918918914</v>
      </c>
      <c r="AH64" s="16">
        <f t="shared" si="10"/>
        <v>1</v>
      </c>
      <c r="AI64" s="16">
        <f t="shared" si="11"/>
        <v>0</v>
      </c>
    </row>
    <row r="65" spans="1:35" x14ac:dyDescent="0.25">
      <c r="A65" s="16">
        <f>'SAT Admittance'!B66</f>
        <v>1715</v>
      </c>
      <c r="B65" s="22">
        <f>'SAT Admittance'!C66</f>
        <v>1</v>
      </c>
      <c r="C65" s="23">
        <f t="shared" si="0"/>
        <v>0</v>
      </c>
      <c r="D65" s="24">
        <f t="shared" si="1"/>
        <v>1</v>
      </c>
      <c r="E65" s="16">
        <f t="shared" si="2"/>
        <v>1</v>
      </c>
      <c r="F65" s="16">
        <f t="shared" si="3"/>
        <v>0.89336126175470887</v>
      </c>
      <c r="G65" s="22">
        <f t="shared" si="4"/>
        <v>0.89336126175470887</v>
      </c>
      <c r="H65" s="24">
        <f t="shared" si="5"/>
        <v>0.10663873824529113</v>
      </c>
      <c r="I65" s="22">
        <f t="shared" si="6"/>
        <v>-0.11276423147577053</v>
      </c>
      <c r="J65" s="24">
        <f t="shared" si="7"/>
        <v>100</v>
      </c>
      <c r="AB65" s="16">
        <v>0.19736193635702443</v>
      </c>
      <c r="AC65" s="16">
        <v>0</v>
      </c>
      <c r="AD65" s="16">
        <v>1</v>
      </c>
      <c r="AE65" s="16">
        <f t="shared" si="12"/>
        <v>60</v>
      </c>
      <c r="AF65" s="16">
        <f t="shared" si="13"/>
        <v>1</v>
      </c>
      <c r="AG65" s="16">
        <f t="shared" si="9"/>
        <v>0.18918918918918914</v>
      </c>
      <c r="AH65" s="16">
        <f t="shared" si="10"/>
        <v>0.98936170212765961</v>
      </c>
      <c r="AI65" s="16">
        <f t="shared" si="11"/>
        <v>1.3369752731454833E-2</v>
      </c>
    </row>
    <row r="66" spans="1:35" x14ac:dyDescent="0.25">
      <c r="A66" s="16">
        <f>'SAT Admittance'!B67</f>
        <v>1925</v>
      </c>
      <c r="B66" s="22">
        <f>'SAT Admittance'!C67</f>
        <v>1</v>
      </c>
      <c r="C66" s="23">
        <f t="shared" si="0"/>
        <v>0</v>
      </c>
      <c r="D66" s="24">
        <f t="shared" si="1"/>
        <v>1</v>
      </c>
      <c r="E66" s="16">
        <f t="shared" si="2"/>
        <v>1</v>
      </c>
      <c r="F66" s="16">
        <f t="shared" si="3"/>
        <v>0.99998238190092115</v>
      </c>
      <c r="G66" s="22">
        <f t="shared" si="4"/>
        <v>0.99998238190092115</v>
      </c>
      <c r="H66" s="24">
        <f t="shared" si="5"/>
        <v>1.7618099078853255E-5</v>
      </c>
      <c r="I66" s="22">
        <f t="shared" si="6"/>
        <v>-1.7618254279383726E-5</v>
      </c>
      <c r="J66" s="24">
        <f t="shared" si="7"/>
        <v>100</v>
      </c>
      <c r="AB66" s="16">
        <v>0.21100887714587374</v>
      </c>
      <c r="AC66" s="16">
        <v>1</v>
      </c>
      <c r="AD66" s="16">
        <v>0</v>
      </c>
      <c r="AE66" s="16">
        <f t="shared" si="12"/>
        <v>61</v>
      </c>
      <c r="AF66" s="16">
        <f t="shared" si="13"/>
        <v>1</v>
      </c>
      <c r="AG66" s="16">
        <f t="shared" si="9"/>
        <v>0.17567567567567566</v>
      </c>
      <c r="AH66" s="16">
        <f t="shared" si="10"/>
        <v>0.98936170212765961</v>
      </c>
      <c r="AI66" s="16">
        <f t="shared" si="11"/>
        <v>0</v>
      </c>
    </row>
    <row r="67" spans="1:35" x14ac:dyDescent="0.25">
      <c r="A67" s="16">
        <f>'SAT Admittance'!B68</f>
        <v>1842</v>
      </c>
      <c r="B67" s="22">
        <f>'SAT Admittance'!C68</f>
        <v>1</v>
      </c>
      <c r="C67" s="23">
        <f t="shared" si="0"/>
        <v>0</v>
      </c>
      <c r="D67" s="24">
        <f t="shared" si="1"/>
        <v>1</v>
      </c>
      <c r="E67" s="16">
        <f t="shared" si="2"/>
        <v>1</v>
      </c>
      <c r="F67" s="16">
        <f t="shared" si="3"/>
        <v>0.99942476831674198</v>
      </c>
      <c r="G67" s="22">
        <f t="shared" si="4"/>
        <v>0.99942476831674198</v>
      </c>
      <c r="H67" s="24">
        <f t="shared" si="5"/>
        <v>5.752316832580151E-4</v>
      </c>
      <c r="I67" s="22">
        <f t="shared" si="6"/>
        <v>-5.7539719247653477E-4</v>
      </c>
      <c r="J67" s="24">
        <f t="shared" si="7"/>
        <v>100</v>
      </c>
      <c r="AB67" s="16">
        <v>0.21808690055538918</v>
      </c>
      <c r="AC67" s="16">
        <v>0</v>
      </c>
      <c r="AD67" s="16">
        <v>1</v>
      </c>
      <c r="AE67" s="16">
        <f t="shared" si="12"/>
        <v>61</v>
      </c>
      <c r="AF67" s="16">
        <f t="shared" si="13"/>
        <v>2</v>
      </c>
      <c r="AG67" s="16">
        <f t="shared" si="9"/>
        <v>0.17567567567567566</v>
      </c>
      <c r="AH67" s="16">
        <f t="shared" si="10"/>
        <v>0.97872340425531912</v>
      </c>
      <c r="AI67" s="16">
        <f t="shared" si="11"/>
        <v>0</v>
      </c>
    </row>
    <row r="68" spans="1:35" x14ac:dyDescent="0.25">
      <c r="A68" s="16">
        <f>'SAT Admittance'!B69</f>
        <v>1786</v>
      </c>
      <c r="B68" s="22">
        <f>'SAT Admittance'!C69</f>
        <v>1</v>
      </c>
      <c r="C68" s="23">
        <f t="shared" si="0"/>
        <v>0</v>
      </c>
      <c r="D68" s="24">
        <f t="shared" si="1"/>
        <v>1</v>
      </c>
      <c r="E68" s="16">
        <f t="shared" si="2"/>
        <v>1</v>
      </c>
      <c r="F68" s="16">
        <f t="shared" si="3"/>
        <v>0.9939875343231489</v>
      </c>
      <c r="G68" s="22">
        <f t="shared" si="4"/>
        <v>0.9939875343231489</v>
      </c>
      <c r="H68" s="24">
        <f t="shared" si="5"/>
        <v>6.0124656768510976E-3</v>
      </c>
      <c r="I68" s="22">
        <f t="shared" si="6"/>
        <v>-6.0306133265864512E-3</v>
      </c>
      <c r="J68" s="24">
        <f t="shared" si="7"/>
        <v>100</v>
      </c>
      <c r="AB68" s="16">
        <v>0.21808690055538918</v>
      </c>
      <c r="AC68" s="16">
        <v>0</v>
      </c>
      <c r="AD68" s="16">
        <v>1</v>
      </c>
      <c r="AE68" s="16">
        <f t="shared" si="12"/>
        <v>61</v>
      </c>
      <c r="AF68" s="16">
        <f t="shared" si="13"/>
        <v>3</v>
      </c>
      <c r="AG68" s="16">
        <f t="shared" si="9"/>
        <v>0.17567567567567566</v>
      </c>
      <c r="AH68" s="16">
        <f t="shared" si="10"/>
        <v>0.96808510638297873</v>
      </c>
      <c r="AI68" s="16">
        <f t="shared" si="11"/>
        <v>1.3082231167337524E-2</v>
      </c>
    </row>
    <row r="69" spans="1:35" x14ac:dyDescent="0.25">
      <c r="A69" s="16">
        <f>'SAT Admittance'!B70</f>
        <v>1435</v>
      </c>
      <c r="B69" s="22">
        <f>'SAT Admittance'!C70</f>
        <v>0</v>
      </c>
      <c r="C69" s="23">
        <f t="shared" ref="C69:C132" si="14">1-B69</f>
        <v>1</v>
      </c>
      <c r="D69" s="24">
        <f t="shared" ref="D69:D132" si="15">B69+C69</f>
        <v>1</v>
      </c>
      <c r="E69" s="16">
        <f t="shared" ref="E69:E132" si="16">IF(D69=0,"",B69/D69)</f>
        <v>0</v>
      </c>
      <c r="F69" s="16">
        <f t="shared" ref="F69:F132" si="17">1/(1+EXP(-$M$5-$M$6*A69))</f>
        <v>6.5341459552230996E-5</v>
      </c>
      <c r="G69" s="22">
        <f t="shared" ref="G69:G132" si="18">D69*F69</f>
        <v>6.5341459552230996E-5</v>
      </c>
      <c r="H69" s="24">
        <f t="shared" ref="H69:H132" si="19">D69-G69</f>
        <v>0.99993465854044772</v>
      </c>
      <c r="I69" s="22">
        <f t="shared" ref="I69:I132" si="20">IFERROR(D69*(E69*LN(F69)+(1-E69)*LN(1-F69)),0)</f>
        <v>-6.5343594398446344E-5</v>
      </c>
      <c r="J69" s="24">
        <f t="shared" ref="J69:J132" si="21">100*IF(F69&gt;=$X$10,B69/D69,C69/D69)</f>
        <v>100</v>
      </c>
      <c r="AB69" s="16">
        <v>0.21808690055538918</v>
      </c>
      <c r="AC69" s="16">
        <v>1</v>
      </c>
      <c r="AD69" s="16">
        <v>0</v>
      </c>
      <c r="AE69" s="16">
        <f t="shared" si="12"/>
        <v>62</v>
      </c>
      <c r="AF69" s="16">
        <f t="shared" si="13"/>
        <v>3</v>
      </c>
      <c r="AG69" s="16">
        <f t="shared" ref="AG69:AG132" si="22">1-AE69/AE$172</f>
        <v>0.16216216216216217</v>
      </c>
      <c r="AH69" s="16">
        <f t="shared" ref="AH69:AH132" si="23">1-AF69/AF$172</f>
        <v>0.96808510638297873</v>
      </c>
      <c r="AI69" s="16">
        <f t="shared" ref="AI69:AI132" si="24">(AG69-AG70)*AH69</f>
        <v>1.3082231167337524E-2</v>
      </c>
    </row>
    <row r="70" spans="1:35" x14ac:dyDescent="0.25">
      <c r="A70" s="16">
        <f>'SAT Admittance'!B71</f>
        <v>1387</v>
      </c>
      <c r="B70" s="22">
        <f>'SAT Admittance'!C71</f>
        <v>0</v>
      </c>
      <c r="C70" s="23">
        <f t="shared" si="14"/>
        <v>1</v>
      </c>
      <c r="D70" s="24">
        <f t="shared" si="15"/>
        <v>1</v>
      </c>
      <c r="E70" s="16">
        <f t="shared" si="16"/>
        <v>0</v>
      </c>
      <c r="F70" s="16">
        <f t="shared" si="17"/>
        <v>8.7011028751255684E-6</v>
      </c>
      <c r="G70" s="22">
        <f t="shared" si="18"/>
        <v>8.7011028751255684E-6</v>
      </c>
      <c r="H70" s="24">
        <f t="shared" si="19"/>
        <v>0.9999912988971249</v>
      </c>
      <c r="I70" s="22">
        <f t="shared" si="20"/>
        <v>-8.7011407299123852E-6</v>
      </c>
      <c r="J70" s="24">
        <f t="shared" si="21"/>
        <v>100</v>
      </c>
      <c r="AB70" s="16">
        <v>0.21808690055538918</v>
      </c>
      <c r="AC70" s="16">
        <v>1</v>
      </c>
      <c r="AD70" s="16">
        <v>0</v>
      </c>
      <c r="AE70" s="16">
        <f t="shared" ref="AE70:AE133" si="25">AE69+AC70</f>
        <v>63</v>
      </c>
      <c r="AF70" s="16">
        <f t="shared" ref="AF70:AF133" si="26">AF69+AD70</f>
        <v>3</v>
      </c>
      <c r="AG70" s="16">
        <f t="shared" si="22"/>
        <v>0.14864864864864868</v>
      </c>
      <c r="AH70" s="16">
        <f t="shared" si="23"/>
        <v>0.96808510638297873</v>
      </c>
      <c r="AI70" s="16">
        <f t="shared" si="24"/>
        <v>0</v>
      </c>
    </row>
    <row r="71" spans="1:35" x14ac:dyDescent="0.25">
      <c r="A71" s="16">
        <f>'SAT Admittance'!B72</f>
        <v>1521</v>
      </c>
      <c r="B71" s="22">
        <f>'SAT Admittance'!C72</f>
        <v>0</v>
      </c>
      <c r="C71" s="23">
        <f t="shared" si="14"/>
        <v>1</v>
      </c>
      <c r="D71" s="24">
        <f t="shared" si="15"/>
        <v>1</v>
      </c>
      <c r="E71" s="16">
        <f t="shared" si="16"/>
        <v>0</v>
      </c>
      <c r="F71" s="16">
        <f t="shared" si="17"/>
        <v>2.4155737777679909E-3</v>
      </c>
      <c r="G71" s="22">
        <f t="shared" si="18"/>
        <v>2.4155737777679909E-3</v>
      </c>
      <c r="H71" s="24">
        <f t="shared" si="19"/>
        <v>0.99758442622223198</v>
      </c>
      <c r="I71" s="22">
        <f t="shared" si="20"/>
        <v>-2.4184959829225408E-3</v>
      </c>
      <c r="J71" s="24">
        <f t="shared" si="21"/>
        <v>100</v>
      </c>
      <c r="AB71" s="16">
        <v>0.23275134150306809</v>
      </c>
      <c r="AC71" s="16">
        <v>0</v>
      </c>
      <c r="AD71" s="16">
        <v>1</v>
      </c>
      <c r="AE71" s="16">
        <f t="shared" si="25"/>
        <v>63</v>
      </c>
      <c r="AF71" s="16">
        <f t="shared" si="26"/>
        <v>4</v>
      </c>
      <c r="AG71" s="16">
        <f t="shared" si="22"/>
        <v>0.14864864864864868</v>
      </c>
      <c r="AH71" s="16">
        <f t="shared" si="23"/>
        <v>0.95744680851063835</v>
      </c>
      <c r="AI71" s="16">
        <f t="shared" si="24"/>
        <v>1.2938470385278978E-2</v>
      </c>
    </row>
    <row r="72" spans="1:35" x14ac:dyDescent="0.25">
      <c r="A72" s="16">
        <f>'SAT Admittance'!B73</f>
        <v>1975</v>
      </c>
      <c r="B72" s="22">
        <f>'SAT Admittance'!C73</f>
        <v>1</v>
      </c>
      <c r="C72" s="23">
        <f t="shared" si="14"/>
        <v>0</v>
      </c>
      <c r="D72" s="24">
        <f t="shared" si="15"/>
        <v>1</v>
      </c>
      <c r="E72" s="16">
        <f t="shared" si="16"/>
        <v>1</v>
      </c>
      <c r="F72" s="16">
        <f t="shared" si="17"/>
        <v>0.9999978430420835</v>
      </c>
      <c r="G72" s="22">
        <f t="shared" si="18"/>
        <v>0.9999978430420835</v>
      </c>
      <c r="H72" s="24">
        <f t="shared" si="19"/>
        <v>2.1569579164992803E-6</v>
      </c>
      <c r="I72" s="22">
        <f t="shared" si="20"/>
        <v>-2.1569602427363523E-6</v>
      </c>
      <c r="J72" s="24">
        <f t="shared" si="21"/>
        <v>100</v>
      </c>
      <c r="AB72" s="16">
        <v>0.38254555898899817</v>
      </c>
      <c r="AC72" s="16">
        <v>1</v>
      </c>
      <c r="AD72" s="16">
        <v>0</v>
      </c>
      <c r="AE72" s="16">
        <f t="shared" si="25"/>
        <v>64</v>
      </c>
      <c r="AF72" s="16">
        <f t="shared" si="26"/>
        <v>4</v>
      </c>
      <c r="AG72" s="16">
        <f t="shared" si="22"/>
        <v>0.13513513513513509</v>
      </c>
      <c r="AH72" s="16">
        <f t="shared" si="23"/>
        <v>0.95744680851063835</v>
      </c>
      <c r="AI72" s="16">
        <f t="shared" si="24"/>
        <v>1.293847038527887E-2</v>
      </c>
    </row>
    <row r="73" spans="1:35" x14ac:dyDescent="0.25">
      <c r="A73" s="16">
        <f>'SAT Admittance'!B74</f>
        <v>1435</v>
      </c>
      <c r="B73" s="22">
        <f>'SAT Admittance'!C74</f>
        <v>0</v>
      </c>
      <c r="C73" s="23">
        <f t="shared" si="14"/>
        <v>1</v>
      </c>
      <c r="D73" s="24">
        <f t="shared" si="15"/>
        <v>1</v>
      </c>
      <c r="E73" s="16">
        <f t="shared" si="16"/>
        <v>0</v>
      </c>
      <c r="F73" s="16">
        <f t="shared" si="17"/>
        <v>6.5341459552230996E-5</v>
      </c>
      <c r="G73" s="22">
        <f t="shared" si="18"/>
        <v>6.5341459552230996E-5</v>
      </c>
      <c r="H73" s="24">
        <f t="shared" si="19"/>
        <v>0.99993465854044772</v>
      </c>
      <c r="I73" s="22">
        <f t="shared" si="20"/>
        <v>-6.5343594398446344E-5</v>
      </c>
      <c r="J73" s="24">
        <f t="shared" si="21"/>
        <v>100</v>
      </c>
      <c r="AB73" s="16">
        <v>0.39251501568827701</v>
      </c>
      <c r="AC73" s="16">
        <v>1</v>
      </c>
      <c r="AD73" s="16">
        <v>0</v>
      </c>
      <c r="AE73" s="16">
        <f t="shared" si="25"/>
        <v>65</v>
      </c>
      <c r="AF73" s="16">
        <f t="shared" si="26"/>
        <v>4</v>
      </c>
      <c r="AG73" s="16">
        <f t="shared" si="22"/>
        <v>0.1216216216216216</v>
      </c>
      <c r="AH73" s="16">
        <f t="shared" si="23"/>
        <v>0.95744680851063835</v>
      </c>
      <c r="AI73" s="16">
        <f t="shared" si="24"/>
        <v>1.293847038527887E-2</v>
      </c>
    </row>
    <row r="74" spans="1:35" x14ac:dyDescent="0.25">
      <c r="A74" s="16">
        <f>'SAT Admittance'!B75</f>
        <v>1714</v>
      </c>
      <c r="B74" s="22">
        <f>'SAT Admittance'!C75</f>
        <v>1</v>
      </c>
      <c r="C74" s="23">
        <f t="shared" si="14"/>
        <v>0</v>
      </c>
      <c r="D74" s="24">
        <f t="shared" si="15"/>
        <v>1</v>
      </c>
      <c r="E74" s="16">
        <f t="shared" si="16"/>
        <v>1</v>
      </c>
      <c r="F74" s="16">
        <f t="shared" si="17"/>
        <v>0.88929296491074239</v>
      </c>
      <c r="G74" s="22">
        <f t="shared" si="18"/>
        <v>0.88929296491074239</v>
      </c>
      <c r="H74" s="24">
        <f t="shared" si="19"/>
        <v>0.11070703508925761</v>
      </c>
      <c r="I74" s="22">
        <f t="shared" si="20"/>
        <v>-0.11732855342449545</v>
      </c>
      <c r="J74" s="24">
        <f t="shared" si="21"/>
        <v>100</v>
      </c>
      <c r="AB74" s="16">
        <v>0.41271742579387904</v>
      </c>
      <c r="AC74" s="16">
        <v>1</v>
      </c>
      <c r="AD74" s="16">
        <v>0</v>
      </c>
      <c r="AE74" s="16">
        <f t="shared" si="25"/>
        <v>66</v>
      </c>
      <c r="AF74" s="16">
        <f t="shared" si="26"/>
        <v>4</v>
      </c>
      <c r="AG74" s="16">
        <f t="shared" si="22"/>
        <v>0.10810810810810811</v>
      </c>
      <c r="AH74" s="16">
        <f t="shared" si="23"/>
        <v>0.95744680851063835</v>
      </c>
      <c r="AI74" s="16">
        <f t="shared" si="24"/>
        <v>0</v>
      </c>
    </row>
    <row r="75" spans="1:35" x14ac:dyDescent="0.25">
      <c r="A75" s="16">
        <f>'SAT Admittance'!B76</f>
        <v>1634</v>
      </c>
      <c r="B75" s="22">
        <f>'SAT Admittance'!C76</f>
        <v>1</v>
      </c>
      <c r="C75" s="23">
        <f t="shared" si="14"/>
        <v>0</v>
      </c>
      <c r="D75" s="24">
        <f t="shared" si="15"/>
        <v>1</v>
      </c>
      <c r="E75" s="16">
        <f t="shared" si="16"/>
        <v>1</v>
      </c>
      <c r="F75" s="16">
        <f t="shared" si="17"/>
        <v>0.21808690055538918</v>
      </c>
      <c r="G75" s="22">
        <f t="shared" si="18"/>
        <v>0.21808690055538918</v>
      </c>
      <c r="H75" s="24">
        <f t="shared" si="19"/>
        <v>0.78191309944461085</v>
      </c>
      <c r="I75" s="22">
        <f t="shared" si="20"/>
        <v>-1.522861669222576</v>
      </c>
      <c r="J75" s="24">
        <f t="shared" si="21"/>
        <v>0</v>
      </c>
      <c r="AB75" s="16">
        <v>0.47484282825250002</v>
      </c>
      <c r="AC75" s="16">
        <v>0</v>
      </c>
      <c r="AD75" s="16">
        <v>1</v>
      </c>
      <c r="AE75" s="16">
        <f t="shared" si="25"/>
        <v>66</v>
      </c>
      <c r="AF75" s="16">
        <f t="shared" si="26"/>
        <v>5</v>
      </c>
      <c r="AG75" s="16">
        <f t="shared" si="22"/>
        <v>0.10810810810810811</v>
      </c>
      <c r="AH75" s="16">
        <f t="shared" si="23"/>
        <v>0.94680851063829785</v>
      </c>
      <c r="AI75" s="16">
        <f t="shared" si="24"/>
        <v>0</v>
      </c>
    </row>
    <row r="76" spans="1:35" x14ac:dyDescent="0.25">
      <c r="A76" s="16">
        <f>'SAT Admittance'!B77</f>
        <v>1464</v>
      </c>
      <c r="B76" s="22">
        <f>'SAT Admittance'!C77</f>
        <v>0</v>
      </c>
      <c r="C76" s="23">
        <f t="shared" si="14"/>
        <v>1</v>
      </c>
      <c r="D76" s="24">
        <f t="shared" si="15"/>
        <v>1</v>
      </c>
      <c r="E76" s="16">
        <f t="shared" si="16"/>
        <v>0</v>
      </c>
      <c r="F76" s="16">
        <f t="shared" si="17"/>
        <v>2.2087839885218718E-4</v>
      </c>
      <c r="G76" s="22">
        <f t="shared" si="18"/>
        <v>2.2087839885218718E-4</v>
      </c>
      <c r="H76" s="24">
        <f t="shared" si="19"/>
        <v>0.99977912160114779</v>
      </c>
      <c r="I76" s="22">
        <f t="shared" si="20"/>
        <v>-2.2090279607836166E-4</v>
      </c>
      <c r="J76" s="24">
        <f t="shared" si="21"/>
        <v>100</v>
      </c>
      <c r="AB76" s="16">
        <v>0.48532699813309166</v>
      </c>
      <c r="AC76" s="16">
        <v>0</v>
      </c>
      <c r="AD76" s="16">
        <v>1</v>
      </c>
      <c r="AE76" s="16">
        <f t="shared" si="25"/>
        <v>66</v>
      </c>
      <c r="AF76" s="16">
        <f t="shared" si="26"/>
        <v>6</v>
      </c>
      <c r="AG76" s="16">
        <f t="shared" si="22"/>
        <v>0.10810810810810811</v>
      </c>
      <c r="AH76" s="16">
        <f t="shared" si="23"/>
        <v>0.93617021276595747</v>
      </c>
      <c r="AI76" s="16">
        <f t="shared" si="24"/>
        <v>0</v>
      </c>
    </row>
    <row r="77" spans="1:35" x14ac:dyDescent="0.25">
      <c r="A77" s="16">
        <f>'SAT Admittance'!B78</f>
        <v>1794</v>
      </c>
      <c r="B77" s="22">
        <f>'SAT Admittance'!C78</f>
        <v>1</v>
      </c>
      <c r="C77" s="23">
        <f t="shared" si="14"/>
        <v>0</v>
      </c>
      <c r="D77" s="24">
        <f t="shared" si="15"/>
        <v>1</v>
      </c>
      <c r="E77" s="16">
        <f t="shared" si="16"/>
        <v>1</v>
      </c>
      <c r="F77" s="16">
        <f t="shared" si="17"/>
        <v>0.99569613501252707</v>
      </c>
      <c r="G77" s="22">
        <f t="shared" si="18"/>
        <v>0.99569613501252707</v>
      </c>
      <c r="H77" s="24">
        <f t="shared" si="19"/>
        <v>4.3038649874729273E-3</v>
      </c>
      <c r="I77" s="22">
        <f t="shared" si="20"/>
        <v>-4.3131532743234668E-3</v>
      </c>
      <c r="J77" s="24">
        <f t="shared" si="21"/>
        <v>100</v>
      </c>
      <c r="AB77" s="16">
        <v>0.49582409765550461</v>
      </c>
      <c r="AC77" s="16">
        <v>0</v>
      </c>
      <c r="AD77" s="16">
        <v>1</v>
      </c>
      <c r="AE77" s="16">
        <f t="shared" si="25"/>
        <v>66</v>
      </c>
      <c r="AF77" s="16">
        <f t="shared" si="26"/>
        <v>7</v>
      </c>
      <c r="AG77" s="16">
        <f t="shared" si="22"/>
        <v>0.10810810810810811</v>
      </c>
      <c r="AH77" s="16">
        <f t="shared" si="23"/>
        <v>0.92553191489361697</v>
      </c>
      <c r="AI77" s="16">
        <f t="shared" si="24"/>
        <v>1.2507188039102907E-2</v>
      </c>
    </row>
    <row r="78" spans="1:35" x14ac:dyDescent="0.25">
      <c r="A78" s="16">
        <f>'SAT Admittance'!B79</f>
        <v>1855</v>
      </c>
      <c r="B78" s="22">
        <f>'SAT Admittance'!C79</f>
        <v>1</v>
      </c>
      <c r="C78" s="23">
        <f t="shared" si="14"/>
        <v>0</v>
      </c>
      <c r="D78" s="24">
        <f t="shared" si="15"/>
        <v>1</v>
      </c>
      <c r="E78" s="16">
        <f t="shared" si="16"/>
        <v>1</v>
      </c>
      <c r="F78" s="16">
        <f t="shared" si="17"/>
        <v>0.99966673042663845</v>
      </c>
      <c r="G78" s="22">
        <f t="shared" si="18"/>
        <v>0.99966673042663845</v>
      </c>
      <c r="H78" s="24">
        <f t="shared" si="19"/>
        <v>3.3326957336154983E-4</v>
      </c>
      <c r="I78" s="22">
        <f t="shared" si="20"/>
        <v>-3.3332512000749492E-4</v>
      </c>
      <c r="J78" s="24">
        <f t="shared" si="21"/>
        <v>100</v>
      </c>
      <c r="AB78" s="16">
        <v>0.49582409765550461</v>
      </c>
      <c r="AC78" s="16">
        <v>1</v>
      </c>
      <c r="AD78" s="16">
        <v>0</v>
      </c>
      <c r="AE78" s="16">
        <f t="shared" si="25"/>
        <v>67</v>
      </c>
      <c r="AF78" s="16">
        <f t="shared" si="26"/>
        <v>7</v>
      </c>
      <c r="AG78" s="16">
        <f t="shared" si="22"/>
        <v>9.4594594594594628E-2</v>
      </c>
      <c r="AH78" s="16">
        <f t="shared" si="23"/>
        <v>0.92553191489361697</v>
      </c>
      <c r="AI78" s="16">
        <f t="shared" si="24"/>
        <v>1.250718803910301E-2</v>
      </c>
    </row>
    <row r="79" spans="1:35" x14ac:dyDescent="0.25">
      <c r="A79" s="16">
        <f>'SAT Admittance'!B80</f>
        <v>1953</v>
      </c>
      <c r="B79" s="22">
        <f>'SAT Admittance'!C80</f>
        <v>1</v>
      </c>
      <c r="C79" s="23">
        <f t="shared" si="14"/>
        <v>0</v>
      </c>
      <c r="D79" s="24">
        <f t="shared" si="15"/>
        <v>1</v>
      </c>
      <c r="E79" s="16">
        <f t="shared" si="16"/>
        <v>1</v>
      </c>
      <c r="F79" s="16">
        <f t="shared" si="17"/>
        <v>0.99999456530910169</v>
      </c>
      <c r="G79" s="22">
        <f t="shared" si="18"/>
        <v>0.99999456530910169</v>
      </c>
      <c r="H79" s="24">
        <f t="shared" si="19"/>
        <v>5.4346908983093911E-6</v>
      </c>
      <c r="I79" s="22">
        <f t="shared" si="20"/>
        <v>-5.4347056662954771E-6</v>
      </c>
      <c r="J79" s="24">
        <f t="shared" si="21"/>
        <v>100</v>
      </c>
      <c r="AB79" s="16">
        <v>0.51682008471532215</v>
      </c>
      <c r="AC79" s="16">
        <v>1</v>
      </c>
      <c r="AD79" s="16">
        <v>0</v>
      </c>
      <c r="AE79" s="16">
        <f t="shared" si="25"/>
        <v>68</v>
      </c>
      <c r="AF79" s="16">
        <f t="shared" si="26"/>
        <v>7</v>
      </c>
      <c r="AG79" s="16">
        <f t="shared" si="22"/>
        <v>8.108108108108103E-2</v>
      </c>
      <c r="AH79" s="16">
        <f t="shared" si="23"/>
        <v>0.92553191489361697</v>
      </c>
      <c r="AI79" s="16">
        <f t="shared" si="24"/>
        <v>1.2507188039102907E-2</v>
      </c>
    </row>
    <row r="80" spans="1:35" x14ac:dyDescent="0.25">
      <c r="A80" s="16">
        <f>'SAT Admittance'!B81</f>
        <v>1469</v>
      </c>
      <c r="B80" s="22">
        <f>'SAT Admittance'!C81</f>
        <v>0</v>
      </c>
      <c r="C80" s="23">
        <f t="shared" si="14"/>
        <v>1</v>
      </c>
      <c r="D80" s="24">
        <f t="shared" si="15"/>
        <v>1</v>
      </c>
      <c r="E80" s="16">
        <f t="shared" si="16"/>
        <v>0</v>
      </c>
      <c r="F80" s="16">
        <f t="shared" si="17"/>
        <v>2.7248539937196816E-4</v>
      </c>
      <c r="G80" s="22">
        <f t="shared" si="18"/>
        <v>2.7248539937196816E-4</v>
      </c>
      <c r="H80" s="24">
        <f t="shared" si="19"/>
        <v>0.99972751460062803</v>
      </c>
      <c r="I80" s="22">
        <f t="shared" si="20"/>
        <v>-2.7252253026364146E-4</v>
      </c>
      <c r="J80" s="24">
        <f t="shared" si="21"/>
        <v>100</v>
      </c>
      <c r="AB80" s="16">
        <v>0.55856129930576726</v>
      </c>
      <c r="AC80" s="16">
        <v>1</v>
      </c>
      <c r="AD80" s="16">
        <v>0</v>
      </c>
      <c r="AE80" s="16">
        <f t="shared" si="25"/>
        <v>69</v>
      </c>
      <c r="AF80" s="16">
        <f t="shared" si="26"/>
        <v>7</v>
      </c>
      <c r="AG80" s="16">
        <f t="shared" si="22"/>
        <v>6.7567567567567544E-2</v>
      </c>
      <c r="AH80" s="16">
        <f t="shared" si="23"/>
        <v>0.92553191489361697</v>
      </c>
      <c r="AI80" s="16">
        <f t="shared" si="24"/>
        <v>0</v>
      </c>
    </row>
    <row r="81" spans="1:35" x14ac:dyDescent="0.25">
      <c r="A81" s="16">
        <f>'SAT Admittance'!B82</f>
        <v>1663</v>
      </c>
      <c r="B81" s="22">
        <f>'SAT Admittance'!C82</f>
        <v>1</v>
      </c>
      <c r="C81" s="23">
        <f t="shared" si="14"/>
        <v>0</v>
      </c>
      <c r="D81" s="24">
        <f t="shared" si="15"/>
        <v>1</v>
      </c>
      <c r="E81" s="16">
        <f t="shared" si="16"/>
        <v>1</v>
      </c>
      <c r="F81" s="16">
        <f t="shared" si="17"/>
        <v>0.48532699813309166</v>
      </c>
      <c r="G81" s="22">
        <f t="shared" si="18"/>
        <v>0.48532699813309166</v>
      </c>
      <c r="H81" s="24">
        <f t="shared" si="19"/>
        <v>0.51467300186690834</v>
      </c>
      <c r="I81" s="22">
        <f t="shared" si="20"/>
        <v>-0.72293239227601169</v>
      </c>
      <c r="J81" s="24">
        <f t="shared" si="21"/>
        <v>0</v>
      </c>
      <c r="AB81" s="16">
        <v>0.59949098691239955</v>
      </c>
      <c r="AC81" s="16">
        <v>0</v>
      </c>
      <c r="AD81" s="16">
        <v>1</v>
      </c>
      <c r="AE81" s="16">
        <f t="shared" si="25"/>
        <v>69</v>
      </c>
      <c r="AF81" s="16">
        <f t="shared" si="26"/>
        <v>8</v>
      </c>
      <c r="AG81" s="16">
        <f t="shared" si="22"/>
        <v>6.7567567567567544E-2</v>
      </c>
      <c r="AH81" s="16">
        <f t="shared" si="23"/>
        <v>0.91489361702127658</v>
      </c>
      <c r="AI81" s="16">
        <f t="shared" si="24"/>
        <v>1.2363427257044254E-2</v>
      </c>
    </row>
    <row r="82" spans="1:35" x14ac:dyDescent="0.25">
      <c r="A82" s="16">
        <f>'SAT Admittance'!B83</f>
        <v>1907</v>
      </c>
      <c r="B82" s="22">
        <f>'SAT Admittance'!C83</f>
        <v>1</v>
      </c>
      <c r="C82" s="23">
        <f t="shared" si="14"/>
        <v>0</v>
      </c>
      <c r="D82" s="24">
        <f t="shared" si="15"/>
        <v>1</v>
      </c>
      <c r="E82" s="16">
        <f t="shared" si="16"/>
        <v>1</v>
      </c>
      <c r="F82" s="16">
        <f t="shared" si="17"/>
        <v>0.99996247548608019</v>
      </c>
      <c r="G82" s="22">
        <f t="shared" si="18"/>
        <v>0.99996247548608019</v>
      </c>
      <c r="H82" s="24">
        <f t="shared" si="19"/>
        <v>3.7524513919806601E-5</v>
      </c>
      <c r="I82" s="22">
        <f t="shared" si="20"/>
        <v>-3.7525217981992175E-5</v>
      </c>
      <c r="J82" s="24">
        <f t="shared" si="21"/>
        <v>100</v>
      </c>
      <c r="AB82" s="16">
        <v>0.59949098691239955</v>
      </c>
      <c r="AC82" s="16">
        <v>1</v>
      </c>
      <c r="AD82" s="16">
        <v>0</v>
      </c>
      <c r="AE82" s="16">
        <f t="shared" si="25"/>
        <v>70</v>
      </c>
      <c r="AF82" s="16">
        <f t="shared" si="26"/>
        <v>8</v>
      </c>
      <c r="AG82" s="16">
        <f t="shared" si="22"/>
        <v>5.4054054054054057E-2</v>
      </c>
      <c r="AH82" s="16">
        <f t="shared" si="23"/>
        <v>0.91489361702127658</v>
      </c>
      <c r="AI82" s="16">
        <f t="shared" si="24"/>
        <v>0</v>
      </c>
    </row>
    <row r="83" spans="1:35" x14ac:dyDescent="0.25">
      <c r="A83" s="16">
        <f>'SAT Admittance'!B84</f>
        <v>1990</v>
      </c>
      <c r="B83" s="22">
        <f>'SAT Admittance'!C84</f>
        <v>1</v>
      </c>
      <c r="C83" s="23">
        <f t="shared" si="14"/>
        <v>0</v>
      </c>
      <c r="D83" s="24">
        <f t="shared" si="15"/>
        <v>1</v>
      </c>
      <c r="E83" s="16">
        <f t="shared" si="16"/>
        <v>1</v>
      </c>
      <c r="F83" s="16">
        <f t="shared" si="17"/>
        <v>0.99999885130459865</v>
      </c>
      <c r="G83" s="22">
        <f t="shared" si="18"/>
        <v>0.99999885130459865</v>
      </c>
      <c r="H83" s="24">
        <f t="shared" si="19"/>
        <v>1.148695401353983E-6</v>
      </c>
      <c r="I83" s="22">
        <f t="shared" si="20"/>
        <v>-1.1486960611050508E-6</v>
      </c>
      <c r="J83" s="24">
        <f t="shared" si="21"/>
        <v>100</v>
      </c>
      <c r="AB83" s="16">
        <v>0.60953297723137878</v>
      </c>
      <c r="AC83" s="16">
        <v>0</v>
      </c>
      <c r="AD83" s="16">
        <v>1</v>
      </c>
      <c r="AE83" s="16">
        <f t="shared" si="25"/>
        <v>70</v>
      </c>
      <c r="AF83" s="16">
        <f t="shared" si="26"/>
        <v>9</v>
      </c>
      <c r="AG83" s="16">
        <f t="shared" si="22"/>
        <v>5.4054054054054057E-2</v>
      </c>
      <c r="AH83" s="16">
        <f t="shared" si="23"/>
        <v>0.9042553191489362</v>
      </c>
      <c r="AI83" s="16">
        <f t="shared" si="24"/>
        <v>1.22196664749856E-2</v>
      </c>
    </row>
    <row r="84" spans="1:35" x14ac:dyDescent="0.25">
      <c r="A84" s="16">
        <f>'SAT Admittance'!B85</f>
        <v>1542</v>
      </c>
      <c r="B84" s="22">
        <f>'SAT Admittance'!C85</f>
        <v>0</v>
      </c>
      <c r="C84" s="23">
        <f t="shared" si="14"/>
        <v>1</v>
      </c>
      <c r="D84" s="24">
        <f t="shared" si="15"/>
        <v>1</v>
      </c>
      <c r="E84" s="16">
        <f t="shared" si="16"/>
        <v>0</v>
      </c>
      <c r="F84" s="16">
        <f t="shared" si="17"/>
        <v>5.8160683777946738E-3</v>
      </c>
      <c r="G84" s="22">
        <f t="shared" si="18"/>
        <v>5.8160683777946738E-3</v>
      </c>
      <c r="H84" s="24">
        <f t="shared" si="19"/>
        <v>0.99418393162220531</v>
      </c>
      <c r="I84" s="22">
        <f t="shared" si="20"/>
        <v>-5.8330475702528146E-3</v>
      </c>
      <c r="J84" s="24">
        <f t="shared" si="21"/>
        <v>100</v>
      </c>
      <c r="AB84" s="16">
        <v>0.64870893355512949</v>
      </c>
      <c r="AC84" s="16">
        <v>1</v>
      </c>
      <c r="AD84" s="16">
        <v>0</v>
      </c>
      <c r="AE84" s="16">
        <f t="shared" si="25"/>
        <v>71</v>
      </c>
      <c r="AF84" s="16">
        <f t="shared" si="26"/>
        <v>9</v>
      </c>
      <c r="AG84" s="16">
        <f t="shared" si="22"/>
        <v>4.0540540540540571E-2</v>
      </c>
      <c r="AH84" s="16">
        <f t="shared" si="23"/>
        <v>0.9042553191489362</v>
      </c>
      <c r="AI84" s="16">
        <f t="shared" si="24"/>
        <v>0</v>
      </c>
    </row>
    <row r="85" spans="1:35" x14ac:dyDescent="0.25">
      <c r="A85" s="16">
        <f>'SAT Admittance'!B86</f>
        <v>1808</v>
      </c>
      <c r="B85" s="22">
        <f>'SAT Admittance'!C86</f>
        <v>1</v>
      </c>
      <c r="C85" s="23">
        <f t="shared" si="14"/>
        <v>0</v>
      </c>
      <c r="D85" s="24">
        <f t="shared" si="15"/>
        <v>1</v>
      </c>
      <c r="E85" s="16">
        <f t="shared" si="16"/>
        <v>1</v>
      </c>
      <c r="F85" s="16">
        <f t="shared" si="17"/>
        <v>0.99760505406990518</v>
      </c>
      <c r="G85" s="22">
        <f t="shared" si="18"/>
        <v>0.99760505406990518</v>
      </c>
      <c r="H85" s="24">
        <f t="shared" si="19"/>
        <v>2.3949459300948162E-3</v>
      </c>
      <c r="I85" s="22">
        <f t="shared" si="20"/>
        <v>-2.3978184002892166E-3</v>
      </c>
      <c r="J85" s="24">
        <f t="shared" si="21"/>
        <v>100</v>
      </c>
      <c r="AB85" s="16">
        <v>0.70378725837361988</v>
      </c>
      <c r="AC85" s="16">
        <v>0</v>
      </c>
      <c r="AD85" s="16">
        <v>1</v>
      </c>
      <c r="AE85" s="16">
        <f t="shared" si="25"/>
        <v>71</v>
      </c>
      <c r="AF85" s="16">
        <f t="shared" si="26"/>
        <v>10</v>
      </c>
      <c r="AG85" s="16">
        <f t="shared" si="22"/>
        <v>4.0540540540540571E-2</v>
      </c>
      <c r="AH85" s="16">
        <f t="shared" si="23"/>
        <v>0.8936170212765957</v>
      </c>
      <c r="AI85" s="16">
        <f t="shared" si="24"/>
        <v>0</v>
      </c>
    </row>
    <row r="86" spans="1:35" x14ac:dyDescent="0.25">
      <c r="A86" s="16">
        <f>'SAT Admittance'!B87</f>
        <v>1966</v>
      </c>
      <c r="B86" s="22">
        <f>'SAT Admittance'!C87</f>
        <v>1</v>
      </c>
      <c r="C86" s="23">
        <f t="shared" si="14"/>
        <v>0</v>
      </c>
      <c r="D86" s="24">
        <f t="shared" si="15"/>
        <v>1</v>
      </c>
      <c r="E86" s="16">
        <f t="shared" si="16"/>
        <v>1</v>
      </c>
      <c r="F86" s="16">
        <f t="shared" si="17"/>
        <v>0.99999685208079003</v>
      </c>
      <c r="G86" s="22">
        <f t="shared" si="18"/>
        <v>0.99999685208079003</v>
      </c>
      <c r="H86" s="24">
        <f t="shared" si="19"/>
        <v>3.1479192099670428E-6</v>
      </c>
      <c r="I86" s="22">
        <f t="shared" si="20"/>
        <v>-3.147924164675117E-6</v>
      </c>
      <c r="J86" s="24">
        <f t="shared" si="21"/>
        <v>100</v>
      </c>
      <c r="AB86" s="16">
        <v>0.72099609362133743</v>
      </c>
      <c r="AC86" s="16">
        <v>0</v>
      </c>
      <c r="AD86" s="16">
        <v>1</v>
      </c>
      <c r="AE86" s="16">
        <f t="shared" si="25"/>
        <v>71</v>
      </c>
      <c r="AF86" s="16">
        <f t="shared" si="26"/>
        <v>11</v>
      </c>
      <c r="AG86" s="16">
        <f t="shared" si="22"/>
        <v>4.0540540540540571E-2</v>
      </c>
      <c r="AH86" s="16">
        <f t="shared" si="23"/>
        <v>0.88297872340425532</v>
      </c>
      <c r="AI86" s="16">
        <f t="shared" si="24"/>
        <v>0</v>
      </c>
    </row>
    <row r="87" spans="1:35" x14ac:dyDescent="0.25">
      <c r="A87" s="16">
        <f>'SAT Admittance'!B88</f>
        <v>1679</v>
      </c>
      <c r="B87" s="22">
        <f>'SAT Admittance'!C88</f>
        <v>0</v>
      </c>
      <c r="C87" s="23">
        <f t="shared" si="14"/>
        <v>1</v>
      </c>
      <c r="D87" s="24">
        <f t="shared" si="15"/>
        <v>1</v>
      </c>
      <c r="E87" s="16">
        <f t="shared" si="16"/>
        <v>0</v>
      </c>
      <c r="F87" s="16">
        <f t="shared" si="17"/>
        <v>0.64870893355512949</v>
      </c>
      <c r="G87" s="22">
        <f t="shared" si="18"/>
        <v>0.64870893355512949</v>
      </c>
      <c r="H87" s="24">
        <f t="shared" si="19"/>
        <v>0.35129106644487051</v>
      </c>
      <c r="I87" s="22">
        <f t="shared" si="20"/>
        <v>-1.0461401500226857</v>
      </c>
      <c r="J87" s="24">
        <f t="shared" si="21"/>
        <v>0</v>
      </c>
      <c r="AB87" s="16">
        <v>0.72099609362133743</v>
      </c>
      <c r="AC87" s="16">
        <v>0</v>
      </c>
      <c r="AD87" s="16">
        <v>1</v>
      </c>
      <c r="AE87" s="16">
        <f t="shared" si="25"/>
        <v>71</v>
      </c>
      <c r="AF87" s="16">
        <f t="shared" si="26"/>
        <v>12</v>
      </c>
      <c r="AG87" s="16">
        <f t="shared" si="22"/>
        <v>4.0540540540540571E-2</v>
      </c>
      <c r="AH87" s="16">
        <f t="shared" si="23"/>
        <v>0.87234042553191493</v>
      </c>
      <c r="AI87" s="16">
        <f t="shared" si="24"/>
        <v>1.1788384128809734E-2</v>
      </c>
    </row>
    <row r="88" spans="1:35" x14ac:dyDescent="0.25">
      <c r="A88" s="16">
        <f>'SAT Admittance'!B89</f>
        <v>2021</v>
      </c>
      <c r="B88" s="22">
        <f>'SAT Admittance'!C89</f>
        <v>1</v>
      </c>
      <c r="C88" s="23">
        <f t="shared" si="14"/>
        <v>0</v>
      </c>
      <c r="D88" s="24">
        <f t="shared" si="15"/>
        <v>1</v>
      </c>
      <c r="E88" s="16">
        <f t="shared" si="16"/>
        <v>1</v>
      </c>
      <c r="F88" s="16">
        <f t="shared" si="17"/>
        <v>0.99999968761633984</v>
      </c>
      <c r="G88" s="22">
        <f t="shared" si="18"/>
        <v>0.99999968761633984</v>
      </c>
      <c r="H88" s="24">
        <f t="shared" si="19"/>
        <v>3.123836601615082E-7</v>
      </c>
      <c r="I88" s="22">
        <f t="shared" si="20"/>
        <v>-3.1238370895329392E-7</v>
      </c>
      <c r="J88" s="24">
        <f t="shared" si="21"/>
        <v>100</v>
      </c>
      <c r="AB88" s="16">
        <v>0.74562676383864823</v>
      </c>
      <c r="AC88" s="16">
        <v>1</v>
      </c>
      <c r="AD88" s="16">
        <v>0</v>
      </c>
      <c r="AE88" s="16">
        <f t="shared" si="25"/>
        <v>72</v>
      </c>
      <c r="AF88" s="16">
        <f t="shared" si="26"/>
        <v>12</v>
      </c>
      <c r="AG88" s="16">
        <f t="shared" si="22"/>
        <v>2.7027027027026973E-2</v>
      </c>
      <c r="AH88" s="16">
        <f t="shared" si="23"/>
        <v>0.87234042553191493</v>
      </c>
      <c r="AI88" s="16">
        <f t="shared" si="24"/>
        <v>1.1788384128809637E-2</v>
      </c>
    </row>
    <row r="89" spans="1:35" x14ac:dyDescent="0.25">
      <c r="A89" s="16">
        <f>'SAT Admittance'!B90</f>
        <v>2015</v>
      </c>
      <c r="B89" s="22">
        <f>'SAT Admittance'!C90</f>
        <v>1</v>
      </c>
      <c r="C89" s="23">
        <f t="shared" si="14"/>
        <v>0</v>
      </c>
      <c r="D89" s="24">
        <f t="shared" si="15"/>
        <v>1</v>
      </c>
      <c r="E89" s="16">
        <f t="shared" si="16"/>
        <v>1</v>
      </c>
      <c r="F89" s="16">
        <f t="shared" si="17"/>
        <v>0.99999959807672056</v>
      </c>
      <c r="G89" s="22">
        <f t="shared" si="18"/>
        <v>0.99999959807672056</v>
      </c>
      <c r="H89" s="24">
        <f t="shared" si="19"/>
        <v>4.0192327943611161E-7</v>
      </c>
      <c r="I89" s="22">
        <f t="shared" si="20"/>
        <v>-4.0192336020729453E-7</v>
      </c>
      <c r="J89" s="24">
        <f t="shared" si="21"/>
        <v>100</v>
      </c>
      <c r="AB89" s="16">
        <v>0.76878034340011292</v>
      </c>
      <c r="AC89" s="16">
        <v>1</v>
      </c>
      <c r="AD89" s="16">
        <v>0</v>
      </c>
      <c r="AE89" s="16">
        <f t="shared" si="25"/>
        <v>73</v>
      </c>
      <c r="AF89" s="16">
        <f t="shared" si="26"/>
        <v>12</v>
      </c>
      <c r="AG89" s="16">
        <f t="shared" si="22"/>
        <v>1.3513513513513487E-2</v>
      </c>
      <c r="AH89" s="16">
        <f t="shared" si="23"/>
        <v>0.87234042553191493</v>
      </c>
      <c r="AI89" s="16">
        <f t="shared" si="24"/>
        <v>1.1788384128809637E-2</v>
      </c>
    </row>
    <row r="90" spans="1:35" x14ac:dyDescent="0.25">
      <c r="A90" s="16">
        <f>'SAT Admittance'!B91</f>
        <v>1473</v>
      </c>
      <c r="B90" s="22">
        <f>'SAT Admittance'!C91</f>
        <v>0</v>
      </c>
      <c r="C90" s="23">
        <f t="shared" si="14"/>
        <v>1</v>
      </c>
      <c r="D90" s="24">
        <f t="shared" si="15"/>
        <v>1</v>
      </c>
      <c r="E90" s="16">
        <f t="shared" si="16"/>
        <v>0</v>
      </c>
      <c r="F90" s="16">
        <f t="shared" si="17"/>
        <v>3.223231605841598E-4</v>
      </c>
      <c r="G90" s="22">
        <f t="shared" si="18"/>
        <v>3.223231605841598E-4</v>
      </c>
      <c r="H90" s="24">
        <f t="shared" si="19"/>
        <v>0.99967767683941589</v>
      </c>
      <c r="I90" s="22">
        <f t="shared" si="20"/>
        <v>-3.2237511785902795E-4</v>
      </c>
      <c r="J90" s="24">
        <f t="shared" si="21"/>
        <v>100</v>
      </c>
      <c r="AB90" s="16">
        <v>0.79729234544171157</v>
      </c>
      <c r="AC90" s="16">
        <v>1</v>
      </c>
      <c r="AD90" s="16">
        <v>0</v>
      </c>
      <c r="AE90" s="16">
        <f t="shared" si="25"/>
        <v>74</v>
      </c>
      <c r="AF90" s="16">
        <f t="shared" si="26"/>
        <v>12</v>
      </c>
      <c r="AG90" s="16">
        <f t="shared" si="22"/>
        <v>0</v>
      </c>
      <c r="AH90" s="16">
        <f t="shared" si="23"/>
        <v>0.87234042553191493</v>
      </c>
      <c r="AI90" s="16">
        <f t="shared" si="24"/>
        <v>0</v>
      </c>
    </row>
    <row r="91" spans="1:35" x14ac:dyDescent="0.25">
      <c r="A91" s="16">
        <f>'SAT Admittance'!B92</f>
        <v>1979</v>
      </c>
      <c r="B91" s="22">
        <f>'SAT Admittance'!C92</f>
        <v>1</v>
      </c>
      <c r="C91" s="23">
        <f t="shared" si="14"/>
        <v>0</v>
      </c>
      <c r="D91" s="24">
        <f t="shared" si="15"/>
        <v>1</v>
      </c>
      <c r="E91" s="16">
        <f t="shared" si="16"/>
        <v>1</v>
      </c>
      <c r="F91" s="16">
        <f t="shared" si="17"/>
        <v>0.999998176642241</v>
      </c>
      <c r="G91" s="22">
        <f t="shared" si="18"/>
        <v>0.999998176642241</v>
      </c>
      <c r="H91" s="24">
        <f t="shared" si="19"/>
        <v>1.8233577590009986E-6</v>
      </c>
      <c r="I91" s="22">
        <f t="shared" si="20"/>
        <v>-1.8233594213197779E-6</v>
      </c>
      <c r="J91" s="24">
        <f t="shared" si="21"/>
        <v>100</v>
      </c>
      <c r="AB91" s="16">
        <v>0.82913099337989449</v>
      </c>
      <c r="AC91" s="16">
        <v>0</v>
      </c>
      <c r="AD91" s="16">
        <v>1</v>
      </c>
      <c r="AE91" s="16">
        <f t="shared" si="25"/>
        <v>74</v>
      </c>
      <c r="AF91" s="16">
        <f t="shared" si="26"/>
        <v>13</v>
      </c>
      <c r="AG91" s="16">
        <f t="shared" si="22"/>
        <v>0</v>
      </c>
      <c r="AH91" s="16">
        <f t="shared" si="23"/>
        <v>0.86170212765957444</v>
      </c>
      <c r="AI91" s="16">
        <f t="shared" si="24"/>
        <v>0</v>
      </c>
    </row>
    <row r="92" spans="1:35" x14ac:dyDescent="0.25">
      <c r="A92" s="16">
        <f>'SAT Admittance'!B93</f>
        <v>1787</v>
      </c>
      <c r="B92" s="22">
        <f>'SAT Admittance'!C93</f>
        <v>1</v>
      </c>
      <c r="C92" s="23">
        <f t="shared" si="14"/>
        <v>0</v>
      </c>
      <c r="D92" s="24">
        <f t="shared" si="15"/>
        <v>1</v>
      </c>
      <c r="E92" s="16">
        <f t="shared" si="16"/>
        <v>1</v>
      </c>
      <c r="F92" s="16">
        <f t="shared" si="17"/>
        <v>0.99423343021290367</v>
      </c>
      <c r="G92" s="22">
        <f t="shared" si="18"/>
        <v>0.99423343021290367</v>
      </c>
      <c r="H92" s="24">
        <f t="shared" si="19"/>
        <v>5.7665697870963317E-3</v>
      </c>
      <c r="I92" s="22">
        <f t="shared" si="20"/>
        <v>-5.7832606475889505E-3</v>
      </c>
      <c r="J92" s="24">
        <f t="shared" si="21"/>
        <v>100</v>
      </c>
      <c r="AB92" s="16">
        <v>0.88074768051881136</v>
      </c>
      <c r="AC92" s="16">
        <v>0</v>
      </c>
      <c r="AD92" s="16">
        <v>1</v>
      </c>
      <c r="AE92" s="16">
        <f t="shared" si="25"/>
        <v>74</v>
      </c>
      <c r="AF92" s="16">
        <f t="shared" si="26"/>
        <v>14</v>
      </c>
      <c r="AG92" s="16">
        <f t="shared" si="22"/>
        <v>0</v>
      </c>
      <c r="AH92" s="16">
        <f t="shared" si="23"/>
        <v>0.85106382978723405</v>
      </c>
      <c r="AI92" s="16">
        <f t="shared" si="24"/>
        <v>0</v>
      </c>
    </row>
    <row r="93" spans="1:35" x14ac:dyDescent="0.25">
      <c r="A93" s="16">
        <f>'SAT Admittance'!B94</f>
        <v>1687</v>
      </c>
      <c r="B93" s="22">
        <f>'SAT Admittance'!C94</f>
        <v>1</v>
      </c>
      <c r="C93" s="23">
        <f t="shared" si="14"/>
        <v>0</v>
      </c>
      <c r="D93" s="24">
        <f t="shared" si="15"/>
        <v>1</v>
      </c>
      <c r="E93" s="16">
        <f t="shared" si="16"/>
        <v>1</v>
      </c>
      <c r="F93" s="16">
        <f t="shared" si="17"/>
        <v>0.72099609362133743</v>
      </c>
      <c r="G93" s="22">
        <f t="shared" si="18"/>
        <v>0.72099609362133743</v>
      </c>
      <c r="H93" s="24">
        <f t="shared" si="19"/>
        <v>0.27900390637866257</v>
      </c>
      <c r="I93" s="22">
        <f t="shared" si="20"/>
        <v>-0.32712155971278434</v>
      </c>
      <c r="J93" s="24">
        <f t="shared" si="21"/>
        <v>100</v>
      </c>
      <c r="AB93" s="16">
        <v>0.88929296491074239</v>
      </c>
      <c r="AC93" s="16">
        <v>0</v>
      </c>
      <c r="AD93" s="16">
        <v>1</v>
      </c>
      <c r="AE93" s="16">
        <f t="shared" si="25"/>
        <v>74</v>
      </c>
      <c r="AF93" s="16">
        <f t="shared" si="26"/>
        <v>15</v>
      </c>
      <c r="AG93" s="16">
        <f t="shared" si="22"/>
        <v>0</v>
      </c>
      <c r="AH93" s="16">
        <f t="shared" si="23"/>
        <v>0.84042553191489366</v>
      </c>
      <c r="AI93" s="16">
        <f t="shared" si="24"/>
        <v>0</v>
      </c>
    </row>
    <row r="94" spans="1:35" x14ac:dyDescent="0.25">
      <c r="A94" s="16">
        <f>'SAT Admittance'!B95</f>
        <v>1674</v>
      </c>
      <c r="B94" s="22">
        <f>'SAT Admittance'!C95</f>
        <v>0</v>
      </c>
      <c r="C94" s="23">
        <f t="shared" si="14"/>
        <v>1</v>
      </c>
      <c r="D94" s="24">
        <f t="shared" si="15"/>
        <v>1</v>
      </c>
      <c r="E94" s="16">
        <f t="shared" si="16"/>
        <v>0</v>
      </c>
      <c r="F94" s="16">
        <f t="shared" si="17"/>
        <v>0.59949098691239955</v>
      </c>
      <c r="G94" s="22">
        <f t="shared" si="18"/>
        <v>0.59949098691239955</v>
      </c>
      <c r="H94" s="24">
        <f t="shared" si="19"/>
        <v>0.40050901308760045</v>
      </c>
      <c r="I94" s="22">
        <f t="shared" si="20"/>
        <v>-0.91501900813868176</v>
      </c>
      <c r="J94" s="24">
        <f t="shared" si="21"/>
        <v>0</v>
      </c>
      <c r="AB94" s="16">
        <v>0.89336126175470887</v>
      </c>
      <c r="AC94" s="16">
        <v>0</v>
      </c>
      <c r="AD94" s="16">
        <v>1</v>
      </c>
      <c r="AE94" s="16">
        <f t="shared" si="25"/>
        <v>74</v>
      </c>
      <c r="AF94" s="16">
        <f t="shared" si="26"/>
        <v>16</v>
      </c>
      <c r="AG94" s="16">
        <f t="shared" si="22"/>
        <v>0</v>
      </c>
      <c r="AH94" s="16">
        <f t="shared" si="23"/>
        <v>0.82978723404255317</v>
      </c>
      <c r="AI94" s="16">
        <f t="shared" si="24"/>
        <v>0</v>
      </c>
    </row>
    <row r="95" spans="1:35" x14ac:dyDescent="0.25">
      <c r="A95" s="16">
        <f>'SAT Admittance'!B96</f>
        <v>1478</v>
      </c>
      <c r="B95" s="22">
        <f>'SAT Admittance'!C96</f>
        <v>0</v>
      </c>
      <c r="C95" s="23">
        <f t="shared" si="14"/>
        <v>1</v>
      </c>
      <c r="D95" s="24">
        <f t="shared" si="15"/>
        <v>1</v>
      </c>
      <c r="E95" s="16">
        <f t="shared" si="16"/>
        <v>0</v>
      </c>
      <c r="F95" s="16">
        <f t="shared" si="17"/>
        <v>3.9762273484760679E-4</v>
      </c>
      <c r="G95" s="22">
        <f t="shared" si="18"/>
        <v>3.9762273484760679E-4</v>
      </c>
      <c r="H95" s="24">
        <f t="shared" si="19"/>
        <v>0.99960237726515244</v>
      </c>
      <c r="I95" s="22">
        <f t="shared" si="20"/>
        <v>-3.9770180772867006E-4</v>
      </c>
      <c r="J95" s="24">
        <f t="shared" si="21"/>
        <v>100</v>
      </c>
      <c r="AB95" s="16">
        <v>0.91178028143787926</v>
      </c>
      <c r="AC95" s="16">
        <v>0</v>
      </c>
      <c r="AD95" s="16">
        <v>1</v>
      </c>
      <c r="AE95" s="16">
        <f t="shared" si="25"/>
        <v>74</v>
      </c>
      <c r="AF95" s="16">
        <f t="shared" si="26"/>
        <v>17</v>
      </c>
      <c r="AG95" s="16">
        <f t="shared" si="22"/>
        <v>0</v>
      </c>
      <c r="AH95" s="16">
        <f t="shared" si="23"/>
        <v>0.81914893617021278</v>
      </c>
      <c r="AI95" s="16">
        <f t="shared" si="24"/>
        <v>0</v>
      </c>
    </row>
    <row r="96" spans="1:35" x14ac:dyDescent="0.25">
      <c r="A96" s="16">
        <f>'SAT Admittance'!B97</f>
        <v>1735</v>
      </c>
      <c r="B96" s="22">
        <f>'SAT Admittance'!C97</f>
        <v>1</v>
      </c>
      <c r="C96" s="23">
        <f t="shared" si="14"/>
        <v>0</v>
      </c>
      <c r="D96" s="24">
        <f t="shared" si="15"/>
        <v>1</v>
      </c>
      <c r="E96" s="16">
        <f t="shared" si="16"/>
        <v>1</v>
      </c>
      <c r="F96" s="16">
        <f t="shared" si="17"/>
        <v>0.95099756621925879</v>
      </c>
      <c r="G96" s="22">
        <f t="shared" si="18"/>
        <v>0.95099756621925879</v>
      </c>
      <c r="H96" s="24">
        <f t="shared" si="19"/>
        <v>4.9002433780741206E-2</v>
      </c>
      <c r="I96" s="22">
        <f t="shared" si="20"/>
        <v>-5.0243775620611573E-2</v>
      </c>
      <c r="J96" s="24">
        <f t="shared" si="21"/>
        <v>100</v>
      </c>
      <c r="AB96" s="16">
        <v>0.91178028143787926</v>
      </c>
      <c r="AC96" s="16">
        <v>0</v>
      </c>
      <c r="AD96" s="16">
        <v>1</v>
      </c>
      <c r="AE96" s="16">
        <f t="shared" si="25"/>
        <v>74</v>
      </c>
      <c r="AF96" s="16">
        <f t="shared" si="26"/>
        <v>18</v>
      </c>
      <c r="AG96" s="16">
        <f t="shared" si="22"/>
        <v>0</v>
      </c>
      <c r="AH96" s="16">
        <f t="shared" si="23"/>
        <v>0.8085106382978724</v>
      </c>
      <c r="AI96" s="16">
        <f t="shared" si="24"/>
        <v>0</v>
      </c>
    </row>
    <row r="97" spans="1:35" x14ac:dyDescent="0.25">
      <c r="A97" s="16">
        <f>'SAT Admittance'!B98</f>
        <v>1720</v>
      </c>
      <c r="B97" s="22">
        <f>'SAT Admittance'!C98</f>
        <v>1</v>
      </c>
      <c r="C97" s="23">
        <f t="shared" si="14"/>
        <v>0</v>
      </c>
      <c r="D97" s="24">
        <f t="shared" si="15"/>
        <v>1</v>
      </c>
      <c r="E97" s="16">
        <f t="shared" si="16"/>
        <v>1</v>
      </c>
      <c r="F97" s="16">
        <f t="shared" si="17"/>
        <v>0.91178028143787926</v>
      </c>
      <c r="G97" s="22">
        <f t="shared" si="18"/>
        <v>0.91178028143787926</v>
      </c>
      <c r="H97" s="24">
        <f t="shared" si="19"/>
        <v>8.8219718562120741E-2</v>
      </c>
      <c r="I97" s="22">
        <f t="shared" si="20"/>
        <v>-9.2356237409574216E-2</v>
      </c>
      <c r="J97" s="24">
        <f t="shared" si="21"/>
        <v>100</v>
      </c>
      <c r="AB97" s="16">
        <v>0.915101099193249</v>
      </c>
      <c r="AC97" s="16">
        <v>0</v>
      </c>
      <c r="AD97" s="16">
        <v>1</v>
      </c>
      <c r="AE97" s="16">
        <f t="shared" si="25"/>
        <v>74</v>
      </c>
      <c r="AF97" s="16">
        <f t="shared" si="26"/>
        <v>19</v>
      </c>
      <c r="AG97" s="16">
        <f t="shared" si="22"/>
        <v>0</v>
      </c>
      <c r="AH97" s="16">
        <f t="shared" si="23"/>
        <v>0.7978723404255319</v>
      </c>
      <c r="AI97" s="16">
        <f t="shared" si="24"/>
        <v>0</v>
      </c>
    </row>
    <row r="98" spans="1:35" x14ac:dyDescent="0.25">
      <c r="A98" s="16">
        <f>'SAT Admittance'!B99</f>
        <v>1494</v>
      </c>
      <c r="B98" s="22">
        <f>'SAT Admittance'!C99</f>
        <v>0</v>
      </c>
      <c r="C98" s="23">
        <f t="shared" si="14"/>
        <v>1</v>
      </c>
      <c r="D98" s="24">
        <f t="shared" si="15"/>
        <v>1</v>
      </c>
      <c r="E98" s="16">
        <f t="shared" si="16"/>
        <v>0</v>
      </c>
      <c r="F98" s="16">
        <f t="shared" si="17"/>
        <v>7.783688797371181E-4</v>
      </c>
      <c r="G98" s="22">
        <f t="shared" si="18"/>
        <v>7.783688797371181E-4</v>
      </c>
      <c r="H98" s="24">
        <f t="shared" si="19"/>
        <v>0.99922163112026285</v>
      </c>
      <c r="I98" s="22">
        <f t="shared" si="20"/>
        <v>-7.7867196607914082E-4</v>
      </c>
      <c r="J98" s="24">
        <f t="shared" si="21"/>
        <v>100</v>
      </c>
      <c r="AB98" s="16">
        <v>0.91830811267714729</v>
      </c>
      <c r="AC98" s="16">
        <v>0</v>
      </c>
      <c r="AD98" s="16">
        <v>1</v>
      </c>
      <c r="AE98" s="16">
        <f t="shared" si="25"/>
        <v>74</v>
      </c>
      <c r="AF98" s="16">
        <f t="shared" si="26"/>
        <v>20</v>
      </c>
      <c r="AG98" s="16">
        <f t="shared" si="22"/>
        <v>0</v>
      </c>
      <c r="AH98" s="16">
        <f t="shared" si="23"/>
        <v>0.78723404255319152</v>
      </c>
      <c r="AI98" s="16">
        <f t="shared" si="24"/>
        <v>0</v>
      </c>
    </row>
    <row r="99" spans="1:35" x14ac:dyDescent="0.25">
      <c r="A99" s="16">
        <f>'SAT Admittance'!B100</f>
        <v>1964</v>
      </c>
      <c r="B99" s="22">
        <f>'SAT Admittance'!C100</f>
        <v>1</v>
      </c>
      <c r="C99" s="23">
        <f t="shared" si="14"/>
        <v>0</v>
      </c>
      <c r="D99" s="24">
        <f t="shared" si="15"/>
        <v>1</v>
      </c>
      <c r="E99" s="16">
        <f t="shared" si="16"/>
        <v>1</v>
      </c>
      <c r="F99" s="16">
        <f t="shared" si="17"/>
        <v>0.99999657619973137</v>
      </c>
      <c r="G99" s="22">
        <f t="shared" si="18"/>
        <v>0.99999657619973137</v>
      </c>
      <c r="H99" s="24">
        <f t="shared" si="19"/>
        <v>3.4238002686315383E-6</v>
      </c>
      <c r="I99" s="22">
        <f t="shared" si="20"/>
        <v>-3.4238061298490563E-6</v>
      </c>
      <c r="J99" s="24">
        <f t="shared" si="21"/>
        <v>100</v>
      </c>
      <c r="AB99" s="16">
        <v>0.94022980559391833</v>
      </c>
      <c r="AC99" s="16">
        <v>0</v>
      </c>
      <c r="AD99" s="16">
        <v>1</v>
      </c>
      <c r="AE99" s="16">
        <f t="shared" si="25"/>
        <v>74</v>
      </c>
      <c r="AF99" s="16">
        <f t="shared" si="26"/>
        <v>21</v>
      </c>
      <c r="AG99" s="16">
        <f t="shared" si="22"/>
        <v>0</v>
      </c>
      <c r="AH99" s="16">
        <f t="shared" si="23"/>
        <v>0.77659574468085113</v>
      </c>
      <c r="AI99" s="16">
        <f t="shared" si="24"/>
        <v>0</v>
      </c>
    </row>
    <row r="100" spans="1:35" x14ac:dyDescent="0.25">
      <c r="A100" s="16">
        <f>'SAT Admittance'!B101</f>
        <v>1843</v>
      </c>
      <c r="B100" s="22">
        <f>'SAT Admittance'!C101</f>
        <v>1</v>
      </c>
      <c r="C100" s="23">
        <f t="shared" si="14"/>
        <v>0</v>
      </c>
      <c r="D100" s="24">
        <f t="shared" si="15"/>
        <v>1</v>
      </c>
      <c r="E100" s="16">
        <f t="shared" si="16"/>
        <v>1</v>
      </c>
      <c r="F100" s="16">
        <f t="shared" si="17"/>
        <v>0.99944841735482493</v>
      </c>
      <c r="G100" s="22">
        <f t="shared" si="18"/>
        <v>0.99944841735482493</v>
      </c>
      <c r="H100" s="24">
        <f t="shared" si="19"/>
        <v>5.5158264517507494E-4</v>
      </c>
      <c r="I100" s="22">
        <f t="shared" si="20"/>
        <v>-5.517348228439178E-4</v>
      </c>
      <c r="J100" s="24">
        <f t="shared" si="21"/>
        <v>100</v>
      </c>
      <c r="AB100" s="16">
        <v>0.95099756621925879</v>
      </c>
      <c r="AC100" s="16">
        <v>0</v>
      </c>
      <c r="AD100" s="16">
        <v>1</v>
      </c>
      <c r="AE100" s="16">
        <f t="shared" si="25"/>
        <v>74</v>
      </c>
      <c r="AF100" s="16">
        <f t="shared" si="26"/>
        <v>22</v>
      </c>
      <c r="AG100" s="16">
        <f t="shared" si="22"/>
        <v>0</v>
      </c>
      <c r="AH100" s="16">
        <f t="shared" si="23"/>
        <v>0.76595744680851063</v>
      </c>
      <c r="AI100" s="16">
        <f t="shared" si="24"/>
        <v>0</v>
      </c>
    </row>
    <row r="101" spans="1:35" x14ac:dyDescent="0.25">
      <c r="A101" s="16">
        <f>'SAT Admittance'!B102</f>
        <v>1550</v>
      </c>
      <c r="B101" s="22">
        <f>'SAT Admittance'!C102</f>
        <v>0</v>
      </c>
      <c r="C101" s="23">
        <f t="shared" si="14"/>
        <v>1</v>
      </c>
      <c r="D101" s="24">
        <f t="shared" si="15"/>
        <v>1</v>
      </c>
      <c r="E101" s="16">
        <f t="shared" si="16"/>
        <v>0</v>
      </c>
      <c r="F101" s="16">
        <f t="shared" si="17"/>
        <v>8.1201061306792697E-3</v>
      </c>
      <c r="G101" s="22">
        <f t="shared" si="18"/>
        <v>8.1201061306792697E-3</v>
      </c>
      <c r="H101" s="24">
        <f t="shared" si="19"/>
        <v>0.99187989386932074</v>
      </c>
      <c r="I101" s="22">
        <f t="shared" si="20"/>
        <v>-8.1532537559081894E-3</v>
      </c>
      <c r="J101" s="24">
        <f t="shared" si="21"/>
        <v>100</v>
      </c>
      <c r="AB101" s="16">
        <v>0.95099756621925879</v>
      </c>
      <c r="AC101" s="16">
        <v>0</v>
      </c>
      <c r="AD101" s="16">
        <v>1</v>
      </c>
      <c r="AE101" s="16">
        <f t="shared" si="25"/>
        <v>74</v>
      </c>
      <c r="AF101" s="16">
        <f t="shared" si="26"/>
        <v>23</v>
      </c>
      <c r="AG101" s="16">
        <f t="shared" si="22"/>
        <v>0</v>
      </c>
      <c r="AH101" s="16">
        <f t="shared" si="23"/>
        <v>0.75531914893617025</v>
      </c>
      <c r="AI101" s="16">
        <f t="shared" si="24"/>
        <v>0</v>
      </c>
    </row>
    <row r="102" spans="1:35" x14ac:dyDescent="0.25">
      <c r="A102" s="16">
        <f>'SAT Admittance'!B103</f>
        <v>1764</v>
      </c>
      <c r="B102" s="22">
        <f>'SAT Admittance'!C103</f>
        <v>1</v>
      </c>
      <c r="C102" s="23">
        <f t="shared" si="14"/>
        <v>0</v>
      </c>
      <c r="D102" s="24">
        <f t="shared" si="15"/>
        <v>1</v>
      </c>
      <c r="E102" s="16">
        <f t="shared" si="16"/>
        <v>1</v>
      </c>
      <c r="F102" s="16">
        <f t="shared" si="17"/>
        <v>0.98498804575755661</v>
      </c>
      <c r="G102" s="22">
        <f t="shared" si="18"/>
        <v>0.98498804575755661</v>
      </c>
      <c r="H102" s="24">
        <f t="shared" si="19"/>
        <v>1.5011954242443393E-2</v>
      </c>
      <c r="I102" s="22">
        <f t="shared" si="20"/>
        <v>-1.5125774170438056E-2</v>
      </c>
      <c r="J102" s="24">
        <f t="shared" si="21"/>
        <v>100</v>
      </c>
      <c r="AB102" s="16">
        <v>0.9614938699073462</v>
      </c>
      <c r="AC102" s="16">
        <v>0</v>
      </c>
      <c r="AD102" s="16">
        <v>1</v>
      </c>
      <c r="AE102" s="16">
        <f t="shared" si="25"/>
        <v>74</v>
      </c>
      <c r="AF102" s="16">
        <f t="shared" si="26"/>
        <v>24</v>
      </c>
      <c r="AG102" s="16">
        <f t="shared" si="22"/>
        <v>0</v>
      </c>
      <c r="AH102" s="16">
        <f t="shared" si="23"/>
        <v>0.74468085106382986</v>
      </c>
      <c r="AI102" s="16">
        <f t="shared" si="24"/>
        <v>0</v>
      </c>
    </row>
    <row r="103" spans="1:35" x14ac:dyDescent="0.25">
      <c r="A103" s="16">
        <f>'SAT Admittance'!B104</f>
        <v>1712</v>
      </c>
      <c r="B103" s="22">
        <f>'SAT Admittance'!C104</f>
        <v>1</v>
      </c>
      <c r="C103" s="23">
        <f t="shared" si="14"/>
        <v>0</v>
      </c>
      <c r="D103" s="24">
        <f t="shared" si="15"/>
        <v>1</v>
      </c>
      <c r="E103" s="16">
        <f t="shared" si="16"/>
        <v>1</v>
      </c>
      <c r="F103" s="16">
        <f t="shared" si="17"/>
        <v>0.88074768051881136</v>
      </c>
      <c r="G103" s="22">
        <f t="shared" si="18"/>
        <v>0.88074768051881136</v>
      </c>
      <c r="H103" s="24">
        <f t="shared" si="19"/>
        <v>0.11925231948118864</v>
      </c>
      <c r="I103" s="22">
        <f t="shared" si="20"/>
        <v>-0.12698409529385032</v>
      </c>
      <c r="J103" s="24">
        <f t="shared" si="21"/>
        <v>100</v>
      </c>
      <c r="AB103" s="16">
        <v>0.97329183217658533</v>
      </c>
      <c r="AC103" s="16">
        <v>0</v>
      </c>
      <c r="AD103" s="16">
        <v>1</v>
      </c>
      <c r="AE103" s="16">
        <f t="shared" si="25"/>
        <v>74</v>
      </c>
      <c r="AF103" s="16">
        <f t="shared" si="26"/>
        <v>25</v>
      </c>
      <c r="AG103" s="16">
        <f t="shared" si="22"/>
        <v>0</v>
      </c>
      <c r="AH103" s="16">
        <f t="shared" si="23"/>
        <v>0.73404255319148937</v>
      </c>
      <c r="AI103" s="16">
        <f t="shared" si="24"/>
        <v>0</v>
      </c>
    </row>
    <row r="104" spans="1:35" x14ac:dyDescent="0.25">
      <c r="A104" s="16">
        <f>'SAT Admittance'!B105</f>
        <v>1775</v>
      </c>
      <c r="B104" s="22">
        <f>'SAT Admittance'!C105</f>
        <v>1</v>
      </c>
      <c r="C104" s="23">
        <f t="shared" si="14"/>
        <v>0</v>
      </c>
      <c r="D104" s="24">
        <f t="shared" si="15"/>
        <v>1</v>
      </c>
      <c r="E104" s="16">
        <f t="shared" si="16"/>
        <v>1</v>
      </c>
      <c r="F104" s="16">
        <f t="shared" si="17"/>
        <v>0.9904898145423453</v>
      </c>
      <c r="G104" s="22">
        <f t="shared" si="18"/>
        <v>0.9904898145423453</v>
      </c>
      <c r="H104" s="24">
        <f t="shared" si="19"/>
        <v>9.5101854576546963E-3</v>
      </c>
      <c r="I104" s="22">
        <f t="shared" si="20"/>
        <v>-9.5556960439598382E-3</v>
      </c>
      <c r="J104" s="24">
        <f t="shared" si="21"/>
        <v>100</v>
      </c>
      <c r="AB104" s="16">
        <v>0.97824121871787961</v>
      </c>
      <c r="AC104" s="16">
        <v>0</v>
      </c>
      <c r="AD104" s="16">
        <v>1</v>
      </c>
      <c r="AE104" s="16">
        <f t="shared" si="25"/>
        <v>74</v>
      </c>
      <c r="AF104" s="16">
        <f t="shared" si="26"/>
        <v>26</v>
      </c>
      <c r="AG104" s="16">
        <f t="shared" si="22"/>
        <v>0</v>
      </c>
      <c r="AH104" s="16">
        <f t="shared" si="23"/>
        <v>0.72340425531914887</v>
      </c>
      <c r="AI104" s="16">
        <f t="shared" si="24"/>
        <v>0</v>
      </c>
    </row>
    <row r="105" spans="1:35" x14ac:dyDescent="0.25">
      <c r="A105" s="16">
        <f>'SAT Admittance'!B106</f>
        <v>1531</v>
      </c>
      <c r="B105" s="22">
        <f>'SAT Admittance'!C106</f>
        <v>0</v>
      </c>
      <c r="C105" s="23">
        <f t="shared" si="14"/>
        <v>1</v>
      </c>
      <c r="D105" s="24">
        <f t="shared" si="15"/>
        <v>1</v>
      </c>
      <c r="E105" s="16">
        <f t="shared" si="16"/>
        <v>0</v>
      </c>
      <c r="F105" s="16">
        <f t="shared" si="17"/>
        <v>3.671958951101673E-3</v>
      </c>
      <c r="G105" s="22">
        <f t="shared" si="18"/>
        <v>3.671958951101673E-3</v>
      </c>
      <c r="H105" s="24">
        <f t="shared" si="19"/>
        <v>0.99632804104889827</v>
      </c>
      <c r="I105" s="22">
        <f t="shared" si="20"/>
        <v>-3.6787171413080006E-3</v>
      </c>
      <c r="J105" s="24">
        <f t="shared" si="21"/>
        <v>100</v>
      </c>
      <c r="AB105" s="16">
        <v>0.98229010570323516</v>
      </c>
      <c r="AC105" s="16">
        <v>0</v>
      </c>
      <c r="AD105" s="16">
        <v>1</v>
      </c>
      <c r="AE105" s="16">
        <f t="shared" si="25"/>
        <v>74</v>
      </c>
      <c r="AF105" s="16">
        <f t="shared" si="26"/>
        <v>27</v>
      </c>
      <c r="AG105" s="16">
        <f t="shared" si="22"/>
        <v>0</v>
      </c>
      <c r="AH105" s="16">
        <f t="shared" si="23"/>
        <v>0.71276595744680848</v>
      </c>
      <c r="AI105" s="16">
        <f t="shared" si="24"/>
        <v>0</v>
      </c>
    </row>
    <row r="106" spans="1:35" x14ac:dyDescent="0.25">
      <c r="A106" s="16">
        <f>'SAT Admittance'!B107</f>
        <v>1781</v>
      </c>
      <c r="B106" s="22">
        <f>'SAT Admittance'!C107</f>
        <v>1</v>
      </c>
      <c r="C106" s="23">
        <f t="shared" si="14"/>
        <v>0</v>
      </c>
      <c r="D106" s="24">
        <f t="shared" si="15"/>
        <v>1</v>
      </c>
      <c r="E106" s="16">
        <f t="shared" si="16"/>
        <v>1</v>
      </c>
      <c r="F106" s="16">
        <f t="shared" si="17"/>
        <v>0.99259278085527003</v>
      </c>
      <c r="G106" s="22">
        <f t="shared" si="18"/>
        <v>0.99259278085527003</v>
      </c>
      <c r="H106" s="24">
        <f t="shared" si="19"/>
        <v>7.4072191447299707E-3</v>
      </c>
      <c r="I106" s="22">
        <f t="shared" si="20"/>
        <v>-7.4347888199132756E-3</v>
      </c>
      <c r="J106" s="24">
        <f t="shared" si="21"/>
        <v>100</v>
      </c>
      <c r="AB106" s="16">
        <v>0.98300622031044205</v>
      </c>
      <c r="AC106" s="16">
        <v>0</v>
      </c>
      <c r="AD106" s="16">
        <v>1</v>
      </c>
      <c r="AE106" s="16">
        <f t="shared" si="25"/>
        <v>74</v>
      </c>
      <c r="AF106" s="16">
        <f t="shared" si="26"/>
        <v>28</v>
      </c>
      <c r="AG106" s="16">
        <f t="shared" si="22"/>
        <v>0</v>
      </c>
      <c r="AH106" s="16">
        <f t="shared" si="23"/>
        <v>0.7021276595744681</v>
      </c>
      <c r="AI106" s="16">
        <f t="shared" si="24"/>
        <v>0</v>
      </c>
    </row>
    <row r="107" spans="1:35" x14ac:dyDescent="0.25">
      <c r="A107" s="16">
        <f>'SAT Admittance'!B108</f>
        <v>1579</v>
      </c>
      <c r="B107" s="22">
        <f>'SAT Admittance'!C108</f>
        <v>0</v>
      </c>
      <c r="C107" s="23">
        <f t="shared" si="14"/>
        <v>1</v>
      </c>
      <c r="D107" s="24">
        <f t="shared" si="15"/>
        <v>1</v>
      </c>
      <c r="E107" s="16">
        <f t="shared" si="16"/>
        <v>0</v>
      </c>
      <c r="F107" s="16">
        <f t="shared" si="17"/>
        <v>2.6932553733297896E-2</v>
      </c>
      <c r="G107" s="22">
        <f t="shared" si="18"/>
        <v>2.6932553733297896E-2</v>
      </c>
      <c r="H107" s="24">
        <f t="shared" si="19"/>
        <v>0.97306744626670205</v>
      </c>
      <c r="I107" s="22">
        <f t="shared" si="20"/>
        <v>-2.7301881349888393E-2</v>
      </c>
      <c r="J107" s="24">
        <f t="shared" si="21"/>
        <v>100</v>
      </c>
      <c r="AB107" s="16">
        <v>0.98498804575755661</v>
      </c>
      <c r="AC107" s="16">
        <v>0</v>
      </c>
      <c r="AD107" s="16">
        <v>1</v>
      </c>
      <c r="AE107" s="16">
        <f t="shared" si="25"/>
        <v>74</v>
      </c>
      <c r="AF107" s="16">
        <f t="shared" si="26"/>
        <v>29</v>
      </c>
      <c r="AG107" s="16">
        <f t="shared" si="22"/>
        <v>0</v>
      </c>
      <c r="AH107" s="16">
        <f t="shared" si="23"/>
        <v>0.6914893617021276</v>
      </c>
      <c r="AI107" s="16">
        <f t="shared" si="24"/>
        <v>0</v>
      </c>
    </row>
    <row r="108" spans="1:35" x14ac:dyDescent="0.25">
      <c r="A108" s="16">
        <f>'SAT Admittance'!B109</f>
        <v>1526</v>
      </c>
      <c r="B108" s="22">
        <f>'SAT Admittance'!C109</f>
        <v>0</v>
      </c>
      <c r="C108" s="23">
        <f t="shared" si="14"/>
        <v>1</v>
      </c>
      <c r="D108" s="24">
        <f t="shared" si="15"/>
        <v>1</v>
      </c>
      <c r="E108" s="16">
        <f t="shared" si="16"/>
        <v>0</v>
      </c>
      <c r="F108" s="16">
        <f t="shared" si="17"/>
        <v>2.9784314464040176E-3</v>
      </c>
      <c r="G108" s="22">
        <f t="shared" si="18"/>
        <v>2.9784314464040176E-3</v>
      </c>
      <c r="H108" s="24">
        <f t="shared" si="19"/>
        <v>0.99702156855359603</v>
      </c>
      <c r="I108" s="22">
        <f t="shared" si="20"/>
        <v>-2.9828758003406113E-3</v>
      </c>
      <c r="J108" s="24">
        <f t="shared" si="21"/>
        <v>100</v>
      </c>
      <c r="AB108" s="16">
        <v>0.98498804575755661</v>
      </c>
      <c r="AC108" s="16">
        <v>0</v>
      </c>
      <c r="AD108" s="16">
        <v>1</v>
      </c>
      <c r="AE108" s="16">
        <f t="shared" si="25"/>
        <v>74</v>
      </c>
      <c r="AF108" s="16">
        <f t="shared" si="26"/>
        <v>30</v>
      </c>
      <c r="AG108" s="16">
        <f t="shared" si="22"/>
        <v>0</v>
      </c>
      <c r="AH108" s="16">
        <f t="shared" si="23"/>
        <v>0.68085106382978722</v>
      </c>
      <c r="AI108" s="16">
        <f t="shared" si="24"/>
        <v>0</v>
      </c>
    </row>
    <row r="109" spans="1:35" x14ac:dyDescent="0.25">
      <c r="A109" s="16">
        <f>'SAT Admittance'!B110</f>
        <v>1778</v>
      </c>
      <c r="B109" s="22">
        <f>'SAT Admittance'!C110</f>
        <v>1</v>
      </c>
      <c r="C109" s="23">
        <f t="shared" si="14"/>
        <v>0</v>
      </c>
      <c r="D109" s="24">
        <f t="shared" si="15"/>
        <v>1</v>
      </c>
      <c r="E109" s="16">
        <f t="shared" si="16"/>
        <v>1</v>
      </c>
      <c r="F109" s="16">
        <f t="shared" si="17"/>
        <v>0.99160635057414659</v>
      </c>
      <c r="G109" s="22">
        <f t="shared" si="18"/>
        <v>0.99160635057414659</v>
      </c>
      <c r="H109" s="24">
        <f t="shared" si="19"/>
        <v>8.3936494258534111E-3</v>
      </c>
      <c r="I109" s="22">
        <f t="shared" si="20"/>
        <v>-8.4290744707476804E-3</v>
      </c>
      <c r="J109" s="24">
        <f t="shared" si="21"/>
        <v>100</v>
      </c>
      <c r="AB109" s="16">
        <v>0.98779714003367303</v>
      </c>
      <c r="AC109" s="16">
        <v>0</v>
      </c>
      <c r="AD109" s="16">
        <v>1</v>
      </c>
      <c r="AE109" s="16">
        <f t="shared" si="25"/>
        <v>74</v>
      </c>
      <c r="AF109" s="16">
        <f t="shared" si="26"/>
        <v>31</v>
      </c>
      <c r="AG109" s="16">
        <f t="shared" si="22"/>
        <v>0</v>
      </c>
      <c r="AH109" s="16">
        <f t="shared" si="23"/>
        <v>0.67021276595744683</v>
      </c>
      <c r="AI109" s="16">
        <f t="shared" si="24"/>
        <v>0</v>
      </c>
    </row>
    <row r="110" spans="1:35" x14ac:dyDescent="0.25">
      <c r="A110" s="16">
        <f>'SAT Admittance'!B111</f>
        <v>1769</v>
      </c>
      <c r="B110" s="22">
        <f>'SAT Admittance'!C111</f>
        <v>1</v>
      </c>
      <c r="C110" s="23">
        <f t="shared" si="14"/>
        <v>0</v>
      </c>
      <c r="D110" s="24">
        <f t="shared" si="15"/>
        <v>1</v>
      </c>
      <c r="E110" s="16">
        <f t="shared" si="16"/>
        <v>1</v>
      </c>
      <c r="F110" s="16">
        <f t="shared" si="17"/>
        <v>0.98779714003367303</v>
      </c>
      <c r="G110" s="22">
        <f t="shared" si="18"/>
        <v>0.98779714003367303</v>
      </c>
      <c r="H110" s="24">
        <f t="shared" si="19"/>
        <v>1.2202859966326973E-2</v>
      </c>
      <c r="I110" s="22">
        <f t="shared" si="20"/>
        <v>-1.2277926168654901E-2</v>
      </c>
      <c r="J110" s="24">
        <f t="shared" si="21"/>
        <v>100</v>
      </c>
      <c r="AB110" s="16">
        <v>0.98966496075397115</v>
      </c>
      <c r="AC110" s="16">
        <v>0</v>
      </c>
      <c r="AD110" s="16">
        <v>1</v>
      </c>
      <c r="AE110" s="16">
        <f t="shared" si="25"/>
        <v>74</v>
      </c>
      <c r="AF110" s="16">
        <f t="shared" si="26"/>
        <v>32</v>
      </c>
      <c r="AG110" s="16">
        <f t="shared" si="22"/>
        <v>0</v>
      </c>
      <c r="AH110" s="16">
        <f t="shared" si="23"/>
        <v>0.65957446808510634</v>
      </c>
      <c r="AI110" s="16">
        <f t="shared" si="24"/>
        <v>0</v>
      </c>
    </row>
    <row r="111" spans="1:35" x14ac:dyDescent="0.25">
      <c r="A111" s="16">
        <f>'SAT Admittance'!B112</f>
        <v>1824</v>
      </c>
      <c r="B111" s="22">
        <f>'SAT Admittance'!C112</f>
        <v>1</v>
      </c>
      <c r="C111" s="23">
        <f t="shared" si="14"/>
        <v>0</v>
      </c>
      <c r="D111" s="24">
        <f t="shared" si="15"/>
        <v>1</v>
      </c>
      <c r="E111" s="16">
        <f t="shared" si="16"/>
        <v>1</v>
      </c>
      <c r="F111" s="16">
        <f t="shared" si="17"/>
        <v>0.99877559446334307</v>
      </c>
      <c r="G111" s="22">
        <f t="shared" si="18"/>
        <v>0.99877559446334307</v>
      </c>
      <c r="H111" s="24">
        <f t="shared" si="19"/>
        <v>1.2244055366569251E-3</v>
      </c>
      <c r="I111" s="22">
        <f t="shared" si="20"/>
        <v>-1.2251557335420256E-3</v>
      </c>
      <c r="J111" s="24">
        <f t="shared" si="21"/>
        <v>100</v>
      </c>
      <c r="AB111" s="16">
        <v>0.9904898145423453</v>
      </c>
      <c r="AC111" s="16">
        <v>0</v>
      </c>
      <c r="AD111" s="16">
        <v>1</v>
      </c>
      <c r="AE111" s="16">
        <f t="shared" si="25"/>
        <v>74</v>
      </c>
      <c r="AF111" s="16">
        <f t="shared" si="26"/>
        <v>33</v>
      </c>
      <c r="AG111" s="16">
        <f t="shared" si="22"/>
        <v>0</v>
      </c>
      <c r="AH111" s="16">
        <f t="shared" si="23"/>
        <v>0.64893617021276595</v>
      </c>
      <c r="AI111" s="16">
        <f t="shared" si="24"/>
        <v>0</v>
      </c>
    </row>
    <row r="112" spans="1:35" x14ac:dyDescent="0.25">
      <c r="A112" s="16">
        <f>'SAT Admittance'!B113</f>
        <v>1481</v>
      </c>
      <c r="B112" s="22">
        <f>'SAT Admittance'!C113</f>
        <v>0</v>
      </c>
      <c r="C112" s="23">
        <f t="shared" si="14"/>
        <v>1</v>
      </c>
      <c r="D112" s="24">
        <f t="shared" si="15"/>
        <v>1</v>
      </c>
      <c r="E112" s="16">
        <f t="shared" si="16"/>
        <v>0</v>
      </c>
      <c r="F112" s="16">
        <f t="shared" si="17"/>
        <v>4.5099887932247977E-4</v>
      </c>
      <c r="G112" s="22">
        <f t="shared" si="18"/>
        <v>4.5099887932247977E-4</v>
      </c>
      <c r="H112" s="24">
        <f t="shared" si="19"/>
        <v>0.99954900112067757</v>
      </c>
      <c r="I112" s="22">
        <f t="shared" si="20"/>
        <v>-4.5110060990507248E-4</v>
      </c>
      <c r="J112" s="24">
        <f t="shared" si="21"/>
        <v>100</v>
      </c>
      <c r="AB112" s="16">
        <v>0.9904898145423453</v>
      </c>
      <c r="AC112" s="16">
        <v>0</v>
      </c>
      <c r="AD112" s="16">
        <v>1</v>
      </c>
      <c r="AE112" s="16">
        <f t="shared" si="25"/>
        <v>74</v>
      </c>
      <c r="AF112" s="16">
        <f t="shared" si="26"/>
        <v>34</v>
      </c>
      <c r="AG112" s="16">
        <f t="shared" si="22"/>
        <v>0</v>
      </c>
      <c r="AH112" s="16">
        <f t="shared" si="23"/>
        <v>0.63829787234042556</v>
      </c>
      <c r="AI112" s="16">
        <f t="shared" si="24"/>
        <v>0</v>
      </c>
    </row>
    <row r="113" spans="1:35" x14ac:dyDescent="0.25">
      <c r="A113" s="16">
        <f>'SAT Admittance'!B114</f>
        <v>1464</v>
      </c>
      <c r="B113" s="22">
        <f>'SAT Admittance'!C114</f>
        <v>0</v>
      </c>
      <c r="C113" s="23">
        <f t="shared" si="14"/>
        <v>1</v>
      </c>
      <c r="D113" s="24">
        <f t="shared" si="15"/>
        <v>1</v>
      </c>
      <c r="E113" s="16">
        <f t="shared" si="16"/>
        <v>0</v>
      </c>
      <c r="F113" s="16">
        <f t="shared" si="17"/>
        <v>2.2087839885218718E-4</v>
      </c>
      <c r="G113" s="22">
        <f t="shared" si="18"/>
        <v>2.2087839885218718E-4</v>
      </c>
      <c r="H113" s="24">
        <f t="shared" si="19"/>
        <v>0.99977912160114779</v>
      </c>
      <c r="I113" s="22">
        <f t="shared" si="20"/>
        <v>-2.2090279607836166E-4</v>
      </c>
      <c r="J113" s="24">
        <f t="shared" si="21"/>
        <v>100</v>
      </c>
      <c r="AB113" s="16">
        <v>0.99124941769866237</v>
      </c>
      <c r="AC113" s="16">
        <v>0</v>
      </c>
      <c r="AD113" s="16">
        <v>1</v>
      </c>
      <c r="AE113" s="16">
        <f t="shared" si="25"/>
        <v>74</v>
      </c>
      <c r="AF113" s="16">
        <f t="shared" si="26"/>
        <v>35</v>
      </c>
      <c r="AG113" s="16">
        <f t="shared" si="22"/>
        <v>0</v>
      </c>
      <c r="AH113" s="16">
        <f t="shared" si="23"/>
        <v>0.62765957446808507</v>
      </c>
      <c r="AI113" s="16">
        <f t="shared" si="24"/>
        <v>0</v>
      </c>
    </row>
    <row r="114" spans="1:35" x14ac:dyDescent="0.25">
      <c r="A114" s="16">
        <f>'SAT Admittance'!B115</f>
        <v>1591</v>
      </c>
      <c r="B114" s="22">
        <f>'SAT Admittance'!C115</f>
        <v>0</v>
      </c>
      <c r="C114" s="23">
        <f t="shared" si="14"/>
        <v>1</v>
      </c>
      <c r="D114" s="24">
        <f t="shared" si="15"/>
        <v>1</v>
      </c>
      <c r="E114" s="16">
        <f t="shared" si="16"/>
        <v>0</v>
      </c>
      <c r="F114" s="16">
        <f t="shared" si="17"/>
        <v>4.3811477501300704E-2</v>
      </c>
      <c r="G114" s="22">
        <f t="shared" si="18"/>
        <v>4.3811477501300704E-2</v>
      </c>
      <c r="H114" s="24">
        <f t="shared" si="19"/>
        <v>0.95618852249869934</v>
      </c>
      <c r="I114" s="22">
        <f t="shared" si="20"/>
        <v>-4.4800186105533372E-2</v>
      </c>
      <c r="J114" s="24">
        <f t="shared" si="21"/>
        <v>100</v>
      </c>
      <c r="AB114" s="16">
        <v>0.99160635057414659</v>
      </c>
      <c r="AC114" s="16">
        <v>0</v>
      </c>
      <c r="AD114" s="16">
        <v>1</v>
      </c>
      <c r="AE114" s="16">
        <f t="shared" si="25"/>
        <v>74</v>
      </c>
      <c r="AF114" s="16">
        <f t="shared" si="26"/>
        <v>36</v>
      </c>
      <c r="AG114" s="16">
        <f t="shared" si="22"/>
        <v>0</v>
      </c>
      <c r="AH114" s="16">
        <f t="shared" si="23"/>
        <v>0.61702127659574468</v>
      </c>
      <c r="AI114" s="16">
        <f t="shared" si="24"/>
        <v>0</v>
      </c>
    </row>
    <row r="115" spans="1:35" x14ac:dyDescent="0.25">
      <c r="A115" s="16">
        <f>'SAT Admittance'!B116</f>
        <v>1666</v>
      </c>
      <c r="B115" s="22">
        <f>'SAT Admittance'!C116</f>
        <v>0</v>
      </c>
      <c r="C115" s="23">
        <f t="shared" si="14"/>
        <v>1</v>
      </c>
      <c r="D115" s="24">
        <f t="shared" si="15"/>
        <v>1</v>
      </c>
      <c r="E115" s="16">
        <f t="shared" si="16"/>
        <v>0</v>
      </c>
      <c r="F115" s="16">
        <f t="shared" si="17"/>
        <v>0.51682008471532215</v>
      </c>
      <c r="G115" s="22">
        <f t="shared" si="18"/>
        <v>0.51682008471532215</v>
      </c>
      <c r="H115" s="24">
        <f t="shared" si="19"/>
        <v>0.48317991528467785</v>
      </c>
      <c r="I115" s="22">
        <f t="shared" si="20"/>
        <v>-0.72736619927534574</v>
      </c>
      <c r="J115" s="24">
        <f t="shared" si="21"/>
        <v>0</v>
      </c>
      <c r="AB115" s="16">
        <v>0.99259278085527003</v>
      </c>
      <c r="AC115" s="16">
        <v>0</v>
      </c>
      <c r="AD115" s="16">
        <v>1</v>
      </c>
      <c r="AE115" s="16">
        <f t="shared" si="25"/>
        <v>74</v>
      </c>
      <c r="AF115" s="16">
        <f t="shared" si="26"/>
        <v>37</v>
      </c>
      <c r="AG115" s="16">
        <f t="shared" si="22"/>
        <v>0</v>
      </c>
      <c r="AH115" s="16">
        <f t="shared" si="23"/>
        <v>0.6063829787234043</v>
      </c>
      <c r="AI115" s="16">
        <f t="shared" si="24"/>
        <v>0</v>
      </c>
    </row>
    <row r="116" spans="1:35" x14ac:dyDescent="0.25">
      <c r="A116" s="16">
        <f>'SAT Admittance'!B117</f>
        <v>1455</v>
      </c>
      <c r="B116" s="22">
        <f>'SAT Admittance'!C117</f>
        <v>0</v>
      </c>
      <c r="C116" s="23">
        <f t="shared" si="14"/>
        <v>1</v>
      </c>
      <c r="D116" s="24">
        <f t="shared" si="15"/>
        <v>1</v>
      </c>
      <c r="E116" s="16">
        <f t="shared" si="16"/>
        <v>0</v>
      </c>
      <c r="F116" s="16">
        <f t="shared" si="17"/>
        <v>1.5135651087874738E-4</v>
      </c>
      <c r="G116" s="22">
        <f t="shared" si="18"/>
        <v>1.5135651087874738E-4</v>
      </c>
      <c r="H116" s="24">
        <f t="shared" si="19"/>
        <v>0.99984864348912128</v>
      </c>
      <c r="I116" s="22">
        <f t="shared" si="20"/>
        <v>-1.5136796643134184E-4</v>
      </c>
      <c r="J116" s="24">
        <f t="shared" si="21"/>
        <v>100</v>
      </c>
      <c r="AB116" s="16">
        <v>0.9939875343231489</v>
      </c>
      <c r="AC116" s="16">
        <v>0</v>
      </c>
      <c r="AD116" s="16">
        <v>1</v>
      </c>
      <c r="AE116" s="16">
        <f t="shared" si="25"/>
        <v>74</v>
      </c>
      <c r="AF116" s="16">
        <f t="shared" si="26"/>
        <v>38</v>
      </c>
      <c r="AG116" s="16">
        <f t="shared" si="22"/>
        <v>0</v>
      </c>
      <c r="AH116" s="16">
        <f t="shared" si="23"/>
        <v>0.5957446808510638</v>
      </c>
      <c r="AI116" s="16">
        <f t="shared" si="24"/>
        <v>0</v>
      </c>
    </row>
    <row r="117" spans="1:35" x14ac:dyDescent="0.25">
      <c r="A117" s="16">
        <f>'SAT Admittance'!B118</f>
        <v>1934</v>
      </c>
      <c r="B117" s="22">
        <f>'SAT Admittance'!C118</f>
        <v>1</v>
      </c>
      <c r="C117" s="23">
        <f t="shared" si="14"/>
        <v>0</v>
      </c>
      <c r="D117" s="24">
        <f t="shared" si="15"/>
        <v>1</v>
      </c>
      <c r="E117" s="16">
        <f t="shared" si="16"/>
        <v>1</v>
      </c>
      <c r="F117" s="16">
        <f t="shared" si="17"/>
        <v>0.99998792800295899</v>
      </c>
      <c r="G117" s="22">
        <f t="shared" si="18"/>
        <v>0.99998792800295899</v>
      </c>
      <c r="H117" s="24">
        <f t="shared" si="19"/>
        <v>1.2071997041007698E-5</v>
      </c>
      <c r="I117" s="22">
        <f t="shared" si="20"/>
        <v>-1.2072069908150412E-5</v>
      </c>
      <c r="J117" s="24">
        <f t="shared" si="21"/>
        <v>100</v>
      </c>
      <c r="AB117" s="16">
        <v>0.99423343021290367</v>
      </c>
      <c r="AC117" s="16">
        <v>0</v>
      </c>
      <c r="AD117" s="16">
        <v>1</v>
      </c>
      <c r="AE117" s="16">
        <f t="shared" si="25"/>
        <v>74</v>
      </c>
      <c r="AF117" s="16">
        <f t="shared" si="26"/>
        <v>39</v>
      </c>
      <c r="AG117" s="16">
        <f t="shared" si="22"/>
        <v>0</v>
      </c>
      <c r="AH117" s="16">
        <f t="shared" si="23"/>
        <v>0.58510638297872342</v>
      </c>
      <c r="AI117" s="16">
        <f t="shared" si="24"/>
        <v>0</v>
      </c>
    </row>
    <row r="118" spans="1:35" x14ac:dyDescent="0.25">
      <c r="A118" s="16">
        <f>'SAT Admittance'!B119</f>
        <v>1625</v>
      </c>
      <c r="B118" s="22">
        <f>'SAT Admittance'!C119</f>
        <v>0</v>
      </c>
      <c r="C118" s="23">
        <f t="shared" si="14"/>
        <v>1</v>
      </c>
      <c r="D118" s="24">
        <f t="shared" si="15"/>
        <v>1</v>
      </c>
      <c r="E118" s="16">
        <f t="shared" si="16"/>
        <v>0</v>
      </c>
      <c r="F118" s="16">
        <f t="shared" si="17"/>
        <v>0.16044863511501542</v>
      </c>
      <c r="G118" s="22">
        <f t="shared" si="18"/>
        <v>0.16044863511501542</v>
      </c>
      <c r="H118" s="24">
        <f t="shared" si="19"/>
        <v>0.83955136488498461</v>
      </c>
      <c r="I118" s="22">
        <f t="shared" si="20"/>
        <v>-0.17488761924397445</v>
      </c>
      <c r="J118" s="24">
        <f t="shared" si="21"/>
        <v>100</v>
      </c>
      <c r="AB118" s="16">
        <v>0.99532071149605272</v>
      </c>
      <c r="AC118" s="16">
        <v>0</v>
      </c>
      <c r="AD118" s="16">
        <v>1</v>
      </c>
      <c r="AE118" s="16">
        <f t="shared" si="25"/>
        <v>74</v>
      </c>
      <c r="AF118" s="16">
        <f t="shared" si="26"/>
        <v>40</v>
      </c>
      <c r="AG118" s="16">
        <f t="shared" si="22"/>
        <v>0</v>
      </c>
      <c r="AH118" s="16">
        <f t="shared" si="23"/>
        <v>0.57446808510638303</v>
      </c>
      <c r="AI118" s="16">
        <f t="shared" si="24"/>
        <v>0</v>
      </c>
    </row>
    <row r="119" spans="1:35" x14ac:dyDescent="0.25">
      <c r="A119" s="16">
        <f>'SAT Admittance'!B120</f>
        <v>1334</v>
      </c>
      <c r="B119" s="22">
        <f>'SAT Admittance'!C120</f>
        <v>0</v>
      </c>
      <c r="C119" s="23">
        <f t="shared" si="14"/>
        <v>1</v>
      </c>
      <c r="D119" s="24">
        <f t="shared" si="15"/>
        <v>1</v>
      </c>
      <c r="E119" s="16">
        <f t="shared" si="16"/>
        <v>0</v>
      </c>
      <c r="F119" s="16">
        <f t="shared" si="17"/>
        <v>9.3913091689546413E-7</v>
      </c>
      <c r="G119" s="22">
        <f t="shared" si="18"/>
        <v>9.3913091689546413E-7</v>
      </c>
      <c r="H119" s="24">
        <f t="shared" si="19"/>
        <v>0.99999906086908308</v>
      </c>
      <c r="I119" s="22">
        <f t="shared" si="20"/>
        <v>-9.3913135790526463E-7</v>
      </c>
      <c r="J119" s="24">
        <f t="shared" si="21"/>
        <v>100</v>
      </c>
      <c r="AB119" s="16">
        <v>0.99569613501252707</v>
      </c>
      <c r="AC119" s="16">
        <v>0</v>
      </c>
      <c r="AD119" s="16">
        <v>1</v>
      </c>
      <c r="AE119" s="16">
        <f t="shared" si="25"/>
        <v>74</v>
      </c>
      <c r="AF119" s="16">
        <f t="shared" si="26"/>
        <v>41</v>
      </c>
      <c r="AG119" s="16">
        <f t="shared" si="22"/>
        <v>0</v>
      </c>
      <c r="AH119" s="16">
        <f t="shared" si="23"/>
        <v>0.56382978723404253</v>
      </c>
      <c r="AI119" s="16">
        <f t="shared" si="24"/>
        <v>0</v>
      </c>
    </row>
    <row r="120" spans="1:35" x14ac:dyDescent="0.25">
      <c r="A120" s="16">
        <f>'SAT Admittance'!B121</f>
        <v>1721</v>
      </c>
      <c r="B120" s="22">
        <f>'SAT Admittance'!C121</f>
        <v>1</v>
      </c>
      <c r="C120" s="23">
        <f t="shared" si="14"/>
        <v>0</v>
      </c>
      <c r="D120" s="24">
        <f t="shared" si="15"/>
        <v>1</v>
      </c>
      <c r="E120" s="16">
        <f t="shared" si="16"/>
        <v>1</v>
      </c>
      <c r="F120" s="16">
        <f t="shared" si="17"/>
        <v>0.915101099193249</v>
      </c>
      <c r="G120" s="22">
        <f t="shared" si="18"/>
        <v>0.915101099193249</v>
      </c>
      <c r="H120" s="24">
        <f t="shared" si="19"/>
        <v>8.4898900806750999E-2</v>
      </c>
      <c r="I120" s="22">
        <f t="shared" si="20"/>
        <v>-8.8720728888704414E-2</v>
      </c>
      <c r="J120" s="24">
        <f t="shared" si="21"/>
        <v>100</v>
      </c>
      <c r="AB120" s="16">
        <v>0.99692069593622545</v>
      </c>
      <c r="AC120" s="16">
        <v>0</v>
      </c>
      <c r="AD120" s="16">
        <v>1</v>
      </c>
      <c r="AE120" s="16">
        <f t="shared" si="25"/>
        <v>74</v>
      </c>
      <c r="AF120" s="16">
        <f t="shared" si="26"/>
        <v>42</v>
      </c>
      <c r="AG120" s="16">
        <f t="shared" si="22"/>
        <v>0</v>
      </c>
      <c r="AH120" s="16">
        <f t="shared" si="23"/>
        <v>0.55319148936170215</v>
      </c>
      <c r="AI120" s="16">
        <f t="shared" si="24"/>
        <v>0</v>
      </c>
    </row>
    <row r="121" spans="1:35" x14ac:dyDescent="0.25">
      <c r="A121" s="16">
        <f>'SAT Admittance'!B122</f>
        <v>1475</v>
      </c>
      <c r="B121" s="22">
        <f>'SAT Admittance'!C122</f>
        <v>0</v>
      </c>
      <c r="C121" s="23">
        <f t="shared" si="14"/>
        <v>1</v>
      </c>
      <c r="D121" s="24">
        <f t="shared" si="15"/>
        <v>1</v>
      </c>
      <c r="E121" s="16">
        <f t="shared" si="16"/>
        <v>0</v>
      </c>
      <c r="F121" s="16">
        <f t="shared" si="17"/>
        <v>3.5056149208260708E-4</v>
      </c>
      <c r="G121" s="22">
        <f t="shared" si="18"/>
        <v>3.5056149208260708E-4</v>
      </c>
      <c r="H121" s="24">
        <f t="shared" si="19"/>
        <v>0.99964943850791743</v>
      </c>
      <c r="I121" s="22">
        <f t="shared" si="20"/>
        <v>-3.5062295312677057E-4</v>
      </c>
      <c r="J121" s="24">
        <f t="shared" si="21"/>
        <v>100</v>
      </c>
      <c r="AB121" s="16">
        <v>0.99760505406990518</v>
      </c>
      <c r="AC121" s="16">
        <v>0</v>
      </c>
      <c r="AD121" s="16">
        <v>1</v>
      </c>
      <c r="AE121" s="16">
        <f t="shared" si="25"/>
        <v>74</v>
      </c>
      <c r="AF121" s="16">
        <f t="shared" si="26"/>
        <v>43</v>
      </c>
      <c r="AG121" s="16">
        <f t="shared" si="22"/>
        <v>0</v>
      </c>
      <c r="AH121" s="16">
        <f t="shared" si="23"/>
        <v>0.54255319148936176</v>
      </c>
      <c r="AI121" s="16">
        <f t="shared" si="24"/>
        <v>0</v>
      </c>
    </row>
    <row r="122" spans="1:35" x14ac:dyDescent="0.25">
      <c r="A122" s="16">
        <f>'SAT Admittance'!B123</f>
        <v>1662</v>
      </c>
      <c r="B122" s="22">
        <f>'SAT Admittance'!C123</f>
        <v>1</v>
      </c>
      <c r="C122" s="23">
        <f t="shared" si="14"/>
        <v>0</v>
      </c>
      <c r="D122" s="24">
        <f t="shared" si="15"/>
        <v>1</v>
      </c>
      <c r="E122" s="16">
        <f t="shared" si="16"/>
        <v>1</v>
      </c>
      <c r="F122" s="16">
        <f t="shared" si="17"/>
        <v>0.47484282825250002</v>
      </c>
      <c r="G122" s="22">
        <f t="shared" si="18"/>
        <v>0.47484282825250002</v>
      </c>
      <c r="H122" s="24">
        <f t="shared" si="19"/>
        <v>0.52515717174749998</v>
      </c>
      <c r="I122" s="22">
        <f t="shared" si="20"/>
        <v>-0.74477141759244614</v>
      </c>
      <c r="J122" s="24">
        <f t="shared" si="21"/>
        <v>0</v>
      </c>
      <c r="AB122" s="16">
        <v>0.99760505406990518</v>
      </c>
      <c r="AC122" s="16">
        <v>0</v>
      </c>
      <c r="AD122" s="16">
        <v>1</v>
      </c>
      <c r="AE122" s="16">
        <f t="shared" si="25"/>
        <v>74</v>
      </c>
      <c r="AF122" s="16">
        <f t="shared" si="26"/>
        <v>44</v>
      </c>
      <c r="AG122" s="16">
        <f t="shared" si="22"/>
        <v>0</v>
      </c>
      <c r="AH122" s="16">
        <f t="shared" si="23"/>
        <v>0.53191489361702127</v>
      </c>
      <c r="AI122" s="16">
        <f t="shared" si="24"/>
        <v>0</v>
      </c>
    </row>
    <row r="123" spans="1:35" x14ac:dyDescent="0.25">
      <c r="A123" s="16">
        <f>'SAT Admittance'!B124</f>
        <v>1861</v>
      </c>
      <c r="B123" s="22">
        <f>'SAT Admittance'!C124</f>
        <v>1</v>
      </c>
      <c r="C123" s="23">
        <f t="shared" si="14"/>
        <v>0</v>
      </c>
      <c r="D123" s="24">
        <f t="shared" si="15"/>
        <v>1</v>
      </c>
      <c r="E123" s="16">
        <f t="shared" si="16"/>
        <v>1</v>
      </c>
      <c r="F123" s="16">
        <f t="shared" si="17"/>
        <v>0.99974095630868443</v>
      </c>
      <c r="G123" s="22">
        <f t="shared" si="18"/>
        <v>0.99974095630868443</v>
      </c>
      <c r="H123" s="24">
        <f t="shared" si="19"/>
        <v>2.590436913155747E-4</v>
      </c>
      <c r="I123" s="22">
        <f t="shared" si="20"/>
        <v>-2.5907724892796356E-4</v>
      </c>
      <c r="J123" s="24">
        <f t="shared" si="21"/>
        <v>100</v>
      </c>
      <c r="AB123" s="16">
        <v>0.99779760827207942</v>
      </c>
      <c r="AC123" s="16">
        <v>0</v>
      </c>
      <c r="AD123" s="16">
        <v>1</v>
      </c>
      <c r="AE123" s="16">
        <f t="shared" si="25"/>
        <v>74</v>
      </c>
      <c r="AF123" s="16">
        <f t="shared" si="26"/>
        <v>45</v>
      </c>
      <c r="AG123" s="16">
        <f t="shared" si="22"/>
        <v>0</v>
      </c>
      <c r="AH123" s="16">
        <f t="shared" si="23"/>
        <v>0.52127659574468077</v>
      </c>
      <c r="AI123" s="16">
        <f t="shared" si="24"/>
        <v>0</v>
      </c>
    </row>
    <row r="124" spans="1:35" x14ac:dyDescent="0.25">
      <c r="A124" s="16">
        <f>'SAT Admittance'!B125</f>
        <v>1936</v>
      </c>
      <c r="B124" s="22">
        <f>'SAT Admittance'!C125</f>
        <v>1</v>
      </c>
      <c r="C124" s="23">
        <f t="shared" si="14"/>
        <v>0</v>
      </c>
      <c r="D124" s="24">
        <f t="shared" si="15"/>
        <v>1</v>
      </c>
      <c r="E124" s="16">
        <f t="shared" si="16"/>
        <v>1</v>
      </c>
      <c r="F124" s="16">
        <f t="shared" si="17"/>
        <v>0.99998890072583446</v>
      </c>
      <c r="G124" s="22">
        <f t="shared" si="18"/>
        <v>0.99998890072583446</v>
      </c>
      <c r="H124" s="24">
        <f t="shared" si="19"/>
        <v>1.109927416553802E-5</v>
      </c>
      <c r="I124" s="22">
        <f t="shared" si="20"/>
        <v>-1.1099335762937312E-5</v>
      </c>
      <c r="J124" s="24">
        <f t="shared" si="21"/>
        <v>100</v>
      </c>
      <c r="AB124" s="16">
        <v>0.99861138669413696</v>
      </c>
      <c r="AC124" s="16">
        <v>0</v>
      </c>
      <c r="AD124" s="16">
        <v>1</v>
      </c>
      <c r="AE124" s="16">
        <f t="shared" si="25"/>
        <v>74</v>
      </c>
      <c r="AF124" s="16">
        <f t="shared" si="26"/>
        <v>46</v>
      </c>
      <c r="AG124" s="16">
        <f t="shared" si="22"/>
        <v>0</v>
      </c>
      <c r="AH124" s="16">
        <f t="shared" si="23"/>
        <v>0.5106382978723405</v>
      </c>
      <c r="AI124" s="16">
        <f t="shared" si="24"/>
        <v>0</v>
      </c>
    </row>
    <row r="125" spans="1:35" x14ac:dyDescent="0.25">
      <c r="A125" s="16">
        <f>'SAT Admittance'!B126</f>
        <v>1572</v>
      </c>
      <c r="B125" s="22">
        <f>'SAT Admittance'!C126</f>
        <v>0</v>
      </c>
      <c r="C125" s="23">
        <f t="shared" si="14"/>
        <v>1</v>
      </c>
      <c r="D125" s="24">
        <f t="shared" si="15"/>
        <v>1</v>
      </c>
      <c r="E125" s="16">
        <f t="shared" si="16"/>
        <v>0</v>
      </c>
      <c r="F125" s="16">
        <f t="shared" si="17"/>
        <v>2.0210178174730777E-2</v>
      </c>
      <c r="G125" s="22">
        <f t="shared" si="18"/>
        <v>2.0210178174730777E-2</v>
      </c>
      <c r="H125" s="24">
        <f t="shared" si="19"/>
        <v>0.97978982182526919</v>
      </c>
      <c r="I125" s="22">
        <f t="shared" si="20"/>
        <v>-2.0417197844203424E-2</v>
      </c>
      <c r="J125" s="24">
        <f t="shared" si="21"/>
        <v>100</v>
      </c>
      <c r="AB125" s="16">
        <v>0.99877559446334307</v>
      </c>
      <c r="AC125" s="16">
        <v>0</v>
      </c>
      <c r="AD125" s="16">
        <v>1</v>
      </c>
      <c r="AE125" s="16">
        <f t="shared" si="25"/>
        <v>74</v>
      </c>
      <c r="AF125" s="16">
        <f t="shared" si="26"/>
        <v>47</v>
      </c>
      <c r="AG125" s="16">
        <f t="shared" si="22"/>
        <v>0</v>
      </c>
      <c r="AH125" s="16">
        <f t="shared" si="23"/>
        <v>0.5</v>
      </c>
      <c r="AI125" s="16">
        <f t="shared" si="24"/>
        <v>0</v>
      </c>
    </row>
    <row r="126" spans="1:35" x14ac:dyDescent="0.25">
      <c r="A126" s="16">
        <f>'SAT Admittance'!B127</f>
        <v>1508</v>
      </c>
      <c r="B126" s="22">
        <f>'SAT Admittance'!C127</f>
        <v>0</v>
      </c>
      <c r="C126" s="23">
        <f t="shared" si="14"/>
        <v>1</v>
      </c>
      <c r="D126" s="24">
        <f t="shared" si="15"/>
        <v>1</v>
      </c>
      <c r="E126" s="16">
        <f t="shared" si="16"/>
        <v>0</v>
      </c>
      <c r="F126" s="16">
        <f t="shared" si="17"/>
        <v>1.4005857045769747E-3</v>
      </c>
      <c r="G126" s="22">
        <f t="shared" si="18"/>
        <v>1.4005857045769747E-3</v>
      </c>
      <c r="H126" s="24">
        <f t="shared" si="19"/>
        <v>0.99859941429542298</v>
      </c>
      <c r="I126" s="22">
        <f t="shared" si="20"/>
        <v>-1.4015674415131657E-3</v>
      </c>
      <c r="J126" s="24">
        <f t="shared" si="21"/>
        <v>100</v>
      </c>
      <c r="AB126" s="16">
        <v>0.99887414316005396</v>
      </c>
      <c r="AC126" s="16">
        <v>0</v>
      </c>
      <c r="AD126" s="16">
        <v>1</v>
      </c>
      <c r="AE126" s="16">
        <f t="shared" si="25"/>
        <v>74</v>
      </c>
      <c r="AF126" s="16">
        <f t="shared" si="26"/>
        <v>48</v>
      </c>
      <c r="AG126" s="16">
        <f t="shared" si="22"/>
        <v>0</v>
      </c>
      <c r="AH126" s="16">
        <f t="shared" si="23"/>
        <v>0.48936170212765961</v>
      </c>
      <c r="AI126" s="16">
        <f t="shared" si="24"/>
        <v>0</v>
      </c>
    </row>
    <row r="127" spans="1:35" x14ac:dyDescent="0.25">
      <c r="A127" s="16">
        <f>'SAT Admittance'!B128</f>
        <v>1430</v>
      </c>
      <c r="B127" s="22">
        <f>'SAT Admittance'!C128</f>
        <v>0</v>
      </c>
      <c r="C127" s="23">
        <f t="shared" si="14"/>
        <v>1</v>
      </c>
      <c r="D127" s="24">
        <f t="shared" si="15"/>
        <v>1</v>
      </c>
      <c r="E127" s="16">
        <f t="shared" si="16"/>
        <v>0</v>
      </c>
      <c r="F127" s="16">
        <f t="shared" si="17"/>
        <v>5.2964124510572313E-5</v>
      </c>
      <c r="G127" s="22">
        <f t="shared" si="18"/>
        <v>5.2964124510572313E-5</v>
      </c>
      <c r="H127" s="24">
        <f t="shared" si="19"/>
        <v>0.99994703587548939</v>
      </c>
      <c r="I127" s="22">
        <f t="shared" si="20"/>
        <v>-5.2965527159382233E-5</v>
      </c>
      <c r="J127" s="24">
        <f t="shared" si="21"/>
        <v>100</v>
      </c>
      <c r="AB127" s="16">
        <v>0.99908722571484976</v>
      </c>
      <c r="AC127" s="16">
        <v>0</v>
      </c>
      <c r="AD127" s="16">
        <v>1</v>
      </c>
      <c r="AE127" s="16">
        <f t="shared" si="25"/>
        <v>74</v>
      </c>
      <c r="AF127" s="16">
        <f t="shared" si="26"/>
        <v>49</v>
      </c>
      <c r="AG127" s="16">
        <f t="shared" si="22"/>
        <v>0</v>
      </c>
      <c r="AH127" s="16">
        <f t="shared" si="23"/>
        <v>0.47872340425531912</v>
      </c>
      <c r="AI127" s="16">
        <f t="shared" si="24"/>
        <v>0</v>
      </c>
    </row>
    <row r="128" spans="1:35" x14ac:dyDescent="0.25">
      <c r="A128" s="16">
        <f>'SAT Admittance'!B129</f>
        <v>1891</v>
      </c>
      <c r="B128" s="22">
        <f>'SAT Admittance'!C129</f>
        <v>1</v>
      </c>
      <c r="C128" s="23">
        <f t="shared" si="14"/>
        <v>0</v>
      </c>
      <c r="D128" s="24">
        <f t="shared" si="15"/>
        <v>1</v>
      </c>
      <c r="E128" s="16">
        <f t="shared" si="16"/>
        <v>1</v>
      </c>
      <c r="F128" s="16">
        <f t="shared" si="17"/>
        <v>0.99992651830468626</v>
      </c>
      <c r="G128" s="22">
        <f t="shared" si="18"/>
        <v>0.99992651830468626</v>
      </c>
      <c r="H128" s="24">
        <f t="shared" si="19"/>
        <v>7.3481695313737383E-5</v>
      </c>
      <c r="I128" s="22">
        <f t="shared" si="20"/>
        <v>-7.3484395225774027E-5</v>
      </c>
      <c r="J128" s="24">
        <f t="shared" si="21"/>
        <v>100</v>
      </c>
      <c r="AB128" s="16">
        <v>0.99912473971767923</v>
      </c>
      <c r="AC128" s="16">
        <v>0</v>
      </c>
      <c r="AD128" s="16">
        <v>1</v>
      </c>
      <c r="AE128" s="16">
        <f t="shared" si="25"/>
        <v>74</v>
      </c>
      <c r="AF128" s="16">
        <f t="shared" si="26"/>
        <v>50</v>
      </c>
      <c r="AG128" s="16">
        <f t="shared" si="22"/>
        <v>0</v>
      </c>
      <c r="AH128" s="16">
        <f t="shared" si="23"/>
        <v>0.46808510638297873</v>
      </c>
      <c r="AI128" s="16">
        <f t="shared" si="24"/>
        <v>0</v>
      </c>
    </row>
    <row r="129" spans="1:35" x14ac:dyDescent="0.25">
      <c r="A129" s="16">
        <f>'SAT Admittance'!B130</f>
        <v>1550</v>
      </c>
      <c r="B129" s="22">
        <f>'SAT Admittance'!C130</f>
        <v>0</v>
      </c>
      <c r="C129" s="23">
        <f t="shared" si="14"/>
        <v>1</v>
      </c>
      <c r="D129" s="24">
        <f t="shared" si="15"/>
        <v>1</v>
      </c>
      <c r="E129" s="16">
        <f t="shared" si="16"/>
        <v>0</v>
      </c>
      <c r="F129" s="16">
        <f t="shared" si="17"/>
        <v>8.1201061306792697E-3</v>
      </c>
      <c r="G129" s="22">
        <f t="shared" si="18"/>
        <v>8.1201061306792697E-3</v>
      </c>
      <c r="H129" s="24">
        <f t="shared" si="19"/>
        <v>0.99187989386932074</v>
      </c>
      <c r="I129" s="22">
        <f t="shared" si="20"/>
        <v>-8.1532537559081894E-3</v>
      </c>
      <c r="J129" s="24">
        <f t="shared" si="21"/>
        <v>100</v>
      </c>
      <c r="AB129" s="16">
        <v>0.99942476831674198</v>
      </c>
      <c r="AC129" s="16">
        <v>0</v>
      </c>
      <c r="AD129" s="16">
        <v>1</v>
      </c>
      <c r="AE129" s="16">
        <f t="shared" si="25"/>
        <v>74</v>
      </c>
      <c r="AF129" s="16">
        <f t="shared" si="26"/>
        <v>51</v>
      </c>
      <c r="AG129" s="16">
        <f t="shared" si="22"/>
        <v>0</v>
      </c>
      <c r="AH129" s="16">
        <f t="shared" si="23"/>
        <v>0.45744680851063835</v>
      </c>
      <c r="AI129" s="16">
        <f t="shared" si="24"/>
        <v>0</v>
      </c>
    </row>
    <row r="130" spans="1:35" x14ac:dyDescent="0.25">
      <c r="A130" s="16">
        <f>'SAT Admittance'!B131</f>
        <v>1741</v>
      </c>
      <c r="B130" s="22">
        <f>'SAT Admittance'!C131</f>
        <v>1</v>
      </c>
      <c r="C130" s="23">
        <f t="shared" si="14"/>
        <v>0</v>
      </c>
      <c r="D130" s="24">
        <f t="shared" si="15"/>
        <v>1</v>
      </c>
      <c r="E130" s="16">
        <f t="shared" si="16"/>
        <v>1</v>
      </c>
      <c r="F130" s="16">
        <f t="shared" si="17"/>
        <v>0.9614938699073462</v>
      </c>
      <c r="G130" s="22">
        <f t="shared" si="18"/>
        <v>0.9614938699073462</v>
      </c>
      <c r="H130" s="24">
        <f t="shared" si="19"/>
        <v>3.8506130092653801E-2</v>
      </c>
      <c r="I130" s="22">
        <f t="shared" si="20"/>
        <v>-3.9267089525008556E-2</v>
      </c>
      <c r="J130" s="24">
        <f t="shared" si="21"/>
        <v>100</v>
      </c>
      <c r="AB130" s="16">
        <v>0.99944841735482493</v>
      </c>
      <c r="AC130" s="16">
        <v>0</v>
      </c>
      <c r="AD130" s="16">
        <v>1</v>
      </c>
      <c r="AE130" s="16">
        <f t="shared" si="25"/>
        <v>74</v>
      </c>
      <c r="AF130" s="16">
        <f t="shared" si="26"/>
        <v>52</v>
      </c>
      <c r="AG130" s="16">
        <f t="shared" si="22"/>
        <v>0</v>
      </c>
      <c r="AH130" s="16">
        <f t="shared" si="23"/>
        <v>0.44680851063829785</v>
      </c>
      <c r="AI130" s="16">
        <f t="shared" si="24"/>
        <v>0</v>
      </c>
    </row>
    <row r="131" spans="1:35" x14ac:dyDescent="0.25">
      <c r="A131" s="16">
        <f>'SAT Admittance'!B132</f>
        <v>1690</v>
      </c>
      <c r="B131" s="22">
        <f>'SAT Admittance'!C132</f>
        <v>0</v>
      </c>
      <c r="C131" s="23">
        <f t="shared" si="14"/>
        <v>1</v>
      </c>
      <c r="D131" s="24">
        <f t="shared" si="15"/>
        <v>1</v>
      </c>
      <c r="E131" s="16">
        <f t="shared" si="16"/>
        <v>0</v>
      </c>
      <c r="F131" s="16">
        <f t="shared" si="17"/>
        <v>0.74562676383864823</v>
      </c>
      <c r="G131" s="22">
        <f t="shared" si="18"/>
        <v>0.74562676383864823</v>
      </c>
      <c r="H131" s="24">
        <f t="shared" si="19"/>
        <v>0.25437323616135177</v>
      </c>
      <c r="I131" s="22">
        <f t="shared" si="20"/>
        <v>-1.368952656818746</v>
      </c>
      <c r="J131" s="24">
        <f t="shared" si="21"/>
        <v>0</v>
      </c>
      <c r="AB131" s="16">
        <v>0.99957124512418971</v>
      </c>
      <c r="AC131" s="16">
        <v>0</v>
      </c>
      <c r="AD131" s="16">
        <v>1</v>
      </c>
      <c r="AE131" s="16">
        <f t="shared" si="25"/>
        <v>74</v>
      </c>
      <c r="AF131" s="16">
        <f t="shared" si="26"/>
        <v>53</v>
      </c>
      <c r="AG131" s="16">
        <f t="shared" si="22"/>
        <v>0</v>
      </c>
      <c r="AH131" s="16">
        <f t="shared" si="23"/>
        <v>0.43617021276595747</v>
      </c>
      <c r="AI131" s="16">
        <f t="shared" si="24"/>
        <v>0</v>
      </c>
    </row>
    <row r="132" spans="1:35" x14ac:dyDescent="0.25">
      <c r="A132" s="16">
        <f>'SAT Admittance'!B133</f>
        <v>1687</v>
      </c>
      <c r="B132" s="22">
        <f>'SAT Admittance'!C133</f>
        <v>1</v>
      </c>
      <c r="C132" s="23">
        <f t="shared" si="14"/>
        <v>0</v>
      </c>
      <c r="D132" s="24">
        <f t="shared" si="15"/>
        <v>1</v>
      </c>
      <c r="E132" s="16">
        <f t="shared" si="16"/>
        <v>1</v>
      </c>
      <c r="F132" s="16">
        <f t="shared" si="17"/>
        <v>0.72099609362133743</v>
      </c>
      <c r="G132" s="22">
        <f t="shared" si="18"/>
        <v>0.72099609362133743</v>
      </c>
      <c r="H132" s="24">
        <f t="shared" si="19"/>
        <v>0.27900390637866257</v>
      </c>
      <c r="I132" s="22">
        <f t="shared" si="20"/>
        <v>-0.32712155971278434</v>
      </c>
      <c r="J132" s="24">
        <f t="shared" si="21"/>
        <v>100</v>
      </c>
      <c r="AB132" s="16">
        <v>0.99958887465617485</v>
      </c>
      <c r="AC132" s="16">
        <v>0</v>
      </c>
      <c r="AD132" s="16">
        <v>1</v>
      </c>
      <c r="AE132" s="16">
        <f t="shared" si="25"/>
        <v>74</v>
      </c>
      <c r="AF132" s="16">
        <f t="shared" si="26"/>
        <v>54</v>
      </c>
      <c r="AG132" s="16">
        <f t="shared" si="22"/>
        <v>0</v>
      </c>
      <c r="AH132" s="16">
        <f t="shared" si="23"/>
        <v>0.42553191489361697</v>
      </c>
      <c r="AI132" s="16">
        <f t="shared" si="24"/>
        <v>0</v>
      </c>
    </row>
    <row r="133" spans="1:35" x14ac:dyDescent="0.25">
      <c r="A133" s="16">
        <f>'SAT Admittance'!B134</f>
        <v>1730</v>
      </c>
      <c r="B133" s="22">
        <f>'SAT Admittance'!C134</f>
        <v>1</v>
      </c>
      <c r="C133" s="23">
        <f t="shared" ref="C133:C171" si="27">1-B133</f>
        <v>0</v>
      </c>
      <c r="D133" s="24">
        <f t="shared" ref="D133:D171" si="28">B133+C133</f>
        <v>1</v>
      </c>
      <c r="E133" s="16">
        <f t="shared" ref="E133:E171" si="29">IF(D133=0,"",B133/D133)</f>
        <v>1</v>
      </c>
      <c r="F133" s="16">
        <f t="shared" ref="F133:F171" si="30">1/(1+EXP(-$M$5-$M$6*A133))</f>
        <v>0.94022980559391833</v>
      </c>
      <c r="G133" s="22">
        <f t="shared" ref="G133:G171" si="31">D133*F133</f>
        <v>0.94022980559391833</v>
      </c>
      <c r="H133" s="24">
        <f t="shared" ref="H133:H171" si="32">D133-G133</f>
        <v>5.9770194406081667E-2</v>
      </c>
      <c r="I133" s="22">
        <f t="shared" ref="I133:I171" si="33">IFERROR(D133*(E133*LN(F133)+(1-E133)*LN(1-F133)),0)</f>
        <v>-6.163095956091165E-2</v>
      </c>
      <c r="J133" s="24">
        <f t="shared" ref="J133:J171" si="34">100*IF(F133&gt;=$X$10,B133/D133,C133/D133)</f>
        <v>100</v>
      </c>
      <c r="AB133" s="16">
        <v>0.99958887465617485</v>
      </c>
      <c r="AC133" s="16">
        <v>0</v>
      </c>
      <c r="AD133" s="16">
        <v>1</v>
      </c>
      <c r="AE133" s="16">
        <f t="shared" si="25"/>
        <v>74</v>
      </c>
      <c r="AF133" s="16">
        <f t="shared" si="26"/>
        <v>55</v>
      </c>
      <c r="AG133" s="16">
        <f t="shared" ref="AG133:AG172" si="35">1-AE133/AE$172</f>
        <v>0</v>
      </c>
      <c r="AH133" s="16">
        <f t="shared" ref="AH133:AH172" si="36">1-AF133/AF$172</f>
        <v>0.41489361702127658</v>
      </c>
      <c r="AI133" s="16">
        <f t="shared" ref="AI133:AI172" si="37">(AG133-AG134)*AH133</f>
        <v>0</v>
      </c>
    </row>
    <row r="134" spans="1:35" x14ac:dyDescent="0.25">
      <c r="A134" s="16">
        <f>'SAT Admittance'!B135</f>
        <v>1674</v>
      </c>
      <c r="B134" s="22">
        <f>'SAT Admittance'!C135</f>
        <v>1</v>
      </c>
      <c r="C134" s="23">
        <f t="shared" si="27"/>
        <v>0</v>
      </c>
      <c r="D134" s="24">
        <f t="shared" si="28"/>
        <v>1</v>
      </c>
      <c r="E134" s="16">
        <f t="shared" si="29"/>
        <v>1</v>
      </c>
      <c r="F134" s="16">
        <f t="shared" si="30"/>
        <v>0.59949098691239955</v>
      </c>
      <c r="G134" s="22">
        <f t="shared" si="31"/>
        <v>0.59949098691239955</v>
      </c>
      <c r="H134" s="24">
        <f t="shared" si="32"/>
        <v>0.40050901308760045</v>
      </c>
      <c r="I134" s="22">
        <f t="shared" si="33"/>
        <v>-0.51167433896887016</v>
      </c>
      <c r="J134" s="24">
        <f t="shared" si="34"/>
        <v>100</v>
      </c>
      <c r="AB134" s="16">
        <v>0.99958887465617485</v>
      </c>
      <c r="AC134" s="16">
        <v>0</v>
      </c>
      <c r="AD134" s="16">
        <v>1</v>
      </c>
      <c r="AE134" s="16">
        <f t="shared" ref="AE134:AE172" si="38">AE133+AC134</f>
        <v>74</v>
      </c>
      <c r="AF134" s="16">
        <f t="shared" ref="AF134:AF172" si="39">AF133+AD134</f>
        <v>56</v>
      </c>
      <c r="AG134" s="16">
        <f t="shared" si="35"/>
        <v>0</v>
      </c>
      <c r="AH134" s="16">
        <f t="shared" si="36"/>
        <v>0.4042553191489362</v>
      </c>
      <c r="AI134" s="16">
        <f t="shared" si="37"/>
        <v>0</v>
      </c>
    </row>
    <row r="135" spans="1:35" x14ac:dyDescent="0.25">
      <c r="A135" s="16">
        <f>'SAT Admittance'!B136</f>
        <v>1475</v>
      </c>
      <c r="B135" s="22">
        <f>'SAT Admittance'!C136</f>
        <v>0</v>
      </c>
      <c r="C135" s="23">
        <f t="shared" si="27"/>
        <v>1</v>
      </c>
      <c r="D135" s="24">
        <f t="shared" si="28"/>
        <v>1</v>
      </c>
      <c r="E135" s="16">
        <f t="shared" si="29"/>
        <v>0</v>
      </c>
      <c r="F135" s="16">
        <f t="shared" si="30"/>
        <v>3.5056149208260708E-4</v>
      </c>
      <c r="G135" s="22">
        <f t="shared" si="31"/>
        <v>3.5056149208260708E-4</v>
      </c>
      <c r="H135" s="24">
        <f t="shared" si="32"/>
        <v>0.99964943850791743</v>
      </c>
      <c r="I135" s="22">
        <f t="shared" si="33"/>
        <v>-3.5062295312677057E-4</v>
      </c>
      <c r="J135" s="24">
        <f t="shared" si="34"/>
        <v>100</v>
      </c>
      <c r="AB135" s="16">
        <v>0.99966673042663845</v>
      </c>
      <c r="AC135" s="16">
        <v>0</v>
      </c>
      <c r="AD135" s="16">
        <v>1</v>
      </c>
      <c r="AE135" s="16">
        <f t="shared" si="38"/>
        <v>74</v>
      </c>
      <c r="AF135" s="16">
        <f t="shared" si="39"/>
        <v>57</v>
      </c>
      <c r="AG135" s="16">
        <f t="shared" si="35"/>
        <v>0</v>
      </c>
      <c r="AH135" s="16">
        <f t="shared" si="36"/>
        <v>0.3936170212765957</v>
      </c>
      <c r="AI135" s="16">
        <f t="shared" si="37"/>
        <v>0</v>
      </c>
    </row>
    <row r="136" spans="1:35" x14ac:dyDescent="0.25">
      <c r="A136" s="16">
        <f>'SAT Admittance'!B137</f>
        <v>1962</v>
      </c>
      <c r="B136" s="22">
        <f>'SAT Admittance'!C137</f>
        <v>1</v>
      </c>
      <c r="C136" s="23">
        <f t="shared" si="27"/>
        <v>0</v>
      </c>
      <c r="D136" s="24">
        <f t="shared" si="28"/>
        <v>1</v>
      </c>
      <c r="E136" s="16">
        <f t="shared" si="29"/>
        <v>1</v>
      </c>
      <c r="F136" s="16">
        <f t="shared" si="30"/>
        <v>0.99999627614077302</v>
      </c>
      <c r="G136" s="22">
        <f t="shared" si="31"/>
        <v>0.99999627614077302</v>
      </c>
      <c r="H136" s="24">
        <f t="shared" si="32"/>
        <v>3.7238592269783766E-6</v>
      </c>
      <c r="I136" s="22">
        <f t="shared" si="33"/>
        <v>-3.7238661605593608E-6</v>
      </c>
      <c r="J136" s="24">
        <f t="shared" si="34"/>
        <v>100</v>
      </c>
      <c r="AB136" s="16">
        <v>0.99966673042663845</v>
      </c>
      <c r="AC136" s="16">
        <v>0</v>
      </c>
      <c r="AD136" s="16">
        <v>1</v>
      </c>
      <c r="AE136" s="16">
        <f t="shared" si="38"/>
        <v>74</v>
      </c>
      <c r="AF136" s="16">
        <f t="shared" si="39"/>
        <v>58</v>
      </c>
      <c r="AG136" s="16">
        <f t="shared" si="35"/>
        <v>0</v>
      </c>
      <c r="AH136" s="16">
        <f t="shared" si="36"/>
        <v>0.38297872340425532</v>
      </c>
      <c r="AI136" s="16">
        <f t="shared" si="37"/>
        <v>0</v>
      </c>
    </row>
    <row r="137" spans="1:35" x14ac:dyDescent="0.25">
      <c r="A137" s="16">
        <f>'SAT Admittance'!B138</f>
        <v>1532</v>
      </c>
      <c r="B137" s="22">
        <f>'SAT Admittance'!C138</f>
        <v>0</v>
      </c>
      <c r="C137" s="23">
        <f t="shared" si="27"/>
        <v>1</v>
      </c>
      <c r="D137" s="24">
        <f t="shared" si="28"/>
        <v>1</v>
      </c>
      <c r="E137" s="16">
        <f t="shared" si="29"/>
        <v>0</v>
      </c>
      <c r="F137" s="16">
        <f t="shared" si="30"/>
        <v>3.8288812071339989E-3</v>
      </c>
      <c r="G137" s="22">
        <f t="shared" si="31"/>
        <v>3.8288812071339989E-3</v>
      </c>
      <c r="H137" s="24">
        <f t="shared" si="32"/>
        <v>0.99617111879286602</v>
      </c>
      <c r="I137" s="22">
        <f t="shared" si="33"/>
        <v>-3.8362301375685945E-3</v>
      </c>
      <c r="J137" s="24">
        <f t="shared" si="34"/>
        <v>100</v>
      </c>
      <c r="AB137" s="16">
        <v>0.99969357629129019</v>
      </c>
      <c r="AC137" s="16">
        <v>0</v>
      </c>
      <c r="AD137" s="16">
        <v>1</v>
      </c>
      <c r="AE137" s="16">
        <f t="shared" si="38"/>
        <v>74</v>
      </c>
      <c r="AF137" s="16">
        <f t="shared" si="39"/>
        <v>59</v>
      </c>
      <c r="AG137" s="16">
        <f t="shared" si="35"/>
        <v>0</v>
      </c>
      <c r="AH137" s="16">
        <f t="shared" si="36"/>
        <v>0.37234042553191493</v>
      </c>
      <c r="AI137" s="16">
        <f t="shared" si="37"/>
        <v>0</v>
      </c>
    </row>
    <row r="138" spans="1:35" x14ac:dyDescent="0.25">
      <c r="A138" s="16">
        <f>'SAT Admittance'!B139</f>
        <v>1492</v>
      </c>
      <c r="B138" s="22">
        <f>'SAT Admittance'!C139</f>
        <v>0</v>
      </c>
      <c r="C138" s="23">
        <f t="shared" si="27"/>
        <v>1</v>
      </c>
      <c r="D138" s="24">
        <f t="shared" si="28"/>
        <v>1</v>
      </c>
      <c r="E138" s="16">
        <f t="shared" si="29"/>
        <v>0</v>
      </c>
      <c r="F138" s="16">
        <f t="shared" si="30"/>
        <v>7.1569459884243073E-4</v>
      </c>
      <c r="G138" s="22">
        <f t="shared" si="31"/>
        <v>7.1569459884243073E-4</v>
      </c>
      <c r="H138" s="24">
        <f t="shared" si="32"/>
        <v>0.99928430540115754</v>
      </c>
      <c r="I138" s="22">
        <f t="shared" si="33"/>
        <v>-7.1595083048489995E-4</v>
      </c>
      <c r="J138" s="24">
        <f t="shared" si="34"/>
        <v>100</v>
      </c>
      <c r="AB138" s="16">
        <v>0.99974095630868443</v>
      </c>
      <c r="AC138" s="16">
        <v>0</v>
      </c>
      <c r="AD138" s="16">
        <v>1</v>
      </c>
      <c r="AE138" s="16">
        <f t="shared" si="38"/>
        <v>74</v>
      </c>
      <c r="AF138" s="16">
        <f t="shared" si="39"/>
        <v>60</v>
      </c>
      <c r="AG138" s="16">
        <f t="shared" si="35"/>
        <v>0</v>
      </c>
      <c r="AH138" s="16">
        <f t="shared" si="36"/>
        <v>0.36170212765957444</v>
      </c>
      <c r="AI138" s="16">
        <f t="shared" si="37"/>
        <v>0</v>
      </c>
    </row>
    <row r="139" spans="1:35" x14ac:dyDescent="0.25">
      <c r="A139" s="16">
        <f>'SAT Admittance'!B140</f>
        <v>1502</v>
      </c>
      <c r="B139" s="22">
        <f>'SAT Admittance'!C140</f>
        <v>0</v>
      </c>
      <c r="C139" s="23">
        <f t="shared" si="27"/>
        <v>1</v>
      </c>
      <c r="D139" s="24">
        <f t="shared" si="28"/>
        <v>1</v>
      </c>
      <c r="E139" s="16">
        <f t="shared" si="29"/>
        <v>0</v>
      </c>
      <c r="F139" s="16">
        <f t="shared" si="30"/>
        <v>1.0889058423159239E-3</v>
      </c>
      <c r="G139" s="22">
        <f t="shared" si="31"/>
        <v>1.0889058423159239E-3</v>
      </c>
      <c r="H139" s="24">
        <f t="shared" si="32"/>
        <v>0.99891109415768409</v>
      </c>
      <c r="I139" s="22">
        <f t="shared" si="33"/>
        <v>-1.0894991310120836E-3</v>
      </c>
      <c r="J139" s="24">
        <f t="shared" si="34"/>
        <v>100</v>
      </c>
      <c r="AB139" s="16">
        <v>0.99978101191143676</v>
      </c>
      <c r="AC139" s="16">
        <v>0</v>
      </c>
      <c r="AD139" s="16">
        <v>1</v>
      </c>
      <c r="AE139" s="16">
        <f t="shared" si="38"/>
        <v>74</v>
      </c>
      <c r="AF139" s="16">
        <f t="shared" si="39"/>
        <v>61</v>
      </c>
      <c r="AG139" s="16">
        <f t="shared" si="35"/>
        <v>0</v>
      </c>
      <c r="AH139" s="16">
        <f t="shared" si="36"/>
        <v>0.35106382978723405</v>
      </c>
      <c r="AI139" s="16">
        <f t="shared" si="37"/>
        <v>0</v>
      </c>
    </row>
    <row r="140" spans="1:35" x14ac:dyDescent="0.25">
      <c r="A140" s="16">
        <f>'SAT Admittance'!B141</f>
        <v>1974</v>
      </c>
      <c r="B140" s="22">
        <f>'SAT Admittance'!C141</f>
        <v>1</v>
      </c>
      <c r="C140" s="23">
        <f t="shared" si="27"/>
        <v>0</v>
      </c>
      <c r="D140" s="24">
        <f t="shared" si="28"/>
        <v>1</v>
      </c>
      <c r="E140" s="16">
        <f t="shared" si="29"/>
        <v>1</v>
      </c>
      <c r="F140" s="16">
        <f t="shared" si="30"/>
        <v>0.99999775050975859</v>
      </c>
      <c r="G140" s="22">
        <f t="shared" si="31"/>
        <v>0.99999775050975859</v>
      </c>
      <c r="H140" s="24">
        <f t="shared" si="32"/>
        <v>2.2494902414127438E-6</v>
      </c>
      <c r="I140" s="22">
        <f t="shared" si="33"/>
        <v>-2.249492771519711E-6</v>
      </c>
      <c r="J140" s="24">
        <f t="shared" si="34"/>
        <v>100</v>
      </c>
      <c r="AB140" s="16">
        <v>0.99983678978052715</v>
      </c>
      <c r="AC140" s="16">
        <v>0</v>
      </c>
      <c r="AD140" s="16">
        <v>1</v>
      </c>
      <c r="AE140" s="16">
        <f t="shared" si="38"/>
        <v>74</v>
      </c>
      <c r="AF140" s="16">
        <f t="shared" si="39"/>
        <v>62</v>
      </c>
      <c r="AG140" s="16">
        <f t="shared" si="35"/>
        <v>0</v>
      </c>
      <c r="AH140" s="16">
        <f t="shared" si="36"/>
        <v>0.34042553191489366</v>
      </c>
      <c r="AI140" s="16">
        <f t="shared" si="37"/>
        <v>0</v>
      </c>
    </row>
    <row r="141" spans="1:35" x14ac:dyDescent="0.25">
      <c r="A141" s="16">
        <f>'SAT Admittance'!B142</f>
        <v>1607</v>
      </c>
      <c r="B141" s="22">
        <f>'SAT Admittance'!C142</f>
        <v>0</v>
      </c>
      <c r="C141" s="23">
        <f t="shared" si="27"/>
        <v>1</v>
      </c>
      <c r="D141" s="24">
        <f t="shared" si="28"/>
        <v>1</v>
      </c>
      <c r="E141" s="16">
        <f t="shared" si="29"/>
        <v>0</v>
      </c>
      <c r="F141" s="16">
        <f t="shared" si="30"/>
        <v>8.2339133782254076E-2</v>
      </c>
      <c r="G141" s="22">
        <f t="shared" si="31"/>
        <v>8.2339133782254076E-2</v>
      </c>
      <c r="H141" s="24">
        <f t="shared" si="32"/>
        <v>0.9176608662177459</v>
      </c>
      <c r="I141" s="22">
        <f t="shared" si="33"/>
        <v>-8.5927383394583973E-2</v>
      </c>
      <c r="J141" s="24">
        <f t="shared" si="34"/>
        <v>100</v>
      </c>
      <c r="AB141" s="16">
        <v>0.99987836234656979</v>
      </c>
      <c r="AC141" s="16">
        <v>0</v>
      </c>
      <c r="AD141" s="16">
        <v>1</v>
      </c>
      <c r="AE141" s="16">
        <f t="shared" si="38"/>
        <v>74</v>
      </c>
      <c r="AF141" s="16">
        <f t="shared" si="39"/>
        <v>63</v>
      </c>
      <c r="AG141" s="16">
        <f t="shared" si="35"/>
        <v>0</v>
      </c>
      <c r="AH141" s="16">
        <f t="shared" si="36"/>
        <v>0.32978723404255317</v>
      </c>
      <c r="AI141" s="16">
        <f t="shared" si="37"/>
        <v>0</v>
      </c>
    </row>
    <row r="142" spans="1:35" x14ac:dyDescent="0.25">
      <c r="A142" s="16">
        <f>'SAT Admittance'!B143</f>
        <v>1412</v>
      </c>
      <c r="B142" s="22">
        <f>'SAT Admittance'!C143</f>
        <v>0</v>
      </c>
      <c r="C142" s="23">
        <f t="shared" si="27"/>
        <v>1</v>
      </c>
      <c r="D142" s="24">
        <f t="shared" si="28"/>
        <v>1</v>
      </c>
      <c r="E142" s="16">
        <f t="shared" si="29"/>
        <v>0</v>
      </c>
      <c r="F142" s="16">
        <f t="shared" si="30"/>
        <v>2.4867339746229645E-5</v>
      </c>
      <c r="G142" s="22">
        <f t="shared" si="31"/>
        <v>2.4867339746229645E-5</v>
      </c>
      <c r="H142" s="24">
        <f t="shared" si="32"/>
        <v>0.99997513266025373</v>
      </c>
      <c r="I142" s="22">
        <f t="shared" si="33"/>
        <v>-2.4867648943689629E-5</v>
      </c>
      <c r="J142" s="24">
        <f t="shared" si="34"/>
        <v>100</v>
      </c>
      <c r="AB142" s="16">
        <v>0.99988336531398214</v>
      </c>
      <c r="AC142" s="16">
        <v>0</v>
      </c>
      <c r="AD142" s="16">
        <v>1</v>
      </c>
      <c r="AE142" s="16">
        <f t="shared" si="38"/>
        <v>74</v>
      </c>
      <c r="AF142" s="16">
        <f t="shared" si="39"/>
        <v>64</v>
      </c>
      <c r="AG142" s="16">
        <f t="shared" si="35"/>
        <v>0</v>
      </c>
      <c r="AH142" s="16">
        <f t="shared" si="36"/>
        <v>0.31914893617021278</v>
      </c>
      <c r="AI142" s="16">
        <f t="shared" si="37"/>
        <v>0</v>
      </c>
    </row>
    <row r="143" spans="1:35" x14ac:dyDescent="0.25">
      <c r="A143" s="16">
        <f>'SAT Admittance'!B144</f>
        <v>1557</v>
      </c>
      <c r="B143" s="22">
        <f>'SAT Admittance'!C144</f>
        <v>0</v>
      </c>
      <c r="C143" s="23">
        <f t="shared" si="27"/>
        <v>1</v>
      </c>
      <c r="D143" s="24">
        <f t="shared" si="28"/>
        <v>1</v>
      </c>
      <c r="E143" s="16">
        <f t="shared" si="29"/>
        <v>0</v>
      </c>
      <c r="F143" s="16">
        <f t="shared" si="30"/>
        <v>1.0865639205530082E-2</v>
      </c>
      <c r="G143" s="22">
        <f t="shared" si="31"/>
        <v>1.0865639205530082E-2</v>
      </c>
      <c r="H143" s="24">
        <f t="shared" si="32"/>
        <v>0.98913436079446992</v>
      </c>
      <c r="I143" s="22">
        <f t="shared" si="33"/>
        <v>-1.0925101385218627E-2</v>
      </c>
      <c r="J143" s="24">
        <f t="shared" si="34"/>
        <v>100</v>
      </c>
      <c r="AB143" s="16">
        <v>0.99991307528888274</v>
      </c>
      <c r="AC143" s="16">
        <v>0</v>
      </c>
      <c r="AD143" s="16">
        <v>1</v>
      </c>
      <c r="AE143" s="16">
        <f t="shared" si="38"/>
        <v>74</v>
      </c>
      <c r="AF143" s="16">
        <f t="shared" si="39"/>
        <v>65</v>
      </c>
      <c r="AG143" s="16">
        <f t="shared" si="35"/>
        <v>0</v>
      </c>
      <c r="AH143" s="16">
        <f t="shared" si="36"/>
        <v>0.30851063829787229</v>
      </c>
      <c r="AI143" s="16">
        <f t="shared" si="37"/>
        <v>0</v>
      </c>
    </row>
    <row r="144" spans="1:35" x14ac:dyDescent="0.25">
      <c r="A144" s="16">
        <f>'SAT Admittance'!B145</f>
        <v>1821</v>
      </c>
      <c r="B144" s="22">
        <f>'SAT Admittance'!C145</f>
        <v>1</v>
      </c>
      <c r="C144" s="23">
        <f t="shared" si="27"/>
        <v>0</v>
      </c>
      <c r="D144" s="24">
        <f t="shared" si="28"/>
        <v>1</v>
      </c>
      <c r="E144" s="16">
        <f t="shared" si="29"/>
        <v>1</v>
      </c>
      <c r="F144" s="16">
        <f t="shared" si="30"/>
        <v>0.99861138669413696</v>
      </c>
      <c r="G144" s="22">
        <f t="shared" si="31"/>
        <v>0.99861138669413696</v>
      </c>
      <c r="H144" s="24">
        <f t="shared" si="32"/>
        <v>1.3886133058630401E-3</v>
      </c>
      <c r="I144" s="22">
        <f t="shared" si="33"/>
        <v>-1.3895783227799914E-3</v>
      </c>
      <c r="J144" s="24">
        <f t="shared" si="34"/>
        <v>100</v>
      </c>
      <c r="AB144" s="16">
        <v>0.99992651830468626</v>
      </c>
      <c r="AC144" s="16">
        <v>0</v>
      </c>
      <c r="AD144" s="16">
        <v>1</v>
      </c>
      <c r="AE144" s="16">
        <f t="shared" si="38"/>
        <v>74</v>
      </c>
      <c r="AF144" s="16">
        <f t="shared" si="39"/>
        <v>66</v>
      </c>
      <c r="AG144" s="16">
        <f t="shared" si="35"/>
        <v>0</v>
      </c>
      <c r="AH144" s="16">
        <f t="shared" si="36"/>
        <v>0.2978723404255319</v>
      </c>
      <c r="AI144" s="16">
        <f t="shared" si="37"/>
        <v>0</v>
      </c>
    </row>
    <row r="145" spans="1:35" x14ac:dyDescent="0.25">
      <c r="A145" s="16">
        <f>'SAT Admittance'!B146</f>
        <v>1760</v>
      </c>
      <c r="B145" s="22">
        <f>'SAT Admittance'!C146</f>
        <v>1</v>
      </c>
      <c r="C145" s="23">
        <f t="shared" si="27"/>
        <v>0</v>
      </c>
      <c r="D145" s="24">
        <f t="shared" si="28"/>
        <v>1</v>
      </c>
      <c r="E145" s="16">
        <f t="shared" si="29"/>
        <v>1</v>
      </c>
      <c r="F145" s="16">
        <f t="shared" si="30"/>
        <v>0.98229010570323516</v>
      </c>
      <c r="G145" s="22">
        <f t="shared" si="31"/>
        <v>0.98229010570323516</v>
      </c>
      <c r="H145" s="24">
        <f t="shared" si="32"/>
        <v>1.7709894296764839E-2</v>
      </c>
      <c r="I145" s="22">
        <f t="shared" si="33"/>
        <v>-1.7868590933498556E-2</v>
      </c>
      <c r="J145" s="24">
        <f t="shared" si="34"/>
        <v>100</v>
      </c>
      <c r="AB145" s="16">
        <v>0.99993243889014705</v>
      </c>
      <c r="AC145" s="16">
        <v>0</v>
      </c>
      <c r="AD145" s="16">
        <v>1</v>
      </c>
      <c r="AE145" s="16">
        <f t="shared" si="38"/>
        <v>74</v>
      </c>
      <c r="AF145" s="16">
        <f t="shared" si="39"/>
        <v>67</v>
      </c>
      <c r="AG145" s="16">
        <f t="shared" si="35"/>
        <v>0</v>
      </c>
      <c r="AH145" s="16">
        <f t="shared" si="36"/>
        <v>0.28723404255319152</v>
      </c>
      <c r="AI145" s="16">
        <f t="shared" si="37"/>
        <v>0</v>
      </c>
    </row>
    <row r="146" spans="1:35" x14ac:dyDescent="0.25">
      <c r="A146" s="16">
        <f>'SAT Admittance'!B147</f>
        <v>1685</v>
      </c>
      <c r="B146" s="22">
        <f>'SAT Admittance'!C147</f>
        <v>1</v>
      </c>
      <c r="C146" s="23">
        <f t="shared" si="27"/>
        <v>0</v>
      </c>
      <c r="D146" s="24">
        <f t="shared" si="28"/>
        <v>1</v>
      </c>
      <c r="E146" s="16">
        <f t="shared" si="29"/>
        <v>1</v>
      </c>
      <c r="F146" s="16">
        <f t="shared" si="30"/>
        <v>0.70378725837361988</v>
      </c>
      <c r="G146" s="22">
        <f t="shared" si="31"/>
        <v>0.70378725837361988</v>
      </c>
      <c r="H146" s="24">
        <f t="shared" si="32"/>
        <v>0.29621274162638012</v>
      </c>
      <c r="I146" s="22">
        <f t="shared" si="33"/>
        <v>-0.35127915830283496</v>
      </c>
      <c r="J146" s="24">
        <f t="shared" si="34"/>
        <v>100</v>
      </c>
      <c r="AB146" s="16">
        <v>0.99993243889014705</v>
      </c>
      <c r="AC146" s="16">
        <v>0</v>
      </c>
      <c r="AD146" s="16">
        <v>1</v>
      </c>
      <c r="AE146" s="16">
        <f t="shared" si="38"/>
        <v>74</v>
      </c>
      <c r="AF146" s="16">
        <f t="shared" si="39"/>
        <v>68</v>
      </c>
      <c r="AG146" s="16">
        <f t="shared" si="35"/>
        <v>0</v>
      </c>
      <c r="AH146" s="16">
        <f t="shared" si="36"/>
        <v>0.27659574468085102</v>
      </c>
      <c r="AI146" s="16">
        <f t="shared" si="37"/>
        <v>0</v>
      </c>
    </row>
    <row r="147" spans="1:35" x14ac:dyDescent="0.25">
      <c r="A147" s="16">
        <f>'SAT Admittance'!B148</f>
        <v>1773</v>
      </c>
      <c r="B147" s="22">
        <f>'SAT Admittance'!C148</f>
        <v>1</v>
      </c>
      <c r="C147" s="23">
        <f t="shared" si="27"/>
        <v>0</v>
      </c>
      <c r="D147" s="24">
        <f t="shared" si="28"/>
        <v>1</v>
      </c>
      <c r="E147" s="16">
        <f t="shared" si="29"/>
        <v>1</v>
      </c>
      <c r="F147" s="16">
        <f t="shared" si="30"/>
        <v>0.98966496075397115</v>
      </c>
      <c r="G147" s="22">
        <f t="shared" si="31"/>
        <v>0.98966496075397115</v>
      </c>
      <c r="H147" s="24">
        <f t="shared" si="32"/>
        <v>1.0335039246028854E-2</v>
      </c>
      <c r="I147" s="22">
        <f t="shared" si="33"/>
        <v>-1.0388816612488071E-2</v>
      </c>
      <c r="J147" s="24">
        <f t="shared" si="34"/>
        <v>100</v>
      </c>
      <c r="AB147" s="16">
        <v>0.99996247548608019</v>
      </c>
      <c r="AC147" s="16">
        <v>0</v>
      </c>
      <c r="AD147" s="16">
        <v>1</v>
      </c>
      <c r="AE147" s="16">
        <f t="shared" si="38"/>
        <v>74</v>
      </c>
      <c r="AF147" s="16">
        <f t="shared" si="39"/>
        <v>69</v>
      </c>
      <c r="AG147" s="16">
        <f t="shared" si="35"/>
        <v>0</v>
      </c>
      <c r="AH147" s="16">
        <f t="shared" si="36"/>
        <v>0.26595744680851063</v>
      </c>
      <c r="AI147" s="16">
        <f t="shared" si="37"/>
        <v>0</v>
      </c>
    </row>
    <row r="148" spans="1:35" x14ac:dyDescent="0.25">
      <c r="A148" s="16">
        <f>'SAT Admittance'!B149</f>
        <v>1826</v>
      </c>
      <c r="B148" s="22">
        <f>'SAT Admittance'!C149</f>
        <v>1</v>
      </c>
      <c r="C148" s="23">
        <f t="shared" si="27"/>
        <v>0</v>
      </c>
      <c r="D148" s="24">
        <f t="shared" si="28"/>
        <v>1</v>
      </c>
      <c r="E148" s="16">
        <f t="shared" si="29"/>
        <v>1</v>
      </c>
      <c r="F148" s="16">
        <f t="shared" si="30"/>
        <v>0.99887414316005396</v>
      </c>
      <c r="G148" s="22">
        <f t="shared" si="31"/>
        <v>0.99887414316005396</v>
      </c>
      <c r="H148" s="24">
        <f t="shared" si="32"/>
        <v>1.1258568399460378E-3</v>
      </c>
      <c r="I148" s="22">
        <f t="shared" si="33"/>
        <v>-1.1264910928547387E-3</v>
      </c>
      <c r="J148" s="24">
        <f t="shared" si="34"/>
        <v>100</v>
      </c>
      <c r="AB148" s="16">
        <v>0.99998238190092115</v>
      </c>
      <c r="AC148" s="16">
        <v>0</v>
      </c>
      <c r="AD148" s="16">
        <v>1</v>
      </c>
      <c r="AE148" s="16">
        <f t="shared" si="38"/>
        <v>74</v>
      </c>
      <c r="AF148" s="16">
        <f t="shared" si="39"/>
        <v>70</v>
      </c>
      <c r="AG148" s="16">
        <f t="shared" si="35"/>
        <v>0</v>
      </c>
      <c r="AH148" s="16">
        <f t="shared" si="36"/>
        <v>0.25531914893617025</v>
      </c>
      <c r="AI148" s="16">
        <f t="shared" si="37"/>
        <v>0</v>
      </c>
    </row>
    <row r="149" spans="1:35" x14ac:dyDescent="0.25">
      <c r="A149" s="16">
        <f>'SAT Admittance'!B150</f>
        <v>1565</v>
      </c>
      <c r="B149" s="22">
        <f>'SAT Admittance'!C150</f>
        <v>0</v>
      </c>
      <c r="C149" s="23">
        <f t="shared" si="27"/>
        <v>1</v>
      </c>
      <c r="D149" s="24">
        <f t="shared" si="28"/>
        <v>1</v>
      </c>
      <c r="E149" s="16">
        <f t="shared" si="29"/>
        <v>0</v>
      </c>
      <c r="F149" s="16">
        <f t="shared" si="30"/>
        <v>1.513960413327807E-2</v>
      </c>
      <c r="G149" s="22">
        <f t="shared" si="31"/>
        <v>1.513960413327807E-2</v>
      </c>
      <c r="H149" s="24">
        <f t="shared" si="32"/>
        <v>0.98486039586672192</v>
      </c>
      <c r="I149" s="22">
        <f t="shared" si="33"/>
        <v>-1.5255377939251979E-2</v>
      </c>
      <c r="J149" s="24">
        <f t="shared" si="34"/>
        <v>100</v>
      </c>
      <c r="AB149" s="16">
        <v>0.99998630677129996</v>
      </c>
      <c r="AC149" s="16">
        <v>0</v>
      </c>
      <c r="AD149" s="16">
        <v>1</v>
      </c>
      <c r="AE149" s="16">
        <f t="shared" si="38"/>
        <v>74</v>
      </c>
      <c r="AF149" s="16">
        <f t="shared" si="39"/>
        <v>71</v>
      </c>
      <c r="AG149" s="16">
        <f t="shared" si="35"/>
        <v>0</v>
      </c>
      <c r="AH149" s="16">
        <f t="shared" si="36"/>
        <v>0.24468085106382975</v>
      </c>
      <c r="AI149" s="16">
        <f t="shared" si="37"/>
        <v>0</v>
      </c>
    </row>
    <row r="150" spans="1:35" x14ac:dyDescent="0.25">
      <c r="A150" s="16">
        <f>'SAT Admittance'!B151</f>
        <v>1510</v>
      </c>
      <c r="B150" s="22">
        <f>'SAT Admittance'!C151</f>
        <v>0</v>
      </c>
      <c r="C150" s="23">
        <f t="shared" si="27"/>
        <v>1</v>
      </c>
      <c r="D150" s="24">
        <f t="shared" si="28"/>
        <v>1</v>
      </c>
      <c r="E150" s="16">
        <f t="shared" si="29"/>
        <v>0</v>
      </c>
      <c r="F150" s="16">
        <f t="shared" si="30"/>
        <v>1.5231453467477191E-3</v>
      </c>
      <c r="G150" s="22">
        <f t="shared" si="31"/>
        <v>1.5231453467477191E-3</v>
      </c>
      <c r="H150" s="24">
        <f t="shared" si="32"/>
        <v>0.99847685465325231</v>
      </c>
      <c r="I150" s="22">
        <f t="shared" si="33"/>
        <v>-1.524306511853282E-3</v>
      </c>
      <c r="J150" s="24">
        <f t="shared" si="34"/>
        <v>100</v>
      </c>
      <c r="AB150" s="16">
        <v>0.99998741012618775</v>
      </c>
      <c r="AC150" s="16">
        <v>0</v>
      </c>
      <c r="AD150" s="16">
        <v>1</v>
      </c>
      <c r="AE150" s="16">
        <f t="shared" si="38"/>
        <v>74</v>
      </c>
      <c r="AF150" s="16">
        <f t="shared" si="39"/>
        <v>72</v>
      </c>
      <c r="AG150" s="16">
        <f t="shared" si="35"/>
        <v>0</v>
      </c>
      <c r="AH150" s="16">
        <f t="shared" si="36"/>
        <v>0.23404255319148937</v>
      </c>
      <c r="AI150" s="16">
        <f t="shared" si="37"/>
        <v>0</v>
      </c>
    </row>
    <row r="151" spans="1:35" x14ac:dyDescent="0.25">
      <c r="A151" s="16">
        <f>'SAT Admittance'!B152</f>
        <v>1374</v>
      </c>
      <c r="B151" s="22">
        <f>'SAT Admittance'!C152</f>
        <v>0</v>
      </c>
      <c r="C151" s="23">
        <f t="shared" si="27"/>
        <v>1</v>
      </c>
      <c r="D151" s="24">
        <f t="shared" si="28"/>
        <v>1</v>
      </c>
      <c r="E151" s="16">
        <f t="shared" si="29"/>
        <v>0</v>
      </c>
      <c r="F151" s="16">
        <f t="shared" si="30"/>
        <v>5.0399198494567593E-6</v>
      </c>
      <c r="G151" s="22">
        <f t="shared" si="31"/>
        <v>5.0399198494567593E-6</v>
      </c>
      <c r="H151" s="24">
        <f t="shared" si="32"/>
        <v>0.99999496008015054</v>
      </c>
      <c r="I151" s="22">
        <f t="shared" si="33"/>
        <v>-5.0399325498975577E-6</v>
      </c>
      <c r="J151" s="24">
        <f t="shared" si="34"/>
        <v>100</v>
      </c>
      <c r="AB151" s="16">
        <v>0.99998792800295899</v>
      </c>
      <c r="AC151" s="16">
        <v>0</v>
      </c>
      <c r="AD151" s="16">
        <v>1</v>
      </c>
      <c r="AE151" s="16">
        <f t="shared" si="38"/>
        <v>74</v>
      </c>
      <c r="AF151" s="16">
        <f t="shared" si="39"/>
        <v>73</v>
      </c>
      <c r="AG151" s="16">
        <f t="shared" si="35"/>
        <v>0</v>
      </c>
      <c r="AH151" s="16">
        <f t="shared" si="36"/>
        <v>0.22340425531914898</v>
      </c>
      <c r="AI151" s="16">
        <f t="shared" si="37"/>
        <v>0</v>
      </c>
    </row>
    <row r="152" spans="1:35" x14ac:dyDescent="0.25">
      <c r="A152" s="16">
        <f>'SAT Admittance'!B153</f>
        <v>1402</v>
      </c>
      <c r="B152" s="22">
        <f>'SAT Admittance'!C153</f>
        <v>0</v>
      </c>
      <c r="C152" s="23">
        <f t="shared" si="27"/>
        <v>1</v>
      </c>
      <c r="D152" s="24">
        <f t="shared" si="28"/>
        <v>1</v>
      </c>
      <c r="E152" s="16">
        <f t="shared" si="29"/>
        <v>0</v>
      </c>
      <c r="F152" s="16">
        <f t="shared" si="30"/>
        <v>1.6338350699349726E-5</v>
      </c>
      <c r="G152" s="22">
        <f t="shared" si="31"/>
        <v>1.6338350699349726E-5</v>
      </c>
      <c r="H152" s="24">
        <f t="shared" si="32"/>
        <v>0.99998366164930064</v>
      </c>
      <c r="I152" s="22">
        <f t="shared" si="33"/>
        <v>-1.6338484171668671E-5</v>
      </c>
      <c r="J152" s="24">
        <f t="shared" si="34"/>
        <v>100</v>
      </c>
      <c r="AB152" s="16">
        <v>0.99998792800295899</v>
      </c>
      <c r="AC152" s="16">
        <v>0</v>
      </c>
      <c r="AD152" s="16">
        <v>1</v>
      </c>
      <c r="AE152" s="16">
        <f t="shared" si="38"/>
        <v>74</v>
      </c>
      <c r="AF152" s="16">
        <f t="shared" si="39"/>
        <v>74</v>
      </c>
      <c r="AG152" s="16">
        <f t="shared" si="35"/>
        <v>0</v>
      </c>
      <c r="AH152" s="16">
        <f t="shared" si="36"/>
        <v>0.21276595744680848</v>
      </c>
      <c r="AI152" s="16">
        <f t="shared" si="37"/>
        <v>0</v>
      </c>
    </row>
    <row r="153" spans="1:35" x14ac:dyDescent="0.25">
      <c r="A153" s="16">
        <f>'SAT Admittance'!B154</f>
        <v>1702</v>
      </c>
      <c r="B153" s="22">
        <f>'SAT Admittance'!C154</f>
        <v>1</v>
      </c>
      <c r="C153" s="23">
        <f t="shared" si="27"/>
        <v>0</v>
      </c>
      <c r="D153" s="24">
        <f t="shared" si="28"/>
        <v>1</v>
      </c>
      <c r="E153" s="16">
        <f t="shared" si="29"/>
        <v>1</v>
      </c>
      <c r="F153" s="16">
        <f t="shared" si="30"/>
        <v>0.82913099337989449</v>
      </c>
      <c r="G153" s="22">
        <f t="shared" si="31"/>
        <v>0.82913099337989449</v>
      </c>
      <c r="H153" s="24">
        <f t="shared" si="32"/>
        <v>0.17086900662010551</v>
      </c>
      <c r="I153" s="22">
        <f t="shared" si="33"/>
        <v>-0.18737712260244102</v>
      </c>
      <c r="J153" s="24">
        <f t="shared" si="34"/>
        <v>100</v>
      </c>
      <c r="AB153" s="16">
        <v>0.99998792800295899</v>
      </c>
      <c r="AC153" s="16">
        <v>0</v>
      </c>
      <c r="AD153" s="16">
        <v>1</v>
      </c>
      <c r="AE153" s="16">
        <f t="shared" si="38"/>
        <v>74</v>
      </c>
      <c r="AF153" s="16">
        <f t="shared" si="39"/>
        <v>75</v>
      </c>
      <c r="AG153" s="16">
        <f t="shared" si="35"/>
        <v>0</v>
      </c>
      <c r="AH153" s="16">
        <f t="shared" si="36"/>
        <v>0.2021276595744681</v>
      </c>
      <c r="AI153" s="16">
        <f t="shared" si="37"/>
        <v>0</v>
      </c>
    </row>
    <row r="154" spans="1:35" x14ac:dyDescent="0.25">
      <c r="A154" s="16">
        <f>'SAT Admittance'!B155</f>
        <v>1956</v>
      </c>
      <c r="B154" s="22">
        <f>'SAT Admittance'!C155</f>
        <v>1</v>
      </c>
      <c r="C154" s="23">
        <f t="shared" si="27"/>
        <v>0</v>
      </c>
      <c r="D154" s="24">
        <f t="shared" si="28"/>
        <v>1</v>
      </c>
      <c r="E154" s="16">
        <f t="shared" si="29"/>
        <v>1</v>
      </c>
      <c r="F154" s="16">
        <f t="shared" si="30"/>
        <v>0.99999520876268622</v>
      </c>
      <c r="G154" s="22">
        <f t="shared" si="31"/>
        <v>0.99999520876268622</v>
      </c>
      <c r="H154" s="24">
        <f t="shared" si="32"/>
        <v>4.791237313783725E-6</v>
      </c>
      <c r="I154" s="22">
        <f t="shared" si="33"/>
        <v>-4.791248791797886E-6</v>
      </c>
      <c r="J154" s="24">
        <f t="shared" si="34"/>
        <v>100</v>
      </c>
      <c r="AB154" s="16">
        <v>0.99998890072583446</v>
      </c>
      <c r="AC154" s="16">
        <v>0</v>
      </c>
      <c r="AD154" s="16">
        <v>1</v>
      </c>
      <c r="AE154" s="16">
        <f t="shared" si="38"/>
        <v>74</v>
      </c>
      <c r="AF154" s="16">
        <f t="shared" si="39"/>
        <v>76</v>
      </c>
      <c r="AG154" s="16">
        <f t="shared" si="35"/>
        <v>0</v>
      </c>
      <c r="AH154" s="16">
        <f t="shared" si="36"/>
        <v>0.19148936170212771</v>
      </c>
      <c r="AI154" s="16">
        <f t="shared" si="37"/>
        <v>0</v>
      </c>
    </row>
    <row r="155" spans="1:35" x14ac:dyDescent="0.25">
      <c r="A155" s="16">
        <f>'SAT Admittance'!B156</f>
        <v>1933</v>
      </c>
      <c r="B155" s="22">
        <f>'SAT Admittance'!C156</f>
        <v>1</v>
      </c>
      <c r="C155" s="23">
        <f t="shared" si="27"/>
        <v>0</v>
      </c>
      <c r="D155" s="24">
        <f t="shared" si="28"/>
        <v>1</v>
      </c>
      <c r="E155" s="16">
        <f t="shared" si="29"/>
        <v>1</v>
      </c>
      <c r="F155" s="16">
        <f t="shared" si="30"/>
        <v>0.99998741012618775</v>
      </c>
      <c r="G155" s="22">
        <f t="shared" si="31"/>
        <v>0.99998741012618775</v>
      </c>
      <c r="H155" s="24">
        <f t="shared" si="32"/>
        <v>1.2589873812252073E-5</v>
      </c>
      <c r="I155" s="22">
        <f t="shared" si="33"/>
        <v>-1.258995306537857E-5</v>
      </c>
      <c r="J155" s="24">
        <f t="shared" si="34"/>
        <v>100</v>
      </c>
      <c r="AB155" s="16">
        <v>0.99999456530910169</v>
      </c>
      <c r="AC155" s="16">
        <v>0</v>
      </c>
      <c r="AD155" s="16">
        <v>1</v>
      </c>
      <c r="AE155" s="16">
        <f t="shared" si="38"/>
        <v>74</v>
      </c>
      <c r="AF155" s="16">
        <f t="shared" si="39"/>
        <v>77</v>
      </c>
      <c r="AG155" s="16">
        <f t="shared" si="35"/>
        <v>0</v>
      </c>
      <c r="AH155" s="16">
        <f t="shared" si="36"/>
        <v>0.18085106382978722</v>
      </c>
      <c r="AI155" s="16">
        <f t="shared" si="37"/>
        <v>0</v>
      </c>
    </row>
    <row r="156" spans="1:35" x14ac:dyDescent="0.25">
      <c r="A156" s="16">
        <f>'SAT Admittance'!B157</f>
        <v>1832</v>
      </c>
      <c r="B156" s="22">
        <f>'SAT Admittance'!C157</f>
        <v>1</v>
      </c>
      <c r="C156" s="23">
        <f t="shared" si="27"/>
        <v>0</v>
      </c>
      <c r="D156" s="24">
        <f t="shared" si="28"/>
        <v>1</v>
      </c>
      <c r="E156" s="16">
        <f t="shared" si="29"/>
        <v>1</v>
      </c>
      <c r="F156" s="16">
        <f t="shared" si="30"/>
        <v>0.99912473971767923</v>
      </c>
      <c r="G156" s="22">
        <f t="shared" si="31"/>
        <v>0.99912473971767923</v>
      </c>
      <c r="H156" s="24">
        <f t="shared" si="32"/>
        <v>8.7526028232076669E-4</v>
      </c>
      <c r="I156" s="22">
        <f t="shared" si="33"/>
        <v>-8.7564354625512312E-4</v>
      </c>
      <c r="J156" s="24">
        <f t="shared" si="34"/>
        <v>100</v>
      </c>
      <c r="AB156" s="16">
        <v>0.99999478886332693</v>
      </c>
      <c r="AC156" s="16">
        <v>0</v>
      </c>
      <c r="AD156" s="16">
        <v>1</v>
      </c>
      <c r="AE156" s="16">
        <f t="shared" si="38"/>
        <v>74</v>
      </c>
      <c r="AF156" s="16">
        <f t="shared" si="39"/>
        <v>78</v>
      </c>
      <c r="AG156" s="16">
        <f t="shared" si="35"/>
        <v>0</v>
      </c>
      <c r="AH156" s="16">
        <f t="shared" si="36"/>
        <v>0.17021276595744683</v>
      </c>
      <c r="AI156" s="16">
        <f t="shared" si="37"/>
        <v>0</v>
      </c>
    </row>
    <row r="157" spans="1:35" x14ac:dyDescent="0.25">
      <c r="A157" s="16">
        <f>'SAT Admittance'!B158</f>
        <v>1893</v>
      </c>
      <c r="B157" s="22">
        <f>'SAT Admittance'!C158</f>
        <v>1</v>
      </c>
      <c r="C157" s="23">
        <f t="shared" si="27"/>
        <v>0</v>
      </c>
      <c r="D157" s="24">
        <f t="shared" si="28"/>
        <v>1</v>
      </c>
      <c r="E157" s="16">
        <f t="shared" si="29"/>
        <v>1</v>
      </c>
      <c r="F157" s="16">
        <f t="shared" si="30"/>
        <v>0.99993243889014705</v>
      </c>
      <c r="G157" s="22">
        <f t="shared" si="31"/>
        <v>0.99993243889014705</v>
      </c>
      <c r="H157" s="24">
        <f t="shared" si="32"/>
        <v>6.7561109852953827E-5</v>
      </c>
      <c r="I157" s="22">
        <f t="shared" si="33"/>
        <v>-6.7563392207535631E-5</v>
      </c>
      <c r="J157" s="24">
        <f t="shared" si="34"/>
        <v>100</v>
      </c>
      <c r="AB157" s="16">
        <v>0.99999520876268622</v>
      </c>
      <c r="AC157" s="16">
        <v>0</v>
      </c>
      <c r="AD157" s="16">
        <v>1</v>
      </c>
      <c r="AE157" s="16">
        <f t="shared" si="38"/>
        <v>74</v>
      </c>
      <c r="AF157" s="16">
        <f t="shared" si="39"/>
        <v>79</v>
      </c>
      <c r="AG157" s="16">
        <f t="shared" si="35"/>
        <v>0</v>
      </c>
      <c r="AH157" s="16">
        <f t="shared" si="36"/>
        <v>0.15957446808510634</v>
      </c>
      <c r="AI157" s="16">
        <f t="shared" si="37"/>
        <v>0</v>
      </c>
    </row>
    <row r="158" spans="1:35" x14ac:dyDescent="0.25">
      <c r="A158" s="16">
        <f>'SAT Admittance'!B159</f>
        <v>1831</v>
      </c>
      <c r="B158" s="22">
        <f>'SAT Admittance'!C159</f>
        <v>1</v>
      </c>
      <c r="C158" s="23">
        <f t="shared" si="27"/>
        <v>0</v>
      </c>
      <c r="D158" s="24">
        <f t="shared" si="28"/>
        <v>1</v>
      </c>
      <c r="E158" s="16">
        <f t="shared" si="29"/>
        <v>1</v>
      </c>
      <c r="F158" s="16">
        <f t="shared" si="30"/>
        <v>0.99908722571484976</v>
      </c>
      <c r="G158" s="22">
        <f t="shared" si="31"/>
        <v>0.99908722571484976</v>
      </c>
      <c r="H158" s="24">
        <f t="shared" si="32"/>
        <v>9.1277428515024184E-4</v>
      </c>
      <c r="I158" s="22">
        <f t="shared" si="33"/>
        <v>-9.1319111726645202E-4</v>
      </c>
      <c r="J158" s="24">
        <f t="shared" si="34"/>
        <v>100</v>
      </c>
      <c r="AB158" s="16">
        <v>0.99999627614077302</v>
      </c>
      <c r="AC158" s="16">
        <v>0</v>
      </c>
      <c r="AD158" s="16">
        <v>1</v>
      </c>
      <c r="AE158" s="16">
        <f t="shared" si="38"/>
        <v>74</v>
      </c>
      <c r="AF158" s="16">
        <f t="shared" si="39"/>
        <v>80</v>
      </c>
      <c r="AG158" s="16">
        <f t="shared" si="35"/>
        <v>0</v>
      </c>
      <c r="AH158" s="16">
        <f t="shared" si="36"/>
        <v>0.14893617021276595</v>
      </c>
      <c r="AI158" s="16">
        <f t="shared" si="37"/>
        <v>0</v>
      </c>
    </row>
    <row r="159" spans="1:35" x14ac:dyDescent="0.25">
      <c r="A159" s="16">
        <f>'SAT Admittance'!B160</f>
        <v>1487</v>
      </c>
      <c r="B159" s="22">
        <f>'SAT Admittance'!C160</f>
        <v>0</v>
      </c>
      <c r="C159" s="23">
        <f t="shared" si="27"/>
        <v>1</v>
      </c>
      <c r="D159" s="24">
        <f t="shared" si="28"/>
        <v>1</v>
      </c>
      <c r="E159" s="16">
        <f t="shared" si="29"/>
        <v>0</v>
      </c>
      <c r="F159" s="16">
        <f t="shared" si="30"/>
        <v>5.801953120155868E-4</v>
      </c>
      <c r="G159" s="22">
        <f t="shared" si="31"/>
        <v>5.801953120155868E-4</v>
      </c>
      <c r="H159" s="24">
        <f t="shared" si="32"/>
        <v>0.99941980468798441</v>
      </c>
      <c r="I159" s="22">
        <f t="shared" si="33"/>
        <v>-5.8036369044702895E-4</v>
      </c>
      <c r="J159" s="24">
        <f t="shared" si="34"/>
        <v>100</v>
      </c>
      <c r="AB159" s="16">
        <v>0.99999657619973137</v>
      </c>
      <c r="AC159" s="16">
        <v>0</v>
      </c>
      <c r="AD159" s="16">
        <v>1</v>
      </c>
      <c r="AE159" s="16">
        <f t="shared" si="38"/>
        <v>74</v>
      </c>
      <c r="AF159" s="16">
        <f t="shared" si="39"/>
        <v>81</v>
      </c>
      <c r="AG159" s="16">
        <f t="shared" si="35"/>
        <v>0</v>
      </c>
      <c r="AH159" s="16">
        <f t="shared" si="36"/>
        <v>0.13829787234042556</v>
      </c>
      <c r="AI159" s="16">
        <f t="shared" si="37"/>
        <v>0</v>
      </c>
    </row>
    <row r="160" spans="1:35" x14ac:dyDescent="0.25">
      <c r="A160" s="16">
        <f>'SAT Admittance'!B161</f>
        <v>2041</v>
      </c>
      <c r="B160" s="22">
        <f>'SAT Admittance'!C161</f>
        <v>1</v>
      </c>
      <c r="C160" s="23">
        <f t="shared" si="27"/>
        <v>0</v>
      </c>
      <c r="D160" s="24">
        <f t="shared" si="28"/>
        <v>1</v>
      </c>
      <c r="E160" s="16">
        <f t="shared" si="29"/>
        <v>1</v>
      </c>
      <c r="F160" s="16">
        <f t="shared" si="30"/>
        <v>0.99999986515378825</v>
      </c>
      <c r="G160" s="22">
        <f t="shared" si="31"/>
        <v>0.99999986515378825</v>
      </c>
      <c r="H160" s="24">
        <f t="shared" si="32"/>
        <v>1.3484621175230416E-7</v>
      </c>
      <c r="I160" s="22">
        <f t="shared" si="33"/>
        <v>-1.3484622084405538E-7</v>
      </c>
      <c r="J160" s="24">
        <f t="shared" si="34"/>
        <v>100</v>
      </c>
      <c r="AB160" s="16">
        <v>0.99999685208079003</v>
      </c>
      <c r="AC160" s="16">
        <v>0</v>
      </c>
      <c r="AD160" s="16">
        <v>1</v>
      </c>
      <c r="AE160" s="16">
        <f t="shared" si="38"/>
        <v>74</v>
      </c>
      <c r="AF160" s="16">
        <f t="shared" si="39"/>
        <v>82</v>
      </c>
      <c r="AG160" s="16">
        <f t="shared" si="35"/>
        <v>0</v>
      </c>
      <c r="AH160" s="16">
        <f t="shared" si="36"/>
        <v>0.12765957446808507</v>
      </c>
      <c r="AI160" s="16">
        <f t="shared" si="37"/>
        <v>0</v>
      </c>
    </row>
    <row r="161" spans="1:35" x14ac:dyDescent="0.25">
      <c r="A161" s="16">
        <f>'SAT Admittance'!B162</f>
        <v>1850</v>
      </c>
      <c r="B161" s="22">
        <f>'SAT Admittance'!C162</f>
        <v>1</v>
      </c>
      <c r="C161" s="23">
        <f t="shared" si="27"/>
        <v>0</v>
      </c>
      <c r="D161" s="24">
        <f t="shared" si="28"/>
        <v>1</v>
      </c>
      <c r="E161" s="16">
        <f t="shared" si="29"/>
        <v>1</v>
      </c>
      <c r="F161" s="16">
        <f t="shared" si="30"/>
        <v>0.99958887465617485</v>
      </c>
      <c r="G161" s="22">
        <f t="shared" si="31"/>
        <v>0.99958887465617485</v>
      </c>
      <c r="H161" s="24">
        <f t="shared" si="32"/>
        <v>4.111253438251472E-4</v>
      </c>
      <c r="I161" s="22">
        <f t="shared" si="33"/>
        <v>-4.1120987901981619E-4</v>
      </c>
      <c r="J161" s="24">
        <f t="shared" si="34"/>
        <v>100</v>
      </c>
      <c r="AB161" s="16">
        <v>0.99999775050975859</v>
      </c>
      <c r="AC161" s="16">
        <v>0</v>
      </c>
      <c r="AD161" s="16">
        <v>1</v>
      </c>
      <c r="AE161" s="16">
        <f t="shared" si="38"/>
        <v>74</v>
      </c>
      <c r="AF161" s="16">
        <f t="shared" si="39"/>
        <v>83</v>
      </c>
      <c r="AG161" s="16">
        <f t="shared" si="35"/>
        <v>0</v>
      </c>
      <c r="AH161" s="16">
        <f t="shared" si="36"/>
        <v>0.11702127659574468</v>
      </c>
      <c r="AI161" s="16">
        <f t="shared" si="37"/>
        <v>0</v>
      </c>
    </row>
    <row r="162" spans="1:35" x14ac:dyDescent="0.25">
      <c r="A162" s="16">
        <f>'SAT Admittance'!B163</f>
        <v>1555</v>
      </c>
      <c r="B162" s="22">
        <f>'SAT Admittance'!C163</f>
        <v>0</v>
      </c>
      <c r="C162" s="23">
        <f t="shared" si="27"/>
        <v>1</v>
      </c>
      <c r="D162" s="24">
        <f t="shared" si="28"/>
        <v>1</v>
      </c>
      <c r="E162" s="16">
        <f t="shared" si="29"/>
        <v>0</v>
      </c>
      <c r="F162" s="16">
        <f t="shared" si="30"/>
        <v>9.9988653529118794E-3</v>
      </c>
      <c r="G162" s="22">
        <f t="shared" si="31"/>
        <v>9.9988653529118794E-3</v>
      </c>
      <c r="H162" s="24">
        <f t="shared" si="32"/>
        <v>0.99000113464708817</v>
      </c>
      <c r="I162" s="22">
        <f t="shared" si="33"/>
        <v>-1.0049189745988358E-2</v>
      </c>
      <c r="J162" s="24">
        <f t="shared" si="34"/>
        <v>100</v>
      </c>
      <c r="AB162" s="16">
        <v>0.9999978430420835</v>
      </c>
      <c r="AC162" s="16">
        <v>0</v>
      </c>
      <c r="AD162" s="16">
        <v>1</v>
      </c>
      <c r="AE162" s="16">
        <f t="shared" si="38"/>
        <v>74</v>
      </c>
      <c r="AF162" s="16">
        <f t="shared" si="39"/>
        <v>84</v>
      </c>
      <c r="AG162" s="16">
        <f t="shared" si="35"/>
        <v>0</v>
      </c>
      <c r="AH162" s="16">
        <f t="shared" si="36"/>
        <v>0.1063829787234043</v>
      </c>
      <c r="AI162" s="16">
        <f t="shared" si="37"/>
        <v>0</v>
      </c>
    </row>
    <row r="163" spans="1:35" x14ac:dyDescent="0.25">
      <c r="A163" s="16">
        <f>'SAT Admittance'!B164</f>
        <v>2020</v>
      </c>
      <c r="B163" s="22">
        <f>'SAT Admittance'!C164</f>
        <v>1</v>
      </c>
      <c r="C163" s="23">
        <f t="shared" si="27"/>
        <v>0</v>
      </c>
      <c r="D163" s="24">
        <f t="shared" si="28"/>
        <v>1</v>
      </c>
      <c r="E163" s="16">
        <f t="shared" si="29"/>
        <v>1</v>
      </c>
      <c r="F163" s="16">
        <f t="shared" si="30"/>
        <v>0.9999996742152244</v>
      </c>
      <c r="G163" s="22">
        <f t="shared" si="31"/>
        <v>0.9999996742152244</v>
      </c>
      <c r="H163" s="24">
        <f t="shared" si="32"/>
        <v>3.2578477560107899E-7</v>
      </c>
      <c r="I163" s="22">
        <f t="shared" si="33"/>
        <v>-3.257848286689505E-7</v>
      </c>
      <c r="J163" s="24">
        <f t="shared" si="34"/>
        <v>100</v>
      </c>
      <c r="AB163" s="16">
        <v>0.999998176642241</v>
      </c>
      <c r="AC163" s="16">
        <v>0</v>
      </c>
      <c r="AD163" s="16">
        <v>1</v>
      </c>
      <c r="AE163" s="16">
        <f t="shared" si="38"/>
        <v>74</v>
      </c>
      <c r="AF163" s="16">
        <f t="shared" si="39"/>
        <v>85</v>
      </c>
      <c r="AG163" s="16">
        <f t="shared" si="35"/>
        <v>0</v>
      </c>
      <c r="AH163" s="16">
        <f t="shared" si="36"/>
        <v>9.5744680851063801E-2</v>
      </c>
      <c r="AI163" s="16">
        <f t="shared" si="37"/>
        <v>0</v>
      </c>
    </row>
    <row r="164" spans="1:35" x14ac:dyDescent="0.25">
      <c r="A164" s="16">
        <f>'SAT Admittance'!B165</f>
        <v>1593</v>
      </c>
      <c r="B164" s="22">
        <f>'SAT Admittance'!C165</f>
        <v>0</v>
      </c>
      <c r="C164" s="23">
        <f t="shared" si="27"/>
        <v>1</v>
      </c>
      <c r="D164" s="24">
        <f t="shared" si="28"/>
        <v>1</v>
      </c>
      <c r="E164" s="16">
        <f t="shared" si="29"/>
        <v>0</v>
      </c>
      <c r="F164" s="16">
        <f t="shared" si="30"/>
        <v>4.7468830575847096E-2</v>
      </c>
      <c r="G164" s="22">
        <f t="shared" si="31"/>
        <v>4.7468830575847096E-2</v>
      </c>
      <c r="H164" s="24">
        <f t="shared" si="32"/>
        <v>0.95253116942415295</v>
      </c>
      <c r="I164" s="22">
        <f t="shared" si="33"/>
        <v>-4.8632448711808066E-2</v>
      </c>
      <c r="J164" s="24">
        <f t="shared" si="34"/>
        <v>100</v>
      </c>
      <c r="AB164" s="16">
        <v>0.99999869703646715</v>
      </c>
      <c r="AC164" s="16">
        <v>0</v>
      </c>
      <c r="AD164" s="16">
        <v>1</v>
      </c>
      <c r="AE164" s="16">
        <f t="shared" si="38"/>
        <v>74</v>
      </c>
      <c r="AF164" s="16">
        <f t="shared" si="39"/>
        <v>86</v>
      </c>
      <c r="AG164" s="16">
        <f t="shared" si="35"/>
        <v>0</v>
      </c>
      <c r="AH164" s="16">
        <f t="shared" si="36"/>
        <v>8.5106382978723416E-2</v>
      </c>
      <c r="AI164" s="16">
        <f t="shared" si="37"/>
        <v>0</v>
      </c>
    </row>
    <row r="165" spans="1:35" x14ac:dyDescent="0.25">
      <c r="A165" s="16">
        <f>'SAT Admittance'!B166</f>
        <v>1934</v>
      </c>
      <c r="B165" s="22">
        <f>'SAT Admittance'!C166</f>
        <v>1</v>
      </c>
      <c r="C165" s="23">
        <f t="shared" si="27"/>
        <v>0</v>
      </c>
      <c r="D165" s="24">
        <f t="shared" si="28"/>
        <v>1</v>
      </c>
      <c r="E165" s="16">
        <f t="shared" si="29"/>
        <v>1</v>
      </c>
      <c r="F165" s="16">
        <f t="shared" si="30"/>
        <v>0.99998792800295899</v>
      </c>
      <c r="G165" s="22">
        <f t="shared" si="31"/>
        <v>0.99998792800295899</v>
      </c>
      <c r="H165" s="24">
        <f t="shared" si="32"/>
        <v>1.2071997041007698E-5</v>
      </c>
      <c r="I165" s="22">
        <f t="shared" si="33"/>
        <v>-1.2072069908150412E-5</v>
      </c>
      <c r="J165" s="24">
        <f t="shared" si="34"/>
        <v>100</v>
      </c>
      <c r="AB165" s="16">
        <v>0.99999885130459865</v>
      </c>
      <c r="AC165" s="16">
        <v>0</v>
      </c>
      <c r="AD165" s="16">
        <v>1</v>
      </c>
      <c r="AE165" s="16">
        <f t="shared" si="38"/>
        <v>74</v>
      </c>
      <c r="AF165" s="16">
        <f t="shared" si="39"/>
        <v>87</v>
      </c>
      <c r="AG165" s="16">
        <f t="shared" si="35"/>
        <v>0</v>
      </c>
      <c r="AH165" s="16">
        <f t="shared" si="36"/>
        <v>7.4468085106383031E-2</v>
      </c>
      <c r="AI165" s="16">
        <f t="shared" si="37"/>
        <v>0</v>
      </c>
    </row>
    <row r="166" spans="1:35" x14ac:dyDescent="0.25">
      <c r="A166" s="16">
        <f>'SAT Admittance'!B167</f>
        <v>1808</v>
      </c>
      <c r="B166" s="22">
        <f>'SAT Admittance'!C167</f>
        <v>1</v>
      </c>
      <c r="C166" s="23">
        <f t="shared" si="27"/>
        <v>0</v>
      </c>
      <c r="D166" s="24">
        <f t="shared" si="28"/>
        <v>1</v>
      </c>
      <c r="E166" s="16">
        <f t="shared" si="29"/>
        <v>1</v>
      </c>
      <c r="F166" s="16">
        <f t="shared" si="30"/>
        <v>0.99760505406990518</v>
      </c>
      <c r="G166" s="22">
        <f t="shared" si="31"/>
        <v>0.99760505406990518</v>
      </c>
      <c r="H166" s="24">
        <f t="shared" si="32"/>
        <v>2.3949459300948162E-3</v>
      </c>
      <c r="I166" s="22">
        <f t="shared" si="33"/>
        <v>-2.3978184002892166E-3</v>
      </c>
      <c r="J166" s="24">
        <f t="shared" si="34"/>
        <v>100</v>
      </c>
      <c r="AB166" s="16">
        <v>0.99999914393323508</v>
      </c>
      <c r="AC166" s="16">
        <v>0</v>
      </c>
      <c r="AD166" s="16">
        <v>1</v>
      </c>
      <c r="AE166" s="16">
        <f t="shared" si="38"/>
        <v>74</v>
      </c>
      <c r="AF166" s="16">
        <f t="shared" si="39"/>
        <v>88</v>
      </c>
      <c r="AG166" s="16">
        <f t="shared" si="35"/>
        <v>0</v>
      </c>
      <c r="AH166" s="16">
        <f t="shared" si="36"/>
        <v>6.3829787234042534E-2</v>
      </c>
      <c r="AI166" s="16">
        <f t="shared" si="37"/>
        <v>0</v>
      </c>
    </row>
    <row r="167" spans="1:35" x14ac:dyDescent="0.25">
      <c r="A167" s="16">
        <f>'SAT Admittance'!B168</f>
        <v>1722</v>
      </c>
      <c r="B167" s="22">
        <f>'SAT Admittance'!C168</f>
        <v>1</v>
      </c>
      <c r="C167" s="23">
        <f t="shared" si="27"/>
        <v>0</v>
      </c>
      <c r="D167" s="24">
        <f t="shared" si="28"/>
        <v>1</v>
      </c>
      <c r="E167" s="16">
        <f t="shared" si="29"/>
        <v>1</v>
      </c>
      <c r="F167" s="16">
        <f t="shared" si="30"/>
        <v>0.91830811267714729</v>
      </c>
      <c r="G167" s="22">
        <f t="shared" si="31"/>
        <v>0.91830811267714729</v>
      </c>
      <c r="H167" s="24">
        <f t="shared" si="32"/>
        <v>8.1691887322852708E-2</v>
      </c>
      <c r="I167" s="22">
        <f t="shared" si="33"/>
        <v>-8.5222309949819441E-2</v>
      </c>
      <c r="J167" s="24">
        <f t="shared" si="34"/>
        <v>100</v>
      </c>
      <c r="AB167" s="16">
        <v>0.99999959807672056</v>
      </c>
      <c r="AC167" s="16">
        <v>0</v>
      </c>
      <c r="AD167" s="16">
        <v>1</v>
      </c>
      <c r="AE167" s="16">
        <f t="shared" si="38"/>
        <v>74</v>
      </c>
      <c r="AF167" s="16">
        <f t="shared" si="39"/>
        <v>89</v>
      </c>
      <c r="AG167" s="16">
        <f t="shared" si="35"/>
        <v>0</v>
      </c>
      <c r="AH167" s="16">
        <f t="shared" si="36"/>
        <v>5.3191489361702149E-2</v>
      </c>
      <c r="AI167" s="16">
        <f t="shared" si="37"/>
        <v>0</v>
      </c>
    </row>
    <row r="168" spans="1:35" x14ac:dyDescent="0.25">
      <c r="A168" s="16">
        <f>'SAT Admittance'!B169</f>
        <v>1750</v>
      </c>
      <c r="B168" s="22">
        <f>'SAT Admittance'!C169</f>
        <v>1</v>
      </c>
      <c r="C168" s="23">
        <f t="shared" si="27"/>
        <v>0</v>
      </c>
      <c r="D168" s="24">
        <f t="shared" si="28"/>
        <v>1</v>
      </c>
      <c r="E168" s="16">
        <f t="shared" si="29"/>
        <v>1</v>
      </c>
      <c r="F168" s="16">
        <f t="shared" si="30"/>
        <v>0.97329183217658533</v>
      </c>
      <c r="G168" s="22">
        <f t="shared" si="31"/>
        <v>0.97329183217658533</v>
      </c>
      <c r="H168" s="24">
        <f t="shared" si="32"/>
        <v>2.6708167823414675E-2</v>
      </c>
      <c r="I168" s="22">
        <f t="shared" si="33"/>
        <v>-2.7071311471693227E-2</v>
      </c>
      <c r="J168" s="24">
        <f t="shared" si="34"/>
        <v>100</v>
      </c>
      <c r="AB168" s="16">
        <v>0.9999996742152244</v>
      </c>
      <c r="AC168" s="16">
        <v>0</v>
      </c>
      <c r="AD168" s="16">
        <v>1</v>
      </c>
      <c r="AE168" s="16">
        <f t="shared" si="38"/>
        <v>74</v>
      </c>
      <c r="AF168" s="16">
        <f t="shared" si="39"/>
        <v>90</v>
      </c>
      <c r="AG168" s="16">
        <f t="shared" si="35"/>
        <v>0</v>
      </c>
      <c r="AH168" s="16">
        <f t="shared" si="36"/>
        <v>4.2553191489361653E-2</v>
      </c>
      <c r="AI168" s="16">
        <f t="shared" si="37"/>
        <v>0</v>
      </c>
    </row>
    <row r="169" spans="1:35" x14ac:dyDescent="0.25">
      <c r="A169" s="16">
        <f>'SAT Admittance'!B170</f>
        <v>1555</v>
      </c>
      <c r="B169" s="22">
        <f>'SAT Admittance'!C170</f>
        <v>0</v>
      </c>
      <c r="C169" s="23">
        <f t="shared" si="27"/>
        <v>1</v>
      </c>
      <c r="D169" s="24">
        <f t="shared" si="28"/>
        <v>1</v>
      </c>
      <c r="E169" s="16">
        <f t="shared" si="29"/>
        <v>0</v>
      </c>
      <c r="F169" s="16">
        <f t="shared" si="30"/>
        <v>9.9988653529118794E-3</v>
      </c>
      <c r="G169" s="22">
        <f t="shared" si="31"/>
        <v>9.9988653529118794E-3</v>
      </c>
      <c r="H169" s="24">
        <f t="shared" si="32"/>
        <v>0.99000113464708817</v>
      </c>
      <c r="I169" s="22">
        <f t="shared" si="33"/>
        <v>-1.0049189745988358E-2</v>
      </c>
      <c r="J169" s="24">
        <f t="shared" si="34"/>
        <v>100</v>
      </c>
      <c r="AB169" s="16">
        <v>0.9999996742152244</v>
      </c>
      <c r="AC169" s="16">
        <v>0</v>
      </c>
      <c r="AD169" s="16">
        <v>1</v>
      </c>
      <c r="AE169" s="16">
        <f t="shared" si="38"/>
        <v>74</v>
      </c>
      <c r="AF169" s="16">
        <f t="shared" si="39"/>
        <v>91</v>
      </c>
      <c r="AG169" s="16">
        <f t="shared" si="35"/>
        <v>0</v>
      </c>
      <c r="AH169" s="16">
        <f t="shared" si="36"/>
        <v>3.1914893617021267E-2</v>
      </c>
      <c r="AI169" s="16">
        <f t="shared" si="37"/>
        <v>0</v>
      </c>
    </row>
    <row r="170" spans="1:35" x14ac:dyDescent="0.25">
      <c r="A170" s="16">
        <f>'SAT Admittance'!B171</f>
        <v>1524</v>
      </c>
      <c r="B170" s="22">
        <f>'SAT Admittance'!C171</f>
        <v>0</v>
      </c>
      <c r="C170" s="23">
        <f t="shared" si="27"/>
        <v>1</v>
      </c>
      <c r="D170" s="24">
        <f t="shared" si="28"/>
        <v>1</v>
      </c>
      <c r="E170" s="16">
        <f t="shared" si="29"/>
        <v>0</v>
      </c>
      <c r="F170" s="16">
        <f t="shared" si="30"/>
        <v>2.7390936807261258E-3</v>
      </c>
      <c r="G170" s="22">
        <f t="shared" si="31"/>
        <v>2.7390936807261258E-3</v>
      </c>
      <c r="H170" s="24">
        <f t="shared" si="32"/>
        <v>0.99726090631927389</v>
      </c>
      <c r="I170" s="22">
        <f t="shared" si="33"/>
        <v>-2.7428518620645974E-3</v>
      </c>
      <c r="J170" s="24">
        <f t="shared" si="34"/>
        <v>100</v>
      </c>
      <c r="AB170" s="16">
        <v>0.99999968761633984</v>
      </c>
      <c r="AC170" s="16">
        <v>0</v>
      </c>
      <c r="AD170" s="16">
        <v>1</v>
      </c>
      <c r="AE170" s="16">
        <f t="shared" si="38"/>
        <v>74</v>
      </c>
      <c r="AF170" s="16">
        <f t="shared" si="39"/>
        <v>92</v>
      </c>
      <c r="AG170" s="16">
        <f t="shared" si="35"/>
        <v>0</v>
      </c>
      <c r="AH170" s="16">
        <f t="shared" si="36"/>
        <v>2.1276595744680882E-2</v>
      </c>
      <c r="AI170" s="16">
        <f t="shared" si="37"/>
        <v>0</v>
      </c>
    </row>
    <row r="171" spans="1:35" x14ac:dyDescent="0.25">
      <c r="A171" s="16">
        <f>'SAT Admittance'!B172</f>
        <v>1461</v>
      </c>
      <c r="B171" s="33">
        <f>'SAT Admittance'!C172</f>
        <v>0</v>
      </c>
      <c r="C171" s="42">
        <f t="shared" si="27"/>
        <v>1</v>
      </c>
      <c r="D171" s="24">
        <f t="shared" si="28"/>
        <v>1</v>
      </c>
      <c r="E171" s="16">
        <f t="shared" si="29"/>
        <v>0</v>
      </c>
      <c r="F171" s="16">
        <f t="shared" si="30"/>
        <v>1.9473192525831573E-4</v>
      </c>
      <c r="G171" s="22">
        <f t="shared" si="31"/>
        <v>1.9473192525831573E-4</v>
      </c>
      <c r="H171" s="24">
        <f t="shared" si="32"/>
        <v>0.99980526807474168</v>
      </c>
      <c r="I171" s="22">
        <f t="shared" si="33"/>
        <v>-1.9475088798148036E-4</v>
      </c>
      <c r="J171" s="24">
        <f t="shared" si="34"/>
        <v>100</v>
      </c>
      <c r="AB171" s="16">
        <v>0.99999986515378825</v>
      </c>
      <c r="AC171" s="16">
        <v>0</v>
      </c>
      <c r="AD171" s="16">
        <v>1</v>
      </c>
      <c r="AE171" s="16">
        <f t="shared" si="38"/>
        <v>74</v>
      </c>
      <c r="AF171" s="16">
        <f t="shared" si="39"/>
        <v>93</v>
      </c>
      <c r="AG171" s="16">
        <f t="shared" si="35"/>
        <v>0</v>
      </c>
      <c r="AH171" s="16">
        <f t="shared" si="36"/>
        <v>1.0638297872340385E-2</v>
      </c>
      <c r="AI171" s="16">
        <f t="shared" si="37"/>
        <v>0</v>
      </c>
    </row>
    <row r="172" spans="1:35" x14ac:dyDescent="0.25">
      <c r="A172" s="43"/>
      <c r="B172" s="43">
        <f>SUM(B4:B171)</f>
        <v>94</v>
      </c>
      <c r="C172" s="43">
        <f t="shared" ref="C172:D172" si="40">SUM(C4:C171)</f>
        <v>74</v>
      </c>
      <c r="D172" s="44">
        <f t="shared" si="40"/>
        <v>168</v>
      </c>
      <c r="E172" s="44"/>
      <c r="F172" s="44"/>
      <c r="G172" s="44">
        <f>SUM(G4:G171)</f>
        <v>93.999999999999915</v>
      </c>
      <c r="H172" s="44">
        <f t="shared" ref="H172:I172" si="41">SUM(H4:H171)</f>
        <v>74.000000000000114</v>
      </c>
      <c r="I172" s="44">
        <f t="shared" si="41"/>
        <v>-23.144749099221972</v>
      </c>
      <c r="J172" s="44">
        <f>SUMPRODUCT(J4:J171,D4:D171)/D172</f>
        <v>91.666666666666671</v>
      </c>
      <c r="AB172" s="45">
        <v>0.99999990760330604</v>
      </c>
      <c r="AC172" s="45">
        <v>0</v>
      </c>
      <c r="AD172" s="45">
        <v>1</v>
      </c>
      <c r="AE172" s="45">
        <f t="shared" si="38"/>
        <v>74</v>
      </c>
      <c r="AF172" s="45">
        <f t="shared" si="39"/>
        <v>94</v>
      </c>
      <c r="AG172" s="45">
        <f t="shared" si="35"/>
        <v>0</v>
      </c>
      <c r="AH172" s="45">
        <f t="shared" si="36"/>
        <v>0</v>
      </c>
      <c r="AI172" s="45">
        <f t="shared" si="37"/>
        <v>0</v>
      </c>
    </row>
    <row r="173" spans="1:35" ht="15.75" thickBot="1" x14ac:dyDescent="0.3">
      <c r="AI173" s="16">
        <f>SUM(AI4:AI172)</f>
        <v>0.98663024726854509</v>
      </c>
    </row>
    <row r="174" spans="1:35" ht="15.75" thickTop="1" x14ac:dyDescent="0.25">
      <c r="A174" s="46"/>
      <c r="B174" s="46" t="s">
        <v>62</v>
      </c>
      <c r="C174" s="46" t="s">
        <v>63</v>
      </c>
      <c r="D174" s="46" t="s">
        <v>64</v>
      </c>
      <c r="E174" s="46" t="s">
        <v>53</v>
      </c>
      <c r="F174" s="46" t="s">
        <v>65</v>
      </c>
      <c r="G174" s="46" t="s">
        <v>66</v>
      </c>
      <c r="H174" s="46" t="s">
        <v>67</v>
      </c>
    </row>
    <row r="175" spans="1:35" x14ac:dyDescent="0.25">
      <c r="A175" s="16" t="s">
        <v>14</v>
      </c>
      <c r="B175" s="47">
        <f t="array" ref="B175:B176">M5:M6</f>
        <v>-69.912802176197147</v>
      </c>
      <c r="C175" s="47">
        <f t="array" ref="C175:C176">SQRT([1]!DIAG(R4:S5))</f>
        <v>15.736571399735894</v>
      </c>
      <c r="D175" s="47">
        <f>(B175/C175)^2</f>
        <v>19.7375473898039</v>
      </c>
      <c r="E175" s="16">
        <f>_xlfn.CHISQ.DIST.RT(D175,1)</f>
        <v>8.883866014689608E-6</v>
      </c>
      <c r="F175" s="16">
        <f>EXP(B175)</f>
        <v>4.337662925395033E-31</v>
      </c>
    </row>
    <row r="176" spans="1:35" x14ac:dyDescent="0.25">
      <c r="A176" s="45" t="str">
        <f t="array" ref="A176">TRANSPOSE(A3)</f>
        <v>SAT</v>
      </c>
      <c r="B176" s="48">
        <v>4.2004866693767601E-2</v>
      </c>
      <c r="C176" s="48">
        <v>9.4311975727134293E-3</v>
      </c>
      <c r="D176" s="48">
        <f>(B176/C176)^2</f>
        <v>19.836522339942466</v>
      </c>
      <c r="E176" s="45">
        <f>_xlfn.CHISQ.DIST.RT(D176,1)</f>
        <v>8.435539830202644E-6</v>
      </c>
      <c r="F176" s="45">
        <f>EXP(B176)</f>
        <v>1.0428995542111736</v>
      </c>
      <c r="G176" s="45">
        <f>EXP(B176-C176*_xlfn.NORM.S.INV(1-$P$9/2))</f>
        <v>1.0237988370445583</v>
      </c>
      <c r="H176" s="45">
        <f>EXP(B176+C176*_xlfn.NORM.S.INV(1-$P$9/2))</f>
        <v>1.06235662790319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2"/>
  <sheetViews>
    <sheetView tabSelected="1" topLeftCell="B1" workbookViewId="0">
      <selection activeCell="G18" sqref="G18"/>
    </sheetView>
  </sheetViews>
  <sheetFormatPr defaultColWidth="8.85546875" defaultRowHeight="12" x14ac:dyDescent="0.2"/>
  <cols>
    <col min="1" max="1" width="2" style="2" customWidth="1"/>
    <col min="2" max="4" width="8.85546875" style="2"/>
    <col min="5" max="5" width="13.85546875" style="2" customWidth="1"/>
    <col min="6" max="6" width="16.140625" style="2" customWidth="1"/>
    <col min="7" max="7" width="26.42578125" style="2" customWidth="1"/>
    <col min="8" max="8" width="8.85546875" style="2"/>
    <col min="9" max="9" width="11.140625" style="2" customWidth="1"/>
    <col min="10" max="10" width="7.28515625" style="2" customWidth="1"/>
    <col min="11" max="11" width="8.85546875" style="2"/>
    <col min="12" max="12" width="11.5703125" style="2" customWidth="1"/>
    <col min="13" max="16384" width="8.85546875" style="2"/>
  </cols>
  <sheetData>
    <row r="1" spans="2:12" ht="15.75" x14ac:dyDescent="0.25">
      <c r="B1" s="1" t="s">
        <v>2</v>
      </c>
      <c r="K1" s="10" t="s">
        <v>39</v>
      </c>
      <c r="L1" s="10"/>
    </row>
    <row r="3" spans="2:12" x14ac:dyDescent="0.2">
      <c r="D3" s="9" t="s">
        <v>34</v>
      </c>
      <c r="E3" s="9" t="s">
        <v>35</v>
      </c>
      <c r="F3" s="9" t="s">
        <v>36</v>
      </c>
      <c r="G3" s="9" t="s">
        <v>37</v>
      </c>
      <c r="K3" s="11" t="s">
        <v>40</v>
      </c>
      <c r="L3" s="11">
        <v>-69.912979908375306</v>
      </c>
    </row>
    <row r="4" spans="2:12" ht="12.75" x14ac:dyDescent="0.2">
      <c r="B4" s="12" t="s">
        <v>0</v>
      </c>
      <c r="C4" s="12" t="s">
        <v>1</v>
      </c>
      <c r="D4" s="12" t="s">
        <v>31</v>
      </c>
      <c r="E4" s="12" t="s">
        <v>32</v>
      </c>
      <c r="F4" s="12" t="s">
        <v>33</v>
      </c>
      <c r="K4" s="11" t="s">
        <v>41</v>
      </c>
      <c r="L4" s="11">
        <v>4.2004969325791529E-2</v>
      </c>
    </row>
    <row r="5" spans="2:12" x14ac:dyDescent="0.2">
      <c r="B5" s="3">
        <v>1363</v>
      </c>
      <c r="C5" s="2">
        <v>0</v>
      </c>
      <c r="D5" s="2">
        <f>$L$3+SUMPRODUCT($L$4*B5)</f>
        <v>-12.660206717321451</v>
      </c>
      <c r="E5" s="13">
        <f>EXP(D5)/(1+EXP(D5))</f>
        <v>3.1749778808529583E-6</v>
      </c>
      <c r="F5" s="13">
        <f>C5*LN(E5)+(1-C5)*(LN(1-E5))</f>
        <v>-3.1749829210794863E-6</v>
      </c>
      <c r="G5" s="14">
        <f>SUM(F5:F172)</f>
        <v>-23.144749099435266</v>
      </c>
      <c r="I5" s="2" t="s">
        <v>38</v>
      </c>
    </row>
    <row r="6" spans="2:12" x14ac:dyDescent="0.2">
      <c r="B6" s="3">
        <v>1792</v>
      </c>
      <c r="C6" s="2">
        <v>1</v>
      </c>
      <c r="D6" s="2">
        <f t="shared" ref="D6:D69" si="0">$L$3+SUMPRODUCT($L$4*B6)</f>
        <v>5.3599251234431193</v>
      </c>
      <c r="E6" s="13">
        <f t="shared" ref="E6:E69" si="1">EXP(D6)/(1+EXP(D6))</f>
        <v>0.99532074029918494</v>
      </c>
      <c r="F6" s="13">
        <f t="shared" ref="F6:F69" si="2">C6*LN(E6)+(1-C6)*(LN(1-E6))</f>
        <v>-4.6902417083244672E-3</v>
      </c>
    </row>
    <row r="7" spans="2:12" x14ac:dyDescent="0.2">
      <c r="B7" s="3">
        <v>1954</v>
      </c>
      <c r="C7" s="2">
        <v>1</v>
      </c>
      <c r="D7" s="2">
        <f t="shared" si="0"/>
        <v>12.164730154221346</v>
      </c>
      <c r="E7" s="13">
        <f t="shared" si="1"/>
        <v>0.99999478898219507</v>
      </c>
      <c r="F7" s="13">
        <f t="shared" si="2"/>
        <v>-5.211031382329613E-6</v>
      </c>
    </row>
    <row r="8" spans="2:12" x14ac:dyDescent="0.2">
      <c r="B8" s="3">
        <v>1653</v>
      </c>
      <c r="C8" s="2">
        <v>0</v>
      </c>
      <c r="D8" s="2">
        <f t="shared" si="0"/>
        <v>-0.47876561284191155</v>
      </c>
      <c r="E8" s="13">
        <f t="shared" si="1"/>
        <v>0.38254365011806718</v>
      </c>
      <c r="F8" s="13">
        <f t="shared" si="2"/>
        <v>-0.48214690142886235</v>
      </c>
    </row>
    <row r="9" spans="2:12" x14ac:dyDescent="0.2">
      <c r="B9" s="3">
        <v>1593</v>
      </c>
      <c r="C9" s="2">
        <v>0</v>
      </c>
      <c r="D9" s="2">
        <f t="shared" si="0"/>
        <v>-2.9990637723894054</v>
      </c>
      <c r="E9" s="13">
        <f t="shared" si="1"/>
        <v>4.7468186739451149E-2</v>
      </c>
      <c r="F9" s="13">
        <f t="shared" si="2"/>
        <v>-4.8631772790432536E-2</v>
      </c>
    </row>
    <row r="10" spans="2:12" x14ac:dyDescent="0.2">
      <c r="B10" s="3">
        <v>1755</v>
      </c>
      <c r="C10" s="2">
        <v>1</v>
      </c>
      <c r="D10" s="2">
        <f t="shared" si="0"/>
        <v>3.8057412583888208</v>
      </c>
      <c r="E10" s="13">
        <f t="shared" si="1"/>
        <v>0.97824126952642765</v>
      </c>
      <c r="F10" s="13">
        <f t="shared" si="2"/>
        <v>-2.1998942514697754E-2</v>
      </c>
    </row>
    <row r="11" spans="2:12" x14ac:dyDescent="0.2">
      <c r="B11" s="3">
        <v>1775</v>
      </c>
      <c r="C11" s="2">
        <v>1</v>
      </c>
      <c r="D11" s="2">
        <f t="shared" si="0"/>
        <v>4.6458406449046521</v>
      </c>
      <c r="E11" s="13">
        <f t="shared" si="1"/>
        <v>0.99048985636274578</v>
      </c>
      <c r="F11" s="13">
        <f t="shared" si="2"/>
        <v>-9.5556538220217847E-3</v>
      </c>
    </row>
    <row r="12" spans="2:12" x14ac:dyDescent="0.2">
      <c r="B12" s="3">
        <v>1887</v>
      </c>
      <c r="C12" s="2">
        <v>1</v>
      </c>
      <c r="D12" s="2">
        <f t="shared" si="0"/>
        <v>9.3503972093933072</v>
      </c>
      <c r="E12" s="13">
        <f t="shared" si="1"/>
        <v>0.99991307667384877</v>
      </c>
      <c r="F12" s="13">
        <f t="shared" si="2"/>
        <v>-8.6927104202483694E-5</v>
      </c>
    </row>
    <row r="13" spans="2:12" x14ac:dyDescent="0.2">
      <c r="B13" s="3">
        <v>1893</v>
      </c>
      <c r="C13" s="2">
        <v>1</v>
      </c>
      <c r="D13" s="2">
        <f t="shared" si="0"/>
        <v>9.6024270253480637</v>
      </c>
      <c r="E13" s="13">
        <f t="shared" si="1"/>
        <v>0.99993244000821513</v>
      </c>
      <c r="F13" s="13">
        <f t="shared" si="2"/>
        <v>-6.7562274063910659E-5</v>
      </c>
    </row>
    <row r="14" spans="2:12" x14ac:dyDescent="0.2">
      <c r="B14" s="3">
        <v>1580</v>
      </c>
      <c r="C14" s="2">
        <v>0</v>
      </c>
      <c r="D14" s="2">
        <f t="shared" si="0"/>
        <v>-3.5451283736246921</v>
      </c>
      <c r="E14" s="13">
        <f t="shared" si="1"/>
        <v>2.8055108408435149E-2</v>
      </c>
      <c r="F14" s="13">
        <f t="shared" si="2"/>
        <v>-2.8456172022422715E-2</v>
      </c>
    </row>
    <row r="15" spans="2:12" x14ac:dyDescent="0.2">
      <c r="B15" s="3">
        <v>1857</v>
      </c>
      <c r="C15" s="2">
        <v>1</v>
      </c>
      <c r="D15" s="2">
        <f t="shared" si="0"/>
        <v>8.0902481296195674</v>
      </c>
      <c r="E15" s="13">
        <f t="shared" si="1"/>
        <v>0.99969358022928478</v>
      </c>
      <c r="F15" s="13">
        <f t="shared" si="2"/>
        <v>-3.0646672684559481E-4</v>
      </c>
    </row>
    <row r="16" spans="2:12" x14ac:dyDescent="0.2">
      <c r="B16" s="3">
        <v>1880</v>
      </c>
      <c r="C16" s="2">
        <v>1</v>
      </c>
      <c r="D16" s="2">
        <f t="shared" si="0"/>
        <v>9.0563624241127627</v>
      </c>
      <c r="E16" s="13">
        <f t="shared" si="1"/>
        <v>0.99988336708847825</v>
      </c>
      <c r="F16" s="13">
        <f t="shared" si="2"/>
        <v>-1.1663971366868532E-4</v>
      </c>
    </row>
    <row r="17" spans="2:6" x14ac:dyDescent="0.2">
      <c r="B17" s="3">
        <v>1664</v>
      </c>
      <c r="C17" s="2">
        <v>1</v>
      </c>
      <c r="D17" s="2">
        <f t="shared" si="0"/>
        <v>-1.6710950258200796E-2</v>
      </c>
      <c r="E17" s="13">
        <f t="shared" si="1"/>
        <v>0.49582235965420907</v>
      </c>
      <c r="F17" s="13">
        <f t="shared" si="2"/>
        <v>-0.70153756226520403</v>
      </c>
    </row>
    <row r="18" spans="2:6" x14ac:dyDescent="0.2">
      <c r="B18" s="3">
        <v>1364</v>
      </c>
      <c r="C18" s="2">
        <v>0</v>
      </c>
      <c r="D18" s="2">
        <f t="shared" si="0"/>
        <v>-12.618201747995663</v>
      </c>
      <c r="E18" s="13">
        <f t="shared" si="1"/>
        <v>3.3111829054040655E-6</v>
      </c>
      <c r="F18" s="13">
        <f t="shared" si="2"/>
        <v>-3.3111883873970925E-6</v>
      </c>
    </row>
    <row r="19" spans="2:6" x14ac:dyDescent="0.2">
      <c r="B19" s="3">
        <v>1693</v>
      </c>
      <c r="C19" s="2">
        <v>0</v>
      </c>
      <c r="D19" s="2">
        <f t="shared" si="0"/>
        <v>1.201433160189751</v>
      </c>
      <c r="E19" s="13">
        <f t="shared" si="1"/>
        <v>0.76877963660828619</v>
      </c>
      <c r="F19" s="13">
        <f t="shared" si="2"/>
        <v>-1.4643840691086822</v>
      </c>
    </row>
    <row r="20" spans="2:6" x14ac:dyDescent="0.2">
      <c r="B20" s="3">
        <v>1850</v>
      </c>
      <c r="C20" s="2">
        <v>1</v>
      </c>
      <c r="D20" s="2">
        <f t="shared" si="0"/>
        <v>7.7962133443390229</v>
      </c>
      <c r="E20" s="13">
        <f t="shared" si="1"/>
        <v>0.99958887964394849</v>
      </c>
      <c r="F20" s="13">
        <f t="shared" si="2"/>
        <v>-4.1120488919474651E-4</v>
      </c>
    </row>
    <row r="21" spans="2:6" x14ac:dyDescent="0.2">
      <c r="B21" s="3">
        <v>1633</v>
      </c>
      <c r="C21" s="2">
        <v>0</v>
      </c>
      <c r="D21" s="2">
        <f t="shared" si="0"/>
        <v>-1.3188649993577428</v>
      </c>
      <c r="E21" s="13">
        <f t="shared" si="1"/>
        <v>0.2110071899868001</v>
      </c>
      <c r="F21" s="13">
        <f t="shared" si="2"/>
        <v>-0.23699807096206854</v>
      </c>
    </row>
    <row r="22" spans="2:6" x14ac:dyDescent="0.2">
      <c r="B22" s="3">
        <v>1634</v>
      </c>
      <c r="C22" s="2">
        <v>0</v>
      </c>
      <c r="D22" s="2">
        <f t="shared" si="0"/>
        <v>-1.2768600300319406</v>
      </c>
      <c r="E22" s="13">
        <f t="shared" si="1"/>
        <v>0.21808518994699191</v>
      </c>
      <c r="F22" s="13">
        <f t="shared" si="2"/>
        <v>-0.24600948292220143</v>
      </c>
    </row>
    <row r="23" spans="2:6" x14ac:dyDescent="0.2">
      <c r="B23" s="3">
        <v>1636</v>
      </c>
      <c r="C23" s="2">
        <v>1</v>
      </c>
      <c r="D23" s="2">
        <f t="shared" si="0"/>
        <v>-1.1928500913803646</v>
      </c>
      <c r="E23" s="13">
        <f t="shared" si="1"/>
        <v>0.23274958676533364</v>
      </c>
      <c r="F23" s="13">
        <f t="shared" si="2"/>
        <v>-1.4577921382708605</v>
      </c>
    </row>
    <row r="24" spans="2:6" x14ac:dyDescent="0.2">
      <c r="B24" s="3">
        <v>1855</v>
      </c>
      <c r="C24" s="2">
        <v>1</v>
      </c>
      <c r="D24" s="2">
        <f t="shared" si="0"/>
        <v>8.0062381909679772</v>
      </c>
      <c r="E24" s="13">
        <f t="shared" si="1"/>
        <v>0.9996667346411422</v>
      </c>
      <c r="F24" s="13">
        <f t="shared" si="2"/>
        <v>-3.3332090409872369E-4</v>
      </c>
    </row>
    <row r="25" spans="2:6" x14ac:dyDescent="0.2">
      <c r="B25" s="3">
        <v>1987</v>
      </c>
      <c r="C25" s="2">
        <v>1</v>
      </c>
      <c r="D25" s="2">
        <f t="shared" si="0"/>
        <v>13.550894141972464</v>
      </c>
      <c r="E25" s="13">
        <f t="shared" si="1"/>
        <v>0.99999869707060129</v>
      </c>
      <c r="F25" s="13">
        <f t="shared" si="2"/>
        <v>-1.3029302475187122E-6</v>
      </c>
    </row>
    <row r="26" spans="2:6" x14ac:dyDescent="0.2">
      <c r="B26" s="3">
        <v>1997</v>
      </c>
      <c r="C26" s="2">
        <v>1</v>
      </c>
      <c r="D26" s="2">
        <f t="shared" si="0"/>
        <v>13.970943835230372</v>
      </c>
      <c r="E26" s="13">
        <f t="shared" si="1"/>
        <v>0.99999914395654022</v>
      </c>
      <c r="F26" s="13">
        <f t="shared" si="2"/>
        <v>-8.5604382619026148E-7</v>
      </c>
    </row>
    <row r="27" spans="2:6" x14ac:dyDescent="0.2">
      <c r="B27" s="3">
        <v>1422</v>
      </c>
      <c r="C27" s="2">
        <v>0</v>
      </c>
      <c r="D27" s="2">
        <f t="shared" si="0"/>
        <v>-10.181913527099752</v>
      </c>
      <c r="E27" s="13">
        <f t="shared" si="1"/>
        <v>3.7847282580430923E-5</v>
      </c>
      <c r="F27" s="13">
        <f t="shared" si="2"/>
        <v>-3.7847998806854179E-5</v>
      </c>
    </row>
    <row r="28" spans="2:6" x14ac:dyDescent="0.2">
      <c r="B28" s="3">
        <v>1508</v>
      </c>
      <c r="C28" s="2">
        <v>0</v>
      </c>
      <c r="D28" s="2">
        <f t="shared" si="0"/>
        <v>-6.5694861650816776</v>
      </c>
      <c r="E28" s="13">
        <f t="shared" si="1"/>
        <v>1.4005535882199152E-3</v>
      </c>
      <c r="F28" s="13">
        <f t="shared" si="2"/>
        <v>-1.4015352801117536E-3</v>
      </c>
    </row>
    <row r="29" spans="2:6" x14ac:dyDescent="0.2">
      <c r="B29" s="3">
        <v>1720</v>
      </c>
      <c r="C29" s="2">
        <v>1</v>
      </c>
      <c r="D29" s="2">
        <f t="shared" si="0"/>
        <v>2.3355673319861268</v>
      </c>
      <c r="E29" s="13">
        <f t="shared" si="1"/>
        <v>0.91178018450344445</v>
      </c>
      <c r="F29" s="13">
        <f t="shared" si="2"/>
        <v>-9.2356343722950304E-2</v>
      </c>
    </row>
    <row r="30" spans="2:6" x14ac:dyDescent="0.2">
      <c r="B30" s="3">
        <v>1879</v>
      </c>
      <c r="C30" s="2">
        <v>1</v>
      </c>
      <c r="D30" s="2">
        <f t="shared" si="0"/>
        <v>9.0143574547869747</v>
      </c>
      <c r="E30" s="13">
        <f t="shared" si="1"/>
        <v>0.99987836418469012</v>
      </c>
      <c r="F30" s="13">
        <f t="shared" si="2"/>
        <v>-1.2164321354560008E-4</v>
      </c>
    </row>
    <row r="31" spans="2:6" x14ac:dyDescent="0.2">
      <c r="B31" s="3">
        <v>1634</v>
      </c>
      <c r="C31" s="2">
        <v>1</v>
      </c>
      <c r="D31" s="2">
        <f t="shared" si="0"/>
        <v>-1.2768600300319406</v>
      </c>
      <c r="E31" s="13">
        <f t="shared" si="1"/>
        <v>0.21808518994699191</v>
      </c>
      <c r="F31" s="13">
        <f t="shared" si="2"/>
        <v>-1.5228695129541421</v>
      </c>
    </row>
    <row r="32" spans="2:6" x14ac:dyDescent="0.2">
      <c r="B32" s="3">
        <v>1802</v>
      </c>
      <c r="C32" s="2">
        <v>1</v>
      </c>
      <c r="D32" s="2">
        <f t="shared" si="0"/>
        <v>5.7799748167010279</v>
      </c>
      <c r="E32" s="13">
        <f t="shared" si="1"/>
        <v>0.99692071807180016</v>
      </c>
      <c r="F32" s="13">
        <f t="shared" si="2"/>
        <v>-3.0840326718893328E-3</v>
      </c>
    </row>
    <row r="33" spans="2:6" x14ac:dyDescent="0.2">
      <c r="B33" s="3">
        <v>1849</v>
      </c>
      <c r="C33" s="2">
        <v>1</v>
      </c>
      <c r="D33" s="2">
        <f t="shared" si="0"/>
        <v>7.7542083750132349</v>
      </c>
      <c r="E33" s="13">
        <f t="shared" si="1"/>
        <v>0.99957125028176874</v>
      </c>
      <c r="F33" s="13">
        <f t="shared" si="2"/>
        <v>-4.2884165767197868E-4</v>
      </c>
    </row>
    <row r="34" spans="2:6" x14ac:dyDescent="0.2">
      <c r="B34" s="3">
        <v>1764</v>
      </c>
      <c r="C34" s="2">
        <v>1</v>
      </c>
      <c r="D34" s="2">
        <f t="shared" si="0"/>
        <v>4.1837859823209556</v>
      </c>
      <c r="E34" s="13">
        <f t="shared" si="1"/>
        <v>0.98498809471163806</v>
      </c>
      <c r="F34" s="13">
        <f t="shared" si="2"/>
        <v>-1.5125724470261033E-2</v>
      </c>
    </row>
    <row r="35" spans="2:6" x14ac:dyDescent="0.2">
      <c r="B35" s="3">
        <v>1460</v>
      </c>
      <c r="C35" s="2">
        <v>0</v>
      </c>
      <c r="D35" s="2">
        <f t="shared" si="0"/>
        <v>-8.5857246927196726</v>
      </c>
      <c r="E35" s="13">
        <f t="shared" si="1"/>
        <v>1.8671793887157083E-4</v>
      </c>
      <c r="F35" s="13">
        <f t="shared" si="2"/>
        <v>-1.8673537283613243E-4</v>
      </c>
    </row>
    <row r="36" spans="2:6" x14ac:dyDescent="0.2">
      <c r="B36" s="3">
        <v>1675</v>
      </c>
      <c r="C36" s="2">
        <v>1</v>
      </c>
      <c r="D36" s="2">
        <f t="shared" si="0"/>
        <v>0.44534371232550996</v>
      </c>
      <c r="E36" s="13">
        <f t="shared" si="1"/>
        <v>0.60953159121371747</v>
      </c>
      <c r="F36" s="13">
        <f t="shared" si="2"/>
        <v>-0.4950645000443416</v>
      </c>
    </row>
    <row r="37" spans="2:6" x14ac:dyDescent="0.2">
      <c r="B37" s="3">
        <v>1656</v>
      </c>
      <c r="C37" s="2">
        <v>0</v>
      </c>
      <c r="D37" s="2">
        <f t="shared" si="0"/>
        <v>-0.3527507048645333</v>
      </c>
      <c r="E37" s="13">
        <f t="shared" si="1"/>
        <v>0.41271554162932889</v>
      </c>
      <c r="F37" s="13">
        <f t="shared" si="2"/>
        <v>-0.53224597964959441</v>
      </c>
    </row>
    <row r="38" spans="2:6" x14ac:dyDescent="0.2">
      <c r="B38" s="3">
        <v>2020</v>
      </c>
      <c r="C38" s="2">
        <v>1</v>
      </c>
      <c r="D38" s="2">
        <f t="shared" si="0"/>
        <v>14.937058129723582</v>
      </c>
      <c r="E38" s="13">
        <f t="shared" si="1"/>
        <v>0.99999967422486236</v>
      </c>
      <c r="F38" s="13">
        <f t="shared" si="2"/>
        <v>-3.2577519070871159E-7</v>
      </c>
    </row>
    <row r="39" spans="2:6" x14ac:dyDescent="0.2">
      <c r="B39" s="3">
        <v>1850</v>
      </c>
      <c r="C39" s="2">
        <v>1</v>
      </c>
      <c r="D39" s="2">
        <f t="shared" si="0"/>
        <v>7.7962133443390229</v>
      </c>
      <c r="E39" s="13">
        <f t="shared" si="1"/>
        <v>0.99958887964394849</v>
      </c>
      <c r="F39" s="13">
        <f t="shared" si="2"/>
        <v>-4.1120488919474651E-4</v>
      </c>
    </row>
    <row r="40" spans="2:6" x14ac:dyDescent="0.2">
      <c r="B40" s="3">
        <v>1865</v>
      </c>
      <c r="C40" s="2">
        <v>1</v>
      </c>
      <c r="D40" s="2">
        <f t="shared" si="0"/>
        <v>8.4262878842258999</v>
      </c>
      <c r="E40" s="13">
        <f t="shared" si="1"/>
        <v>0.99978101490576121</v>
      </c>
      <c r="F40" s="13">
        <f t="shared" si="2"/>
        <v>-2.1900907497555085E-4</v>
      </c>
    </row>
    <row r="41" spans="2:6" x14ac:dyDescent="0.2">
      <c r="B41" s="3">
        <v>1664</v>
      </c>
      <c r="C41" s="2">
        <v>0</v>
      </c>
      <c r="D41" s="2">
        <f t="shared" si="0"/>
        <v>-1.6710950258200796E-2</v>
      </c>
      <c r="E41" s="13">
        <f t="shared" si="1"/>
        <v>0.49582235965420907</v>
      </c>
      <c r="F41" s="13">
        <f t="shared" si="2"/>
        <v>-0.68482661200700312</v>
      </c>
    </row>
    <row r="42" spans="2:6" x14ac:dyDescent="0.2">
      <c r="B42" s="3">
        <v>1872</v>
      </c>
      <c r="C42" s="2">
        <v>1</v>
      </c>
      <c r="D42" s="2">
        <f t="shared" si="0"/>
        <v>8.7203226695064302</v>
      </c>
      <c r="E42" s="13">
        <f t="shared" si="1"/>
        <v>0.99983679212953303</v>
      </c>
      <c r="F42" s="13">
        <f t="shared" si="2"/>
        <v>-1.632211903207557E-4</v>
      </c>
    </row>
    <row r="43" spans="2:6" x14ac:dyDescent="0.2">
      <c r="B43" s="3">
        <v>1654</v>
      </c>
      <c r="C43" s="2">
        <v>0</v>
      </c>
      <c r="D43" s="2">
        <f t="shared" si="0"/>
        <v>-0.43676064351612354</v>
      </c>
      <c r="E43" s="13">
        <f t="shared" si="1"/>
        <v>0.39251311316663506</v>
      </c>
      <c r="F43" s="13">
        <f t="shared" si="2"/>
        <v>-0.4984246894598845</v>
      </c>
    </row>
    <row r="44" spans="2:6" x14ac:dyDescent="0.2">
      <c r="B44" s="3">
        <v>1393</v>
      </c>
      <c r="C44" s="2">
        <v>0</v>
      </c>
      <c r="D44" s="2">
        <f t="shared" si="0"/>
        <v>-11.400057637547704</v>
      </c>
      <c r="E44" s="13">
        <f t="shared" si="1"/>
        <v>1.119471425786482E-5</v>
      </c>
      <c r="F44" s="13">
        <f t="shared" si="2"/>
        <v>-1.1194776919093019E-5</v>
      </c>
    </row>
    <row r="45" spans="2:6" x14ac:dyDescent="0.2">
      <c r="B45" s="3">
        <v>1587</v>
      </c>
      <c r="C45" s="2">
        <v>0</v>
      </c>
      <c r="D45" s="2">
        <f t="shared" si="0"/>
        <v>-3.2510935883441476</v>
      </c>
      <c r="E45" s="13">
        <f t="shared" si="1"/>
        <v>3.728761066492934E-2</v>
      </c>
      <c r="F45" s="13">
        <f t="shared" si="2"/>
        <v>-3.8000572918741878E-2</v>
      </c>
    </row>
    <row r="46" spans="2:6" x14ac:dyDescent="0.2">
      <c r="B46" s="3">
        <v>1631</v>
      </c>
      <c r="C46" s="2">
        <v>1</v>
      </c>
      <c r="D46" s="2">
        <f t="shared" si="0"/>
        <v>-1.4028749380093188</v>
      </c>
      <c r="E46" s="13">
        <f t="shared" si="1"/>
        <v>0.19736029850407788</v>
      </c>
      <c r="F46" s="13">
        <f t="shared" si="2"/>
        <v>-1.6227242942769857</v>
      </c>
    </row>
    <row r="47" spans="2:6" x14ac:dyDescent="0.2">
      <c r="B47" s="3">
        <v>1931</v>
      </c>
      <c r="C47" s="2">
        <v>1</v>
      </c>
      <c r="D47" s="2">
        <f t="shared" si="0"/>
        <v>11.198615859728136</v>
      </c>
      <c r="E47" s="13">
        <f t="shared" si="1"/>
        <v>0.99998630705132341</v>
      </c>
      <c r="F47" s="13">
        <f t="shared" si="2"/>
        <v>-1.3693042425868854E-5</v>
      </c>
    </row>
    <row r="48" spans="2:6" x14ac:dyDescent="0.2">
      <c r="B48" s="3">
        <v>1370</v>
      </c>
      <c r="C48" s="2">
        <v>0</v>
      </c>
      <c r="D48" s="2">
        <f t="shared" si="0"/>
        <v>-12.366171932040913</v>
      </c>
      <c r="E48" s="13">
        <f t="shared" si="1"/>
        <v>4.2602777838696497E-6</v>
      </c>
      <c r="F48" s="13">
        <f t="shared" si="2"/>
        <v>-4.2602868588943305E-6</v>
      </c>
    </row>
    <row r="49" spans="2:6" x14ac:dyDescent="0.2">
      <c r="B49" s="3">
        <v>1810</v>
      </c>
      <c r="C49" s="2">
        <v>1</v>
      </c>
      <c r="D49" s="2">
        <f t="shared" si="0"/>
        <v>6.1160145713073604</v>
      </c>
      <c r="E49" s="13">
        <f t="shared" si="1"/>
        <v>0.99779762592218757</v>
      </c>
      <c r="F49" s="13">
        <f t="shared" si="2"/>
        <v>-2.2048028703301166E-3</v>
      </c>
    </row>
    <row r="50" spans="2:6" x14ac:dyDescent="0.2">
      <c r="B50" s="3">
        <v>1414</v>
      </c>
      <c r="C50" s="2">
        <v>0</v>
      </c>
      <c r="D50" s="2">
        <f t="shared" si="0"/>
        <v>-10.517953281706085</v>
      </c>
      <c r="E50" s="13">
        <f t="shared" si="1"/>
        <v>2.7045759564338763E-5</v>
      </c>
      <c r="F50" s="13">
        <f t="shared" si="2"/>
        <v>-2.7046125307508928E-5</v>
      </c>
    </row>
    <row r="51" spans="2:6" x14ac:dyDescent="0.2">
      <c r="B51" s="3">
        <v>1761</v>
      </c>
      <c r="C51" s="2">
        <v>1</v>
      </c>
      <c r="D51" s="2">
        <f t="shared" si="0"/>
        <v>4.0577710743435773</v>
      </c>
      <c r="E51" s="13">
        <f t="shared" si="1"/>
        <v>0.98300627047238343</v>
      </c>
      <c r="F51" s="13">
        <f t="shared" si="2"/>
        <v>-1.7139779941395619E-2</v>
      </c>
    </row>
    <row r="52" spans="2:6" x14ac:dyDescent="0.2">
      <c r="B52" s="3">
        <v>1477</v>
      </c>
      <c r="C52" s="2">
        <v>0</v>
      </c>
      <c r="D52" s="2">
        <f t="shared" si="0"/>
        <v>-7.8716402141812196</v>
      </c>
      <c r="E52" s="13">
        <f t="shared" si="1"/>
        <v>3.81262840838789E-4</v>
      </c>
      <c r="F52" s="13">
        <f t="shared" si="2"/>
        <v>-3.8133553999465024E-4</v>
      </c>
    </row>
    <row r="53" spans="2:6" x14ac:dyDescent="0.2">
      <c r="B53" s="3">
        <v>1486</v>
      </c>
      <c r="C53" s="2">
        <v>0</v>
      </c>
      <c r="D53" s="2">
        <f t="shared" si="0"/>
        <v>-7.493595490249092</v>
      </c>
      <c r="E53" s="13">
        <f t="shared" si="1"/>
        <v>5.5632829832533224E-4</v>
      </c>
      <c r="F53" s="13">
        <f t="shared" si="2"/>
        <v>-5.5648310633177496E-4</v>
      </c>
    </row>
    <row r="54" spans="2:6" x14ac:dyDescent="0.2">
      <c r="B54" s="3">
        <v>1561</v>
      </c>
      <c r="C54" s="2">
        <v>0</v>
      </c>
      <c r="D54" s="2">
        <f t="shared" si="0"/>
        <v>-4.3432227908147354</v>
      </c>
      <c r="E54" s="13">
        <f t="shared" si="1"/>
        <v>1.2827888778173337E-2</v>
      </c>
      <c r="F54" s="13">
        <f t="shared" si="2"/>
        <v>-1.2910876613139968E-2</v>
      </c>
    </row>
    <row r="55" spans="2:6" x14ac:dyDescent="0.2">
      <c r="B55" s="3">
        <v>1549</v>
      </c>
      <c r="C55" s="2">
        <v>0</v>
      </c>
      <c r="D55" s="2">
        <f t="shared" si="0"/>
        <v>-4.8472824227242342</v>
      </c>
      <c r="E55" s="13">
        <f t="shared" si="1"/>
        <v>7.7885431268415696E-3</v>
      </c>
      <c r="F55" s="13">
        <f t="shared" si="2"/>
        <v>-7.8190322425690205E-3</v>
      </c>
    </row>
    <row r="56" spans="2:6" x14ac:dyDescent="0.2">
      <c r="B56" s="3">
        <v>2050</v>
      </c>
      <c r="C56" s="2">
        <v>1</v>
      </c>
      <c r="D56" s="2">
        <f t="shared" si="0"/>
        <v>16.197207209497321</v>
      </c>
      <c r="E56" s="13">
        <f t="shared" si="1"/>
        <v>0.99999990760632396</v>
      </c>
      <c r="F56" s="13">
        <f t="shared" si="2"/>
        <v>-9.2393680311596797E-8</v>
      </c>
    </row>
    <row r="57" spans="2:6" x14ac:dyDescent="0.2">
      <c r="B57" s="3">
        <v>1697</v>
      </c>
      <c r="C57" s="2">
        <v>0</v>
      </c>
      <c r="D57" s="2">
        <f t="shared" si="0"/>
        <v>1.3694530374929172</v>
      </c>
      <c r="E57" s="13">
        <f t="shared" si="1"/>
        <v>0.79729176917317179</v>
      </c>
      <c r="F57" s="13">
        <f t="shared" si="2"/>
        <v>-1.5959876203948169</v>
      </c>
    </row>
    <row r="58" spans="2:6" x14ac:dyDescent="0.2">
      <c r="B58" s="3">
        <v>1543</v>
      </c>
      <c r="C58" s="2">
        <v>0</v>
      </c>
      <c r="D58" s="2">
        <f t="shared" si="0"/>
        <v>-5.0993122386789764</v>
      </c>
      <c r="E58" s="13">
        <f t="shared" si="1"/>
        <v>6.0639453408020873E-3</v>
      </c>
      <c r="F58" s="13">
        <f t="shared" si="2"/>
        <v>-6.0824057236864692E-3</v>
      </c>
    </row>
    <row r="59" spans="2:6" x14ac:dyDescent="0.2">
      <c r="B59" s="3">
        <v>1934</v>
      </c>
      <c r="C59" s="2">
        <v>1</v>
      </c>
      <c r="D59" s="2">
        <f t="shared" si="0"/>
        <v>11.324630767705514</v>
      </c>
      <c r="E59" s="13">
        <f t="shared" si="1"/>
        <v>0.99998792825354588</v>
      </c>
      <c r="F59" s="13">
        <f t="shared" si="2"/>
        <v>-1.2071819318240748E-5</v>
      </c>
    </row>
    <row r="60" spans="2:6" x14ac:dyDescent="0.2">
      <c r="B60" s="3">
        <v>1385</v>
      </c>
      <c r="C60" s="2">
        <v>0</v>
      </c>
      <c r="D60" s="2">
        <f t="shared" si="0"/>
        <v>-11.736097392154036</v>
      </c>
      <c r="E60" s="13">
        <f t="shared" si="1"/>
        <v>7.9997090004079059E-6</v>
      </c>
      <c r="F60" s="13">
        <f t="shared" si="2"/>
        <v>-7.9997409982929113E-6</v>
      </c>
    </row>
    <row r="61" spans="2:6" x14ac:dyDescent="0.2">
      <c r="B61" s="3">
        <v>1670</v>
      </c>
      <c r="C61" s="2">
        <v>0</v>
      </c>
      <c r="D61" s="2">
        <f t="shared" si="0"/>
        <v>0.23531886569654148</v>
      </c>
      <c r="E61" s="13">
        <f t="shared" si="1"/>
        <v>0.55855973686187199</v>
      </c>
      <c r="F61" s="13">
        <f t="shared" si="2"/>
        <v>-0.8177125724229799</v>
      </c>
    </row>
    <row r="62" spans="2:6" x14ac:dyDescent="0.2">
      <c r="B62" s="3">
        <v>1735</v>
      </c>
      <c r="C62" s="2">
        <v>1</v>
      </c>
      <c r="D62" s="2">
        <f t="shared" si="0"/>
        <v>2.9656418718730038</v>
      </c>
      <c r="E62" s="13">
        <f t="shared" si="1"/>
        <v>0.95099758180192073</v>
      </c>
      <c r="F62" s="13">
        <f t="shared" si="2"/>
        <v>-5.0243759235015686E-2</v>
      </c>
    </row>
    <row r="63" spans="2:6" x14ac:dyDescent="0.2">
      <c r="B63" s="3">
        <v>1634</v>
      </c>
      <c r="C63" s="2">
        <v>0</v>
      </c>
      <c r="D63" s="2">
        <f t="shared" si="0"/>
        <v>-1.2768600300319406</v>
      </c>
      <c r="E63" s="13">
        <f t="shared" si="1"/>
        <v>0.21808518994699191</v>
      </c>
      <c r="F63" s="13">
        <f t="shared" si="2"/>
        <v>-0.24600948292220143</v>
      </c>
    </row>
    <row r="64" spans="2:6" x14ac:dyDescent="0.2">
      <c r="B64" s="3">
        <v>1777</v>
      </c>
      <c r="C64" s="2">
        <v>1</v>
      </c>
      <c r="D64" s="2">
        <f t="shared" si="0"/>
        <v>4.7298505835562423</v>
      </c>
      <c r="E64" s="13">
        <f t="shared" si="1"/>
        <v>0.99124945798872366</v>
      </c>
      <c r="F64" s="13">
        <f t="shared" si="2"/>
        <v>-8.7890528289678617E-3</v>
      </c>
    </row>
    <row r="65" spans="2:6" x14ac:dyDescent="0.2">
      <c r="B65" s="3">
        <v>1550</v>
      </c>
      <c r="C65" s="2">
        <v>0</v>
      </c>
      <c r="D65" s="2">
        <f t="shared" si="0"/>
        <v>-4.8052774533984319</v>
      </c>
      <c r="E65" s="13">
        <f t="shared" si="1"/>
        <v>8.1199559013207367E-3</v>
      </c>
      <c r="F65" s="13">
        <f t="shared" si="2"/>
        <v>-8.1531022966961804E-3</v>
      </c>
    </row>
    <row r="66" spans="2:6" x14ac:dyDescent="0.2">
      <c r="B66" s="3">
        <v>1715</v>
      </c>
      <c r="C66" s="2">
        <v>1</v>
      </c>
      <c r="D66" s="2">
        <f t="shared" si="0"/>
        <v>2.1255424853571725</v>
      </c>
      <c r="E66" s="13">
        <f t="shared" si="1"/>
        <v>0.89336109806153929</v>
      </c>
      <c r="F66" s="13">
        <f t="shared" si="2"/>
        <v>-0.11276441470868154</v>
      </c>
    </row>
    <row r="67" spans="2:6" x14ac:dyDescent="0.2">
      <c r="B67" s="3">
        <v>1925</v>
      </c>
      <c r="C67" s="2">
        <v>1</v>
      </c>
      <c r="D67" s="2">
        <f t="shared" si="0"/>
        <v>10.946586043773394</v>
      </c>
      <c r="E67" s="13">
        <f t="shared" si="1"/>
        <v>0.99998238225035707</v>
      </c>
      <c r="F67" s="13">
        <f t="shared" si="2"/>
        <v>-1.7617904837302643E-5</v>
      </c>
    </row>
    <row r="68" spans="2:6" x14ac:dyDescent="0.2">
      <c r="B68" s="3">
        <v>1842</v>
      </c>
      <c r="C68" s="2">
        <v>1</v>
      </c>
      <c r="D68" s="2">
        <f t="shared" si="0"/>
        <v>7.4601735897326904</v>
      </c>
      <c r="E68" s="13">
        <f t="shared" si="1"/>
        <v>0.99942477482228831</v>
      </c>
      <c r="F68" s="13">
        <f t="shared" si="2"/>
        <v>-5.7539068318588184E-4</v>
      </c>
    </row>
    <row r="69" spans="2:6" x14ac:dyDescent="0.2">
      <c r="B69" s="3">
        <v>1786</v>
      </c>
      <c r="C69" s="2">
        <v>1</v>
      </c>
      <c r="D69" s="2">
        <f t="shared" si="0"/>
        <v>5.1078953074883628</v>
      </c>
      <c r="E69" s="13">
        <f t="shared" si="1"/>
        <v>0.99398756760286922</v>
      </c>
      <c r="F69" s="13">
        <f t="shared" si="2"/>
        <v>-6.0305798455631918E-3</v>
      </c>
    </row>
    <row r="70" spans="2:6" x14ac:dyDescent="0.2">
      <c r="B70" s="3">
        <v>1435</v>
      </c>
      <c r="C70" s="2">
        <v>0</v>
      </c>
      <c r="D70" s="2">
        <f t="shared" ref="D70:D133" si="3">$L$3+SUMPRODUCT($L$4*B70)</f>
        <v>-9.6358489258644653</v>
      </c>
      <c r="E70" s="13">
        <f t="shared" ref="E70:E133" si="4">EXP(D70)/(1+EXP(D70))</f>
        <v>6.5339469723780318E-5</v>
      </c>
      <c r="F70" s="13">
        <f t="shared" ref="F70:F133" si="5">C70*LN(E70)+(1-C70)*(LN(1-E70))</f>
        <v>-6.5341604439897355E-5</v>
      </c>
    </row>
    <row r="71" spans="2:6" x14ac:dyDescent="0.2">
      <c r="B71" s="3">
        <v>1387</v>
      </c>
      <c r="C71" s="2">
        <v>0</v>
      </c>
      <c r="D71" s="2">
        <f t="shared" si="3"/>
        <v>-11.652087453502453</v>
      </c>
      <c r="E71" s="13">
        <f t="shared" si="4"/>
        <v>8.7007950246484481E-6</v>
      </c>
      <c r="F71" s="13">
        <f t="shared" si="5"/>
        <v>-8.7008328768219413E-6</v>
      </c>
    </row>
    <row r="72" spans="2:6" x14ac:dyDescent="0.2">
      <c r="B72" s="3">
        <v>1521</v>
      </c>
      <c r="C72" s="2">
        <v>0</v>
      </c>
      <c r="D72" s="2">
        <f t="shared" si="3"/>
        <v>-6.0234215638463908</v>
      </c>
      <c r="E72" s="13">
        <f t="shared" si="4"/>
        <v>2.4155216584026418E-3</v>
      </c>
      <c r="F72" s="13">
        <f t="shared" si="5"/>
        <v>-2.4184437373555015E-3</v>
      </c>
    </row>
    <row r="73" spans="2:6" x14ac:dyDescent="0.2">
      <c r="B73" s="3">
        <v>1975</v>
      </c>
      <c r="C73" s="2">
        <v>1</v>
      </c>
      <c r="D73" s="2">
        <f t="shared" si="3"/>
        <v>13.046834510062965</v>
      </c>
      <c r="E73" s="13">
        <f t="shared" si="4"/>
        <v>0.99999784309593354</v>
      </c>
      <c r="F73" s="13">
        <f t="shared" si="5"/>
        <v>-2.1569063925846594E-6</v>
      </c>
    </row>
    <row r="74" spans="2:6" x14ac:dyDescent="0.2">
      <c r="B74" s="3">
        <v>1435</v>
      </c>
      <c r="C74" s="2">
        <v>0</v>
      </c>
      <c r="D74" s="2">
        <f t="shared" si="3"/>
        <v>-9.6358489258644653</v>
      </c>
      <c r="E74" s="13">
        <f t="shared" si="4"/>
        <v>6.5339469723780318E-5</v>
      </c>
      <c r="F74" s="13">
        <f t="shared" si="5"/>
        <v>-6.5341604439897355E-5</v>
      </c>
    </row>
    <row r="75" spans="2:6" x14ac:dyDescent="0.2">
      <c r="B75" s="3">
        <v>1714</v>
      </c>
      <c r="C75" s="2">
        <v>1</v>
      </c>
      <c r="D75" s="2">
        <f t="shared" si="3"/>
        <v>2.0835375160313703</v>
      </c>
      <c r="E75" s="13">
        <f t="shared" si="4"/>
        <v>0.8892927856422802</v>
      </c>
      <c r="F75" s="13">
        <f t="shared" si="5"/>
        <v>-0.11732875500989794</v>
      </c>
    </row>
    <row r="76" spans="2:6" x14ac:dyDescent="0.2">
      <c r="B76" s="3">
        <v>1634</v>
      </c>
      <c r="C76" s="2">
        <v>1</v>
      </c>
      <c r="D76" s="2">
        <f t="shared" si="3"/>
        <v>-1.2768600300319406</v>
      </c>
      <c r="E76" s="13">
        <f t="shared" si="4"/>
        <v>0.21808518994699191</v>
      </c>
      <c r="F76" s="13">
        <f t="shared" si="5"/>
        <v>-1.5228695129541421</v>
      </c>
    </row>
    <row r="77" spans="2:6" x14ac:dyDescent="0.2">
      <c r="B77" s="3">
        <v>1464</v>
      </c>
      <c r="C77" s="2">
        <v>0</v>
      </c>
      <c r="D77" s="2">
        <f t="shared" si="3"/>
        <v>-8.4177048154165064</v>
      </c>
      <c r="E77" s="13">
        <f t="shared" si="4"/>
        <v>2.2087233078178488E-4</v>
      </c>
      <c r="F77" s="13">
        <f t="shared" si="5"/>
        <v>-2.208967266673988E-4</v>
      </c>
    </row>
    <row r="78" spans="2:6" x14ac:dyDescent="0.2">
      <c r="B78" s="3">
        <v>1794</v>
      </c>
      <c r="C78" s="2">
        <v>1</v>
      </c>
      <c r="D78" s="2">
        <f t="shared" si="3"/>
        <v>5.4439350620946954</v>
      </c>
      <c r="E78" s="13">
        <f t="shared" si="4"/>
        <v>0.99569616239437175</v>
      </c>
      <c r="F78" s="13">
        <f t="shared" si="5"/>
        <v>-4.3131257741220088E-3</v>
      </c>
    </row>
    <row r="79" spans="2:6" x14ac:dyDescent="0.2">
      <c r="B79" s="3">
        <v>1855</v>
      </c>
      <c r="C79" s="2">
        <v>1</v>
      </c>
      <c r="D79" s="2">
        <f t="shared" si="3"/>
        <v>8.0062381909679772</v>
      </c>
      <c r="E79" s="13">
        <f t="shared" si="4"/>
        <v>0.9996667346411422</v>
      </c>
      <c r="F79" s="13">
        <f t="shared" si="5"/>
        <v>-3.3332090409872369E-4</v>
      </c>
    </row>
    <row r="80" spans="2:6" x14ac:dyDescent="0.2">
      <c r="B80" s="3">
        <v>1953</v>
      </c>
      <c r="C80" s="2">
        <v>1</v>
      </c>
      <c r="D80" s="2">
        <f t="shared" si="3"/>
        <v>12.122725184895543</v>
      </c>
      <c r="E80" s="13">
        <f t="shared" si="4"/>
        <v>0.99999456543251142</v>
      </c>
      <c r="F80" s="13">
        <f t="shared" si="5"/>
        <v>-5.4345822558979059E-6</v>
      </c>
    </row>
    <row r="81" spans="2:6" x14ac:dyDescent="0.2">
      <c r="B81" s="3">
        <v>1469</v>
      </c>
      <c r="C81" s="2">
        <v>0</v>
      </c>
      <c r="D81" s="2">
        <f t="shared" si="3"/>
        <v>-8.2076799687875521</v>
      </c>
      <c r="E81" s="13">
        <f t="shared" si="4"/>
        <v>2.7247805370404147E-4</v>
      </c>
      <c r="F81" s="13">
        <f t="shared" si="5"/>
        <v>-2.7251518259357283E-4</v>
      </c>
    </row>
    <row r="82" spans="2:6" x14ac:dyDescent="0.2">
      <c r="B82" s="3">
        <v>1663</v>
      </c>
      <c r="C82" s="2">
        <v>1</v>
      </c>
      <c r="D82" s="2">
        <f t="shared" si="3"/>
        <v>-5.8715919583988807E-2</v>
      </c>
      <c r="E82" s="13">
        <f t="shared" si="4"/>
        <v>0.48532523587162885</v>
      </c>
      <c r="F82" s="13">
        <f t="shared" si="5"/>
        <v>-0.72293602336323548</v>
      </c>
    </row>
    <row r="83" spans="2:6" x14ac:dyDescent="0.2">
      <c r="B83" s="3">
        <v>1907</v>
      </c>
      <c r="C83" s="2">
        <v>1</v>
      </c>
      <c r="D83" s="2">
        <f t="shared" si="3"/>
        <v>10.190496595909138</v>
      </c>
      <c r="E83" s="13">
        <f t="shared" si="4"/>
        <v>0.99996247616100586</v>
      </c>
      <c r="F83" s="13">
        <f t="shared" si="5"/>
        <v>-3.7524543030994291E-5</v>
      </c>
    </row>
    <row r="84" spans="2:6" x14ac:dyDescent="0.2">
      <c r="B84" s="3">
        <v>1990</v>
      </c>
      <c r="C84" s="2">
        <v>1</v>
      </c>
      <c r="D84" s="2">
        <f t="shared" si="3"/>
        <v>13.676909049949842</v>
      </c>
      <c r="E84" s="13">
        <f t="shared" si="4"/>
        <v>0.99999885133504496</v>
      </c>
      <c r="F84" s="13">
        <f t="shared" si="5"/>
        <v>-1.1486656147579396E-6</v>
      </c>
    </row>
    <row r="85" spans="2:6" x14ac:dyDescent="0.2">
      <c r="B85" s="3">
        <v>1542</v>
      </c>
      <c r="C85" s="2">
        <v>0</v>
      </c>
      <c r="D85" s="2">
        <f t="shared" si="3"/>
        <v>-5.1413172080047644</v>
      </c>
      <c r="E85" s="13">
        <f t="shared" si="4"/>
        <v>5.8159557778316318E-3</v>
      </c>
      <c r="F85" s="13">
        <f t="shared" si="5"/>
        <v>-5.8329343115759618E-3</v>
      </c>
    </row>
    <row r="86" spans="2:6" x14ac:dyDescent="0.2">
      <c r="B86" s="3">
        <v>1808</v>
      </c>
      <c r="C86" s="2">
        <v>1</v>
      </c>
      <c r="D86" s="2">
        <f t="shared" si="3"/>
        <v>6.0320046326557843</v>
      </c>
      <c r="E86" s="13">
        <f t="shared" si="4"/>
        <v>0.99760507276903621</v>
      </c>
      <c r="F86" s="13">
        <f t="shared" si="5"/>
        <v>-2.3977996562674518E-3</v>
      </c>
    </row>
    <row r="87" spans="2:6" x14ac:dyDescent="0.2">
      <c r="B87" s="3">
        <v>1966</v>
      </c>
      <c r="C87" s="2">
        <v>1</v>
      </c>
      <c r="D87" s="2">
        <f t="shared" si="3"/>
        <v>12.668789786130844</v>
      </c>
      <c r="E87" s="13">
        <f t="shared" si="4"/>
        <v>0.99999685215647238</v>
      </c>
      <c r="F87" s="13">
        <f t="shared" si="5"/>
        <v>-3.1478484820876006E-6</v>
      </c>
    </row>
    <row r="88" spans="2:6" x14ac:dyDescent="0.2">
      <c r="B88" s="3">
        <v>1679</v>
      </c>
      <c r="C88" s="2">
        <v>0</v>
      </c>
      <c r="D88" s="2">
        <f t="shared" si="3"/>
        <v>0.61336358962867621</v>
      </c>
      <c r="E88" s="13">
        <f t="shared" si="4"/>
        <v>0.64870770000682387</v>
      </c>
      <c r="F88" s="13">
        <f t="shared" si="5"/>
        <v>-1.0461366385580979</v>
      </c>
    </row>
    <row r="89" spans="2:6" x14ac:dyDescent="0.2">
      <c r="B89" s="3">
        <v>2021</v>
      </c>
      <c r="C89" s="2">
        <v>1</v>
      </c>
      <c r="D89" s="2">
        <f t="shared" si="3"/>
        <v>14.97906309904937</v>
      </c>
      <c r="E89" s="13">
        <f t="shared" si="4"/>
        <v>0.99999968762561342</v>
      </c>
      <c r="F89" s="13">
        <f t="shared" si="5"/>
        <v>-3.1237443536849467E-7</v>
      </c>
    </row>
    <row r="90" spans="2:6" x14ac:dyDescent="0.2">
      <c r="B90" s="3">
        <v>2015</v>
      </c>
      <c r="C90" s="2">
        <v>1</v>
      </c>
      <c r="D90" s="2">
        <f t="shared" si="3"/>
        <v>14.727033283094627</v>
      </c>
      <c r="E90" s="13">
        <f t="shared" si="4"/>
        <v>0.99999959808840477</v>
      </c>
      <c r="F90" s="13">
        <f t="shared" si="5"/>
        <v>-4.0191167599344266E-7</v>
      </c>
    </row>
    <row r="91" spans="2:6" x14ac:dyDescent="0.2">
      <c r="B91" s="3">
        <v>1473</v>
      </c>
      <c r="C91" s="2">
        <v>0</v>
      </c>
      <c r="D91" s="2">
        <f t="shared" si="3"/>
        <v>-8.0396600914843859</v>
      </c>
      <c r="E91" s="13">
        <f t="shared" si="4"/>
        <v>3.2231460409835319E-4</v>
      </c>
      <c r="F91" s="13">
        <f t="shared" si="5"/>
        <v>-3.2236655861447963E-4</v>
      </c>
    </row>
    <row r="92" spans="2:6" x14ac:dyDescent="0.2">
      <c r="B92" s="3">
        <v>1979</v>
      </c>
      <c r="C92" s="2">
        <v>1</v>
      </c>
      <c r="D92" s="2">
        <f t="shared" si="3"/>
        <v>13.214854387366131</v>
      </c>
      <c r="E92" s="13">
        <f t="shared" si="4"/>
        <v>0.99999817668851099</v>
      </c>
      <c r="F92" s="13">
        <f t="shared" si="5"/>
        <v>-1.8233131512475709E-6</v>
      </c>
    </row>
    <row r="93" spans="2:6" x14ac:dyDescent="0.2">
      <c r="B93" s="3">
        <v>1787</v>
      </c>
      <c r="C93" s="2">
        <v>1</v>
      </c>
      <c r="D93" s="2">
        <f t="shared" si="3"/>
        <v>5.1499002768141509</v>
      </c>
      <c r="E93" s="13">
        <f t="shared" si="4"/>
        <v>0.99423346272787561</v>
      </c>
      <c r="F93" s="13">
        <f t="shared" si="5"/>
        <v>-5.783227944030191E-3</v>
      </c>
    </row>
    <row r="94" spans="2:6" x14ac:dyDescent="0.2">
      <c r="B94" s="3">
        <v>1687</v>
      </c>
      <c r="C94" s="2">
        <v>1</v>
      </c>
      <c r="D94" s="2">
        <f t="shared" si="3"/>
        <v>0.94940334423500872</v>
      </c>
      <c r="E94" s="13">
        <f t="shared" si="4"/>
        <v>0.72099516989964052</v>
      </c>
      <c r="F94" s="13">
        <f t="shared" si="5"/>
        <v>-0.32712284088794857</v>
      </c>
    </row>
    <row r="95" spans="2:6" x14ac:dyDescent="0.2">
      <c r="B95" s="3">
        <v>1674</v>
      </c>
      <c r="C95" s="2">
        <v>0</v>
      </c>
      <c r="D95" s="2">
        <f t="shared" si="3"/>
        <v>0.40333874299970773</v>
      </c>
      <c r="E95" s="13">
        <f t="shared" si="4"/>
        <v>0.59948956402897147</v>
      </c>
      <c r="F95" s="13">
        <f t="shared" si="5"/>
        <v>-0.91501545545733365</v>
      </c>
    </row>
    <row r="96" spans="2:6" x14ac:dyDescent="0.2">
      <c r="B96" s="3">
        <v>1478</v>
      </c>
      <c r="C96" s="2">
        <v>0</v>
      </c>
      <c r="D96" s="2">
        <f t="shared" si="3"/>
        <v>-7.8296352448554245</v>
      </c>
      <c r="E96" s="13">
        <f t="shared" si="4"/>
        <v>3.9761238418975779E-4</v>
      </c>
      <c r="F96" s="13">
        <f t="shared" si="5"/>
        <v>-3.9769145295365439E-4</v>
      </c>
    </row>
    <row r="97" spans="2:6" x14ac:dyDescent="0.2">
      <c r="B97" s="3">
        <v>1735</v>
      </c>
      <c r="C97" s="2">
        <v>1</v>
      </c>
      <c r="D97" s="2">
        <f t="shared" si="3"/>
        <v>2.9656418718730038</v>
      </c>
      <c r="E97" s="13">
        <f t="shared" si="4"/>
        <v>0.95099758180192073</v>
      </c>
      <c r="F97" s="13">
        <f t="shared" si="5"/>
        <v>-5.0243759235015686E-2</v>
      </c>
    </row>
    <row r="98" spans="2:6" x14ac:dyDescent="0.2">
      <c r="B98" s="3">
        <v>1720</v>
      </c>
      <c r="C98" s="2">
        <v>1</v>
      </c>
      <c r="D98" s="2">
        <f t="shared" si="3"/>
        <v>2.3355673319861268</v>
      </c>
      <c r="E98" s="13">
        <f t="shared" si="4"/>
        <v>0.91178018450344445</v>
      </c>
      <c r="F98" s="13">
        <f t="shared" si="5"/>
        <v>-9.2356343722950304E-2</v>
      </c>
    </row>
    <row r="99" spans="2:6" x14ac:dyDescent="0.2">
      <c r="B99" s="3">
        <v>1494</v>
      </c>
      <c r="C99" s="2">
        <v>0</v>
      </c>
      <c r="D99" s="2">
        <f t="shared" si="3"/>
        <v>-7.1575557356427595</v>
      </c>
      <c r="E99" s="13">
        <f t="shared" si="4"/>
        <v>7.7834990260156436E-4</v>
      </c>
      <c r="F99" s="13">
        <f t="shared" si="5"/>
        <v>-7.7865297416107333E-4</v>
      </c>
    </row>
    <row r="100" spans="2:6" x14ac:dyDescent="0.2">
      <c r="B100" s="3">
        <v>1964</v>
      </c>
      <c r="C100" s="2">
        <v>1</v>
      </c>
      <c r="D100" s="2">
        <f t="shared" si="3"/>
        <v>12.584779847479254</v>
      </c>
      <c r="E100" s="13">
        <f t="shared" si="4"/>
        <v>0.99999657628134375</v>
      </c>
      <c r="F100" s="13">
        <f t="shared" si="5"/>
        <v>-3.4237245171861163E-6</v>
      </c>
    </row>
    <row r="101" spans="2:6" x14ac:dyDescent="0.2">
      <c r="B101" s="3">
        <v>1843</v>
      </c>
      <c r="C101" s="2">
        <v>1</v>
      </c>
      <c r="D101" s="2">
        <f t="shared" si="3"/>
        <v>7.5021785590584784</v>
      </c>
      <c r="E101" s="13">
        <f t="shared" si="4"/>
        <v>0.99944842364963971</v>
      </c>
      <c r="F101" s="13">
        <f t="shared" si="5"/>
        <v>-5.5172852455513026E-4</v>
      </c>
    </row>
    <row r="102" spans="2:6" x14ac:dyDescent="0.2">
      <c r="B102" s="3">
        <v>1550</v>
      </c>
      <c r="C102" s="2">
        <v>0</v>
      </c>
      <c r="D102" s="2">
        <f t="shared" si="3"/>
        <v>-4.8052774533984319</v>
      </c>
      <c r="E102" s="13">
        <f t="shared" si="4"/>
        <v>8.1199559013207367E-3</v>
      </c>
      <c r="F102" s="13">
        <f t="shared" si="5"/>
        <v>-8.1531022966961804E-3</v>
      </c>
    </row>
    <row r="103" spans="2:6" x14ac:dyDescent="0.2">
      <c r="B103" s="3">
        <v>1764</v>
      </c>
      <c r="C103" s="2">
        <v>1</v>
      </c>
      <c r="D103" s="2">
        <f t="shared" si="3"/>
        <v>4.1837859823209556</v>
      </c>
      <c r="E103" s="13">
        <f t="shared" si="4"/>
        <v>0.98498809471163806</v>
      </c>
      <c r="F103" s="13">
        <f t="shared" si="5"/>
        <v>-1.5125724470261033E-2</v>
      </c>
    </row>
    <row r="104" spans="2:6" x14ac:dyDescent="0.2">
      <c r="B104" s="3">
        <v>1712</v>
      </c>
      <c r="C104" s="2">
        <v>1</v>
      </c>
      <c r="D104" s="2">
        <f t="shared" si="3"/>
        <v>1.9995275773797943</v>
      </c>
      <c r="E104" s="13">
        <f t="shared" si="4"/>
        <v>0.88074746770933787</v>
      </c>
      <c r="F104" s="13">
        <f t="shared" si="5"/>
        <v>-0.12698433691753427</v>
      </c>
    </row>
    <row r="105" spans="2:6" x14ac:dyDescent="0.2">
      <c r="B105" s="3">
        <v>1775</v>
      </c>
      <c r="C105" s="2">
        <v>1</v>
      </c>
      <c r="D105" s="2">
        <f t="shared" si="3"/>
        <v>4.6458406449046521</v>
      </c>
      <c r="E105" s="13">
        <f t="shared" si="4"/>
        <v>0.99048985636274578</v>
      </c>
      <c r="F105" s="13">
        <f t="shared" si="5"/>
        <v>-9.5556538220217847E-3</v>
      </c>
    </row>
    <row r="106" spans="2:6" x14ac:dyDescent="0.2">
      <c r="B106" s="3">
        <v>1531</v>
      </c>
      <c r="C106" s="2">
        <v>0</v>
      </c>
      <c r="D106" s="2">
        <f t="shared" si="3"/>
        <v>-5.6033718705884752</v>
      </c>
      <c r="E106" s="13">
        <f t="shared" si="4"/>
        <v>3.6718835779462619E-3</v>
      </c>
      <c r="F106" s="13">
        <f t="shared" si="5"/>
        <v>-3.6786414903682112E-3</v>
      </c>
    </row>
    <row r="107" spans="2:6" x14ac:dyDescent="0.2">
      <c r="B107" s="3">
        <v>1781</v>
      </c>
      <c r="C107" s="2">
        <v>1</v>
      </c>
      <c r="D107" s="2">
        <f t="shared" si="3"/>
        <v>4.8978704608594086</v>
      </c>
      <c r="E107" s="13">
        <f t="shared" si="4"/>
        <v>0.99259281802467414</v>
      </c>
      <c r="F107" s="13">
        <f t="shared" si="5"/>
        <v>-7.4347513731333565E-3</v>
      </c>
    </row>
    <row r="108" spans="2:6" x14ac:dyDescent="0.2">
      <c r="B108" s="3">
        <v>1579</v>
      </c>
      <c r="C108" s="2">
        <v>0</v>
      </c>
      <c r="D108" s="2">
        <f t="shared" si="3"/>
        <v>-3.5871333429504801</v>
      </c>
      <c r="E108" s="13">
        <f t="shared" si="4"/>
        <v>2.6932142906848366E-2</v>
      </c>
      <c r="F108" s="13">
        <f t="shared" si="5"/>
        <v>-2.7301459152676382E-2</v>
      </c>
    </row>
    <row r="109" spans="2:6" x14ac:dyDescent="0.2">
      <c r="B109" s="3">
        <v>1526</v>
      </c>
      <c r="C109" s="2">
        <v>0</v>
      </c>
      <c r="D109" s="2">
        <f t="shared" si="3"/>
        <v>-5.8133967172174295</v>
      </c>
      <c r="E109" s="13">
        <f t="shared" si="4"/>
        <v>2.9783687426870767E-3</v>
      </c>
      <c r="F109" s="13">
        <f t="shared" si="5"/>
        <v>-2.9828129093090717E-3</v>
      </c>
    </row>
    <row r="110" spans="2:6" x14ac:dyDescent="0.2">
      <c r="B110" s="3">
        <v>1778</v>
      </c>
      <c r="C110" s="2">
        <v>1</v>
      </c>
      <c r="D110" s="2">
        <f t="shared" si="3"/>
        <v>4.7718555528820303</v>
      </c>
      <c r="E110" s="13">
        <f t="shared" si="4"/>
        <v>0.99160639008893026</v>
      </c>
      <c r="F110" s="13">
        <f t="shared" si="5"/>
        <v>-8.4290346214840519E-3</v>
      </c>
    </row>
    <row r="111" spans="2:6" x14ac:dyDescent="0.2">
      <c r="B111" s="3">
        <v>1769</v>
      </c>
      <c r="C111" s="2">
        <v>1</v>
      </c>
      <c r="D111" s="2">
        <f t="shared" si="3"/>
        <v>4.3938108289499098</v>
      </c>
      <c r="E111" s="13">
        <f t="shared" si="4"/>
        <v>0.9877971861263517</v>
      </c>
      <c r="F111" s="13">
        <f t="shared" si="5"/>
        <v>-1.2277879506566371E-2</v>
      </c>
    </row>
    <row r="112" spans="2:6" x14ac:dyDescent="0.2">
      <c r="B112" s="3">
        <v>1824</v>
      </c>
      <c r="C112" s="2">
        <v>1</v>
      </c>
      <c r="D112" s="2">
        <f t="shared" si="3"/>
        <v>6.7040841418684494</v>
      </c>
      <c r="E112" s="13">
        <f t="shared" si="4"/>
        <v>0.99877560604254056</v>
      </c>
      <c r="F112" s="13">
        <f t="shared" si="5"/>
        <v>-1.225144140149589E-3</v>
      </c>
    </row>
    <row r="113" spans="2:6" x14ac:dyDescent="0.2">
      <c r="B113" s="3">
        <v>1481</v>
      </c>
      <c r="C113" s="2">
        <v>0</v>
      </c>
      <c r="D113" s="2">
        <f t="shared" si="3"/>
        <v>-7.7036203368780534</v>
      </c>
      <c r="E113" s="13">
        <f t="shared" si="4"/>
        <v>4.5098727863280137E-4</v>
      </c>
      <c r="F113" s="13">
        <f t="shared" si="5"/>
        <v>-4.5108900398125001E-4</v>
      </c>
    </row>
    <row r="114" spans="2:6" x14ac:dyDescent="0.2">
      <c r="B114" s="3">
        <v>1464</v>
      </c>
      <c r="C114" s="2">
        <v>0</v>
      </c>
      <c r="D114" s="2">
        <f t="shared" si="3"/>
        <v>-8.4177048154165064</v>
      </c>
      <c r="E114" s="13">
        <f t="shared" si="4"/>
        <v>2.2087233078178488E-4</v>
      </c>
      <c r="F114" s="13">
        <f t="shared" si="5"/>
        <v>-2.208967266673988E-4</v>
      </c>
    </row>
    <row r="115" spans="2:6" x14ac:dyDescent="0.2">
      <c r="B115" s="3">
        <v>1591</v>
      </c>
      <c r="C115" s="2">
        <v>0</v>
      </c>
      <c r="D115" s="2">
        <f t="shared" si="3"/>
        <v>-3.0830737110409814</v>
      </c>
      <c r="E115" s="13">
        <f t="shared" si="4"/>
        <v>4.3810872390466646E-2</v>
      </c>
      <c r="F115" s="13">
        <f t="shared" si="5"/>
        <v>-4.4799553269405053E-2</v>
      </c>
    </row>
    <row r="116" spans="2:6" x14ac:dyDescent="0.2">
      <c r="B116" s="3">
        <v>1666</v>
      </c>
      <c r="C116" s="2">
        <v>0</v>
      </c>
      <c r="D116" s="2">
        <f t="shared" si="3"/>
        <v>6.7298988393375225E-2</v>
      </c>
      <c r="E116" s="13">
        <f t="shared" si="4"/>
        <v>0.51681839981745059</v>
      </c>
      <c r="F116" s="13">
        <f t="shared" si="5"/>
        <v>-0.72736271217896498</v>
      </c>
    </row>
    <row r="117" spans="2:6" x14ac:dyDescent="0.2">
      <c r="B117" s="3">
        <v>1455</v>
      </c>
      <c r="C117" s="2">
        <v>0</v>
      </c>
      <c r="D117" s="2">
        <f t="shared" si="3"/>
        <v>-8.795749539348634</v>
      </c>
      <c r="E117" s="13">
        <f t="shared" si="4"/>
        <v>1.5135221267452287E-4</v>
      </c>
      <c r="F117" s="13">
        <f t="shared" si="5"/>
        <v>-1.5136366757645444E-4</v>
      </c>
    </row>
    <row r="118" spans="2:6" x14ac:dyDescent="0.2">
      <c r="B118" s="3">
        <v>1934</v>
      </c>
      <c r="C118" s="2">
        <v>1</v>
      </c>
      <c r="D118" s="2">
        <f t="shared" si="3"/>
        <v>11.324630767705514</v>
      </c>
      <c r="E118" s="13">
        <f t="shared" si="4"/>
        <v>0.99998792825354588</v>
      </c>
      <c r="F118" s="13">
        <f t="shared" si="5"/>
        <v>-1.2071819318240748E-5</v>
      </c>
    </row>
    <row r="119" spans="2:6" x14ac:dyDescent="0.2">
      <c r="B119" s="3">
        <v>1625</v>
      </c>
      <c r="C119" s="2">
        <v>0</v>
      </c>
      <c r="D119" s="2">
        <f t="shared" si="3"/>
        <v>-1.6549047539640753</v>
      </c>
      <c r="E119" s="13">
        <f t="shared" si="4"/>
        <v>0.16044715940988646</v>
      </c>
      <c r="F119" s="13">
        <f t="shared" si="5"/>
        <v>-0.1748858615149137</v>
      </c>
    </row>
    <row r="120" spans="2:6" x14ac:dyDescent="0.2">
      <c r="B120" s="3">
        <v>1334</v>
      </c>
      <c r="C120" s="2">
        <v>0</v>
      </c>
      <c r="D120" s="2">
        <f t="shared" si="3"/>
        <v>-13.87835082776941</v>
      </c>
      <c r="E120" s="13">
        <f t="shared" si="4"/>
        <v>9.390925813960631E-7</v>
      </c>
      <c r="F120" s="13">
        <f t="shared" si="5"/>
        <v>-9.3909302231231209E-7</v>
      </c>
    </row>
    <row r="121" spans="2:6" x14ac:dyDescent="0.2">
      <c r="B121" s="3">
        <v>1721</v>
      </c>
      <c r="C121" s="2">
        <v>1</v>
      </c>
      <c r="D121" s="2">
        <f t="shared" si="3"/>
        <v>2.3775723013119148</v>
      </c>
      <c r="E121" s="13">
        <f t="shared" si="4"/>
        <v>0.91510101354151785</v>
      </c>
      <c r="F121" s="13">
        <f t="shared" si="5"/>
        <v>-8.8720822486816397E-2</v>
      </c>
    </row>
    <row r="122" spans="2:6" x14ac:dyDescent="0.2">
      <c r="B122" s="3">
        <v>1475</v>
      </c>
      <c r="C122" s="2">
        <v>0</v>
      </c>
      <c r="D122" s="2">
        <f t="shared" si="3"/>
        <v>-7.9556501528328027</v>
      </c>
      <c r="E122" s="13">
        <f t="shared" si="4"/>
        <v>3.5055225816712522E-4</v>
      </c>
      <c r="F122" s="13">
        <f t="shared" si="5"/>
        <v>-3.5061371597321279E-4</v>
      </c>
    </row>
    <row r="123" spans="2:6" x14ac:dyDescent="0.2">
      <c r="B123" s="3">
        <v>1662</v>
      </c>
      <c r="C123" s="2">
        <v>1</v>
      </c>
      <c r="D123" s="2">
        <f t="shared" si="3"/>
        <v>-0.10072088890979103</v>
      </c>
      <c r="E123" s="13">
        <f t="shared" si="4"/>
        <v>0.47484104334424554</v>
      </c>
      <c r="F123" s="13">
        <f t="shared" si="5"/>
        <v>-0.74477517654488889</v>
      </c>
    </row>
    <row r="124" spans="2:6" x14ac:dyDescent="0.2">
      <c r="B124" s="3">
        <v>1861</v>
      </c>
      <c r="C124" s="2">
        <v>1</v>
      </c>
      <c r="D124" s="2">
        <f t="shared" si="3"/>
        <v>8.2582680069227337</v>
      </c>
      <c r="E124" s="13">
        <f t="shared" si="4"/>
        <v>0.9997409597442497</v>
      </c>
      <c r="F124" s="13">
        <f t="shared" si="5"/>
        <v>-2.5907381247250065E-4</v>
      </c>
    </row>
    <row r="125" spans="2:6" x14ac:dyDescent="0.2">
      <c r="B125" s="3">
        <v>1936</v>
      </c>
      <c r="C125" s="2">
        <v>1</v>
      </c>
      <c r="D125" s="2">
        <f t="shared" si="3"/>
        <v>11.40864070635709</v>
      </c>
      <c r="E125" s="13">
        <f t="shared" si="4"/>
        <v>0.99998890095850812</v>
      </c>
      <c r="F125" s="13">
        <f t="shared" si="5"/>
        <v>-1.1099103086696683E-5</v>
      </c>
    </row>
    <row r="126" spans="2:6" x14ac:dyDescent="0.2">
      <c r="B126" s="3">
        <v>1572</v>
      </c>
      <c r="C126" s="2">
        <v>0</v>
      </c>
      <c r="D126" s="2">
        <f t="shared" si="3"/>
        <v>-3.8811681282310246</v>
      </c>
      <c r="E126" s="13">
        <f t="shared" si="4"/>
        <v>2.0209853535169325E-2</v>
      </c>
      <c r="F126" s="13">
        <f t="shared" si="5"/>
        <v>-2.0416866508338894E-2</v>
      </c>
    </row>
    <row r="127" spans="2:6" x14ac:dyDescent="0.2">
      <c r="B127" s="3">
        <v>1508</v>
      </c>
      <c r="C127" s="2">
        <v>0</v>
      </c>
      <c r="D127" s="2">
        <f t="shared" si="3"/>
        <v>-6.5694861650816776</v>
      </c>
      <c r="E127" s="13">
        <f t="shared" si="4"/>
        <v>1.4005535882199152E-3</v>
      </c>
      <c r="F127" s="13">
        <f t="shared" si="5"/>
        <v>-1.4015352801117536E-3</v>
      </c>
    </row>
    <row r="128" spans="2:6" x14ac:dyDescent="0.2">
      <c r="B128" s="3">
        <v>1430</v>
      </c>
      <c r="C128" s="2">
        <v>0</v>
      </c>
      <c r="D128" s="2">
        <f t="shared" si="3"/>
        <v>-9.8458737724934196</v>
      </c>
      <c r="E128" s="13">
        <f t="shared" si="4"/>
        <v>5.2962484409495018E-5</v>
      </c>
      <c r="F128" s="13">
        <f t="shared" si="5"/>
        <v>-5.2963886971346468E-5</v>
      </c>
    </row>
    <row r="129" spans="2:6" x14ac:dyDescent="0.2">
      <c r="B129" s="3">
        <v>1891</v>
      </c>
      <c r="C129" s="2">
        <v>1</v>
      </c>
      <c r="D129" s="2">
        <f t="shared" si="3"/>
        <v>9.5184170866964735</v>
      </c>
      <c r="E129" s="13">
        <f t="shared" si="4"/>
        <v>0.99992651950564493</v>
      </c>
      <c r="F129" s="13">
        <f t="shared" si="5"/>
        <v>-7.3483194178853932E-5</v>
      </c>
    </row>
    <row r="130" spans="2:6" x14ac:dyDescent="0.2">
      <c r="B130" s="3">
        <v>1550</v>
      </c>
      <c r="C130" s="2">
        <v>0</v>
      </c>
      <c r="D130" s="2">
        <f t="shared" si="3"/>
        <v>-4.8052774533984319</v>
      </c>
      <c r="E130" s="13">
        <f t="shared" si="4"/>
        <v>8.1199559013207367E-3</v>
      </c>
      <c r="F130" s="13">
        <f t="shared" si="5"/>
        <v>-8.1531022966961804E-3</v>
      </c>
    </row>
    <row r="131" spans="2:6" x14ac:dyDescent="0.2">
      <c r="B131" s="3">
        <v>1741</v>
      </c>
      <c r="C131" s="2">
        <v>1</v>
      </c>
      <c r="D131" s="2">
        <f t="shared" si="3"/>
        <v>3.217671687827746</v>
      </c>
      <c r="E131" s="13">
        <f t="shared" si="4"/>
        <v>0.96149390508606614</v>
      </c>
      <c r="F131" s="13">
        <f t="shared" si="5"/>
        <v>-3.926705293744373E-2</v>
      </c>
    </row>
    <row r="132" spans="2:6" x14ac:dyDescent="0.2">
      <c r="B132" s="3">
        <v>1690</v>
      </c>
      <c r="C132" s="2">
        <v>0</v>
      </c>
      <c r="D132" s="2">
        <f t="shared" si="3"/>
        <v>1.0754182522123727</v>
      </c>
      <c r="E132" s="13">
        <f t="shared" si="4"/>
        <v>0.74562595129130538</v>
      </c>
      <c r="F132" s="13">
        <f t="shared" si="5"/>
        <v>-1.3689494625123899</v>
      </c>
    </row>
    <row r="133" spans="2:6" x14ac:dyDescent="0.2">
      <c r="B133" s="3">
        <v>1687</v>
      </c>
      <c r="C133" s="2">
        <v>1</v>
      </c>
      <c r="D133" s="2">
        <f t="shared" si="3"/>
        <v>0.94940334423500872</v>
      </c>
      <c r="E133" s="13">
        <f t="shared" si="4"/>
        <v>0.72099516989964052</v>
      </c>
      <c r="F133" s="13">
        <f t="shared" si="5"/>
        <v>-0.32712284088794857</v>
      </c>
    </row>
    <row r="134" spans="2:6" x14ac:dyDescent="0.2">
      <c r="B134" s="3">
        <v>1730</v>
      </c>
      <c r="C134" s="2">
        <v>1</v>
      </c>
      <c r="D134" s="2">
        <f t="shared" ref="D134:D172" si="6">$L$3+SUMPRODUCT($L$4*B134)</f>
        <v>2.7556170252440353</v>
      </c>
      <c r="E134" s="13">
        <f t="shared" ref="E134:E172" si="7">EXP(D134)/(1+EXP(D134))</f>
        <v>0.94022979554707098</v>
      </c>
      <c r="F134" s="13">
        <f t="shared" ref="F134:F172" si="8">C134*LN(E134)+(1-C134)*(LN(1-E134))</f>
        <v>-6.1630970246434859E-2</v>
      </c>
    </row>
    <row r="135" spans="2:6" x14ac:dyDescent="0.2">
      <c r="B135" s="3">
        <v>1674</v>
      </c>
      <c r="C135" s="2">
        <v>1</v>
      </c>
      <c r="D135" s="2">
        <f t="shared" si="6"/>
        <v>0.40333874299970773</v>
      </c>
      <c r="E135" s="13">
        <f t="shared" si="7"/>
        <v>0.59948956402897147</v>
      </c>
      <c r="F135" s="13">
        <f t="shared" si="8"/>
        <v>-0.51167671245762603</v>
      </c>
    </row>
    <row r="136" spans="2:6" x14ac:dyDescent="0.2">
      <c r="B136" s="3">
        <v>1475</v>
      </c>
      <c r="C136" s="2">
        <v>0</v>
      </c>
      <c r="D136" s="2">
        <f t="shared" si="6"/>
        <v>-7.9556501528328027</v>
      </c>
      <c r="E136" s="13">
        <f t="shared" si="7"/>
        <v>3.5055225816712522E-4</v>
      </c>
      <c r="F136" s="13">
        <f t="shared" si="8"/>
        <v>-3.5061371597321279E-4</v>
      </c>
    </row>
    <row r="137" spans="2:6" x14ac:dyDescent="0.2">
      <c r="B137" s="3">
        <v>1962</v>
      </c>
      <c r="C137" s="2">
        <v>1</v>
      </c>
      <c r="D137" s="2">
        <f t="shared" si="6"/>
        <v>12.500769908827678</v>
      </c>
      <c r="E137" s="13">
        <f t="shared" si="7"/>
        <v>0.99999627622877341</v>
      </c>
      <c r="F137" s="13">
        <f t="shared" si="8"/>
        <v>-3.7237781598469054E-6</v>
      </c>
    </row>
    <row r="138" spans="2:6" x14ac:dyDescent="0.2">
      <c r="B138" s="3">
        <v>1532</v>
      </c>
      <c r="C138" s="2">
        <v>0</v>
      </c>
      <c r="D138" s="2">
        <f t="shared" si="6"/>
        <v>-5.5613669012626872</v>
      </c>
      <c r="E138" s="13">
        <f t="shared" si="7"/>
        <v>3.8288030167159893E-3</v>
      </c>
      <c r="F138" s="13">
        <f t="shared" si="8"/>
        <v>-3.8361516466211202E-3</v>
      </c>
    </row>
    <row r="139" spans="2:6" x14ac:dyDescent="0.2">
      <c r="B139" s="3">
        <v>1492</v>
      </c>
      <c r="C139" s="2">
        <v>0</v>
      </c>
      <c r="D139" s="2">
        <f t="shared" si="6"/>
        <v>-7.2415656742943426</v>
      </c>
      <c r="E139" s="13">
        <f t="shared" si="7"/>
        <v>7.1567700185421715E-4</v>
      </c>
      <c r="F139" s="13">
        <f t="shared" si="8"/>
        <v>-7.1593322089376571E-4</v>
      </c>
    </row>
    <row r="140" spans="2:6" x14ac:dyDescent="0.2">
      <c r="B140" s="3">
        <v>1502</v>
      </c>
      <c r="C140" s="2">
        <v>0</v>
      </c>
      <c r="D140" s="2">
        <f t="shared" si="6"/>
        <v>-6.821515981036427</v>
      </c>
      <c r="E140" s="13">
        <f t="shared" si="7"/>
        <v>1.0888801953972389E-3</v>
      </c>
      <c r="F140" s="13">
        <f t="shared" si="8"/>
        <v>-1.0894734561361905E-3</v>
      </c>
    </row>
    <row r="141" spans="2:6" x14ac:dyDescent="0.2">
      <c r="B141" s="3">
        <v>1974</v>
      </c>
      <c r="C141" s="2">
        <v>1</v>
      </c>
      <c r="D141" s="2">
        <f t="shared" si="6"/>
        <v>13.004829540737177</v>
      </c>
      <c r="E141" s="13">
        <f t="shared" si="7"/>
        <v>0.99999775056568785</v>
      </c>
      <c r="F141" s="13">
        <f t="shared" si="8"/>
        <v>-2.249436842132678E-6</v>
      </c>
    </row>
    <row r="142" spans="2:6" x14ac:dyDescent="0.2">
      <c r="B142" s="3">
        <v>1607</v>
      </c>
      <c r="C142" s="2">
        <v>0</v>
      </c>
      <c r="D142" s="2">
        <f t="shared" si="6"/>
        <v>-2.4109942018283164</v>
      </c>
      <c r="E142" s="13">
        <f t="shared" si="7"/>
        <v>8.233816643701132E-2</v>
      </c>
      <c r="F142" s="13">
        <f t="shared" si="8"/>
        <v>-8.5926329252723352E-2</v>
      </c>
    </row>
    <row r="143" spans="2:6" x14ac:dyDescent="0.2">
      <c r="B143" s="3">
        <v>1412</v>
      </c>
      <c r="C143" s="2">
        <v>0</v>
      </c>
      <c r="D143" s="2">
        <f t="shared" si="6"/>
        <v>-10.601963220357668</v>
      </c>
      <c r="E143" s="13">
        <f t="shared" si="7"/>
        <v>2.4866523739248594E-5</v>
      </c>
      <c r="F143" s="13">
        <f t="shared" si="8"/>
        <v>-2.4866832916357815E-5</v>
      </c>
    </row>
    <row r="144" spans="2:6" x14ac:dyDescent="0.2">
      <c r="B144" s="3">
        <v>1557</v>
      </c>
      <c r="C144" s="2">
        <v>0</v>
      </c>
      <c r="D144" s="2">
        <f t="shared" si="6"/>
        <v>-4.5112426681179016</v>
      </c>
      <c r="E144" s="13">
        <f t="shared" si="7"/>
        <v>1.0865446458916846E-2</v>
      </c>
      <c r="F144" s="13">
        <f t="shared" si="8"/>
        <v>-1.0924906521303183E-2</v>
      </c>
    </row>
    <row r="145" spans="2:6" x14ac:dyDescent="0.2">
      <c r="B145" s="3">
        <v>1821</v>
      </c>
      <c r="C145" s="2">
        <v>1</v>
      </c>
      <c r="D145" s="2">
        <f t="shared" si="6"/>
        <v>6.5780692338910711</v>
      </c>
      <c r="E145" s="13">
        <f t="shared" si="7"/>
        <v>0.9986113993971365</v>
      </c>
      <c r="F145" s="13">
        <f t="shared" si="8"/>
        <v>-1.3895656021164484E-3</v>
      </c>
    </row>
    <row r="146" spans="2:6" x14ac:dyDescent="0.2">
      <c r="B146" s="3">
        <v>1760</v>
      </c>
      <c r="C146" s="2">
        <v>1</v>
      </c>
      <c r="D146" s="2">
        <f t="shared" si="6"/>
        <v>4.0157661050177893</v>
      </c>
      <c r="E146" s="13">
        <f t="shared" si="7"/>
        <v>0.98229015615550119</v>
      </c>
      <c r="F146" s="13">
        <f t="shared" si="8"/>
        <v>-1.7868539571620386E-2</v>
      </c>
    </row>
    <row r="147" spans="2:6" x14ac:dyDescent="0.2">
      <c r="B147" s="3">
        <v>1685</v>
      </c>
      <c r="C147" s="2">
        <v>1</v>
      </c>
      <c r="D147" s="2">
        <f t="shared" si="6"/>
        <v>0.86539340558341848</v>
      </c>
      <c r="E147" s="13">
        <f t="shared" si="7"/>
        <v>0.7037862582930251</v>
      </c>
      <c r="F147" s="13">
        <f t="shared" si="8"/>
        <v>-0.35128057930228251</v>
      </c>
    </row>
    <row r="148" spans="2:6" x14ac:dyDescent="0.2">
      <c r="B148" s="3">
        <v>1773</v>
      </c>
      <c r="C148" s="2">
        <v>1</v>
      </c>
      <c r="D148" s="2">
        <f t="shared" si="6"/>
        <v>4.5618307062530761</v>
      </c>
      <c r="E148" s="13">
        <f t="shared" si="7"/>
        <v>0.98966500406428504</v>
      </c>
      <c r="F148" s="13">
        <f t="shared" si="8"/>
        <v>-1.0388772849886927E-2</v>
      </c>
    </row>
    <row r="149" spans="2:6" x14ac:dyDescent="0.2">
      <c r="B149" s="3">
        <v>1826</v>
      </c>
      <c r="C149" s="2">
        <v>1</v>
      </c>
      <c r="D149" s="2">
        <f t="shared" si="6"/>
        <v>6.7880940805200254</v>
      </c>
      <c r="E149" s="13">
        <f t="shared" si="7"/>
        <v>0.99887415403916302</v>
      </c>
      <c r="F149" s="13">
        <f t="shared" si="8"/>
        <v>-1.1264802014836154E-3</v>
      </c>
    </row>
    <row r="150" spans="2:6" x14ac:dyDescent="0.2">
      <c r="B150" s="3">
        <v>1565</v>
      </c>
      <c r="C150" s="2">
        <v>0</v>
      </c>
      <c r="D150" s="2">
        <f t="shared" si="6"/>
        <v>-4.1752029135115691</v>
      </c>
      <c r="E150" s="13">
        <f t="shared" si="7"/>
        <v>1.5139348972874231E-2</v>
      </c>
      <c r="F150" s="13">
        <f t="shared" si="8"/>
        <v>-1.5255118856470478E-2</v>
      </c>
    </row>
    <row r="151" spans="2:6" x14ac:dyDescent="0.2">
      <c r="B151" s="3">
        <v>1510</v>
      </c>
      <c r="C151" s="2">
        <v>0</v>
      </c>
      <c r="D151" s="2">
        <f t="shared" si="6"/>
        <v>-6.4854762264300945</v>
      </c>
      <c r="E151" s="13">
        <f t="shared" si="7"/>
        <v>1.5231107364671352E-3</v>
      </c>
      <c r="F151" s="13">
        <f t="shared" si="8"/>
        <v>-1.5242718487764471E-3</v>
      </c>
    </row>
    <row r="152" spans="2:6" x14ac:dyDescent="0.2">
      <c r="B152" s="3">
        <v>1374</v>
      </c>
      <c r="C152" s="2">
        <v>0</v>
      </c>
      <c r="D152" s="2">
        <f t="shared" si="6"/>
        <v>-12.198152054737747</v>
      </c>
      <c r="E152" s="13">
        <f t="shared" si="7"/>
        <v>5.039734809211581E-6</v>
      </c>
      <c r="F152" s="13">
        <f t="shared" si="8"/>
        <v>-5.0397475087596015E-6</v>
      </c>
    </row>
    <row r="153" spans="2:6" x14ac:dyDescent="0.2">
      <c r="B153" s="3">
        <v>1402</v>
      </c>
      <c r="C153" s="2">
        <v>0</v>
      </c>
      <c r="D153" s="2">
        <f t="shared" si="6"/>
        <v>-11.022012913615583</v>
      </c>
      <c r="E153" s="13">
        <f t="shared" si="7"/>
        <v>1.6337797793957642E-5</v>
      </c>
      <c r="F153" s="13">
        <f t="shared" si="8"/>
        <v>-1.6337931257246972E-5</v>
      </c>
    </row>
    <row r="154" spans="2:6" x14ac:dyDescent="0.2">
      <c r="B154" s="3">
        <v>1702</v>
      </c>
      <c r="C154" s="2">
        <v>1</v>
      </c>
      <c r="D154" s="2">
        <f t="shared" si="6"/>
        <v>1.5794778841218715</v>
      </c>
      <c r="E154" s="13">
        <f t="shared" si="7"/>
        <v>0.82913056092703497</v>
      </c>
      <c r="F154" s="13">
        <f t="shared" si="8"/>
        <v>-0.18737764417620409</v>
      </c>
    </row>
    <row r="155" spans="2:6" x14ac:dyDescent="0.2">
      <c r="B155" s="3">
        <v>1956</v>
      </c>
      <c r="C155" s="2">
        <v>1</v>
      </c>
      <c r="D155" s="2">
        <f t="shared" si="6"/>
        <v>12.248740092872922</v>
      </c>
      <c r="E155" s="13">
        <f t="shared" si="7"/>
        <v>0.9999952088729599</v>
      </c>
      <c r="F155" s="13">
        <f t="shared" si="8"/>
        <v>-4.7911385175904654E-6</v>
      </c>
    </row>
    <row r="156" spans="2:6" x14ac:dyDescent="0.2">
      <c r="B156" s="3">
        <v>1933</v>
      </c>
      <c r="C156" s="2">
        <v>1</v>
      </c>
      <c r="D156" s="2">
        <f t="shared" si="6"/>
        <v>11.282625798379726</v>
      </c>
      <c r="E156" s="13">
        <f t="shared" si="7"/>
        <v>0.99998741038623218</v>
      </c>
      <c r="F156" s="13">
        <f t="shared" si="8"/>
        <v>-1.2589693017674201E-5</v>
      </c>
    </row>
    <row r="157" spans="2:6" x14ac:dyDescent="0.2">
      <c r="B157" s="3">
        <v>1832</v>
      </c>
      <c r="C157" s="2">
        <v>1</v>
      </c>
      <c r="D157" s="2">
        <f t="shared" si="6"/>
        <v>7.0401238964747819</v>
      </c>
      <c r="E157" s="13">
        <f t="shared" si="7"/>
        <v>0.99912474871590706</v>
      </c>
      <c r="F157" s="13">
        <f t="shared" si="8"/>
        <v>-8.7563454014464323E-4</v>
      </c>
    </row>
    <row r="158" spans="2:6" x14ac:dyDescent="0.2">
      <c r="B158" s="3">
        <v>1893</v>
      </c>
      <c r="C158" s="2">
        <v>1</v>
      </c>
      <c r="D158" s="2">
        <f t="shared" si="6"/>
        <v>9.6024270253480637</v>
      </c>
      <c r="E158" s="13">
        <f t="shared" si="7"/>
        <v>0.99993244000821513</v>
      </c>
      <c r="F158" s="13">
        <f t="shared" si="8"/>
        <v>-6.7562274063910659E-5</v>
      </c>
    </row>
    <row r="159" spans="2:6" x14ac:dyDescent="0.2">
      <c r="B159" s="3">
        <v>1831</v>
      </c>
      <c r="C159" s="2">
        <v>1</v>
      </c>
      <c r="D159" s="2">
        <f t="shared" si="6"/>
        <v>6.9981189271489797</v>
      </c>
      <c r="E159" s="13">
        <f t="shared" si="7"/>
        <v>0.99908723500479935</v>
      </c>
      <c r="F159" s="13">
        <f t="shared" si="8"/>
        <v>-9.1318181882953369E-4</v>
      </c>
    </row>
    <row r="160" spans="2:6" x14ac:dyDescent="0.2">
      <c r="B160" s="3">
        <v>1487</v>
      </c>
      <c r="C160" s="2">
        <v>0</v>
      </c>
      <c r="D160" s="2">
        <f t="shared" si="6"/>
        <v>-7.451590520923304</v>
      </c>
      <c r="E160" s="13">
        <f t="shared" si="7"/>
        <v>5.8018074709991331E-4</v>
      </c>
      <c r="F160" s="13">
        <f t="shared" si="8"/>
        <v>-5.8034911707601563E-4</v>
      </c>
    </row>
    <row r="161" spans="2:6" x14ac:dyDescent="0.2">
      <c r="B161" s="3">
        <v>2041</v>
      </c>
      <c r="C161" s="2">
        <v>1</v>
      </c>
      <c r="D161" s="2">
        <f t="shared" si="6"/>
        <v>15.819162485565201</v>
      </c>
      <c r="E161" s="13">
        <f t="shared" si="7"/>
        <v>0.99999986515806827</v>
      </c>
      <c r="F161" s="13">
        <f t="shared" si="8"/>
        <v>-1.3484194082269603E-7</v>
      </c>
    </row>
    <row r="162" spans="2:6" x14ac:dyDescent="0.2">
      <c r="B162" s="3">
        <v>1850</v>
      </c>
      <c r="C162" s="2">
        <v>1</v>
      </c>
      <c r="D162" s="2">
        <f t="shared" si="6"/>
        <v>7.7962133443390229</v>
      </c>
      <c r="E162" s="13">
        <f t="shared" si="7"/>
        <v>0.99958887964394849</v>
      </c>
      <c r="F162" s="13">
        <f t="shared" si="8"/>
        <v>-4.1120488919474651E-4</v>
      </c>
    </row>
    <row r="163" spans="2:6" x14ac:dyDescent="0.2">
      <c r="B163" s="3">
        <v>1555</v>
      </c>
      <c r="C163" s="2">
        <v>0</v>
      </c>
      <c r="D163" s="2">
        <f t="shared" si="6"/>
        <v>-4.5952526067694777</v>
      </c>
      <c r="E163" s="13">
        <f t="shared" si="7"/>
        <v>9.9986857948065767E-3</v>
      </c>
      <c r="F163" s="13">
        <f t="shared" si="8"/>
        <v>-1.0049008374389169E-2</v>
      </c>
    </row>
    <row r="164" spans="2:6" x14ac:dyDescent="0.2">
      <c r="B164" s="3">
        <v>2020</v>
      </c>
      <c r="C164" s="2">
        <v>1</v>
      </c>
      <c r="D164" s="2">
        <f t="shared" si="6"/>
        <v>14.937058129723582</v>
      </c>
      <c r="E164" s="13">
        <f t="shared" si="7"/>
        <v>0.99999967422486236</v>
      </c>
      <c r="F164" s="13">
        <f t="shared" si="8"/>
        <v>-3.2577519070871159E-7</v>
      </c>
    </row>
    <row r="165" spans="2:6" x14ac:dyDescent="0.2">
      <c r="B165" s="3">
        <v>1593</v>
      </c>
      <c r="C165" s="2">
        <v>0</v>
      </c>
      <c r="D165" s="2">
        <f t="shared" si="6"/>
        <v>-2.9990637723894054</v>
      </c>
      <c r="E165" s="13">
        <f t="shared" si="7"/>
        <v>4.7468186739451149E-2</v>
      </c>
      <c r="F165" s="13">
        <f t="shared" si="8"/>
        <v>-4.8631772790432536E-2</v>
      </c>
    </row>
    <row r="166" spans="2:6" x14ac:dyDescent="0.2">
      <c r="B166" s="3">
        <v>1934</v>
      </c>
      <c r="C166" s="2">
        <v>1</v>
      </c>
      <c r="D166" s="2">
        <f t="shared" si="6"/>
        <v>11.324630767705514</v>
      </c>
      <c r="E166" s="13">
        <f t="shared" si="7"/>
        <v>0.99998792825354588</v>
      </c>
      <c r="F166" s="13">
        <f t="shared" si="8"/>
        <v>-1.2071819318240748E-5</v>
      </c>
    </row>
    <row r="167" spans="2:6" x14ac:dyDescent="0.2">
      <c r="B167" s="3">
        <v>1808</v>
      </c>
      <c r="C167" s="2">
        <v>1</v>
      </c>
      <c r="D167" s="2">
        <f t="shared" si="6"/>
        <v>6.0320046326557843</v>
      </c>
      <c r="E167" s="13">
        <f t="shared" si="7"/>
        <v>0.99760507276903621</v>
      </c>
      <c r="F167" s="13">
        <f t="shared" si="8"/>
        <v>-2.3977996562674518E-3</v>
      </c>
    </row>
    <row r="168" spans="2:6" x14ac:dyDescent="0.2">
      <c r="B168" s="3">
        <v>1722</v>
      </c>
      <c r="C168" s="2">
        <v>1</v>
      </c>
      <c r="D168" s="2">
        <f t="shared" si="6"/>
        <v>2.4195772706377028</v>
      </c>
      <c r="E168" s="13">
        <f t="shared" si="7"/>
        <v>0.91830803767132385</v>
      </c>
      <c r="F168" s="13">
        <f t="shared" si="8"/>
        <v>-8.5222391628098734E-2</v>
      </c>
    </row>
    <row r="169" spans="2:6" x14ac:dyDescent="0.2">
      <c r="B169" s="3">
        <v>1750</v>
      </c>
      <c r="C169" s="2">
        <v>1</v>
      </c>
      <c r="D169" s="2">
        <f t="shared" si="6"/>
        <v>3.5957164117598666</v>
      </c>
      <c r="E169" s="13">
        <f t="shared" si="7"/>
        <v>0.97329188088733254</v>
      </c>
      <c r="F169" s="13">
        <f t="shared" si="8"/>
        <v>-2.7071261424272318E-2</v>
      </c>
    </row>
    <row r="170" spans="2:6" x14ac:dyDescent="0.2">
      <c r="B170" s="3">
        <v>1555</v>
      </c>
      <c r="C170" s="2">
        <v>0</v>
      </c>
      <c r="D170" s="2">
        <f t="shared" si="6"/>
        <v>-4.5952526067694777</v>
      </c>
      <c r="E170" s="13">
        <f t="shared" si="7"/>
        <v>9.9986857948065767E-3</v>
      </c>
      <c r="F170" s="13">
        <f t="shared" si="8"/>
        <v>-1.0049008374389169E-2</v>
      </c>
    </row>
    <row r="171" spans="2:6" x14ac:dyDescent="0.2">
      <c r="B171" s="3">
        <v>1524</v>
      </c>
      <c r="C171" s="2">
        <v>0</v>
      </c>
      <c r="D171" s="2">
        <f t="shared" si="6"/>
        <v>-5.8974066558690197</v>
      </c>
      <c r="E171" s="13">
        <f t="shared" si="7"/>
        <v>2.7390354411627234E-3</v>
      </c>
      <c r="F171" s="13">
        <f t="shared" si="8"/>
        <v>-2.7427934625411381E-3</v>
      </c>
    </row>
    <row r="172" spans="2:6" x14ac:dyDescent="0.2">
      <c r="B172" s="3">
        <v>1461</v>
      </c>
      <c r="C172" s="2">
        <v>0</v>
      </c>
      <c r="D172" s="2">
        <f t="shared" si="6"/>
        <v>-8.5437197233938846</v>
      </c>
      <c r="E172" s="13">
        <f t="shared" si="7"/>
        <v>1.9472651541179036E-4</v>
      </c>
      <c r="F172" s="13">
        <f t="shared" si="8"/>
        <v>-1.9474547708124928E-4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Regression results (Xreal)</vt:lpstr>
      <vt:lpstr>SAT Admittance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2021-06-21T07:56:19Z</dcterms:created>
  <dcterms:modified xsi:type="dcterms:W3CDTF">2024-12-18T13:18:34Z</dcterms:modified>
</cp:coreProperties>
</file>