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Administrateur.UTILISA-7INSOVG\Desktop\GeeksLegacy\C61\Sprint 1\"/>
    </mc:Choice>
  </mc:AlternateContent>
  <xr:revisionPtr revIDLastSave="0" documentId="13_ncr:1_{CFAF4AFD-599D-4FCA-BE1F-DD35415D84F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D6" i="2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<sst xmlns="http://schemas.openxmlformats.org/spreadsheetml/2006/main" count="237" uniqueCount="107">
  <si>
    <t>Remplacer ce texte par le nom de votre projet</t>
  </si>
  <si>
    <t>C61 - Projet synthèse   |   Outil de planification</t>
  </si>
  <si>
    <t>Membres de l'équipe</t>
  </si>
  <si>
    <t>Prénom</t>
  </si>
  <si>
    <t>Nom</t>
  </si>
  <si>
    <t>Initial auto.</t>
  </si>
  <si>
    <t>Nombre d'étudiants dans l'équipe</t>
  </si>
  <si>
    <t>Henrick</t>
  </si>
  <si>
    <t>Baril</t>
  </si>
  <si>
    <t>Amine</t>
  </si>
  <si>
    <t>Fanid</t>
  </si>
  <si>
    <t>Planification</t>
  </si>
  <si>
    <t>No</t>
  </si>
  <si>
    <t>Nom et description</t>
  </si>
  <si>
    <t>Dép.</t>
  </si>
  <si>
    <t>Catégorie</t>
  </si>
  <si>
    <t>Difficulté</t>
  </si>
  <si>
    <t>Incertitude</t>
  </si>
  <si>
    <t>Durée</t>
  </si>
  <si>
    <t>Sprint</t>
  </si>
  <si>
    <t>Resp.</t>
  </si>
  <si>
    <t>isBlank</t>
  </si>
  <si>
    <t>Dépendance</t>
  </si>
  <si>
    <t>Temps</t>
  </si>
  <si>
    <t>Valider le projet avec l'enseignant</t>
  </si>
  <si>
    <t>Essentielle</t>
  </si>
  <si>
    <t>Sprint 1</t>
  </si>
  <si>
    <t>Équipe</t>
  </si>
  <si>
    <t>Nombre de tâches</t>
  </si>
  <si>
    <t>Rédaction du document de définition</t>
  </si>
  <si>
    <t>Rédaction du document de conception</t>
  </si>
  <si>
    <t>Souhaitable</t>
  </si>
  <si>
    <t>Sprint 2</t>
  </si>
  <si>
    <t>Rédaction du document de planification</t>
  </si>
  <si>
    <t>Optionnelle</t>
  </si>
  <si>
    <t>Sprint 3</t>
  </si>
  <si>
    <t>Création du projet sur Unity et préparation de l'environnement</t>
  </si>
  <si>
    <t>Sprint 4</t>
  </si>
  <si>
    <t>Créer l'environnement de base du jeu (scène, caméra, etc.).</t>
  </si>
  <si>
    <t>Programmer les mouvements de base du joueur (marche, saut, etc.).</t>
  </si>
  <si>
    <t>Responsable</t>
  </si>
  <si>
    <t>Implémenter la détection de collision pour le joueur avec les plates-formes.</t>
  </si>
  <si>
    <t>Créer les premiers éléments de l'interface utilisateur (barre de vie, inventaire, etc.).</t>
  </si>
  <si>
    <t>Mettre en place la génération procédurale de la carte du monde.</t>
  </si>
  <si>
    <t>Intégrer des biomes dans la génération de la carte du monde.</t>
  </si>
  <si>
    <t>Programmer la collecte d'objets par le joueur. (inventaire, etc.).</t>
  </si>
  <si>
    <t>Implémenter la gestion des interactions avec les objets du monde (ramasser, utiliser, etc.).</t>
  </si>
  <si>
    <t>Créer des ennemis basiques avec des mouvements simples.</t>
  </si>
  <si>
    <t>Définir les mécaniques de combat entre le joueur et les ennemis.</t>
  </si>
  <si>
    <t>Programmer la logique de détection de collision pour les attaques du joueur et des ennemis.</t>
  </si>
  <si>
    <t>Mettre en place notre système de progression du joueur (niveaux, XP, etc.).</t>
  </si>
  <si>
    <t>Intégrer des boss dans le jeu avec des patterns de mouvement et d'attaque spécifiques.</t>
  </si>
  <si>
    <t>Concevoir et intégrer des éléments de décor interactifs (coffres, portes, etc.).</t>
  </si>
  <si>
    <t>Plus facile</t>
  </si>
  <si>
    <t>Développer un système d'artisanat pour la création d'objets et d'outils.</t>
  </si>
  <si>
    <t>Moyen</t>
  </si>
  <si>
    <t>Développer un système d'amélioration des outils (pioche, hache et épée.).</t>
  </si>
  <si>
    <t>Plus difficile</t>
  </si>
  <si>
    <t>Mettre en place un système de sauvegarde des données du joueur.</t>
  </si>
  <si>
    <t>Développer des mécaniques de jeu spécifiques à chaque biome.</t>
  </si>
  <si>
    <t>Faible incertitude</t>
  </si>
  <si>
    <t>Concevoir et intégrer des éléments de narration dans le jeu.</t>
  </si>
  <si>
    <t>Moyenne incertitude</t>
  </si>
  <si>
    <t>Forte incertitude</t>
  </si>
  <si>
    <t>Optimiser les performances du jeu pour garantir une expérience fluide.</t>
  </si>
  <si>
    <t>Effectuer des tests de gameplay pour identifier et corriger les bugs et les problèmes d'équilibrage.</t>
  </si>
  <si>
    <t>Ajouter des effets sonores et de la musique pour renforcer l'immersion.</t>
  </si>
  <si>
    <t>Finaliser les graphismes et les animations des personnages et des environnements.</t>
  </si>
  <si>
    <t>Intégrer des succès et des récompenses pour encourager la progression du joueur.</t>
  </si>
  <si>
    <t>Créer une interface utilisateur pour créer ses personnages et mondes.</t>
  </si>
  <si>
    <t>Mettre en place le système de gestion des scores et du classement.</t>
  </si>
  <si>
    <t>Synthèse</t>
  </si>
  <si>
    <t>Total</t>
  </si>
  <si>
    <t>Compilations</t>
  </si>
  <si>
    <t>Instructions concernant ce document</t>
  </si>
  <si>
    <t>Saisir les informations générales du document :</t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</si>
  <si>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</si>
  <si>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</si>
  <si>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</si>
  <si>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</si>
  <si>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t>- Le nom de la tâche</t>
  </si>
  <si>
    <t>- Optionnellement et si pertinent, ajouter une courte description technique sous forme de note</t>
  </si>
  <si>
    <t xml:space="preserve">    voir les indications plus bas</t>
  </si>
  <si>
    <t>- Si applicable, identifiez la tâche préalable principale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</si>
  <si>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</si>
  <si>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</si>
  <si>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</si>
  <si>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</si>
  <si>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</si>
  <si>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Manipulation de notes</t>
  </si>
  <si>
    <t>Une note permet d'ajouter des précisions via un commentaire à même la cellule.</t>
  </si>
  <si>
    <t>Vous pouvez ajouter, modifier ou supprimer des notes différentes pour chaque cellule.</t>
  </si>
  <si>
    <t>Lorsqu'une cellule possède une note, un petit identifiant est visible sur la cellule.</t>
  </si>
  <si>
    <t>Cet identifiant est un petit triangle rouge visible dans le coin supérieur droit.</t>
  </si>
  <si>
    <t>La note est visible lorsque la souris passe au dessus de cet identifiant.</t>
  </si>
  <si>
    <t>Vous pouvez manipuler les notes dans :</t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</si>
  <si>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</si>
  <si>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</si>
  <si>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t xml:space="preserve">- ... </t>
  </si>
  <si>
    <t>Pour ce projet, l'ajout de notes est encouragé lorsque pertinent.</t>
  </si>
  <si>
    <t>HB</t>
  </si>
  <si>
    <t>AF</t>
  </si>
  <si>
    <t>Programmer le mécaniques d'attaque des ennemis.</t>
  </si>
  <si>
    <t>Concevoir les sprites des personnages du joueur, des ennemis et des Boss. (Animations)</t>
  </si>
  <si>
    <t>Programmer l'ordre d'affichage des interfaces graphiques. (Menu, jeu, etc)</t>
  </si>
  <si>
    <t>Déployer le jeu</t>
  </si>
  <si>
    <t>Concevoir les objets (matériels) et les 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</si>
</sst>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 applyAlignment="1"/>
    <xf numFmtId="0" fontId="11" fillId="6" borderId="5" xfId="0" applyFont="1" applyFill="1" applyBorder="1" applyAlignment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5.0104166666577665</c:v>
                </c:pt>
                <c:pt idx="2">
                  <c:v>2.9999999999998006</c:v>
                </c:pt>
                <c:pt idx="3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5.0104166666577665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2.9999999999998006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17</c:v>
                </c:pt>
                <c:pt idx="1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21</c:v>
                </c:pt>
                <c:pt idx="1">
                  <c:v>10.010416666654994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3.5000000000000466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1.1875000000000469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20</c:v>
                </c:pt>
                <c:pt idx="1">
                  <c:v>5.9062499999984839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5.3749999999987388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3</c:v>
                </c:pt>
                <c:pt idx="1">
                  <c:v>3.416666666657866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3.9687499999997984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6.7291666666627563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3.9999999999925326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18</xdr:col>
      <xdr:colOff>296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18</xdr:col>
      <xdr:colOff>1691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13" zoomScale="140" zoomScaleNormal="140" workbookViewId="0">
      <selection activeCell="M34" sqref="D34:M34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6" t="s">
        <v>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2:31" ht="12.75" thickTop="1" x14ac:dyDescent="0.2">
      <c r="C3" s="47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2:31" ht="15" customHeight="1" x14ac:dyDescent="0.2"/>
    <row r="5" spans="2:31" ht="16.5" thickBot="1" x14ac:dyDescent="0.3">
      <c r="B5" s="18"/>
      <c r="C5" s="48" t="s">
        <v>2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2:31" ht="6.4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3</v>
      </c>
      <c r="E7" s="16" t="s">
        <v>4</v>
      </c>
      <c r="F7" s="5" t="s">
        <v>5</v>
      </c>
      <c r="I7" s="15"/>
      <c r="J7" s="49" t="s">
        <v>6</v>
      </c>
      <c r="K7" s="49"/>
      <c r="L7" s="49"/>
      <c r="M7" s="49"/>
      <c r="N7" s="38">
        <v>2</v>
      </c>
    </row>
    <row r="8" spans="2:31" x14ac:dyDescent="0.2">
      <c r="C8" s="8">
        <v>1</v>
      </c>
      <c r="D8" s="28" t="s">
        <v>7</v>
      </c>
      <c r="E8" s="28" t="s">
        <v>8</v>
      </c>
      <c r="F8" s="8" t="str">
        <f>IF(C8&lt;=$N$7,UPPER(LEFT(D8)) &amp; UPPER(LEFT(E8)),"")</f>
        <v>HB</v>
      </c>
      <c r="I8" s="15"/>
    </row>
    <row r="9" spans="2:31" x14ac:dyDescent="0.2">
      <c r="C9" s="7">
        <v>2</v>
      </c>
      <c r="D9" s="29" t="s">
        <v>9</v>
      </c>
      <c r="E9" s="29" t="s">
        <v>10</v>
      </c>
      <c r="F9" s="7" t="str">
        <f t="shared" ref="F9:F11" si="0">IF(C9&lt;=$N$7,UPPER(LEFT(D9)) &amp; UPPER(LEFT(E9)),"")</f>
        <v>AF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8" t="s">
        <v>11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U13" s="2">
        <f>D68</f>
        <v>36</v>
      </c>
      <c r="AA13" s="2">
        <f>N7</f>
        <v>2</v>
      </c>
    </row>
    <row r="14" spans="2:31" ht="6.4" customHeight="1" thickBot="1" x14ac:dyDescent="0.25"/>
    <row r="15" spans="2:31" s="4" customFormat="1" ht="15" customHeight="1" thickBot="1" x14ac:dyDescent="0.25">
      <c r="C15" s="5" t="s">
        <v>12</v>
      </c>
      <c r="D15" s="41" t="s">
        <v>13</v>
      </c>
      <c r="E15" s="41"/>
      <c r="F15" s="41"/>
      <c r="G15" s="41"/>
      <c r="H15" s="5" t="s">
        <v>14</v>
      </c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  <c r="N15" s="5" t="s">
        <v>20</v>
      </c>
      <c r="T15" s="4" t="s">
        <v>21</v>
      </c>
      <c r="U15" s="4" t="s">
        <v>22</v>
      </c>
      <c r="V15" s="6" t="s">
        <v>15</v>
      </c>
      <c r="W15" s="6" t="s">
        <v>16</v>
      </c>
      <c r="X15" s="3" t="s">
        <v>17</v>
      </c>
      <c r="Y15" s="3" t="s">
        <v>23</v>
      </c>
      <c r="Z15" s="3" t="s">
        <v>19</v>
      </c>
      <c r="AA15" s="3" t="s">
        <v>20</v>
      </c>
    </row>
    <row r="16" spans="2:31" ht="12" customHeight="1" x14ac:dyDescent="0.2">
      <c r="C16" s="11">
        <v>1</v>
      </c>
      <c r="D16" s="42" t="s">
        <v>24</v>
      </c>
      <c r="E16" s="42"/>
      <c r="F16" s="42"/>
      <c r="G16" s="42"/>
      <c r="H16" s="30"/>
      <c r="I16" s="30" t="s">
        <v>25</v>
      </c>
      <c r="J16" s="30">
        <v>1</v>
      </c>
      <c r="K16" s="30">
        <v>1</v>
      </c>
      <c r="L16" s="31">
        <v>1.0416666666666666E-2</v>
      </c>
      <c r="M16" s="30" t="s">
        <v>26</v>
      </c>
      <c r="N16" s="30" t="s">
        <v>27</v>
      </c>
      <c r="T16" s="1" t="b">
        <f t="shared" ref="T16:T27" si="1">ISBLANK(D16)</f>
        <v>0</v>
      </c>
      <c r="AA16" s="1"/>
      <c r="AC16" s="1" t="s">
        <v>19</v>
      </c>
      <c r="AD16" s="1" t="s">
        <v>28</v>
      </c>
      <c r="AE16" s="1" t="s">
        <v>18</v>
      </c>
    </row>
    <row r="17" spans="3:31" x14ac:dyDescent="0.2">
      <c r="C17" s="12">
        <v>2</v>
      </c>
      <c r="D17" s="40" t="s">
        <v>29</v>
      </c>
      <c r="E17" s="40"/>
      <c r="F17" s="40"/>
      <c r="G17" s="40"/>
      <c r="H17" s="32">
        <v>1</v>
      </c>
      <c r="I17" s="32" t="s">
        <v>25</v>
      </c>
      <c r="J17" s="32">
        <v>2</v>
      </c>
      <c r="K17" s="32">
        <v>1</v>
      </c>
      <c r="L17" s="33">
        <v>0.25</v>
      </c>
      <c r="M17" s="32" t="s">
        <v>26</v>
      </c>
      <c r="N17" s="32" t="s">
        <v>27</v>
      </c>
      <c r="T17" s="1" t="b">
        <f t="shared" si="1"/>
        <v>0</v>
      </c>
      <c r="U17" s="2">
        <v>1</v>
      </c>
      <c r="V17" s="2" t="s">
        <v>25</v>
      </c>
      <c r="W17" s="2">
        <v>1</v>
      </c>
      <c r="X17" s="2">
        <v>1</v>
      </c>
      <c r="Y17" s="9">
        <v>1.0416666666666666E-2</v>
      </c>
      <c r="Z17" s="2" t="s">
        <v>26</v>
      </c>
      <c r="AA17" s="2" t="s">
        <v>27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2">
      <c r="C18" s="13">
        <v>3</v>
      </c>
      <c r="D18" s="39" t="s">
        <v>30</v>
      </c>
      <c r="E18" s="39"/>
      <c r="F18" s="39"/>
      <c r="G18" s="39"/>
      <c r="H18" s="34">
        <v>2</v>
      </c>
      <c r="I18" s="34" t="s">
        <v>25</v>
      </c>
      <c r="J18" s="34">
        <v>3</v>
      </c>
      <c r="K18" s="34">
        <v>2</v>
      </c>
      <c r="L18" s="35">
        <v>0.99999999999870004</v>
      </c>
      <c r="M18" s="34" t="s">
        <v>26</v>
      </c>
      <c r="N18" s="34" t="s">
        <v>27</v>
      </c>
      <c r="T18" s="1" t="b">
        <f t="shared" si="1"/>
        <v>0</v>
      </c>
      <c r="U18" s="2">
        <v>2</v>
      </c>
      <c r="V18" s="2" t="s">
        <v>31</v>
      </c>
      <c r="W18" s="2">
        <v>2</v>
      </c>
      <c r="X18" s="2">
        <v>2</v>
      </c>
      <c r="Y18" s="9">
        <v>2.0833333333333332E-2</v>
      </c>
      <c r="Z18" s="2" t="s">
        <v>32</v>
      </c>
      <c r="AA18" s="2" t="str">
        <f>F8</f>
        <v>HB</v>
      </c>
      <c r="AB18" s="1">
        <v>1</v>
      </c>
      <c r="AC18" s="1" t="str">
        <f t="shared" ref="AC18:AC20" si="2">Z18</f>
        <v>Sprint 2</v>
      </c>
      <c r="AD18" s="1">
        <f>COUNTIF(Sprint,AC18)</f>
        <v>8</v>
      </c>
      <c r="AE18" s="19">
        <f>SUMIFS(Duree, Sprint,AC18)</f>
        <v>5.0104166666577665</v>
      </c>
    </row>
    <row r="19" spans="3:31" x14ac:dyDescent="0.2">
      <c r="C19" s="12">
        <v>4</v>
      </c>
      <c r="D19" s="40" t="s">
        <v>33</v>
      </c>
      <c r="E19" s="40"/>
      <c r="F19" s="40"/>
      <c r="G19" s="40"/>
      <c r="H19" s="32">
        <v>3</v>
      </c>
      <c r="I19" s="32" t="s">
        <v>25</v>
      </c>
      <c r="J19" s="32">
        <v>1</v>
      </c>
      <c r="K19" s="32">
        <v>1</v>
      </c>
      <c r="L19" s="33">
        <v>6.25E-2</v>
      </c>
      <c r="M19" s="32" t="s">
        <v>26</v>
      </c>
      <c r="N19" s="32" t="s">
        <v>27</v>
      </c>
      <c r="T19" s="1" t="b">
        <f t="shared" si="1"/>
        <v>0</v>
      </c>
      <c r="U19" s="2">
        <v>3</v>
      </c>
      <c r="V19" s="2" t="s">
        <v>34</v>
      </c>
      <c r="W19" s="2">
        <v>3</v>
      </c>
      <c r="X19" s="2">
        <v>3</v>
      </c>
      <c r="Y19" s="9">
        <v>3.125E-2</v>
      </c>
      <c r="Z19" s="2" t="s">
        <v>35</v>
      </c>
      <c r="AA19" s="2" t="str">
        <f>F9</f>
        <v>AF</v>
      </c>
      <c r="AB19" s="1">
        <v>2</v>
      </c>
      <c r="AC19" s="1" t="str">
        <f t="shared" si="2"/>
        <v>Sprint 3</v>
      </c>
      <c r="AD19" s="1">
        <f>COUNTIF(Sprint,AC19)</f>
        <v>7</v>
      </c>
      <c r="AE19" s="19">
        <f>SUMIFS(Duree, Sprint,AC19)</f>
        <v>2.9999999999998006</v>
      </c>
    </row>
    <row r="20" spans="3:31" x14ac:dyDescent="0.2">
      <c r="C20" s="13">
        <v>5</v>
      </c>
      <c r="D20" s="39" t="s">
        <v>36</v>
      </c>
      <c r="E20" s="39"/>
      <c r="F20" s="39"/>
      <c r="G20" s="39"/>
      <c r="H20" s="34">
        <v>3</v>
      </c>
      <c r="I20" s="34" t="s">
        <v>25</v>
      </c>
      <c r="J20" s="34">
        <v>1</v>
      </c>
      <c r="K20" s="34">
        <v>1</v>
      </c>
      <c r="L20" s="35">
        <v>1.0416666666666666E-2</v>
      </c>
      <c r="M20" s="34" t="s">
        <v>32</v>
      </c>
      <c r="N20" s="34" t="s">
        <v>27</v>
      </c>
      <c r="T20" s="1" t="b">
        <f t="shared" si="1"/>
        <v>0</v>
      </c>
      <c r="U20" s="2">
        <v>4</v>
      </c>
      <c r="Y20" s="9">
        <v>4.1666666666666699E-2</v>
      </c>
      <c r="Z20" s="2" t="s">
        <v>37</v>
      </c>
      <c r="AA20" s="2" t="str">
        <f>F10</f>
        <v/>
      </c>
      <c r="AC20" s="1" t="str">
        <f t="shared" si="2"/>
        <v>Sprint 4</v>
      </c>
      <c r="AD20" s="1">
        <f>COUNTIF(Sprint,AC20)</f>
        <v>17</v>
      </c>
      <c r="AE20" s="19">
        <f>SUMIFS(Duree, Sprint,AC20)</f>
        <v>5.3645833333321562</v>
      </c>
    </row>
    <row r="21" spans="3:31" x14ac:dyDescent="0.2">
      <c r="C21" s="12">
        <v>6</v>
      </c>
      <c r="D21" s="40" t="s">
        <v>38</v>
      </c>
      <c r="E21" s="40"/>
      <c r="F21" s="40"/>
      <c r="G21" s="40"/>
      <c r="H21" s="32">
        <v>5</v>
      </c>
      <c r="I21" s="32" t="s">
        <v>25</v>
      </c>
      <c r="J21" s="32">
        <v>2</v>
      </c>
      <c r="K21" s="32">
        <v>2</v>
      </c>
      <c r="L21" s="33">
        <v>0.49999999999997102</v>
      </c>
      <c r="M21" s="32" t="s">
        <v>32</v>
      </c>
      <c r="N21" s="32" t="s">
        <v>27</v>
      </c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39" t="s">
        <v>103</v>
      </c>
      <c r="E22" s="39"/>
      <c r="F22" s="39"/>
      <c r="G22" s="39"/>
      <c r="H22" s="34">
        <v>3</v>
      </c>
      <c r="I22" s="34" t="s">
        <v>25</v>
      </c>
      <c r="J22" s="34">
        <v>2</v>
      </c>
      <c r="K22" s="34">
        <v>2</v>
      </c>
      <c r="L22" s="35">
        <v>0.99999999999870004</v>
      </c>
      <c r="M22" s="34" t="s">
        <v>32</v>
      </c>
      <c r="N22" s="34" t="s">
        <v>27</v>
      </c>
      <c r="T22" s="1" t="b">
        <f>ISBLANK(D22)</f>
        <v>0</v>
      </c>
      <c r="U22" s="2">
        <v>6</v>
      </c>
      <c r="Y22" s="9">
        <v>6.25E-2</v>
      </c>
    </row>
    <row r="23" spans="3:31" x14ac:dyDescent="0.2">
      <c r="C23" s="12">
        <v>8</v>
      </c>
      <c r="D23" s="40" t="s">
        <v>39</v>
      </c>
      <c r="E23" s="40"/>
      <c r="F23" s="40"/>
      <c r="G23" s="40"/>
      <c r="H23" s="32">
        <v>3</v>
      </c>
      <c r="I23" s="32" t="s">
        <v>25</v>
      </c>
      <c r="J23" s="32">
        <v>1</v>
      </c>
      <c r="K23" s="32">
        <v>1</v>
      </c>
      <c r="L23" s="33">
        <v>0.49999999999997102</v>
      </c>
      <c r="M23" s="32" t="s">
        <v>32</v>
      </c>
      <c r="N23" s="32" t="s">
        <v>101</v>
      </c>
      <c r="T23" s="1" t="b">
        <f>ISBLANK(D23)</f>
        <v>0</v>
      </c>
      <c r="U23" s="2">
        <v>7</v>
      </c>
      <c r="Y23" s="9">
        <v>7.2916666666666699E-2</v>
      </c>
      <c r="AC23" s="1" t="s">
        <v>40</v>
      </c>
      <c r="AD23" s="1" t="s">
        <v>28</v>
      </c>
      <c r="AE23" s="1" t="s">
        <v>18</v>
      </c>
    </row>
    <row r="24" spans="3:31" x14ac:dyDescent="0.2">
      <c r="C24" s="13">
        <v>9</v>
      </c>
      <c r="D24" s="39" t="s">
        <v>41</v>
      </c>
      <c r="E24" s="39"/>
      <c r="F24" s="39"/>
      <c r="G24" s="39"/>
      <c r="H24" s="34">
        <v>8</v>
      </c>
      <c r="I24" s="34" t="s">
        <v>25</v>
      </c>
      <c r="J24" s="34">
        <v>1</v>
      </c>
      <c r="K24" s="34">
        <v>1</v>
      </c>
      <c r="L24" s="35">
        <v>0.16666666666666599</v>
      </c>
      <c r="M24" s="34" t="s">
        <v>32</v>
      </c>
      <c r="N24" s="34" t="s">
        <v>101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24</v>
      </c>
      <c r="AE24" s="19">
        <f>SUMIFS(Duree, Responsabilite,AC24)</f>
        <v>7.9062499999974811</v>
      </c>
    </row>
    <row r="25" spans="3:31" x14ac:dyDescent="0.2">
      <c r="C25" s="12">
        <v>10</v>
      </c>
      <c r="D25" s="40" t="s">
        <v>42</v>
      </c>
      <c r="E25" s="40"/>
      <c r="F25" s="40"/>
      <c r="G25" s="40"/>
      <c r="H25" s="32">
        <v>3</v>
      </c>
      <c r="I25" s="32" t="s">
        <v>25</v>
      </c>
      <c r="J25" s="32">
        <v>1</v>
      </c>
      <c r="K25" s="32">
        <v>2</v>
      </c>
      <c r="L25" s="33">
        <v>0.49999999999997102</v>
      </c>
      <c r="M25" s="32" t="s">
        <v>32</v>
      </c>
      <c r="N25" s="32" t="s">
        <v>100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HB</v>
      </c>
      <c r="AD25" s="1">
        <f>COUNTIF(Responsabilite,AC25)</f>
        <v>6</v>
      </c>
      <c r="AE25" s="19">
        <f>SUMIFS(Duree, Responsabilite,AC25)</f>
        <v>3.1249999999985132</v>
      </c>
    </row>
    <row r="26" spans="3:31" x14ac:dyDescent="0.2">
      <c r="C26" s="13">
        <v>11</v>
      </c>
      <c r="D26" s="39" t="s">
        <v>43</v>
      </c>
      <c r="E26" s="39"/>
      <c r="F26" s="39"/>
      <c r="G26" s="39"/>
      <c r="H26" s="34">
        <v>6</v>
      </c>
      <c r="I26" s="34" t="s">
        <v>25</v>
      </c>
      <c r="J26" s="34">
        <v>3</v>
      </c>
      <c r="K26" s="34">
        <v>3</v>
      </c>
      <c r="L26" s="35">
        <v>1.99999999999247</v>
      </c>
      <c r="M26" s="34" t="s">
        <v>32</v>
      </c>
      <c r="N26" s="34" t="s">
        <v>101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AF</v>
      </c>
      <c r="AD26" s="1">
        <f>COUNTIF(Responsabilite,AC26)</f>
        <v>6</v>
      </c>
      <c r="AE26" s="19">
        <f>SUMIFS(Duree, Responsabilite,AC26)</f>
        <v>3.6666666666590939</v>
      </c>
    </row>
    <row r="27" spans="3:31" x14ac:dyDescent="0.2">
      <c r="C27" s="12">
        <v>12</v>
      </c>
      <c r="D27" s="40" t="s">
        <v>44</v>
      </c>
      <c r="E27" s="40"/>
      <c r="F27" s="40"/>
      <c r="G27" s="40"/>
      <c r="H27" s="32">
        <v>11</v>
      </c>
      <c r="I27" s="32" t="s">
        <v>25</v>
      </c>
      <c r="J27" s="32">
        <v>2</v>
      </c>
      <c r="K27" s="32">
        <v>2</v>
      </c>
      <c r="L27" s="33">
        <v>0.33333333333335002</v>
      </c>
      <c r="M27" s="32" t="s">
        <v>32</v>
      </c>
      <c r="N27" s="32" t="s">
        <v>101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14</v>
      </c>
      <c r="AE27" s="19">
        <f>SUMIFS(Duree, Responsabilite,AC27)</f>
        <v>0</v>
      </c>
    </row>
    <row r="28" spans="3:31" x14ac:dyDescent="0.2">
      <c r="C28" s="13">
        <v>13</v>
      </c>
      <c r="D28" s="39" t="s">
        <v>106</v>
      </c>
      <c r="E28" s="39"/>
      <c r="F28" s="39"/>
      <c r="G28" s="39"/>
      <c r="H28" s="34">
        <v>3</v>
      </c>
      <c r="I28" s="34" t="s">
        <v>25</v>
      </c>
      <c r="J28" s="34">
        <v>1</v>
      </c>
      <c r="K28" s="34">
        <v>1</v>
      </c>
      <c r="L28" s="35">
        <v>0.33333333333335002</v>
      </c>
      <c r="M28" s="34" t="s">
        <v>35</v>
      </c>
      <c r="N28" s="34" t="s">
        <v>27</v>
      </c>
      <c r="T28" s="1" t="b">
        <f t="shared" ref="T28:T36" si="4">ISBLANK(D29)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14</v>
      </c>
      <c r="AE28" s="19">
        <f>SUMIFS(Duree, Responsabilite,AC28)</f>
        <v>0</v>
      </c>
    </row>
    <row r="29" spans="3:31" x14ac:dyDescent="0.2">
      <c r="C29" s="12">
        <v>14</v>
      </c>
      <c r="D29" s="39" t="s">
        <v>45</v>
      </c>
      <c r="E29" s="39"/>
      <c r="F29" s="39"/>
      <c r="G29" s="39"/>
      <c r="H29" s="32">
        <v>12</v>
      </c>
      <c r="I29" s="32" t="s">
        <v>25</v>
      </c>
      <c r="J29" s="32">
        <v>2</v>
      </c>
      <c r="K29" s="32">
        <v>3</v>
      </c>
      <c r="L29" s="33">
        <v>0.33333333333335002</v>
      </c>
      <c r="M29" s="32" t="s">
        <v>35</v>
      </c>
      <c r="N29" s="32" t="s">
        <v>100</v>
      </c>
      <c r="T29" s="1" t="b">
        <f t="shared" si="4"/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40" t="s">
        <v>46</v>
      </c>
      <c r="E30" s="40"/>
      <c r="F30" s="40"/>
      <c r="G30" s="40"/>
      <c r="H30" s="34">
        <v>3</v>
      </c>
      <c r="I30" s="34" t="s">
        <v>25</v>
      </c>
      <c r="J30" s="34">
        <v>1</v>
      </c>
      <c r="K30" s="34">
        <v>1</v>
      </c>
      <c r="L30" s="35">
        <v>0.66666666666652097</v>
      </c>
      <c r="M30" s="34" t="s">
        <v>35</v>
      </c>
      <c r="N30" s="34" t="s">
        <v>100</v>
      </c>
      <c r="T30" s="1" t="b">
        <f t="shared" si="4"/>
        <v>0</v>
      </c>
      <c r="U30" s="2">
        <v>14</v>
      </c>
      <c r="Y30" s="9">
        <v>0.14583333333333401</v>
      </c>
      <c r="AD30" s="1" t="s">
        <v>28</v>
      </c>
      <c r="AE30" s="1" t="s">
        <v>18</v>
      </c>
    </row>
    <row r="31" spans="3:31" x14ac:dyDescent="0.2">
      <c r="C31" s="12">
        <v>16</v>
      </c>
      <c r="D31" s="39" t="s">
        <v>47</v>
      </c>
      <c r="E31" s="39"/>
      <c r="F31" s="39"/>
      <c r="G31" s="39"/>
      <c r="H31" s="32">
        <v>3</v>
      </c>
      <c r="I31" s="32" t="s">
        <v>25</v>
      </c>
      <c r="J31" s="32">
        <v>1</v>
      </c>
      <c r="K31" s="32">
        <v>1</v>
      </c>
      <c r="L31" s="33">
        <v>0.16666666666666599</v>
      </c>
      <c r="M31" s="32" t="s">
        <v>35</v>
      </c>
      <c r="N31" s="32" t="s">
        <v>101</v>
      </c>
      <c r="T31" s="1" t="b">
        <f t="shared" si="4"/>
        <v>0</v>
      </c>
      <c r="U31" s="2">
        <v>15</v>
      </c>
      <c r="Y31" s="9">
        <v>0.15625</v>
      </c>
      <c r="AC31" s="2" t="s">
        <v>25</v>
      </c>
      <c r="AD31" s="1">
        <f>COUNTIF(Categorie,AC31)</f>
        <v>21</v>
      </c>
      <c r="AE31" s="19">
        <f>SUMIFS(Duree, Categorie,AC31)</f>
        <v>10.010416666654994</v>
      </c>
    </row>
    <row r="32" spans="3:31" x14ac:dyDescent="0.2">
      <c r="C32" s="13">
        <v>17</v>
      </c>
      <c r="D32" s="43" t="s">
        <v>48</v>
      </c>
      <c r="E32" s="40"/>
      <c r="F32" s="40"/>
      <c r="G32" s="40"/>
      <c r="H32" s="34">
        <v>16</v>
      </c>
      <c r="I32" s="34" t="s">
        <v>25</v>
      </c>
      <c r="J32" s="34">
        <v>1</v>
      </c>
      <c r="K32" s="34">
        <v>1</v>
      </c>
      <c r="L32" s="35">
        <v>0.49999999999997102</v>
      </c>
      <c r="M32" s="34" t="s">
        <v>35</v>
      </c>
      <c r="N32" s="34" t="s">
        <v>101</v>
      </c>
      <c r="T32" s="1" t="b">
        <f t="shared" si="4"/>
        <v>0</v>
      </c>
      <c r="U32" s="2">
        <v>16</v>
      </c>
      <c r="Y32" s="9">
        <v>0.16666666666666599</v>
      </c>
      <c r="AC32" s="2" t="s">
        <v>31</v>
      </c>
      <c r="AD32" s="1">
        <f>COUNTIF(Categorie,AC32)</f>
        <v>11</v>
      </c>
      <c r="AE32" s="19">
        <f>SUMIFS(Duree, Categorie,AC32)</f>
        <v>3.5000000000000466</v>
      </c>
    </row>
    <row r="33" spans="3:31" x14ac:dyDescent="0.2">
      <c r="C33" s="12">
        <v>18</v>
      </c>
      <c r="D33" s="39" t="s">
        <v>49</v>
      </c>
      <c r="E33" s="39"/>
      <c r="F33" s="39"/>
      <c r="G33" s="39"/>
      <c r="H33" s="32">
        <v>16</v>
      </c>
      <c r="I33" s="32" t="s">
        <v>25</v>
      </c>
      <c r="J33" s="32">
        <v>1</v>
      </c>
      <c r="K33" s="32">
        <v>1</v>
      </c>
      <c r="L33" s="33">
        <v>0.49999999999997102</v>
      </c>
      <c r="M33" s="32" t="s">
        <v>35</v>
      </c>
      <c r="N33" s="32" t="s">
        <v>100</v>
      </c>
      <c r="T33" s="1" t="b">
        <f t="shared" si="4"/>
        <v>0</v>
      </c>
      <c r="U33" s="2">
        <v>17</v>
      </c>
      <c r="Y33" s="9">
        <v>0.17708333333333201</v>
      </c>
      <c r="AC33" s="2" t="s">
        <v>34</v>
      </c>
      <c r="AD33" s="1">
        <f>COUNTIF(Categorie,AC33)</f>
        <v>4</v>
      </c>
      <c r="AE33" s="19">
        <f>SUMIFS(Duree, Categorie,AC33)</f>
        <v>1.1875000000000469</v>
      </c>
    </row>
    <row r="34" spans="3:31" x14ac:dyDescent="0.2">
      <c r="C34" s="13">
        <v>19</v>
      </c>
      <c r="D34" s="40" t="s">
        <v>50</v>
      </c>
      <c r="E34" s="40"/>
      <c r="F34" s="40"/>
      <c r="G34" s="40"/>
      <c r="H34" s="34">
        <v>17</v>
      </c>
      <c r="I34" s="34" t="s">
        <v>31</v>
      </c>
      <c r="J34" s="34">
        <v>2</v>
      </c>
      <c r="K34" s="34">
        <v>2</v>
      </c>
      <c r="L34" s="35">
        <v>0.49999999999997102</v>
      </c>
      <c r="M34" s="34" t="s">
        <v>35</v>
      </c>
      <c r="N34" s="34" t="s">
        <v>27</v>
      </c>
      <c r="T34" s="1" t="b">
        <f t="shared" si="4"/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4" t="s">
        <v>51</v>
      </c>
      <c r="E35" s="39"/>
      <c r="F35" s="39"/>
      <c r="G35" s="39"/>
      <c r="H35" s="32">
        <v>16</v>
      </c>
      <c r="I35" s="32" t="s">
        <v>25</v>
      </c>
      <c r="J35" s="32">
        <v>1</v>
      </c>
      <c r="K35" s="32">
        <v>2</v>
      </c>
      <c r="L35" s="33">
        <v>0.99999999999870004</v>
      </c>
      <c r="M35" s="32" t="s">
        <v>37</v>
      </c>
      <c r="N35" s="32" t="s">
        <v>100</v>
      </c>
      <c r="T35" s="1" t="b">
        <f t="shared" si="4"/>
        <v>0</v>
      </c>
      <c r="U35" s="2">
        <v>19</v>
      </c>
      <c r="Y35" s="9">
        <v>0.19791666666666399</v>
      </c>
      <c r="AD35" s="1" t="s">
        <v>28</v>
      </c>
      <c r="AE35" s="1" t="s">
        <v>18</v>
      </c>
    </row>
    <row r="36" spans="3:31" x14ac:dyDescent="0.2">
      <c r="C36" s="13">
        <v>21</v>
      </c>
      <c r="D36" s="40" t="s">
        <v>102</v>
      </c>
      <c r="E36" s="40"/>
      <c r="F36" s="40"/>
      <c r="G36" s="40"/>
      <c r="H36" s="34">
        <v>17</v>
      </c>
      <c r="I36" s="34" t="s">
        <v>31</v>
      </c>
      <c r="J36" s="34">
        <v>1</v>
      </c>
      <c r="K36" s="34">
        <v>1</v>
      </c>
      <c r="L36" s="35">
        <v>0.125</v>
      </c>
      <c r="M36" s="34" t="s">
        <v>37</v>
      </c>
      <c r="N36" s="34" t="s">
        <v>100</v>
      </c>
      <c r="T36" s="1" t="b">
        <f t="shared" si="4"/>
        <v>0</v>
      </c>
      <c r="U36" s="2">
        <v>20</v>
      </c>
      <c r="Y36" s="9">
        <v>0.20833333333333001</v>
      </c>
      <c r="AC36" s="1" t="s">
        <v>53</v>
      </c>
      <c r="AD36" s="1">
        <f>COUNTIF(Difficulte,W17)</f>
        <v>20</v>
      </c>
      <c r="AE36" s="19">
        <f>SUMIFS(Duree, Difficulte,W17)</f>
        <v>5.9062499999984839</v>
      </c>
    </row>
    <row r="37" spans="3:31" x14ac:dyDescent="0.2">
      <c r="C37" s="12">
        <v>22</v>
      </c>
      <c r="D37" s="39" t="s">
        <v>52</v>
      </c>
      <c r="E37" s="39"/>
      <c r="F37" s="39"/>
      <c r="G37" s="39"/>
      <c r="H37" s="32">
        <v>3</v>
      </c>
      <c r="I37" s="32" t="s">
        <v>31</v>
      </c>
      <c r="J37" s="32">
        <v>1</v>
      </c>
      <c r="K37" s="32">
        <v>1</v>
      </c>
      <c r="L37" s="33">
        <v>0.16666666666666599</v>
      </c>
      <c r="M37" s="32" t="s">
        <v>37</v>
      </c>
      <c r="N37" s="32" t="s">
        <v>27</v>
      </c>
      <c r="T37" s="1" t="b">
        <f>ISBLANK(#REF!)</f>
        <v>0</v>
      </c>
      <c r="U37" s="2">
        <v>21</v>
      </c>
      <c r="Y37" s="9">
        <v>0.22916666666666666</v>
      </c>
      <c r="AC37" s="1" t="s">
        <v>55</v>
      </c>
      <c r="AD37" s="1">
        <f>COUNTIF(Difficulte,W18)</f>
        <v>13</v>
      </c>
      <c r="AE37" s="19">
        <f>SUMIFS(Duree, Difficulte,W18)</f>
        <v>5.3749999999987388</v>
      </c>
    </row>
    <row r="38" spans="3:31" x14ac:dyDescent="0.2">
      <c r="C38" s="13">
        <v>23</v>
      </c>
      <c r="D38" s="39" t="s">
        <v>54</v>
      </c>
      <c r="E38" s="39"/>
      <c r="F38" s="39"/>
      <c r="G38" s="39"/>
      <c r="H38" s="34">
        <v>22</v>
      </c>
      <c r="I38" s="34" t="s">
        <v>31</v>
      </c>
      <c r="J38" s="34">
        <v>2</v>
      </c>
      <c r="K38" s="34">
        <v>3</v>
      </c>
      <c r="L38" s="35">
        <v>0.49999999999997102</v>
      </c>
      <c r="M38" s="34" t="s">
        <v>37</v>
      </c>
      <c r="N38" s="34" t="s">
        <v>27</v>
      </c>
      <c r="T38" s="1" t="b">
        <f>ISBLANK(#REF!)</f>
        <v>0</v>
      </c>
      <c r="U38" s="2">
        <v>22</v>
      </c>
      <c r="Y38" s="9">
        <v>0.250000000000003</v>
      </c>
      <c r="AC38" s="1" t="s">
        <v>57</v>
      </c>
      <c r="AD38" s="1">
        <f>COUNTIF(Difficulte,W19)</f>
        <v>3</v>
      </c>
      <c r="AE38" s="19">
        <f>SUMIFS(Duree, Difficulte,W19)</f>
        <v>3.416666666657866</v>
      </c>
    </row>
    <row r="39" spans="3:31" x14ac:dyDescent="0.2">
      <c r="C39" s="12">
        <v>24</v>
      </c>
      <c r="D39" s="40" t="s">
        <v>56</v>
      </c>
      <c r="E39" s="40"/>
      <c r="F39" s="40"/>
      <c r="G39" s="40"/>
      <c r="H39" s="32">
        <v>23</v>
      </c>
      <c r="I39" s="32" t="s">
        <v>31</v>
      </c>
      <c r="J39" s="32">
        <v>2</v>
      </c>
      <c r="K39" s="32">
        <v>2</v>
      </c>
      <c r="L39" s="33">
        <v>0.33333333333335002</v>
      </c>
      <c r="M39" s="32" t="s">
        <v>37</v>
      </c>
      <c r="N39" s="32" t="s">
        <v>27</v>
      </c>
      <c r="T39" s="1" t="b">
        <f>ISBLANK(D39)</f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39" t="s">
        <v>58</v>
      </c>
      <c r="E40" s="39"/>
      <c r="F40" s="39"/>
      <c r="G40" s="39"/>
      <c r="H40" s="34">
        <v>19</v>
      </c>
      <c r="I40" s="34" t="s">
        <v>31</v>
      </c>
      <c r="J40" s="34">
        <v>2</v>
      </c>
      <c r="K40" s="34">
        <v>2</v>
      </c>
      <c r="L40" s="35">
        <v>0.29166666666667701</v>
      </c>
      <c r="M40" s="34" t="s">
        <v>37</v>
      </c>
      <c r="N40" s="34" t="s">
        <v>27</v>
      </c>
      <c r="T40" s="1" t="b">
        <f>ISBLANK(D40)</f>
        <v>0</v>
      </c>
      <c r="U40" s="2">
        <v>24</v>
      </c>
      <c r="Y40" s="9">
        <v>0.29166666666667701</v>
      </c>
      <c r="AD40" s="1" t="s">
        <v>28</v>
      </c>
      <c r="AE40" s="1" t="s">
        <v>18</v>
      </c>
    </row>
    <row r="41" spans="3:31" x14ac:dyDescent="0.2">
      <c r="C41" s="12">
        <v>26</v>
      </c>
      <c r="D41" s="40" t="s">
        <v>59</v>
      </c>
      <c r="E41" s="40"/>
      <c r="F41" s="40"/>
      <c r="G41" s="40"/>
      <c r="H41" s="32">
        <v>12</v>
      </c>
      <c r="I41" s="32" t="s">
        <v>31</v>
      </c>
      <c r="J41" s="32">
        <v>1</v>
      </c>
      <c r="K41" s="32">
        <v>1</v>
      </c>
      <c r="L41" s="33">
        <v>0.33333333333335002</v>
      </c>
      <c r="M41" s="32" t="s">
        <v>37</v>
      </c>
      <c r="N41" s="32" t="s">
        <v>27</v>
      </c>
      <c r="T41" s="1" t="b">
        <f>ISBLANK(#REF!)</f>
        <v>0</v>
      </c>
      <c r="U41" s="2">
        <v>25</v>
      </c>
      <c r="Y41" s="9">
        <v>0.31250000000001299</v>
      </c>
      <c r="AC41" s="1" t="s">
        <v>60</v>
      </c>
      <c r="AD41" s="1">
        <f>COUNTIF(Incertitude,X17)</f>
        <v>16</v>
      </c>
      <c r="AE41" s="19">
        <f>SUMIFS(Duree, Incertitude,X17)</f>
        <v>3.9687499999997984</v>
      </c>
    </row>
    <row r="42" spans="3:31" x14ac:dyDescent="0.2">
      <c r="C42" s="13">
        <v>27</v>
      </c>
      <c r="D42" s="39" t="s">
        <v>61</v>
      </c>
      <c r="E42" s="39"/>
      <c r="F42" s="39"/>
      <c r="G42" s="39"/>
      <c r="H42" s="34">
        <v>20</v>
      </c>
      <c r="I42" s="34" t="s">
        <v>31</v>
      </c>
      <c r="J42" s="34">
        <v>2</v>
      </c>
      <c r="K42" s="34">
        <v>2</v>
      </c>
      <c r="L42" s="35">
        <v>0.33333333333335002</v>
      </c>
      <c r="M42" s="34" t="s">
        <v>37</v>
      </c>
      <c r="N42" s="34" t="s">
        <v>27</v>
      </c>
      <c r="T42" s="1" t="b">
        <f>ISBLANK(D42)</f>
        <v>0</v>
      </c>
      <c r="U42" s="2">
        <v>26</v>
      </c>
      <c r="Y42" s="9">
        <v>0.33333333333335002</v>
      </c>
      <c r="AC42" s="1" t="s">
        <v>62</v>
      </c>
      <c r="AD42" s="1">
        <f>COUNTIF(Incertitude,X18)</f>
        <v>14</v>
      </c>
      <c r="AE42" s="19">
        <f>SUMIFS(Duree, Incertitude,X18)</f>
        <v>6.7291666666627563</v>
      </c>
    </row>
    <row r="43" spans="3:31" x14ac:dyDescent="0.2">
      <c r="C43" s="12">
        <v>28</v>
      </c>
      <c r="D43" s="40" t="s">
        <v>104</v>
      </c>
      <c r="E43" s="40"/>
      <c r="F43" s="40"/>
      <c r="G43" s="40"/>
      <c r="H43" s="32">
        <v>10</v>
      </c>
      <c r="I43" s="32" t="s">
        <v>25</v>
      </c>
      <c r="J43" s="32">
        <v>1</v>
      </c>
      <c r="K43" s="32">
        <v>2</v>
      </c>
      <c r="L43" s="33">
        <v>0.16666666666666599</v>
      </c>
      <c r="M43" s="32" t="s">
        <v>37</v>
      </c>
      <c r="N43" s="32" t="s">
        <v>27</v>
      </c>
      <c r="T43" s="1" t="b">
        <f>ISBLANK(D41)</f>
        <v>0</v>
      </c>
      <c r="U43" s="2">
        <v>27</v>
      </c>
      <c r="Y43" s="9">
        <v>0.354166666666687</v>
      </c>
      <c r="AC43" s="1" t="s">
        <v>63</v>
      </c>
      <c r="AD43" s="1">
        <f>COUNTIF(Incertitude,X19)</f>
        <v>6</v>
      </c>
      <c r="AE43" s="19">
        <f>SUMIFS(Duree, Incertitude,X19)</f>
        <v>3.9999999999925326</v>
      </c>
    </row>
    <row r="44" spans="3:31" x14ac:dyDescent="0.2">
      <c r="C44" s="13">
        <v>29</v>
      </c>
      <c r="D44" s="39" t="s">
        <v>64</v>
      </c>
      <c r="E44" s="39"/>
      <c r="F44" s="39"/>
      <c r="G44" s="39"/>
      <c r="H44" s="34">
        <v>27</v>
      </c>
      <c r="I44" s="34" t="s">
        <v>34</v>
      </c>
      <c r="J44" s="34">
        <v>3</v>
      </c>
      <c r="K44" s="34">
        <v>3</v>
      </c>
      <c r="L44" s="35">
        <v>0.416666666666696</v>
      </c>
      <c r="M44" s="34" t="s">
        <v>37</v>
      </c>
      <c r="N44" s="34" t="s">
        <v>27</v>
      </c>
      <c r="T44" s="1" t="b">
        <f t="shared" ref="T44:T50" si="5">ISBLANK(D44)</f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40" t="s">
        <v>65</v>
      </c>
      <c r="E45" s="40"/>
      <c r="F45" s="40"/>
      <c r="G45" s="40"/>
      <c r="H45" s="32">
        <v>6</v>
      </c>
      <c r="I45" s="32" t="s">
        <v>34</v>
      </c>
      <c r="J45" s="32">
        <v>2</v>
      </c>
      <c r="K45" s="32">
        <v>3</v>
      </c>
      <c r="L45" s="33">
        <v>0.33333333333335002</v>
      </c>
      <c r="M45" s="32" t="s">
        <v>37</v>
      </c>
      <c r="N45" s="32" t="s">
        <v>27</v>
      </c>
      <c r="T45" s="1" t="b">
        <f t="shared" si="5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39" t="s">
        <v>66</v>
      </c>
      <c r="E46" s="39"/>
      <c r="F46" s="39"/>
      <c r="G46" s="39"/>
      <c r="H46" s="34">
        <v>27</v>
      </c>
      <c r="I46" s="34" t="s">
        <v>34</v>
      </c>
      <c r="J46" s="34">
        <v>2</v>
      </c>
      <c r="K46" s="34">
        <v>2</v>
      </c>
      <c r="L46" s="35">
        <v>0.250000000000003</v>
      </c>
      <c r="M46" s="34" t="s">
        <v>37</v>
      </c>
      <c r="N46" s="34" t="s">
        <v>27</v>
      </c>
      <c r="T46" s="1" t="b">
        <f t="shared" si="5"/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40" t="s">
        <v>67</v>
      </c>
      <c r="E47" s="40"/>
      <c r="F47" s="40"/>
      <c r="G47" s="40"/>
      <c r="H47" s="32">
        <v>7</v>
      </c>
      <c r="I47" s="32" t="s">
        <v>31</v>
      </c>
      <c r="J47" s="32">
        <v>1</v>
      </c>
      <c r="K47" s="32">
        <v>1</v>
      </c>
      <c r="L47" s="33">
        <v>0.16666666666666599</v>
      </c>
      <c r="M47" s="32" t="s">
        <v>37</v>
      </c>
      <c r="N47" s="32" t="s">
        <v>27</v>
      </c>
      <c r="T47" s="1" t="b">
        <f t="shared" si="5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39" t="s">
        <v>68</v>
      </c>
      <c r="E48" s="39"/>
      <c r="F48" s="39"/>
      <c r="G48" s="39"/>
      <c r="H48" s="34">
        <v>19</v>
      </c>
      <c r="I48" s="34" t="s">
        <v>34</v>
      </c>
      <c r="J48" s="34">
        <v>1</v>
      </c>
      <c r="K48" s="34">
        <v>2</v>
      </c>
      <c r="L48" s="35">
        <v>0.187499999999998</v>
      </c>
      <c r="M48" s="34" t="s">
        <v>37</v>
      </c>
      <c r="N48" s="34" t="s">
        <v>27</v>
      </c>
      <c r="T48" s="1" t="b">
        <f t="shared" si="5"/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40" t="s">
        <v>69</v>
      </c>
      <c r="E49" s="40"/>
      <c r="F49" s="40"/>
      <c r="G49" s="40"/>
      <c r="H49" s="32">
        <v>10</v>
      </c>
      <c r="I49" s="32" t="s">
        <v>31</v>
      </c>
      <c r="J49" s="32">
        <v>1</v>
      </c>
      <c r="K49" s="32">
        <v>2</v>
      </c>
      <c r="L49" s="33">
        <v>0.33333333333335002</v>
      </c>
      <c r="M49" s="32" t="s">
        <v>37</v>
      </c>
      <c r="N49" s="32" t="s">
        <v>27</v>
      </c>
      <c r="T49" s="1" t="b">
        <f t="shared" si="5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39" t="s">
        <v>70</v>
      </c>
      <c r="E50" s="39"/>
      <c r="F50" s="39"/>
      <c r="G50" s="39"/>
      <c r="H50" s="34">
        <v>19</v>
      </c>
      <c r="I50" s="34" t="s">
        <v>31</v>
      </c>
      <c r="J50" s="34">
        <v>2</v>
      </c>
      <c r="K50" s="34">
        <v>3</v>
      </c>
      <c r="L50" s="35">
        <v>0.416666666666696</v>
      </c>
      <c r="M50" s="34" t="s">
        <v>37</v>
      </c>
      <c r="N50" s="34" t="s">
        <v>27</v>
      </c>
      <c r="T50" s="1" t="b">
        <f t="shared" si="5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40" t="s">
        <v>105</v>
      </c>
      <c r="E51" s="40"/>
      <c r="F51" s="40"/>
      <c r="G51" s="40"/>
      <c r="H51" s="32">
        <v>5</v>
      </c>
      <c r="I51" s="32" t="s">
        <v>25</v>
      </c>
      <c r="J51" s="32">
        <v>1</v>
      </c>
      <c r="K51" s="32">
        <v>1</v>
      </c>
      <c r="L51" s="33">
        <v>1.0416666666666666E-2</v>
      </c>
      <c r="M51" s="32" t="s">
        <v>37</v>
      </c>
      <c r="N51" s="32" t="s">
        <v>27</v>
      </c>
      <c r="T51" s="1" t="b">
        <f t="shared" ref="T51:T65" si="6"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39"/>
      <c r="E52" s="39"/>
      <c r="F52" s="39"/>
      <c r="G52" s="39"/>
      <c r="H52" s="34"/>
      <c r="I52" s="34"/>
      <c r="J52" s="34"/>
      <c r="K52" s="34"/>
      <c r="L52" s="35"/>
      <c r="M52" s="34"/>
      <c r="N52" s="34"/>
      <c r="T52" s="1" t="b">
        <f t="shared" si="6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40"/>
      <c r="E53" s="40"/>
      <c r="F53" s="40"/>
      <c r="G53" s="40"/>
      <c r="H53" s="32"/>
      <c r="I53" s="32"/>
      <c r="J53" s="32"/>
      <c r="K53" s="32"/>
      <c r="L53" s="33"/>
      <c r="M53" s="32"/>
      <c r="N53" s="32"/>
      <c r="T53" s="1" t="b">
        <f t="shared" si="6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6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40"/>
      <c r="E55" s="40"/>
      <c r="F55" s="40"/>
      <c r="G55" s="40"/>
      <c r="H55" s="32"/>
      <c r="I55" s="32"/>
      <c r="J55" s="32"/>
      <c r="K55" s="32"/>
      <c r="L55" s="33"/>
      <c r="M55" s="32"/>
      <c r="N55" s="32"/>
      <c r="T55" s="1" t="b">
        <f t="shared" si="6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6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40"/>
      <c r="E57" s="40"/>
      <c r="F57" s="40"/>
      <c r="G57" s="40"/>
      <c r="H57" s="32"/>
      <c r="I57" s="32"/>
      <c r="J57" s="32"/>
      <c r="K57" s="32"/>
      <c r="L57" s="33"/>
      <c r="M57" s="32"/>
      <c r="N57" s="32"/>
      <c r="T57" s="1" t="b">
        <f t="shared" si="6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6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40"/>
      <c r="E59" s="40"/>
      <c r="F59" s="40"/>
      <c r="G59" s="40"/>
      <c r="H59" s="32"/>
      <c r="I59" s="32"/>
      <c r="J59" s="32"/>
      <c r="K59" s="32"/>
      <c r="L59" s="33"/>
      <c r="M59" s="32"/>
      <c r="N59" s="32"/>
      <c r="T59" s="1" t="b">
        <f t="shared" si="6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6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40"/>
      <c r="E61" s="40"/>
      <c r="F61" s="40"/>
      <c r="G61" s="40"/>
      <c r="H61" s="32"/>
      <c r="I61" s="32"/>
      <c r="J61" s="32"/>
      <c r="K61" s="32"/>
      <c r="L61" s="33"/>
      <c r="M61" s="32"/>
      <c r="N61" s="32"/>
      <c r="T61" s="1" t="b">
        <f t="shared" si="6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6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40"/>
      <c r="E63" s="40"/>
      <c r="F63" s="40"/>
      <c r="G63" s="40"/>
      <c r="H63" s="32"/>
      <c r="I63" s="32"/>
      <c r="J63" s="32"/>
      <c r="K63" s="32"/>
      <c r="L63" s="33"/>
      <c r="M63" s="32"/>
      <c r="N63" s="32"/>
      <c r="T63" s="1" t="b">
        <f t="shared" si="6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6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5"/>
      <c r="E65" s="45"/>
      <c r="F65" s="45"/>
      <c r="G65" s="45"/>
      <c r="H65" s="36"/>
      <c r="I65" s="36"/>
      <c r="J65" s="36"/>
      <c r="K65" s="36"/>
      <c r="L65" s="37"/>
      <c r="M65" s="36"/>
      <c r="N65" s="36"/>
      <c r="T65" s="1" t="b">
        <f t="shared" si="6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36</v>
      </c>
      <c r="H68" s="2"/>
      <c r="I68" s="2"/>
      <c r="J68" s="2"/>
      <c r="K68" s="2"/>
      <c r="L68" s="9">
        <f>SUM(L16:L65)</f>
        <v>14.69791666665509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9:G49"/>
    <mergeCell ref="D50:G50"/>
    <mergeCell ref="D15:G15"/>
    <mergeCell ref="D16:G16"/>
    <mergeCell ref="D17:G17"/>
    <mergeCell ref="D18:G18"/>
    <mergeCell ref="D19:G19"/>
    <mergeCell ref="D20:G20"/>
    <mergeCell ref="D33:G33"/>
    <mergeCell ref="D21:G21"/>
    <mergeCell ref="D22:G22"/>
    <mergeCell ref="D23:G23"/>
    <mergeCell ref="D24:G24"/>
    <mergeCell ref="D25:G25"/>
    <mergeCell ref="D26:G26"/>
    <mergeCell ref="D27:G27"/>
    <mergeCell ref="D29:G29"/>
    <mergeCell ref="D30:G30"/>
    <mergeCell ref="D31:G31"/>
    <mergeCell ref="D32:G32"/>
    <mergeCell ref="D28:G28"/>
    <mergeCell ref="D43:G43"/>
    <mergeCell ref="D48:G48"/>
    <mergeCell ref="D47:G47"/>
    <mergeCell ref="D46:G46"/>
    <mergeCell ref="D45:G45"/>
    <mergeCell ref="D44:G44"/>
    <mergeCell ref="D34:G34"/>
    <mergeCell ref="D35:G35"/>
    <mergeCell ref="D36:G36"/>
    <mergeCell ref="D37:G37"/>
    <mergeCell ref="D39:G39"/>
    <mergeCell ref="D40:G40"/>
    <mergeCell ref="D42:G42"/>
    <mergeCell ref="D41:G41"/>
    <mergeCell ref="D38:G38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topLeftCell="A13" workbookViewId="0">
      <selection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8" t="s">
        <v>71</v>
      </c>
      <c r="C2" s="48"/>
      <c r="D2" s="48"/>
      <c r="E2" s="48"/>
      <c r="F2" s="48"/>
      <c r="G2" s="48"/>
    </row>
    <row r="3" spans="2:13" ht="10.7" customHeight="1" thickBot="1" x14ac:dyDescent="0.3"/>
    <row r="4" spans="2:13" ht="15.75" thickBot="1" x14ac:dyDescent="0.3">
      <c r="B4" s="22"/>
      <c r="C4" s="22" t="s">
        <v>26</v>
      </c>
      <c r="D4" s="22" t="s">
        <v>32</v>
      </c>
      <c r="E4" s="22" t="s">
        <v>35</v>
      </c>
      <c r="F4" s="22" t="s">
        <v>37</v>
      </c>
      <c r="G4" s="22" t="s">
        <v>72</v>
      </c>
    </row>
    <row r="5" spans="2:13" x14ac:dyDescent="0.25">
      <c r="B5" s="20" t="s">
        <v>28</v>
      </c>
      <c r="C5" s="8">
        <f>COUNTIF(Sprint,C4)</f>
        <v>4</v>
      </c>
      <c r="D5" s="8">
        <f>COUNTIF(Sprint,D4)</f>
        <v>8</v>
      </c>
      <c r="E5" s="8">
        <f>COUNTIF(Sprint,E4)</f>
        <v>7</v>
      </c>
      <c r="F5" s="8">
        <f>COUNTIF(Sprint,F4)</f>
        <v>17</v>
      </c>
      <c r="G5" s="25">
        <f>SUM(C5:F5)</f>
        <v>36</v>
      </c>
    </row>
    <row r="6" spans="2:13" x14ac:dyDescent="0.25">
      <c r="B6" s="21" t="s">
        <v>18</v>
      </c>
      <c r="C6" s="10">
        <f>SUMIFS(Duree, Sprint,C4)</f>
        <v>1.3229166666653667</v>
      </c>
      <c r="D6" s="10">
        <f>SUMIFS(Duree, Sprint,D4)</f>
        <v>5.0104166666577665</v>
      </c>
      <c r="E6" s="10">
        <f>SUMIFS(Duree, Sprint,E4)</f>
        <v>2.9999999999998006</v>
      </c>
      <c r="F6" s="10">
        <f>SUMIFS(Duree, Sprint,F4)</f>
        <v>5.3645833333321562</v>
      </c>
      <c r="G6" s="26">
        <f>SUM(C6:F6)</f>
        <v>14.69791666665509</v>
      </c>
    </row>
    <row r="9" spans="2:13" ht="16.5" thickBot="1" x14ac:dyDescent="0.3">
      <c r="B9" s="50" t="s">
        <v>73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baseColWidth="10" defaultColWidth="9.14062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50" t="s">
        <v>74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18" s="1" customFormat="1" ht="12" x14ac:dyDescent="0.2"/>
    <row r="4" spans="2:18" s="1" customFormat="1" ht="12" x14ac:dyDescent="0.2">
      <c r="C4" s="23" t="s">
        <v>75</v>
      </c>
    </row>
    <row r="5" spans="2:18" s="1" customFormat="1" ht="12.75" x14ac:dyDescent="0.2">
      <c r="D5" s="24" t="s">
        <v>76</v>
      </c>
    </row>
    <row r="6" spans="2:18" s="1" customFormat="1" ht="12.75" x14ac:dyDescent="0.2">
      <c r="D6" s="24" t="s">
        <v>77</v>
      </c>
    </row>
    <row r="7" spans="2:18" s="1" customFormat="1" ht="12.75" x14ac:dyDescent="0.2">
      <c r="D7" s="24" t="s">
        <v>78</v>
      </c>
    </row>
    <row r="8" spans="2:18" s="1" customFormat="1" ht="12" x14ac:dyDescent="0.2"/>
    <row r="9" spans="2:18" s="1" customFormat="1" ht="12.6" customHeight="1" x14ac:dyDescent="0.2">
      <c r="C9" s="23" t="s">
        <v>79</v>
      </c>
    </row>
    <row r="10" spans="2:18" s="1" customFormat="1" ht="12.6" customHeight="1" x14ac:dyDescent="0.2">
      <c r="D10" s="24" t="s">
        <v>80</v>
      </c>
    </row>
    <row r="11" spans="2:18" s="1" customFormat="1" ht="12.6" customHeight="1" x14ac:dyDescent="0.2">
      <c r="D11" s="24" t="s">
        <v>81</v>
      </c>
    </row>
    <row r="12" spans="2:18" s="1" customFormat="1" ht="12.6" customHeight="1" x14ac:dyDescent="0.2">
      <c r="D12" s="27" t="s">
        <v>82</v>
      </c>
    </row>
    <row r="13" spans="2:18" s="1" customFormat="1" ht="12" x14ac:dyDescent="0.2">
      <c r="D13" s="24" t="s">
        <v>83</v>
      </c>
    </row>
    <row r="14" spans="2:18" s="1" customFormat="1" ht="12" x14ac:dyDescent="0.2">
      <c r="D14" s="24" t="s">
        <v>84</v>
      </c>
    </row>
    <row r="15" spans="2:18" s="1" customFormat="1" ht="12" x14ac:dyDescent="0.2">
      <c r="D15" s="24" t="s">
        <v>85</v>
      </c>
    </row>
    <row r="16" spans="2:18" s="1" customFormat="1" ht="12" x14ac:dyDescent="0.2">
      <c r="D16" s="24" t="s">
        <v>86</v>
      </c>
    </row>
    <row r="17" spans="3:5" s="1" customFormat="1" ht="12" x14ac:dyDescent="0.2">
      <c r="D17" s="24" t="s">
        <v>87</v>
      </c>
    </row>
    <row r="18" spans="3:5" s="1" customFormat="1" ht="12" x14ac:dyDescent="0.2">
      <c r="D18" s="24" t="s">
        <v>88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89</v>
      </c>
    </row>
    <row r="23" spans="3:5" s="1" customFormat="1" ht="12" x14ac:dyDescent="0.2">
      <c r="D23" s="1" t="s">
        <v>90</v>
      </c>
    </row>
    <row r="24" spans="3:5" s="1" customFormat="1" ht="12" x14ac:dyDescent="0.2">
      <c r="D24" s="1" t="s">
        <v>91</v>
      </c>
    </row>
    <row r="25" spans="3:5" s="1" customFormat="1" ht="12" x14ac:dyDescent="0.2">
      <c r="D25" s="1" t="s">
        <v>92</v>
      </c>
    </row>
    <row r="26" spans="3:5" s="1" customFormat="1" ht="12" x14ac:dyDescent="0.2">
      <c r="D26" s="1" t="s">
        <v>93</v>
      </c>
    </row>
    <row r="27" spans="3:5" s="1" customFormat="1" ht="12" x14ac:dyDescent="0.2">
      <c r="D27" s="1" t="s">
        <v>94</v>
      </c>
    </row>
    <row r="28" spans="3:5" s="1" customFormat="1" ht="12" x14ac:dyDescent="0.2">
      <c r="D28" s="1" t="s">
        <v>95</v>
      </c>
    </row>
    <row r="29" spans="3:5" s="1" customFormat="1" ht="12.75" x14ac:dyDescent="0.25">
      <c r="E29" s="24" t="s">
        <v>96</v>
      </c>
    </row>
    <row r="30" spans="3:5" s="1" customFormat="1" ht="12.75" x14ac:dyDescent="0.25">
      <c r="E30" s="24" t="s">
        <v>97</v>
      </c>
    </row>
    <row r="31" spans="3:5" s="1" customFormat="1" ht="12" x14ac:dyDescent="0.2">
      <c r="E31" s="24" t="s">
        <v>98</v>
      </c>
    </row>
    <row r="32" spans="3:5" s="1" customFormat="1" ht="12" x14ac:dyDescent="0.2">
      <c r="D32" s="1" t="s">
        <v>99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Demers</dc:creator>
  <cp:keywords/>
  <dc:description/>
  <cp:lastModifiedBy>Fanid Amine</cp:lastModifiedBy>
  <cp:revision/>
  <dcterms:created xsi:type="dcterms:W3CDTF">2015-06-05T18:17:20Z</dcterms:created>
  <dcterms:modified xsi:type="dcterms:W3CDTF">2024-04-18T21:37:10Z</dcterms:modified>
  <cp:category/>
  <cp:contentStatus/>
</cp:coreProperties>
</file>