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qiuch\Desktop\"/>
    </mc:Choice>
  </mc:AlternateContent>
  <xr:revisionPtr revIDLastSave="0" documentId="13_ncr:1_{85904FCA-F3DF-4966-ABF8-CD7D58B95E3E}" xr6:coauthVersionLast="45" xr6:coauthVersionMax="45" xr10:uidLastSave="{00000000-0000-0000-0000-000000000000}"/>
  <bookViews>
    <workbookView xWindow="-28920" yWindow="15" windowWidth="29040" windowHeight="15840" tabRatio="500" firstSheet="1" activeTab="1" xr2:uid="{00000000-000D-0000-FFFF-FFFF00000000}"/>
  </bookViews>
  <sheets>
    <sheet name="Data" sheetId="3" r:id="rId1"/>
    <sheet name="Analysis" sheetId="1" r:id="rId2"/>
    <sheet name="Mean Variance Frontier" sheetId="4" r:id="rId3"/>
  </sheets>
  <definedNames>
    <definedName name="solver_adj" localSheetId="1" hidden="1">Analysis!$A$18:$A$22</definedName>
    <definedName name="solver_adj" localSheetId="0" hidden="1">Data!$A$18:$A$22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Analysis!$A$23</definedName>
    <definedName name="solver_lhs1" localSheetId="0" hidden="1">Data!$A$23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1</definedName>
    <definedName name="solver_opt" localSheetId="1" hidden="1">Analysis!$C$26</definedName>
    <definedName name="solver_opt" localSheetId="0" hidden="1">Data!$C$26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2</definedName>
    <definedName name="solver_rel1" localSheetId="0" hidden="1">2</definedName>
    <definedName name="solver_rhs1" localSheetId="1" hidden="1">1</definedName>
    <definedName name="solver_rhs1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1" l="1"/>
  <c r="C18" i="1"/>
  <c r="C23" i="1"/>
  <c r="D20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C74" i="1"/>
  <c r="D74" i="1"/>
  <c r="C73" i="1"/>
  <c r="D73" i="1"/>
  <c r="C72" i="1"/>
  <c r="D72" i="1"/>
  <c r="C71" i="1"/>
  <c r="D71" i="1"/>
  <c r="C70" i="1"/>
  <c r="D70" i="1"/>
  <c r="C69" i="1"/>
  <c r="D69" i="1"/>
  <c r="C68" i="1"/>
  <c r="D68" i="1"/>
  <c r="C67" i="1"/>
  <c r="D67" i="1"/>
  <c r="C66" i="1"/>
  <c r="D66" i="1"/>
  <c r="C65" i="1"/>
  <c r="D65" i="1"/>
  <c r="C64" i="1"/>
  <c r="D64" i="1"/>
  <c r="C63" i="1"/>
  <c r="D63" i="1"/>
  <c r="C62" i="1"/>
  <c r="D62" i="1"/>
  <c r="C61" i="1"/>
  <c r="D61" i="1"/>
  <c r="C60" i="1"/>
  <c r="D60" i="1"/>
  <c r="C59" i="1"/>
  <c r="D59" i="1"/>
  <c r="C58" i="1"/>
  <c r="D58" i="1"/>
  <c r="C57" i="1"/>
  <c r="D57" i="1"/>
  <c r="C56" i="1"/>
  <c r="D56" i="1"/>
  <c r="C55" i="1"/>
  <c r="D55" i="1"/>
  <c r="C54" i="1"/>
  <c r="D54" i="1"/>
  <c r="C53" i="1"/>
  <c r="D53" i="1"/>
  <c r="B52" i="1"/>
  <c r="C52" i="1"/>
  <c r="D52" i="1"/>
  <c r="B51" i="1"/>
  <c r="C51" i="1"/>
  <c r="D51" i="1"/>
  <c r="B50" i="1"/>
  <c r="C50" i="1"/>
  <c r="D50" i="1"/>
  <c r="B49" i="1"/>
  <c r="C49" i="1"/>
  <c r="D49" i="1"/>
  <c r="B48" i="1"/>
  <c r="C48" i="1"/>
  <c r="D48" i="1"/>
  <c r="B47" i="1"/>
  <c r="C47" i="1"/>
  <c r="D47" i="1"/>
  <c r="B46" i="1"/>
  <c r="C46" i="1"/>
  <c r="D46" i="1"/>
  <c r="B45" i="1"/>
  <c r="C45" i="1"/>
  <c r="D45" i="1"/>
  <c r="B44" i="1"/>
  <c r="C44" i="1"/>
  <c r="D44" i="1"/>
  <c r="B43" i="1"/>
  <c r="C43" i="1"/>
  <c r="D43" i="1"/>
  <c r="B42" i="1"/>
  <c r="C42" i="1"/>
  <c r="D42" i="1"/>
  <c r="L32" i="1"/>
  <c r="K31" i="1"/>
  <c r="C24" i="1"/>
  <c r="C16" i="1"/>
  <c r="D16" i="1"/>
  <c r="E16" i="1"/>
  <c r="F16" i="1"/>
  <c r="G16" i="1"/>
  <c r="A23" i="1"/>
  <c r="G21" i="1"/>
  <c r="G20" i="1"/>
  <c r="G19" i="1"/>
  <c r="G18" i="1"/>
  <c r="G22" i="1"/>
  <c r="F22" i="1"/>
  <c r="F20" i="1"/>
  <c r="F19" i="1"/>
  <c r="F18" i="1"/>
  <c r="F21" i="1"/>
  <c r="E22" i="1"/>
  <c r="E21" i="1"/>
  <c r="E19" i="1"/>
  <c r="E18" i="1"/>
  <c r="E20" i="1"/>
  <c r="D19" i="1"/>
  <c r="D22" i="1"/>
  <c r="D21" i="1"/>
  <c r="D18" i="1"/>
  <c r="C22" i="1"/>
  <c r="C21" i="1"/>
  <c r="C20" i="1"/>
  <c r="C19" i="1"/>
  <c r="D23" i="1"/>
  <c r="E23" i="1"/>
  <c r="F23" i="1"/>
  <c r="G23" i="1"/>
  <c r="C25" i="1"/>
  <c r="C26" i="1"/>
  <c r="K32" i="1"/>
  <c r="L31" i="1"/>
  <c r="K34" i="1"/>
  <c r="K35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</calcChain>
</file>

<file path=xl/sharedStrings.xml><?xml version="1.0" encoding="utf-8"?>
<sst xmlns="http://schemas.openxmlformats.org/spreadsheetml/2006/main" count="83" uniqueCount="23">
  <si>
    <t>RETURN</t>
  </si>
  <si>
    <t>DEVIATION</t>
  </si>
  <si>
    <t>US</t>
  </si>
  <si>
    <t>UK</t>
  </si>
  <si>
    <t>France</t>
  </si>
  <si>
    <t>Germany</t>
  </si>
  <si>
    <t>Japan</t>
  </si>
  <si>
    <t>Risk-free rate</t>
  </si>
  <si>
    <t>Portfolio Weights</t>
  </si>
  <si>
    <t>Expected return</t>
  </si>
  <si>
    <t>Standard Deviation</t>
  </si>
  <si>
    <t>Sharpe Ratio</t>
  </si>
  <si>
    <t>Mean Variance Efficient Portfolio (MVE)</t>
  </si>
  <si>
    <t>Portfolio Wieghts</t>
  </si>
  <si>
    <t>Sharpe ratio</t>
  </si>
  <si>
    <t>Global Minimum Variance (GMV) Portfolio</t>
  </si>
  <si>
    <t>GMV_weight</t>
  </si>
  <si>
    <t>MVE_Weight</t>
  </si>
  <si>
    <t>GMV</t>
  </si>
  <si>
    <t>MVE</t>
  </si>
  <si>
    <t>Variance/Covariance matrix</t>
  </si>
  <si>
    <t>Covariance</t>
  </si>
  <si>
    <t>Corrleation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</si>
</sst>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9" x14ac:knownFonts="1"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9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0" xfId="0" applyFont="1" applyFill="1" applyAlignment="1">
      <alignment horizontal="center"/>
    </xf>
    <xf numFmtId="0" fontId="6" fillId="0" borderId="0" xfId="0" applyFont="1" applyFill="1"/>
    <xf numFmtId="0" fontId="6" fillId="0" borderId="0" xfId="0" applyFont="1"/>
    <xf numFmtId="176" fontId="6" fillId="2" borderId="0" xfId="0" applyNumberFormat="1" applyFont="1" applyFill="1" applyAlignment="1">
      <alignment horizontal="center"/>
    </xf>
    <xf numFmtId="0" fontId="2" fillId="2" borderId="3" xfId="0" applyFont="1" applyFill="1" applyBorder="1"/>
    <xf numFmtId="0" fontId="2" fillId="3" borderId="0" xfId="0" applyFont="1" applyFill="1"/>
    <xf numFmtId="177" fontId="7" fillId="0" borderId="0" xfId="0" applyNumberFormat="1" applyFont="1" applyAlignment="1">
      <alignment horizontal="center"/>
    </xf>
    <xf numFmtId="177" fontId="7" fillId="0" borderId="0" xfId="0" applyNumberFormat="1" applyFont="1"/>
    <xf numFmtId="176" fontId="6" fillId="3" borderId="0" xfId="0" applyNumberFormat="1" applyFont="1" applyFill="1" applyAlignment="1">
      <alignment horizontal="center"/>
    </xf>
    <xf numFmtId="177" fontId="6" fillId="0" borderId="0" xfId="0" applyNumberFormat="1" applyFont="1"/>
    <xf numFmtId="176" fontId="6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/>
    <xf numFmtId="177" fontId="7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76" fontId="6" fillId="3" borderId="0" xfId="1" applyNumberFormat="1" applyFont="1" applyFill="1" applyAlignment="1">
      <alignment horizontal="center"/>
    </xf>
    <xf numFmtId="177" fontId="6" fillId="3" borderId="0" xfId="0" applyNumberFormat="1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/>
    <xf numFmtId="0" fontId="6" fillId="3" borderId="3" xfId="0" applyFont="1" applyFill="1" applyBorder="1"/>
    <xf numFmtId="0" fontId="5" fillId="0" borderId="1" xfId="0" applyFont="1" applyFill="1" applyBorder="1" applyAlignment="1">
      <alignment horizontal="center"/>
    </xf>
  </cellXfs>
  <cellStyles count="94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dPt>
            <c:idx val="11"/>
            <c:marker>
              <c:symbol val="circle"/>
              <c:size val="11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CFB-45BD-8D9D-0B6221BE1D85}"/>
              </c:ext>
            </c:extLst>
          </c:dPt>
          <c:dPt>
            <c:idx val="21"/>
            <c:marker>
              <c:symbol val="circle"/>
              <c:size val="11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CFB-45BD-8D9D-0B6221BE1D85}"/>
              </c:ext>
            </c:extLst>
          </c:dPt>
          <c:dLbls>
            <c:dLbl>
              <c:idx val="11"/>
              <c:layout>
                <c:manualLayout>
                  <c:x val="-4.4394619931366598E-2"/>
                  <c:y val="-3.0495047127539799E-2"/>
                </c:manualLayout>
              </c:layout>
              <c:tx>
                <c:rich>
                  <a:bodyPr/>
                  <a:lstStyle/>
                  <a:p>
                    <a:pPr>
                      <a:defRPr sz="1050" b="1"/>
                    </a:pPr>
                    <a:r>
                      <a:rPr lang="en-US" sz="1050" b="1"/>
                      <a:t>MVE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FB-45BD-8D9D-0B6221BE1D8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pPr>
                      <a:defRPr sz="1050" b="1"/>
                    </a:pPr>
                    <a:r>
                      <a:rPr lang="en-US" sz="1050" b="1"/>
                      <a:t>GMV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FB-45BD-8D9D-0B6221BE1D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Analysis!$E$42:$E$74</c:f>
              <c:numCache>
                <c:formatCode>0.0000</c:formatCode>
                <c:ptCount val="33"/>
                <c:pt idx="0">
                  <c:v>0.14577927057641438</c:v>
                </c:pt>
                <c:pt idx="1">
                  <c:v>0.14492944557463511</c:v>
                </c:pt>
                <c:pt idx="2">
                  <c:v>0.14411642504701763</c:v>
                </c:pt>
                <c:pt idx="3">
                  <c:v>0.1433408352531686</c:v>
                </c:pt>
                <c:pt idx="4">
                  <c:v>0.14260328692846197</c:v>
                </c:pt>
                <c:pt idx="5">
                  <c:v>0.14190437323602234</c:v>
                </c:pt>
                <c:pt idx="6">
                  <c:v>0.14124466769827898</c:v>
                </c:pt>
                <c:pt idx="7">
                  <c:v>0.1406247221219229</c:v>
                </c:pt>
                <c:pt idx="8">
                  <c:v>0.14004506453110249</c:v>
                </c:pt>
                <c:pt idx="9">
                  <c:v>0.13950619712455478</c:v>
                </c:pt>
                <c:pt idx="10">
                  <c:v>0.13900859427305734</c:v>
                </c:pt>
                <c:pt idx="11">
                  <c:v>0.13855270057407629</c:v>
                </c:pt>
                <c:pt idx="12">
                  <c:v>0.13813892898075353</c:v>
                </c:pt>
                <c:pt idx="13">
                  <c:v>0.13776765902239735</c:v>
                </c:pt>
                <c:pt idx="14">
                  <c:v>0.13743923513340456</c:v>
                </c:pt>
                <c:pt idx="15">
                  <c:v>0.13715396510703159</c:v>
                </c:pt>
                <c:pt idx="16">
                  <c:v>0.136912118689648</c:v>
                </c:pt>
                <c:pt idx="17">
                  <c:v>0.13671392633004709</c:v>
                </c:pt>
                <c:pt idx="18">
                  <c:v>0.13655957809706598</c:v>
                </c:pt>
                <c:pt idx="19">
                  <c:v>0.13644922277719881</c:v>
                </c:pt>
                <c:pt idx="20">
                  <c:v>0.13638296716209269</c:v>
                </c:pt>
                <c:pt idx="21">
                  <c:v>0.13636087553383164</c:v>
                </c:pt>
                <c:pt idx="22">
                  <c:v>0.13638296935377106</c:v>
                </c:pt>
                <c:pt idx="23">
                  <c:v>0.13644922715842706</c:v>
                </c:pt>
                <c:pt idx="24">
                  <c:v>0.13655958466359749</c:v>
                </c:pt>
                <c:pt idx="25">
                  <c:v>0.13671393507553764</c:v>
                </c:pt>
                <c:pt idx="26">
                  <c:v>0.1369121296056863</c:v>
                </c:pt>
                <c:pt idx="27">
                  <c:v>0.13715397818317923</c:v>
                </c:pt>
                <c:pt idx="28">
                  <c:v>0.13743925035724555</c:v>
                </c:pt>
                <c:pt idx="29">
                  <c:v>0.13776767637959603</c:v>
                </c:pt>
                <c:pt idx="30">
                  <c:v>0.13813894845512048</c:v>
                </c:pt>
                <c:pt idx="31">
                  <c:v>0.13855272214764164</c:v>
                </c:pt>
                <c:pt idx="32">
                  <c:v>0.13900861792615088</c:v>
                </c:pt>
              </c:numCache>
            </c:numRef>
          </c:xVal>
          <c:yVal>
            <c:numRef>
              <c:f>Analysis!$D$42:$D$74</c:f>
              <c:numCache>
                <c:formatCode>0.0000</c:formatCode>
                <c:ptCount val="33"/>
                <c:pt idx="0">
                  <c:v>0.14523819682160879</c:v>
                </c:pt>
                <c:pt idx="1">
                  <c:v>0.1449492345470984</c:v>
                </c:pt>
                <c:pt idx="2">
                  <c:v>0.14466027227258788</c:v>
                </c:pt>
                <c:pt idx="3">
                  <c:v>0.14437130999807743</c:v>
                </c:pt>
                <c:pt idx="4">
                  <c:v>0.14408234772356696</c:v>
                </c:pt>
                <c:pt idx="5">
                  <c:v>0.14379338544905651</c:v>
                </c:pt>
                <c:pt idx="6">
                  <c:v>0.14350442317454604</c:v>
                </c:pt>
                <c:pt idx="7">
                  <c:v>0.14321546090003553</c:v>
                </c:pt>
                <c:pt idx="8">
                  <c:v>0.14292649862552509</c:v>
                </c:pt>
                <c:pt idx="9">
                  <c:v>0.14263753635101459</c:v>
                </c:pt>
                <c:pt idx="10">
                  <c:v>0.14234857407650414</c:v>
                </c:pt>
                <c:pt idx="11">
                  <c:v>0.14205961180199367</c:v>
                </c:pt>
                <c:pt idx="12">
                  <c:v>0.14177064952748319</c:v>
                </c:pt>
                <c:pt idx="13">
                  <c:v>0.14148168725297272</c:v>
                </c:pt>
                <c:pt idx="14">
                  <c:v>0.14119272497846225</c:v>
                </c:pt>
                <c:pt idx="15">
                  <c:v>0.14090376270395177</c:v>
                </c:pt>
                <c:pt idx="16">
                  <c:v>0.1406148004294413</c:v>
                </c:pt>
                <c:pt idx="17">
                  <c:v>0.14032583815493085</c:v>
                </c:pt>
                <c:pt idx="18">
                  <c:v>0.14003687588042038</c:v>
                </c:pt>
                <c:pt idx="19">
                  <c:v>0.13974791360590991</c:v>
                </c:pt>
                <c:pt idx="20">
                  <c:v>0.13945895133139943</c:v>
                </c:pt>
                <c:pt idx="21">
                  <c:v>0.13916998905688893</c:v>
                </c:pt>
                <c:pt idx="22">
                  <c:v>0.13888102678237849</c:v>
                </c:pt>
                <c:pt idx="23">
                  <c:v>0.13859206450786804</c:v>
                </c:pt>
                <c:pt idx="24">
                  <c:v>0.13830310223335754</c:v>
                </c:pt>
                <c:pt idx="25">
                  <c:v>0.13801413995884707</c:v>
                </c:pt>
                <c:pt idx="26">
                  <c:v>0.13772517768433662</c:v>
                </c:pt>
                <c:pt idx="27">
                  <c:v>0.13743621540982615</c:v>
                </c:pt>
                <c:pt idx="28">
                  <c:v>0.13714725313531567</c:v>
                </c:pt>
                <c:pt idx="29">
                  <c:v>0.13685829086080517</c:v>
                </c:pt>
                <c:pt idx="30">
                  <c:v>0.13656932858629472</c:v>
                </c:pt>
                <c:pt idx="31">
                  <c:v>0.13628036631178425</c:v>
                </c:pt>
                <c:pt idx="32">
                  <c:v>0.13599140403727378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FB-45BD-8D9D-0B6221BE1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47256"/>
        <c:axId val="-2098256568"/>
      </c:scatterChart>
      <c:valAx>
        <c:axId val="-209764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Standard deviation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-2098256568"/>
        <c:crossesAt val="0"/>
        <c:crossBetween val="midCat"/>
      </c:valAx>
      <c:valAx>
        <c:axId val="-2098256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return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-2097647256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608594" cy="75803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00"/>
  <sheetViews>
    <sheetView workbookViewId="0">
      <selection activeCell="C29" sqref="C29"/>
    </sheetView>
  </sheetViews>
  <sheetFormatPr defaultColWidth="10.796875" defaultRowHeight="14.4" x14ac:dyDescent="0.25"/>
  <cols>
    <col min="1" max="1" width="15.5" style="7" bestFit="1" customWidth="1"/>
    <col min="2" max="2" width="18.19921875" style="7" customWidth="1"/>
    <col min="3" max="3" width="14.69921875" style="7" bestFit="1" customWidth="1"/>
    <col min="4" max="4" width="16.69921875" style="7" customWidth="1"/>
    <col min="5" max="5" width="15.19921875" style="7" customWidth="1"/>
    <col min="6" max="6" width="21.296875" style="7" customWidth="1"/>
    <col min="7" max="16384" width="10.796875" style="7"/>
  </cols>
  <sheetData>
    <row r="3" spans="2:11" x14ac:dyDescent="0.25">
      <c r="B3" s="2"/>
      <c r="C3" s="3" t="s">
        <v>0</v>
      </c>
      <c r="D3" s="3" t="s">
        <v>1</v>
      </c>
      <c r="F3" s="4"/>
      <c r="G3" s="3" t="s">
        <v>2</v>
      </c>
      <c r="H3" s="3" t="s">
        <v>3</v>
      </c>
      <c r="I3" s="3" t="s">
        <v>4</v>
      </c>
      <c r="J3" s="3" t="s">
        <v>5</v>
      </c>
      <c r="K3" s="3" t="s">
        <v>6</v>
      </c>
    </row>
    <row r="4" spans="2:11" x14ac:dyDescent="0.25">
      <c r="B4" s="2" t="s">
        <v>2</v>
      </c>
      <c r="C4" s="8">
        <v>0.13550000000000001</v>
      </c>
      <c r="D4" s="8">
        <v>0.1535</v>
      </c>
      <c r="F4" s="9" t="s">
        <v>2</v>
      </c>
      <c r="G4" s="8">
        <v>1</v>
      </c>
      <c r="H4" s="8">
        <v>0.50029999999999997</v>
      </c>
      <c r="I4" s="8">
        <v>0.43980000000000002</v>
      </c>
      <c r="J4" s="8">
        <v>0.36809999999999998</v>
      </c>
      <c r="K4" s="8">
        <v>0.26629999999999998</v>
      </c>
    </row>
    <row r="5" spans="2:11" x14ac:dyDescent="0.25">
      <c r="B5" s="2" t="s">
        <v>3</v>
      </c>
      <c r="C5" s="8">
        <v>0.15890000000000001</v>
      </c>
      <c r="D5" s="8">
        <v>0.24299999999999999</v>
      </c>
      <c r="F5" s="9" t="s">
        <v>3</v>
      </c>
      <c r="G5" s="8">
        <v>0.50029999999999997</v>
      </c>
      <c r="H5" s="8">
        <v>1</v>
      </c>
      <c r="I5" s="8">
        <v>0.54200000000000004</v>
      </c>
      <c r="J5" s="8">
        <v>0.42649999999999999</v>
      </c>
      <c r="K5" s="8">
        <v>0.35809999999999997</v>
      </c>
    </row>
    <row r="6" spans="2:11" x14ac:dyDescent="0.25">
      <c r="B6" s="2" t="s">
        <v>4</v>
      </c>
      <c r="C6" s="8">
        <v>0.15190000000000001</v>
      </c>
      <c r="D6" s="8">
        <v>0.2324</v>
      </c>
      <c r="F6" s="9" t="s">
        <v>4</v>
      </c>
      <c r="G6" s="8">
        <v>0.43980000000000002</v>
      </c>
      <c r="H6" s="8">
        <v>0.54200000000000004</v>
      </c>
      <c r="I6" s="8">
        <v>1</v>
      </c>
      <c r="J6" s="8">
        <v>0.60319999999999996</v>
      </c>
      <c r="K6" s="8">
        <v>0.39229999999999998</v>
      </c>
    </row>
    <row r="7" spans="2:11" x14ac:dyDescent="0.25">
      <c r="B7" s="2" t="s">
        <v>5</v>
      </c>
      <c r="C7" s="8">
        <v>0.14349999999999999</v>
      </c>
      <c r="D7" s="8">
        <v>0.20380000000000001</v>
      </c>
      <c r="F7" s="9" t="s">
        <v>5</v>
      </c>
      <c r="G7" s="8">
        <v>0.36809999999999998</v>
      </c>
      <c r="H7" s="8">
        <v>0.42649999999999999</v>
      </c>
      <c r="I7" s="8">
        <v>0.60319999999999996</v>
      </c>
      <c r="J7" s="8">
        <v>1</v>
      </c>
      <c r="K7" s="8">
        <v>0.36630000000000001</v>
      </c>
    </row>
    <row r="8" spans="2:11" x14ac:dyDescent="0.25">
      <c r="B8" s="2" t="s">
        <v>6</v>
      </c>
      <c r="C8" s="8">
        <v>0.1497</v>
      </c>
      <c r="D8" s="8">
        <v>0.2298</v>
      </c>
      <c r="F8" s="9" t="s">
        <v>6</v>
      </c>
      <c r="G8" s="8">
        <v>0.26629999999999998</v>
      </c>
      <c r="H8" s="8">
        <v>0.35809999999999997</v>
      </c>
      <c r="I8" s="8">
        <v>0.39229999999999998</v>
      </c>
      <c r="J8" s="8">
        <v>0.36630000000000001</v>
      </c>
      <c r="K8" s="8">
        <v>1</v>
      </c>
    </row>
    <row r="9" spans="2:11" x14ac:dyDescent="0.25">
      <c r="B9" s="2"/>
      <c r="C9" s="8"/>
      <c r="D9" s="8"/>
    </row>
    <row r="10" spans="2:11" x14ac:dyDescent="0.25">
      <c r="B10" s="2" t="s">
        <v>7</v>
      </c>
      <c r="C10" s="8">
        <v>0.05</v>
      </c>
      <c r="D10" s="8"/>
    </row>
    <row r="14" spans="2:11" customFormat="1" ht="15.6" x14ac:dyDescent="0.25"/>
    <row r="15" spans="2:11" customFormat="1" ht="15.6" x14ac:dyDescent="0.25"/>
    <row r="16" spans="2:11" customFormat="1" ht="15.6" x14ac:dyDescent="0.25"/>
    <row r="17" customFormat="1" ht="15.6" x14ac:dyDescent="0.25"/>
    <row r="18" customFormat="1" ht="15.6" x14ac:dyDescent="0.25"/>
    <row r="19" customFormat="1" ht="15.6" x14ac:dyDescent="0.25"/>
    <row r="20" customFormat="1" ht="15.6" x14ac:dyDescent="0.25"/>
    <row r="21" customFormat="1" ht="15.6" x14ac:dyDescent="0.25"/>
    <row r="22" customFormat="1" ht="15.6" x14ac:dyDescent="0.25"/>
    <row r="23" customFormat="1" ht="15.6" x14ac:dyDescent="0.25"/>
    <row r="24" customFormat="1" ht="15.6" x14ac:dyDescent="0.25"/>
    <row r="25" customFormat="1" ht="15.6" x14ac:dyDescent="0.25"/>
    <row r="26" customFormat="1" ht="15.6" x14ac:dyDescent="0.25"/>
    <row r="27" customFormat="1" ht="15.6" x14ac:dyDescent="0.25"/>
    <row r="28" customFormat="1" ht="15.6" x14ac:dyDescent="0.25"/>
    <row r="29" customFormat="1" ht="15.6" x14ac:dyDescent="0.25"/>
    <row r="30" customFormat="1" ht="15.6" x14ac:dyDescent="0.25"/>
    <row r="31" customFormat="1" ht="15.6" x14ac:dyDescent="0.25"/>
    <row r="32" customFormat="1" ht="15.6" x14ac:dyDescent="0.25"/>
    <row r="33" customFormat="1" ht="15.6" x14ac:dyDescent="0.25"/>
    <row r="34" customFormat="1" ht="15.6" x14ac:dyDescent="0.25"/>
    <row r="35" customFormat="1" ht="15.6" x14ac:dyDescent="0.25"/>
    <row r="36" customFormat="1" ht="15.6" x14ac:dyDescent="0.25"/>
    <row r="37" customFormat="1" ht="15.6" x14ac:dyDescent="0.25"/>
    <row r="38" customFormat="1" ht="15.6" x14ac:dyDescent="0.25"/>
    <row r="39" customFormat="1" ht="15.6" x14ac:dyDescent="0.25"/>
    <row r="40" customFormat="1" ht="15.6" x14ac:dyDescent="0.25"/>
    <row r="41" customFormat="1" ht="15.6" x14ac:dyDescent="0.25"/>
    <row r="42" customFormat="1" ht="15.6" x14ac:dyDescent="0.25"/>
    <row r="43" customFormat="1" ht="15.6" x14ac:dyDescent="0.25"/>
    <row r="44" customFormat="1" ht="15.6" x14ac:dyDescent="0.25"/>
    <row r="45" customFormat="1" ht="15.6" x14ac:dyDescent="0.25"/>
    <row r="46" customFormat="1" ht="15.6" x14ac:dyDescent="0.25"/>
    <row r="47" customFormat="1" ht="15.6" x14ac:dyDescent="0.25"/>
    <row r="48" customFormat="1" ht="15.6" x14ac:dyDescent="0.25"/>
    <row r="49" customFormat="1" ht="15.6" x14ac:dyDescent="0.25"/>
    <row r="50" customFormat="1" ht="15.6" x14ac:dyDescent="0.25"/>
    <row r="51" customFormat="1" ht="15.6" x14ac:dyDescent="0.25"/>
    <row r="52" customFormat="1" ht="15.6" x14ac:dyDescent="0.25"/>
    <row r="53" customFormat="1" ht="15.6" x14ac:dyDescent="0.25"/>
    <row r="54" customFormat="1" ht="15.6" x14ac:dyDescent="0.25"/>
    <row r="55" customFormat="1" ht="15.6" x14ac:dyDescent="0.25"/>
    <row r="56" customFormat="1" ht="15.6" x14ac:dyDescent="0.25"/>
    <row r="57" customFormat="1" ht="15.6" x14ac:dyDescent="0.25"/>
    <row r="58" customFormat="1" ht="15.6" x14ac:dyDescent="0.25"/>
    <row r="59" customFormat="1" ht="15.6" x14ac:dyDescent="0.25"/>
    <row r="60" customFormat="1" ht="15.6" x14ac:dyDescent="0.25"/>
    <row r="61" customFormat="1" ht="15.6" x14ac:dyDescent="0.25"/>
    <row r="62" customFormat="1" ht="15.6" x14ac:dyDescent="0.25"/>
    <row r="63" customFormat="1" ht="15.6" x14ac:dyDescent="0.25"/>
    <row r="64" customFormat="1" ht="15.6" x14ac:dyDescent="0.25"/>
    <row r="65" customFormat="1" ht="15.6" x14ac:dyDescent="0.25"/>
    <row r="66" customFormat="1" ht="15.6" x14ac:dyDescent="0.25"/>
    <row r="67" customFormat="1" ht="15.6" x14ac:dyDescent="0.25"/>
    <row r="68" customFormat="1" ht="15.6" x14ac:dyDescent="0.25"/>
    <row r="69" customFormat="1" ht="15.6" x14ac:dyDescent="0.25"/>
    <row r="70" customFormat="1" ht="15.6" x14ac:dyDescent="0.25"/>
    <row r="71" customFormat="1" ht="15.6" x14ac:dyDescent="0.25"/>
    <row r="72" customFormat="1" ht="15.6" x14ac:dyDescent="0.25"/>
    <row r="73" customFormat="1" ht="15.6" x14ac:dyDescent="0.25"/>
    <row r="74" customFormat="1" ht="15.6" x14ac:dyDescent="0.25"/>
    <row r="75" customFormat="1" ht="15.6" x14ac:dyDescent="0.25"/>
    <row r="76" customFormat="1" ht="15.6" x14ac:dyDescent="0.25"/>
    <row r="77" customFormat="1" ht="15.6" x14ac:dyDescent="0.25"/>
    <row r="78" customFormat="1" ht="15.6" x14ac:dyDescent="0.25"/>
    <row r="79" customFormat="1" ht="15.6" x14ac:dyDescent="0.25"/>
    <row r="80" customFormat="1" ht="15.6" x14ac:dyDescent="0.25"/>
    <row r="81" customFormat="1" ht="15.6" x14ac:dyDescent="0.25"/>
    <row r="82" customFormat="1" ht="15.6" x14ac:dyDescent="0.25"/>
    <row r="83" customFormat="1" ht="15.6" x14ac:dyDescent="0.25"/>
    <row r="84" customFormat="1" ht="15.6" x14ac:dyDescent="0.25"/>
    <row r="85" customFormat="1" ht="15.6" x14ac:dyDescent="0.25"/>
    <row r="86" customFormat="1" ht="15.6" x14ac:dyDescent="0.25"/>
    <row r="87" customFormat="1" ht="15.6" x14ac:dyDescent="0.25"/>
    <row r="88" customFormat="1" ht="15.6" x14ac:dyDescent="0.25"/>
    <row r="89" customFormat="1" ht="15.6" x14ac:dyDescent="0.25"/>
    <row r="90" customFormat="1" ht="15.6" x14ac:dyDescent="0.25"/>
    <row r="91" customFormat="1" ht="15.6" x14ac:dyDescent="0.25"/>
    <row r="92" customFormat="1" ht="15.6" x14ac:dyDescent="0.25"/>
    <row r="93" customFormat="1" ht="15.6" x14ac:dyDescent="0.25"/>
    <row r="94" customFormat="1" ht="15.6" x14ac:dyDescent="0.25"/>
    <row r="95" customFormat="1" ht="15.6" x14ac:dyDescent="0.25"/>
    <row r="96" customFormat="1" ht="15.6" x14ac:dyDescent="0.25"/>
    <row r="97" customFormat="1" ht="15.6" x14ac:dyDescent="0.25"/>
    <row r="98" customFormat="1" ht="15.6" x14ac:dyDescent="0.25"/>
    <row r="99" customFormat="1" ht="15.6" x14ac:dyDescent="0.25"/>
    <row r="100" customFormat="1" ht="15.6" x14ac:dyDescent="0.25"/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74"/>
  <sheetViews>
    <sheetView tabSelected="1" topLeftCell="A10" workbookViewId="0">
      <selection activeCell="K19" sqref="K19"/>
    </sheetView>
  </sheetViews>
  <sheetFormatPr defaultColWidth="10.796875" defaultRowHeight="14.4" x14ac:dyDescent="0.25"/>
  <cols>
    <col min="1" max="1" width="15.5" style="7" bestFit="1" customWidth="1"/>
    <col min="2" max="2" width="18.19921875" style="7" customWidth="1"/>
    <col min="3" max="3" width="14.69921875" style="7" bestFit="1" customWidth="1"/>
    <col min="4" max="4" width="16.69921875" style="7" customWidth="1"/>
    <col min="5" max="5" width="15.19921875" style="7" customWidth="1"/>
    <col min="6" max="6" width="21.296875" style="7" customWidth="1"/>
    <col min="7" max="16384" width="10.796875" style="7"/>
  </cols>
  <sheetData>
    <row r="3" spans="1:11" x14ac:dyDescent="0.25">
      <c r="B3" s="2"/>
      <c r="C3" s="3" t="s">
        <v>0</v>
      </c>
      <c r="D3" s="3" t="s">
        <v>1</v>
      </c>
      <c r="F3" s="4"/>
      <c r="G3" s="3" t="s">
        <v>2</v>
      </c>
      <c r="H3" s="3" t="s">
        <v>3</v>
      </c>
      <c r="I3" s="3" t="s">
        <v>4</v>
      </c>
      <c r="J3" s="3" t="s">
        <v>5</v>
      </c>
      <c r="K3" s="3" t="s">
        <v>6</v>
      </c>
    </row>
    <row r="4" spans="1:11" x14ac:dyDescent="0.25">
      <c r="B4" s="2" t="s">
        <v>2</v>
      </c>
      <c r="C4" s="8">
        <v>0.13550000000000001</v>
      </c>
      <c r="D4" s="8">
        <v>0.1535</v>
      </c>
      <c r="F4" s="9" t="s">
        <v>2</v>
      </c>
      <c r="G4" s="8">
        <v>1</v>
      </c>
      <c r="H4" s="8">
        <v>0.50029999999999997</v>
      </c>
      <c r="I4" s="8">
        <v>0.43980000000000002</v>
      </c>
      <c r="J4" s="8">
        <v>0.36809999999999998</v>
      </c>
      <c r="K4" s="8">
        <v>0.26629999999999998</v>
      </c>
    </row>
    <row r="5" spans="1:11" x14ac:dyDescent="0.25">
      <c r="B5" s="2" t="s">
        <v>3</v>
      </c>
      <c r="C5" s="8">
        <v>0.15890000000000001</v>
      </c>
      <c r="D5" s="8">
        <v>0.24299999999999999</v>
      </c>
      <c r="F5" s="9" t="s">
        <v>3</v>
      </c>
      <c r="G5" s="8">
        <v>0.50029999999999997</v>
      </c>
      <c r="H5" s="8">
        <v>1</v>
      </c>
      <c r="I5" s="8">
        <v>0.54200000000000004</v>
      </c>
      <c r="J5" s="8">
        <v>0.42649999999999999</v>
      </c>
      <c r="K5" s="8">
        <v>0.35809999999999997</v>
      </c>
    </row>
    <row r="6" spans="1:11" x14ac:dyDescent="0.25">
      <c r="B6" s="2" t="s">
        <v>4</v>
      </c>
      <c r="C6" s="8">
        <v>0.15190000000000001</v>
      </c>
      <c r="D6" s="8">
        <v>0.2324</v>
      </c>
      <c r="F6" s="9" t="s">
        <v>4</v>
      </c>
      <c r="G6" s="8">
        <v>0.43980000000000002</v>
      </c>
      <c r="H6" s="8">
        <v>0.54200000000000004</v>
      </c>
      <c r="I6" s="8">
        <v>1</v>
      </c>
      <c r="J6" s="8">
        <v>0.60319999999999996</v>
      </c>
      <c r="K6" s="8">
        <v>0.39229999999999998</v>
      </c>
    </row>
    <row r="7" spans="1:11" x14ac:dyDescent="0.25">
      <c r="B7" s="2" t="s">
        <v>5</v>
      </c>
      <c r="C7" s="8">
        <v>0.14349999999999999</v>
      </c>
      <c r="D7" s="8">
        <v>0.20380000000000001</v>
      </c>
      <c r="F7" s="9" t="s">
        <v>5</v>
      </c>
      <c r="G7" s="8">
        <v>0.36809999999999998</v>
      </c>
      <c r="H7" s="8">
        <v>0.42649999999999999</v>
      </c>
      <c r="I7" s="8">
        <v>0.60319999999999996</v>
      </c>
      <c r="J7" s="8">
        <v>1</v>
      </c>
      <c r="K7" s="8">
        <v>0.36630000000000001</v>
      </c>
    </row>
    <row r="8" spans="1:11" x14ac:dyDescent="0.25">
      <c r="B8" s="2" t="s">
        <v>6</v>
      </c>
      <c r="C8" s="8">
        <v>0.1497</v>
      </c>
      <c r="D8" s="8">
        <v>0.2298</v>
      </c>
      <c r="F8" s="9" t="s">
        <v>6</v>
      </c>
      <c r="G8" s="8">
        <v>0.26629999999999998</v>
      </c>
      <c r="H8" s="8">
        <v>0.35809999999999997</v>
      </c>
      <c r="I8" s="8">
        <v>0.39229999999999998</v>
      </c>
      <c r="J8" s="8">
        <v>0.36630000000000001</v>
      </c>
      <c r="K8" s="8">
        <v>1</v>
      </c>
    </row>
    <row r="9" spans="1:11" x14ac:dyDescent="0.25">
      <c r="B9" s="2"/>
      <c r="C9" s="8"/>
      <c r="D9" s="8"/>
    </row>
    <row r="10" spans="1:11" x14ac:dyDescent="0.25">
      <c r="B10" s="2" t="s">
        <v>7</v>
      </c>
      <c r="C10" s="8">
        <v>0.05</v>
      </c>
      <c r="D10" s="8"/>
    </row>
    <row r="15" spans="1:11" x14ac:dyDescent="0.25">
      <c r="B15" s="1" t="s">
        <v>20</v>
      </c>
    </row>
    <row r="16" spans="1:11" x14ac:dyDescent="0.25">
      <c r="A16" s="10" t="s">
        <v>8</v>
      </c>
      <c r="B16" s="1"/>
      <c r="C16" s="11">
        <f>A18</f>
        <v>0.50728819089199118</v>
      </c>
      <c r="D16" s="11">
        <f>A19</f>
        <v>7.4753405892577673E-2</v>
      </c>
      <c r="E16" s="11">
        <f>A20</f>
        <v>2.4138764910937947E-2</v>
      </c>
      <c r="F16" s="11">
        <f>A21</f>
        <v>0.18995753728154571</v>
      </c>
      <c r="G16" s="11">
        <f>A22</f>
        <v>0.2038621085826435</v>
      </c>
    </row>
    <row r="17" spans="1:12" x14ac:dyDescent="0.25">
      <c r="B17" s="20"/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</row>
    <row r="18" spans="1:12" x14ac:dyDescent="0.25">
      <c r="A18" s="12">
        <v>0.50728819089199118</v>
      </c>
      <c r="B18" s="2" t="s">
        <v>2</v>
      </c>
      <c r="C18" s="13">
        <f>+D4^2</f>
        <v>2.356225E-2</v>
      </c>
      <c r="D18" s="13">
        <f>+H4*$D$5*D4</f>
        <v>1.8661440149999996E-2</v>
      </c>
      <c r="E18" s="13">
        <f>+I4*$D$6*D4</f>
        <v>1.5689161319999999E-2</v>
      </c>
      <c r="F18" s="13">
        <f>+J4*$D$7*D4</f>
        <v>1.1515382729999999E-2</v>
      </c>
      <c r="G18" s="13">
        <f>+K4*$D$8*D4</f>
        <v>9.3935460899999997E-3</v>
      </c>
      <c r="K18" s="7">
        <f>0.0476/4/(0.0819)^2</f>
        <v>1.7741043382069024</v>
      </c>
    </row>
    <row r="19" spans="1:12" x14ac:dyDescent="0.25">
      <c r="A19" s="12">
        <v>7.4753405892577673E-2</v>
      </c>
      <c r="B19" s="2" t="s">
        <v>3</v>
      </c>
      <c r="C19" s="13">
        <f>+G5*$D$4*$D5</f>
        <v>1.8661440149999996E-2</v>
      </c>
      <c r="D19" s="13">
        <f>+$D5^2</f>
        <v>5.9048999999999997E-2</v>
      </c>
      <c r="E19" s="13">
        <f>+I5*$D$6*D5</f>
        <v>3.0608474400000002E-2</v>
      </c>
      <c r="F19" s="13">
        <f>+J5*$D$7*D5</f>
        <v>2.11217301E-2</v>
      </c>
      <c r="G19" s="13">
        <f>+K5*$D$8*D5</f>
        <v>1.999680534E-2</v>
      </c>
    </row>
    <row r="20" spans="1:12" x14ac:dyDescent="0.25">
      <c r="A20" s="12">
        <v>2.4138764910937947E-2</v>
      </c>
      <c r="B20" s="2" t="s">
        <v>4</v>
      </c>
      <c r="C20" s="13">
        <f>+G6*$D$4*$D6</f>
        <v>1.5689161320000002E-2</v>
      </c>
      <c r="D20" s="13">
        <f>+H6*$D$5*D6</f>
        <v>3.0608474400000002E-2</v>
      </c>
      <c r="E20" s="13">
        <f>+D6^2</f>
        <v>5.4009759999999997E-2</v>
      </c>
      <c r="F20" s="13">
        <f>+J6*$D$7*D6</f>
        <v>2.8569433983999998E-2</v>
      </c>
      <c r="G20" s="13">
        <f>+K6*$D$8*D6</f>
        <v>2.0950985496E-2</v>
      </c>
    </row>
    <row r="21" spans="1:12" x14ac:dyDescent="0.25">
      <c r="A21" s="12">
        <v>0.18995753728154571</v>
      </c>
      <c r="B21" s="2" t="s">
        <v>5</v>
      </c>
      <c r="C21" s="13">
        <f>+G7*$D$4*$D7</f>
        <v>1.1515382729999999E-2</v>
      </c>
      <c r="D21" s="13">
        <f>+H7*$D$5*D7</f>
        <v>2.11217301E-2</v>
      </c>
      <c r="E21" s="13">
        <f>+I7*$D$6*D7</f>
        <v>2.8569433983999998E-2</v>
      </c>
      <c r="F21" s="13">
        <f>+D7^2</f>
        <v>4.1534440000000006E-2</v>
      </c>
      <c r="G21" s="13">
        <f>+K7*$D$8*D7</f>
        <v>1.7155015812000001E-2</v>
      </c>
    </row>
    <row r="22" spans="1:12" x14ac:dyDescent="0.25">
      <c r="A22" s="12">
        <v>0.2038621085826435</v>
      </c>
      <c r="B22" s="2" t="s">
        <v>6</v>
      </c>
      <c r="C22" s="13">
        <f>+G8*$D$4*$D8</f>
        <v>9.3935460899999997E-3</v>
      </c>
      <c r="D22" s="13">
        <f>+H8*$D$5*D8</f>
        <v>1.999680534E-2</v>
      </c>
      <c r="E22" s="13">
        <f>+I8*$D$6*D8</f>
        <v>2.0950985496E-2</v>
      </c>
      <c r="F22" s="13">
        <f>+J8*$D$7*D8</f>
        <v>1.7155015812000001E-2</v>
      </c>
      <c r="G22" s="13">
        <f>+D8^2</f>
        <v>5.2808040000000001E-2</v>
      </c>
    </row>
    <row r="23" spans="1:12" x14ac:dyDescent="0.25">
      <c r="A23" s="14">
        <f>+SUM(A18:A22)</f>
        <v>1.000000007559696</v>
      </c>
      <c r="B23" s="6"/>
      <c r="C23" s="13">
        <f>+C16*SUMPRODUCT($A$18:$A$22,C18:C22)</f>
        <v>9.0444392378091435E-3</v>
      </c>
      <c r="D23" s="13">
        <f>+D16*SUMPRODUCT($A$18:$A$22,D18:D22)</f>
        <v>1.6975388823665322E-3</v>
      </c>
      <c r="E23" s="13">
        <f>+E16*SUMPRODUCT($A$18:$A$22,E18:E22)</f>
        <v>5.1292061517095458E-4</v>
      </c>
      <c r="F23" s="13">
        <f>+F16*SUMPRODUCT($A$18:$A$22,F18:F22)</f>
        <v>3.7036415048765487E-3</v>
      </c>
      <c r="G23" s="13">
        <f>+G16*SUMPRODUCT($A$18:$A$22,G18:G22)</f>
        <v>4.2383091716875947E-3</v>
      </c>
    </row>
    <row r="24" spans="1:12" x14ac:dyDescent="0.25">
      <c r="B24" s="17" t="s">
        <v>9</v>
      </c>
      <c r="C24" s="13">
        <f>+SUMPRODUCT($A$18:$A$22,$C$4:$C$8)</f>
        <v>0.14205960870689041</v>
      </c>
    </row>
    <row r="25" spans="1:12" x14ac:dyDescent="0.25">
      <c r="B25" s="17" t="s">
        <v>10</v>
      </c>
      <c r="C25" s="13">
        <f>+SUM(C23:G23)^0.5</f>
        <v>0.13855269543358142</v>
      </c>
    </row>
    <row r="26" spans="1:12" x14ac:dyDescent="0.25">
      <c r="B26" s="17" t="s">
        <v>14</v>
      </c>
      <c r="C26" s="21">
        <f>+(C24-C10)/C25</f>
        <v>0.66443751540742424</v>
      </c>
    </row>
    <row r="29" spans="1:12" x14ac:dyDescent="0.25">
      <c r="B29" s="26" t="s">
        <v>15</v>
      </c>
      <c r="C29" s="26"/>
      <c r="D29" s="26"/>
      <c r="F29" s="26" t="s">
        <v>12</v>
      </c>
      <c r="G29" s="26"/>
      <c r="H29" s="26"/>
      <c r="J29" s="1" t="s">
        <v>20</v>
      </c>
    </row>
    <row r="30" spans="1:12" x14ac:dyDescent="0.25">
      <c r="B30" s="16"/>
      <c r="C30" s="16" t="s">
        <v>13</v>
      </c>
      <c r="D30" s="16"/>
      <c r="F30" s="16"/>
      <c r="G30" s="16" t="s">
        <v>13</v>
      </c>
      <c r="H30" s="16"/>
      <c r="J30" s="24"/>
      <c r="K30" s="23" t="s">
        <v>18</v>
      </c>
      <c r="L30" s="23" t="s">
        <v>19</v>
      </c>
    </row>
    <row r="31" spans="1:12" x14ac:dyDescent="0.25">
      <c r="B31" s="17" t="s">
        <v>2</v>
      </c>
      <c r="C31" s="18">
        <v>0.63450471828791832</v>
      </c>
      <c r="D31" s="16"/>
      <c r="F31" s="17" t="s">
        <v>2</v>
      </c>
      <c r="G31" s="18">
        <v>0.50728798439815537</v>
      </c>
      <c r="H31" s="16"/>
      <c r="J31" s="25" t="s">
        <v>18</v>
      </c>
      <c r="K31" s="13">
        <f>+C37^2</f>
        <v>1.859428837635313E-2</v>
      </c>
      <c r="L31" s="13">
        <f>K32</f>
        <v>1.859428688181514E-2</v>
      </c>
    </row>
    <row r="32" spans="1:12" x14ac:dyDescent="0.25">
      <c r="B32" s="17" t="s">
        <v>3</v>
      </c>
      <c r="C32" s="18">
        <v>-1.6291805129307845E-2</v>
      </c>
      <c r="D32" s="16"/>
      <c r="F32" s="17" t="s">
        <v>3</v>
      </c>
      <c r="G32" s="18">
        <v>7.4753575544226097E-2</v>
      </c>
      <c r="H32" s="16"/>
      <c r="J32" s="25" t="s">
        <v>19</v>
      </c>
      <c r="K32" s="13">
        <f>+C31*SUMPRODUCT(G31:G35,C18:C22)+C32*SUMPRODUCT(D18:D22,G31:G35)+C33*SUMPRODUCT(E18:E22,G31:G35)+C34*SUMPRODUCT(F18:F22,G31:G35)+C35*SUMPRODUCT(G18:G22,G31:G35)</f>
        <v>1.859428688181514E-2</v>
      </c>
      <c r="L32" s="22">
        <f>+G37^2</f>
        <v>1.9196850836369638E-2</v>
      </c>
    </row>
    <row r="33" spans="2:11" x14ac:dyDescent="0.25">
      <c r="B33" s="17" t="s">
        <v>4</v>
      </c>
      <c r="C33" s="18">
        <v>-1.5221381778692356E-2</v>
      </c>
      <c r="D33" s="16"/>
      <c r="F33" s="17" t="s">
        <v>4</v>
      </c>
      <c r="G33" s="18">
        <v>2.4138870451775912E-2</v>
      </c>
      <c r="H33" s="16"/>
    </row>
    <row r="34" spans="2:11" x14ac:dyDescent="0.25">
      <c r="B34" s="17" t="s">
        <v>5</v>
      </c>
      <c r="C34" s="18">
        <v>0.21559231050697464</v>
      </c>
      <c r="D34" s="16"/>
      <c r="F34" s="17" t="s">
        <v>5</v>
      </c>
      <c r="G34" s="18">
        <v>0.18995764546510721</v>
      </c>
      <c r="H34" s="16"/>
      <c r="J34" s="7" t="s">
        <v>21</v>
      </c>
      <c r="K34" s="15">
        <f>+K32</f>
        <v>1.859428688181514E-2</v>
      </c>
    </row>
    <row r="35" spans="2:11" x14ac:dyDescent="0.25">
      <c r="B35" s="17" t="s">
        <v>6</v>
      </c>
      <c r="C35" s="18">
        <v>0.18141615830564831</v>
      </c>
      <c r="D35" s="16"/>
      <c r="F35" s="17" t="s">
        <v>6</v>
      </c>
      <c r="G35" s="18">
        <v>0.2038619252919068</v>
      </c>
      <c r="H35" s="16"/>
      <c r="J35" s="7" t="s">
        <v>22</v>
      </c>
      <c r="K35" s="15">
        <f>+K34/(C37*G37)</f>
        <v>0.98418048878635944</v>
      </c>
    </row>
    <row r="36" spans="2:11" x14ac:dyDescent="0.25">
      <c r="B36" s="17" t="s">
        <v>9</v>
      </c>
      <c r="C36" s="13">
        <v>0.13916998905688896</v>
      </c>
      <c r="D36" s="17"/>
      <c r="F36" s="17" t="s">
        <v>9</v>
      </c>
      <c r="G36" s="13">
        <v>0.14205961180199367</v>
      </c>
      <c r="H36" s="17"/>
    </row>
    <row r="37" spans="2:11" x14ac:dyDescent="0.25">
      <c r="B37" s="17" t="s">
        <v>10</v>
      </c>
      <c r="C37" s="13">
        <v>0.13636087553383167</v>
      </c>
      <c r="D37" s="17"/>
      <c r="F37" s="17" t="s">
        <v>10</v>
      </c>
      <c r="G37" s="13">
        <v>0.13855270057407629</v>
      </c>
      <c r="H37" s="17"/>
    </row>
    <row r="38" spans="2:11" x14ac:dyDescent="0.25">
      <c r="B38" s="17" t="s">
        <v>11</v>
      </c>
      <c r="C38" s="13">
        <v>0.65392649253535728</v>
      </c>
      <c r="D38" s="17"/>
      <c r="F38" s="17" t="s">
        <v>11</v>
      </c>
      <c r="G38" s="21">
        <v>0.66443751309469856</v>
      </c>
      <c r="H38" s="17"/>
    </row>
    <row r="41" spans="2:11" x14ac:dyDescent="0.25">
      <c r="B41" s="19" t="s">
        <v>16</v>
      </c>
      <c r="C41" s="19" t="s">
        <v>17</v>
      </c>
      <c r="D41" s="19" t="s">
        <v>9</v>
      </c>
      <c r="E41" s="19" t="s">
        <v>10</v>
      </c>
      <c r="F41" s="19" t="s">
        <v>14</v>
      </c>
    </row>
    <row r="42" spans="2:11" x14ac:dyDescent="0.25">
      <c r="B42" s="19">
        <f t="shared" ref="B42:B52" si="0">+B43-0.1</f>
        <v>-1.0999999999999999</v>
      </c>
      <c r="C42" s="19">
        <f t="shared" ref="C42:C52" si="1">1-B42</f>
        <v>2.0999999999999996</v>
      </c>
      <c r="D42" s="13">
        <f t="shared" ref="D42:D52" si="2">+B42*$C$36+C42*$G$36</f>
        <v>0.14523819682160879</v>
      </c>
      <c r="E42" s="13">
        <f t="shared" ref="E42:E52" si="3">+SQRT((B42^2)*($C$37^2)+(C42^2)*($G$37^2)+2*B42*C42*$K$35*$C$37*$G$37)</f>
        <v>0.14577927057641438</v>
      </c>
      <c r="F42" s="13">
        <f>+(D42-$C$10)/E42</f>
        <v>0.65330411138041034</v>
      </c>
    </row>
    <row r="43" spans="2:11" x14ac:dyDescent="0.25">
      <c r="B43" s="19">
        <f t="shared" si="0"/>
        <v>-0.99999999999999989</v>
      </c>
      <c r="C43" s="19">
        <f t="shared" si="1"/>
        <v>2</v>
      </c>
      <c r="D43" s="13">
        <f t="shared" si="2"/>
        <v>0.1449492345470984</v>
      </c>
      <c r="E43" s="13">
        <f t="shared" si="3"/>
        <v>0.14492944557463511</v>
      </c>
      <c r="F43" s="13">
        <f t="shared" ref="F43:F74" si="4">+(D43-$C$10)/E43</f>
        <v>0.65514108724166664</v>
      </c>
    </row>
    <row r="44" spans="2:11" x14ac:dyDescent="0.25">
      <c r="B44" s="19">
        <f t="shared" si="0"/>
        <v>-0.89999999999999991</v>
      </c>
      <c r="C44" s="19">
        <f t="shared" si="1"/>
        <v>1.9</v>
      </c>
      <c r="D44" s="13">
        <f t="shared" si="2"/>
        <v>0.14466027227258788</v>
      </c>
      <c r="E44" s="13">
        <f t="shared" si="3"/>
        <v>0.14411642504701763</v>
      </c>
      <c r="F44" s="13">
        <f t="shared" si="4"/>
        <v>0.65683194848682369</v>
      </c>
    </row>
    <row r="45" spans="2:11" x14ac:dyDescent="0.25">
      <c r="B45" s="19">
        <f t="shared" si="0"/>
        <v>-0.79999999999999993</v>
      </c>
      <c r="C45" s="19">
        <f t="shared" si="1"/>
        <v>1.7999999999999998</v>
      </c>
      <c r="D45" s="13">
        <f t="shared" si="2"/>
        <v>0.14437130999807743</v>
      </c>
      <c r="E45" s="13">
        <f t="shared" si="3"/>
        <v>0.1433408352531686</v>
      </c>
      <c r="F45" s="13">
        <f t="shared" si="4"/>
        <v>0.65837002994575</v>
      </c>
    </row>
    <row r="46" spans="2:11" x14ac:dyDescent="0.25">
      <c r="B46" s="19">
        <f t="shared" si="0"/>
        <v>-0.7</v>
      </c>
      <c r="C46" s="19">
        <f t="shared" si="1"/>
        <v>1.7</v>
      </c>
      <c r="D46" s="13">
        <f t="shared" si="2"/>
        <v>0.14408234772356696</v>
      </c>
      <c r="E46" s="13">
        <f t="shared" si="3"/>
        <v>0.14260328692846197</v>
      </c>
      <c r="F46" s="13">
        <f t="shared" si="4"/>
        <v>0.65974880207890352</v>
      </c>
    </row>
    <row r="47" spans="2:11" x14ac:dyDescent="0.25">
      <c r="B47" s="19">
        <f t="shared" si="0"/>
        <v>-0.6</v>
      </c>
      <c r="C47" s="19">
        <f t="shared" si="1"/>
        <v>1.6</v>
      </c>
      <c r="D47" s="13">
        <f t="shared" si="2"/>
        <v>0.14379338544905651</v>
      </c>
      <c r="E47" s="13">
        <f t="shared" si="3"/>
        <v>0.14190437323602234</v>
      </c>
      <c r="F47" s="13">
        <f t="shared" si="4"/>
        <v>0.66096190913760444</v>
      </c>
    </row>
    <row r="48" spans="2:11" x14ac:dyDescent="0.25">
      <c r="B48" s="19">
        <f t="shared" si="0"/>
        <v>-0.5</v>
      </c>
      <c r="C48" s="19">
        <f t="shared" si="1"/>
        <v>1.5</v>
      </c>
      <c r="D48" s="13">
        <f t="shared" si="2"/>
        <v>0.14350442317454604</v>
      </c>
      <c r="E48" s="13">
        <f t="shared" si="3"/>
        <v>0.14124466769827898</v>
      </c>
      <c r="F48" s="13">
        <f t="shared" si="4"/>
        <v>0.66200320832136694</v>
      </c>
    </row>
    <row r="49" spans="2:6" x14ac:dyDescent="0.25">
      <c r="B49" s="19">
        <f t="shared" si="0"/>
        <v>-0.4</v>
      </c>
      <c r="C49" s="19">
        <f t="shared" si="1"/>
        <v>1.4</v>
      </c>
      <c r="D49" s="13">
        <f t="shared" si="2"/>
        <v>0.14321546090003553</v>
      </c>
      <c r="E49" s="13">
        <f t="shared" si="3"/>
        <v>0.1406247221219229</v>
      </c>
      <c r="F49" s="13">
        <f t="shared" si="4"/>
        <v>0.66286680957290633</v>
      </c>
    </row>
    <row r="50" spans="2:6" x14ac:dyDescent="0.25">
      <c r="B50" s="19">
        <f t="shared" si="0"/>
        <v>-0.30000000000000004</v>
      </c>
      <c r="C50" s="19">
        <f t="shared" si="1"/>
        <v>1.3</v>
      </c>
      <c r="D50" s="13">
        <f t="shared" si="2"/>
        <v>0.14292649862552509</v>
      </c>
      <c r="E50" s="13">
        <f t="shared" si="3"/>
        <v>0.14004506453110249</v>
      </c>
      <c r="F50" s="13">
        <f t="shared" si="4"/>
        <v>0.66354711561353963</v>
      </c>
    </row>
    <row r="51" spans="2:6" x14ac:dyDescent="0.25">
      <c r="B51" s="19">
        <f t="shared" si="0"/>
        <v>-0.2</v>
      </c>
      <c r="C51" s="19">
        <f t="shared" si="1"/>
        <v>1.2</v>
      </c>
      <c r="D51" s="13">
        <f t="shared" si="2"/>
        <v>0.14263753635101459</v>
      </c>
      <c r="E51" s="13">
        <f t="shared" si="3"/>
        <v>0.13950619712455478</v>
      </c>
      <c r="F51" s="13">
        <f t="shared" si="4"/>
        <v>0.66403886178837901</v>
      </c>
    </row>
    <row r="52" spans="2:6" x14ac:dyDescent="0.25">
      <c r="B52" s="19">
        <f t="shared" si="0"/>
        <v>-0.1</v>
      </c>
      <c r="C52" s="19">
        <f t="shared" si="1"/>
        <v>1.1000000000000001</v>
      </c>
      <c r="D52" s="13">
        <f t="shared" si="2"/>
        <v>0.14234857407650414</v>
      </c>
      <c r="E52" s="13">
        <f t="shared" si="3"/>
        <v>0.13900859427305734</v>
      </c>
      <c r="F52" s="13">
        <f t="shared" si="4"/>
        <v>0.664337155263235</v>
      </c>
    </row>
    <row r="53" spans="2:6" x14ac:dyDescent="0.25">
      <c r="B53" s="19">
        <v>0</v>
      </c>
      <c r="C53" s="19">
        <f>1-B53</f>
        <v>1</v>
      </c>
      <c r="D53" s="13">
        <f>+B53*$C$36+C53*$G$36</f>
        <v>0.14205961180199367</v>
      </c>
      <c r="E53" s="13">
        <f>+SQRT((B53^2)*($C$37^2)+(C53^2)*($G$37^2)+2*B53*C53*$K$35*$C$37*$G$37)</f>
        <v>0.13855270057407629</v>
      </c>
      <c r="F53" s="13">
        <f t="shared" si="4"/>
        <v>0.66443751309469856</v>
      </c>
    </row>
    <row r="54" spans="2:6" x14ac:dyDescent="0.25">
      <c r="B54" s="19">
        <f>+B53+0.1</f>
        <v>0.1</v>
      </c>
      <c r="C54" s="19">
        <f t="shared" ref="C54:C74" si="5">1-B54</f>
        <v>0.9</v>
      </c>
      <c r="D54" s="13">
        <f t="shared" ref="D54:D63" si="6">+B54*$C$36+C54*$G$36</f>
        <v>0.14177064952748319</v>
      </c>
      <c r="E54" s="13">
        <f t="shared" ref="E54:E63" si="7">+SQRT((B54^2)*($C$37^2)+(C54^2)*($G$37^2)+2*B54*C54*$K$35*$C$37*$G$37)</f>
        <v>0.13813892898075353</v>
      </c>
      <c r="F54" s="13">
        <f t="shared" si="4"/>
        <v>0.66433589868261766</v>
      </c>
    </row>
    <row r="55" spans="2:6" x14ac:dyDescent="0.25">
      <c r="B55" s="19">
        <f t="shared" ref="B55:B62" si="8">+B54+0.1</f>
        <v>0.2</v>
      </c>
      <c r="C55" s="19">
        <f t="shared" si="5"/>
        <v>0.8</v>
      </c>
      <c r="D55" s="13">
        <f t="shared" si="6"/>
        <v>0.14148168725297272</v>
      </c>
      <c r="E55" s="13">
        <f t="shared" si="7"/>
        <v>0.13776765902239735</v>
      </c>
      <c r="F55" s="13">
        <f t="shared" si="4"/>
        <v>0.66402875611104228</v>
      </c>
    </row>
    <row r="56" spans="2:6" x14ac:dyDescent="0.25">
      <c r="B56" s="19">
        <f t="shared" si="8"/>
        <v>0.30000000000000004</v>
      </c>
      <c r="C56" s="19">
        <f t="shared" si="5"/>
        <v>0.7</v>
      </c>
      <c r="D56" s="13">
        <f t="shared" si="6"/>
        <v>0.14119272497846225</v>
      </c>
      <c r="E56" s="13">
        <f t="shared" si="7"/>
        <v>0.13743923513340456</v>
      </c>
      <c r="F56" s="13">
        <f t="shared" si="4"/>
        <v>0.66351304189045135</v>
      </c>
    </row>
    <row r="57" spans="2:6" x14ac:dyDescent="0.25">
      <c r="B57" s="19">
        <f t="shared" si="8"/>
        <v>0.4</v>
      </c>
      <c r="C57" s="19">
        <f t="shared" si="5"/>
        <v>0.6</v>
      </c>
      <c r="D57" s="13">
        <f t="shared" si="6"/>
        <v>0.14090376270395177</v>
      </c>
      <c r="E57" s="13">
        <f t="shared" si="7"/>
        <v>0.13715396510703159</v>
      </c>
      <c r="F57" s="13">
        <f t="shared" si="4"/>
        <v>0.66278625363118526</v>
      </c>
    </row>
    <row r="58" spans="2:6" x14ac:dyDescent="0.25">
      <c r="B58" s="19">
        <f t="shared" si="8"/>
        <v>0.5</v>
      </c>
      <c r="C58" s="19">
        <f t="shared" si="5"/>
        <v>0.5</v>
      </c>
      <c r="D58" s="13">
        <f t="shared" si="6"/>
        <v>0.1406148004294413</v>
      </c>
      <c r="E58" s="13">
        <f t="shared" si="7"/>
        <v>0.136912118689648</v>
      </c>
      <c r="F58" s="13">
        <f t="shared" si="4"/>
        <v>0.66184645520566854</v>
      </c>
    </row>
    <row r="59" spans="2:6" x14ac:dyDescent="0.25">
      <c r="B59" s="19">
        <f t="shared" si="8"/>
        <v>0.6</v>
      </c>
      <c r="C59" s="19">
        <f t="shared" si="5"/>
        <v>0.4</v>
      </c>
      <c r="D59" s="13">
        <f t="shared" si="6"/>
        <v>0.14032583815493085</v>
      </c>
      <c r="E59" s="13">
        <f t="shared" si="7"/>
        <v>0.13671392633004709</v>
      </c>
      <c r="F59" s="13">
        <f t="shared" si="4"/>
        <v>0.66069229799509444</v>
      </c>
    </row>
    <row r="60" spans="2:6" x14ac:dyDescent="0.25">
      <c r="B60" s="19">
        <f t="shared" si="8"/>
        <v>0.7</v>
      </c>
      <c r="C60" s="19">
        <f t="shared" si="5"/>
        <v>0.30000000000000004</v>
      </c>
      <c r="D60" s="13">
        <f t="shared" si="6"/>
        <v>0.14003687588042038</v>
      </c>
      <c r="E60" s="13">
        <f t="shared" si="7"/>
        <v>0.13655957809706598</v>
      </c>
      <c r="F60" s="13">
        <f t="shared" si="4"/>
        <v>0.6593230378642686</v>
      </c>
    </row>
    <row r="61" spans="2:6" x14ac:dyDescent="0.25">
      <c r="B61" s="19">
        <f t="shared" si="8"/>
        <v>0.79999999999999993</v>
      </c>
      <c r="C61" s="19">
        <f t="shared" si="5"/>
        <v>0.20000000000000007</v>
      </c>
      <c r="D61" s="13">
        <f t="shared" si="6"/>
        <v>0.13974791360590991</v>
      </c>
      <c r="E61" s="13">
        <f t="shared" si="7"/>
        <v>0.13644922277719881</v>
      </c>
      <c r="F61" s="13">
        <f t="shared" si="4"/>
        <v>0.65773854756545469</v>
      </c>
    </row>
    <row r="62" spans="2:6" x14ac:dyDescent="0.25">
      <c r="B62" s="19">
        <f t="shared" si="8"/>
        <v>0.89999999999999991</v>
      </c>
      <c r="C62" s="19">
        <f t="shared" si="5"/>
        <v>0.10000000000000009</v>
      </c>
      <c r="D62" s="13">
        <f t="shared" si="6"/>
        <v>0.13945895133139943</v>
      </c>
      <c r="E62" s="13">
        <f t="shared" si="7"/>
        <v>0.13638296716209269</v>
      </c>
      <c r="F62" s="13">
        <f t="shared" si="4"/>
        <v>0.65593932433715463</v>
      </c>
    </row>
    <row r="63" spans="2:6" x14ac:dyDescent="0.25">
      <c r="B63" s="19">
        <f>+B62+0.1</f>
        <v>0.99999999999999989</v>
      </c>
      <c r="C63" s="19">
        <f t="shared" si="5"/>
        <v>0</v>
      </c>
      <c r="D63" s="13">
        <f t="shared" si="6"/>
        <v>0.13916998905688893</v>
      </c>
      <c r="E63" s="13">
        <f t="shared" si="7"/>
        <v>0.13636087553383164</v>
      </c>
      <c r="F63" s="13">
        <f t="shared" si="4"/>
        <v>0.65392649253535717</v>
      </c>
    </row>
    <row r="64" spans="2:6" x14ac:dyDescent="0.25">
      <c r="B64" s="19">
        <f t="shared" ref="B64:B74" si="9">+B63+0.1</f>
        <v>1.0999999999999999</v>
      </c>
      <c r="C64" s="19">
        <f t="shared" si="5"/>
        <v>-9.9999999999999867E-2</v>
      </c>
      <c r="D64" s="13">
        <f t="shared" ref="D64:D74" si="10">+B64*$C$36+C64*$G$36</f>
        <v>0.13888102678237849</v>
      </c>
      <c r="E64" s="13">
        <f t="shared" ref="E64:E74" si="11">+SQRT((B64^2)*($C$37^2)+(C64^2)*($G$37^2)+2*B64*C64*$K$35*$C$37*$G$37)</f>
        <v>0.13638296935377106</v>
      </c>
      <c r="F64" s="13">
        <f t="shared" si="4"/>
        <v>0.65170180121115595</v>
      </c>
    </row>
    <row r="65" spans="2:6" x14ac:dyDescent="0.25">
      <c r="B65" s="19">
        <f t="shared" si="9"/>
        <v>1.2</v>
      </c>
      <c r="C65" s="19">
        <f t="shared" si="5"/>
        <v>-0.19999999999999996</v>
      </c>
      <c r="D65" s="13">
        <f t="shared" si="10"/>
        <v>0.13859206450786804</v>
      </c>
      <c r="E65" s="13">
        <f t="shared" si="11"/>
        <v>0.13644922715842706</v>
      </c>
      <c r="F65" s="13">
        <f t="shared" si="4"/>
        <v>0.64926761662787935</v>
      </c>
    </row>
    <row r="66" spans="2:6" x14ac:dyDescent="0.25">
      <c r="B66" s="19">
        <f t="shared" si="9"/>
        <v>1.3</v>
      </c>
      <c r="C66" s="19">
        <f t="shared" si="5"/>
        <v>-0.30000000000000004</v>
      </c>
      <c r="D66" s="13">
        <f t="shared" si="10"/>
        <v>0.13830310223335754</v>
      </c>
      <c r="E66" s="13">
        <f t="shared" si="11"/>
        <v>0.13655958466359749</v>
      </c>
      <c r="F66" s="13">
        <f t="shared" si="4"/>
        <v>0.64662690979094917</v>
      </c>
    </row>
    <row r="67" spans="2:6" x14ac:dyDescent="0.25">
      <c r="B67" s="19">
        <f t="shared" si="9"/>
        <v>1.4000000000000001</v>
      </c>
      <c r="C67" s="19">
        <f t="shared" si="5"/>
        <v>-0.40000000000000013</v>
      </c>
      <c r="D67" s="13">
        <f t="shared" si="10"/>
        <v>0.13801413995884707</v>
      </c>
      <c r="E67" s="13">
        <f t="shared" si="11"/>
        <v>0.13671393507553764</v>
      </c>
      <c r="F67" s="13">
        <f t="shared" si="4"/>
        <v>0.64378323914249991</v>
      </c>
    </row>
    <row r="68" spans="2:6" x14ac:dyDescent="0.25">
      <c r="B68" s="19">
        <f t="shared" si="9"/>
        <v>1.5000000000000002</v>
      </c>
      <c r="C68" s="19">
        <f t="shared" si="5"/>
        <v>-0.50000000000000022</v>
      </c>
      <c r="D68" s="13">
        <f t="shared" si="10"/>
        <v>0.13772517768433662</v>
      </c>
      <c r="E68" s="13">
        <f t="shared" si="11"/>
        <v>0.1369121296056863</v>
      </c>
      <c r="F68" s="13">
        <f t="shared" si="4"/>
        <v>0.64074072864829046</v>
      </c>
    </row>
    <row r="69" spans="2:6" x14ac:dyDescent="0.25">
      <c r="B69" s="19">
        <f t="shared" si="9"/>
        <v>1.6000000000000003</v>
      </c>
      <c r="C69" s="19">
        <f t="shared" si="5"/>
        <v>-0.60000000000000031</v>
      </c>
      <c r="D69" s="13">
        <f t="shared" si="10"/>
        <v>0.13743621540982615</v>
      </c>
      <c r="E69" s="13">
        <f t="shared" si="11"/>
        <v>0.13715397818317923</v>
      </c>
      <c r="F69" s="13">
        <f t="shared" si="4"/>
        <v>0.63750404157470841</v>
      </c>
    </row>
    <row r="70" spans="2:6" x14ac:dyDescent="0.25">
      <c r="B70" s="19">
        <f t="shared" si="9"/>
        <v>1.7000000000000004</v>
      </c>
      <c r="C70" s="19">
        <f t="shared" si="5"/>
        <v>-0.7000000000000004</v>
      </c>
      <c r="D70" s="13">
        <f t="shared" si="10"/>
        <v>0.13714725313531567</v>
      </c>
      <c r="E70" s="13">
        <f t="shared" si="11"/>
        <v>0.13743925035724555</v>
      </c>
      <c r="F70" s="13">
        <f t="shared" si="4"/>
        <v>0.63407835031691451</v>
      </c>
    </row>
    <row r="71" spans="2:6" x14ac:dyDescent="0.25">
      <c r="B71" s="19">
        <f t="shared" si="9"/>
        <v>1.8000000000000005</v>
      </c>
      <c r="C71" s="19">
        <f t="shared" si="5"/>
        <v>-0.80000000000000049</v>
      </c>
      <c r="D71" s="13">
        <f t="shared" si="10"/>
        <v>0.13685829086080517</v>
      </c>
      <c r="E71" s="13">
        <f t="shared" si="11"/>
        <v>0.13776767637959603</v>
      </c>
      <c r="F71" s="13">
        <f t="shared" si="4"/>
        <v>0.63046930269391732</v>
      </c>
    </row>
    <row r="72" spans="2:6" x14ac:dyDescent="0.25">
      <c r="B72" s="19">
        <f t="shared" si="9"/>
        <v>1.9000000000000006</v>
      </c>
      <c r="C72" s="19">
        <f t="shared" si="5"/>
        <v>-0.90000000000000058</v>
      </c>
      <c r="D72" s="13">
        <f t="shared" si="10"/>
        <v>0.13656932858629472</v>
      </c>
      <c r="E72" s="13">
        <f t="shared" si="11"/>
        <v>0.13813894845512048</v>
      </c>
      <c r="F72" s="13">
        <f t="shared" si="4"/>
        <v>0.62668298517141208</v>
      </c>
    </row>
    <row r="73" spans="2:6" x14ac:dyDescent="0.25">
      <c r="B73" s="19">
        <f t="shared" si="9"/>
        <v>2.0000000000000004</v>
      </c>
      <c r="C73" s="19">
        <f t="shared" si="5"/>
        <v>-1.0000000000000004</v>
      </c>
      <c r="D73" s="13">
        <f t="shared" si="10"/>
        <v>0.13628036631178425</v>
      </c>
      <c r="E73" s="13">
        <f t="shared" si="11"/>
        <v>0.13855272214764164</v>
      </c>
      <c r="F73" s="13">
        <f t="shared" si="4"/>
        <v>0.6227258835076801</v>
      </c>
    </row>
    <row r="74" spans="2:6" x14ac:dyDescent="0.25">
      <c r="B74" s="19">
        <f t="shared" si="9"/>
        <v>2.1000000000000005</v>
      </c>
      <c r="C74" s="19">
        <f t="shared" si="5"/>
        <v>-1.1000000000000005</v>
      </c>
      <c r="D74" s="13">
        <f t="shared" si="10"/>
        <v>0.13599140403727378</v>
      </c>
      <c r="E74" s="13">
        <f t="shared" si="11"/>
        <v>0.13900861792615088</v>
      </c>
      <c r="F74" s="13">
        <f t="shared" si="4"/>
        <v>0.61860484134125548</v>
      </c>
    </row>
  </sheetData>
  <mergeCells count="2">
    <mergeCell ref="B29:D29"/>
    <mergeCell ref="F29:H29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1</vt:i4>
      </vt:variant>
    </vt:vector>
  </HeadingPairs>
  <TitlesOfParts>
    <vt:vector size="3" baseType="lpstr">
      <vt:lpstr>Data</vt:lpstr>
      <vt:lpstr>Analysis</vt:lpstr>
      <vt:lpstr>Mean Variance Frontier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qiuch</cp:lastModifiedBy>
  <dcterms:created xsi:type="dcterms:W3CDTF">2016-08-25T21:59:06Z</dcterms:created>
  <dcterms:modified xsi:type="dcterms:W3CDTF">2020-01-13T14:59:55Z</dcterms:modified>
</cp:coreProperties>
</file>