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B6B8EADA-64D5-4E7B-B32F-7A6B87E28BB9}" xr6:coauthVersionLast="36" xr6:coauthVersionMax="36" xr10:uidLastSave="{00000000-0000-0000-0000-000000000000}"/>
  <bookViews>
    <workbookView xWindow="0" yWindow="0" windowWidth="22260" windowHeight="12645" firstSheet="1" activeTab="3" xr2:uid="{00000000-000D-0000-FFFF-FFFF00000000}"/>
  </bookViews>
  <sheets>
    <sheet name="Age Sheet" sheetId="1" r:id="rId1"/>
    <sheet name="Wages Sheet" sheetId="2" r:id="rId2"/>
    <sheet name="Monthly Budget" sheetId="3" r:id="rId3"/>
    <sheet name="Salary Sheet " sheetId="4" r:id="rId4"/>
    <sheet name="Result Shee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5" l="1"/>
  <c r="V6" i="5"/>
  <c r="V7" i="5"/>
  <c r="V8" i="5"/>
  <c r="V9" i="5"/>
  <c r="V4" i="5"/>
  <c r="U5" i="5"/>
  <c r="U6" i="5"/>
  <c r="U7" i="5"/>
  <c r="U8" i="5"/>
  <c r="U9" i="5"/>
  <c r="U4" i="5"/>
  <c r="T5" i="5"/>
  <c r="T6" i="5"/>
  <c r="T7" i="5"/>
  <c r="T8" i="5"/>
  <c r="T9" i="5"/>
  <c r="T4" i="5"/>
  <c r="S5" i="5"/>
  <c r="S6" i="5"/>
  <c r="S7" i="5"/>
  <c r="S8" i="5"/>
  <c r="S9" i="5"/>
  <c r="S4" i="5"/>
  <c r="Q5" i="5"/>
  <c r="Q6" i="5"/>
  <c r="Q7" i="5"/>
  <c r="Q8" i="5"/>
  <c r="Q9" i="5"/>
  <c r="Q4" i="5"/>
  <c r="P5" i="5"/>
  <c r="P6" i="5"/>
  <c r="P7" i="5"/>
  <c r="P8" i="5"/>
  <c r="P9" i="5"/>
  <c r="P4" i="5"/>
  <c r="N5" i="5"/>
  <c r="N6" i="5"/>
  <c r="N7" i="5"/>
  <c r="N8" i="5"/>
  <c r="N9" i="5"/>
  <c r="N4" i="5"/>
  <c r="M5" i="5"/>
  <c r="M6" i="5"/>
  <c r="M7" i="5"/>
  <c r="M8" i="5"/>
  <c r="M9" i="5"/>
  <c r="M4" i="5"/>
  <c r="K5" i="5"/>
  <c r="K6" i="5"/>
  <c r="K7" i="5"/>
  <c r="K8" i="5"/>
  <c r="K9" i="5"/>
  <c r="K4" i="5"/>
  <c r="J5" i="5"/>
  <c r="J6" i="5"/>
  <c r="J7" i="5"/>
  <c r="J8" i="5"/>
  <c r="J9" i="5"/>
  <c r="J4" i="5"/>
  <c r="H9" i="5"/>
  <c r="H5" i="5"/>
  <c r="H6" i="5"/>
  <c r="H7" i="5"/>
  <c r="H8" i="5"/>
  <c r="H4" i="5"/>
  <c r="G5" i="5"/>
  <c r="G6" i="5"/>
  <c r="G7" i="5"/>
  <c r="G8" i="5"/>
  <c r="G9" i="5"/>
  <c r="G4" i="5"/>
  <c r="E4" i="5"/>
  <c r="E5" i="5"/>
  <c r="E6" i="5"/>
  <c r="E7" i="5"/>
  <c r="E8" i="5"/>
  <c r="E9" i="5"/>
  <c r="D4" i="5"/>
  <c r="D5" i="5"/>
  <c r="D6" i="5"/>
  <c r="D7" i="5"/>
  <c r="D8" i="5"/>
  <c r="D9" i="5"/>
  <c r="J15" i="4"/>
  <c r="I15" i="4"/>
  <c r="H15" i="4"/>
  <c r="G15" i="4"/>
  <c r="F15" i="4"/>
  <c r="E15" i="4"/>
  <c r="M4" i="4"/>
  <c r="M5" i="4"/>
  <c r="M6" i="4"/>
  <c r="M7" i="4"/>
  <c r="M8" i="4"/>
  <c r="M9" i="4"/>
  <c r="M10" i="4"/>
  <c r="M11" i="4"/>
  <c r="L4" i="4"/>
  <c r="K4" i="4"/>
  <c r="J5" i="4"/>
  <c r="J6" i="4"/>
  <c r="J7" i="4"/>
  <c r="J8" i="4"/>
  <c r="J9" i="4"/>
  <c r="J10" i="4"/>
  <c r="J11" i="4"/>
  <c r="J4" i="4"/>
  <c r="I5" i="4"/>
  <c r="I6" i="4"/>
  <c r="I7" i="4"/>
  <c r="I8" i="4"/>
  <c r="I9" i="4"/>
  <c r="I10" i="4"/>
  <c r="I11" i="4"/>
  <c r="I4" i="4"/>
  <c r="H5" i="4"/>
  <c r="H6" i="4"/>
  <c r="H7" i="4"/>
  <c r="H8" i="4"/>
  <c r="H9" i="4"/>
  <c r="H10" i="4"/>
  <c r="H11" i="4"/>
  <c r="H4" i="4"/>
  <c r="G5" i="4"/>
  <c r="G6" i="4"/>
  <c r="G7" i="4"/>
  <c r="G8" i="4"/>
  <c r="G9" i="4"/>
  <c r="G10" i="4"/>
  <c r="G11" i="4"/>
  <c r="G4" i="4"/>
  <c r="F5" i="4"/>
  <c r="F6" i="4"/>
  <c r="F7" i="4"/>
  <c r="F8" i="4"/>
  <c r="F9" i="4"/>
  <c r="F10" i="4"/>
  <c r="F11" i="4"/>
  <c r="F4" i="4"/>
  <c r="E4" i="4"/>
  <c r="E5" i="4"/>
  <c r="E6" i="4"/>
  <c r="E7" i="4"/>
  <c r="E8" i="4"/>
  <c r="E9" i="4"/>
  <c r="E10" i="4"/>
  <c r="E11" i="4"/>
  <c r="E17" i="3"/>
  <c r="B16" i="3" l="1"/>
  <c r="G4" i="3"/>
  <c r="B15" i="3"/>
  <c r="B14" i="3"/>
  <c r="J5" i="3"/>
  <c r="J6" i="3"/>
  <c r="J7" i="3"/>
  <c r="J8" i="3"/>
  <c r="J9" i="3"/>
  <c r="J10" i="3"/>
  <c r="F7" i="3"/>
  <c r="F8" i="3"/>
  <c r="F9" i="3"/>
  <c r="E8" i="3"/>
  <c r="E10" i="3"/>
  <c r="E3" i="3"/>
  <c r="G5" i="3"/>
  <c r="F5" i="3" s="1"/>
  <c r="G6" i="3"/>
  <c r="E6" i="3" s="1"/>
  <c r="G7" i="3"/>
  <c r="E7" i="3" s="1"/>
  <c r="G8" i="3"/>
  <c r="G9" i="3"/>
  <c r="E9" i="3" s="1"/>
  <c r="G10" i="3"/>
  <c r="F10" i="3" s="1"/>
  <c r="G11" i="3"/>
  <c r="F11" i="3" s="1"/>
  <c r="F4" i="3"/>
  <c r="G3" i="3"/>
  <c r="F3" i="3" s="1"/>
  <c r="L4" i="1"/>
  <c r="I3" i="1"/>
  <c r="K4" i="2"/>
  <c r="K5" i="2"/>
  <c r="K6" i="2"/>
  <c r="K7" i="2"/>
  <c r="K8" i="2"/>
  <c r="K9" i="2"/>
  <c r="K10" i="2"/>
  <c r="K3" i="2"/>
  <c r="J4" i="2"/>
  <c r="J5" i="2"/>
  <c r="J6" i="2"/>
  <c r="J7" i="2"/>
  <c r="J8" i="2"/>
  <c r="J9" i="2"/>
  <c r="J10" i="2"/>
  <c r="J3" i="2"/>
  <c r="I4" i="2"/>
  <c r="I5" i="2"/>
  <c r="I6" i="2"/>
  <c r="I7" i="2"/>
  <c r="I8" i="2"/>
  <c r="I9" i="2"/>
  <c r="I10" i="2"/>
  <c r="I3" i="2"/>
  <c r="G4" i="2"/>
  <c r="G5" i="2"/>
  <c r="G6" i="2"/>
  <c r="G7" i="2"/>
  <c r="G8" i="2"/>
  <c r="G9" i="2"/>
  <c r="G10" i="2"/>
  <c r="G3" i="2"/>
  <c r="F4" i="2"/>
  <c r="F5" i="2"/>
  <c r="F6" i="2"/>
  <c r="F7" i="2"/>
  <c r="F8" i="2"/>
  <c r="F9" i="2"/>
  <c r="F10" i="2"/>
  <c r="F3" i="2"/>
  <c r="I6" i="1"/>
  <c r="I7" i="1"/>
  <c r="I8" i="1"/>
  <c r="I4" i="1"/>
  <c r="I5" i="1"/>
  <c r="H3" i="1"/>
  <c r="G3" i="1"/>
  <c r="F3" i="1"/>
  <c r="E3" i="1"/>
  <c r="D3" i="1"/>
  <c r="F6" i="3" l="1"/>
  <c r="E11" i="3"/>
  <c r="E5" i="3"/>
  <c r="E4" i="3"/>
</calcChain>
</file>

<file path=xl/sharedStrings.xml><?xml version="1.0" encoding="utf-8"?>
<sst xmlns="http://schemas.openxmlformats.org/spreadsheetml/2006/main" count="190" uniqueCount="141">
  <si>
    <t xml:space="preserve">Age Sheet </t>
  </si>
  <si>
    <t xml:space="preserve">Ali </t>
  </si>
  <si>
    <t>Riyad</t>
  </si>
  <si>
    <t xml:space="preserve">Rabby </t>
  </si>
  <si>
    <t>Taha</t>
  </si>
  <si>
    <t>Musfiq</t>
  </si>
  <si>
    <t>Refaat</t>
  </si>
  <si>
    <t>Sl No</t>
  </si>
  <si>
    <t xml:space="preserve">Name </t>
  </si>
  <si>
    <t>Age</t>
  </si>
  <si>
    <t>Sum</t>
  </si>
  <si>
    <t>Average</t>
  </si>
  <si>
    <t xml:space="preserve">Count </t>
  </si>
  <si>
    <t>Max</t>
  </si>
  <si>
    <t>Min</t>
  </si>
  <si>
    <t>Age Category</t>
  </si>
  <si>
    <t>VLOOKUP</t>
  </si>
  <si>
    <t xml:space="preserve">Wages Sheet </t>
  </si>
  <si>
    <t xml:space="preserve">Sl No </t>
  </si>
  <si>
    <t xml:space="preserve">Emp_ID </t>
  </si>
  <si>
    <t xml:space="preserve">Designation </t>
  </si>
  <si>
    <t xml:space="preserve">House/Work </t>
  </si>
  <si>
    <t xml:space="preserve">Basic Wages </t>
  </si>
  <si>
    <t xml:space="preserve">Overtime Wages </t>
  </si>
  <si>
    <t>Mediacl Allowance</t>
  </si>
  <si>
    <t>Gross Amount</t>
  </si>
  <si>
    <t xml:space="preserve">Income Tax </t>
  </si>
  <si>
    <t xml:space="preserve">Net Ammount </t>
  </si>
  <si>
    <t>01</t>
  </si>
  <si>
    <t>02</t>
  </si>
  <si>
    <t>03</t>
  </si>
  <si>
    <t>04</t>
  </si>
  <si>
    <t>05</t>
  </si>
  <si>
    <t>06</t>
  </si>
  <si>
    <t>07</t>
  </si>
  <si>
    <t>PB01001</t>
  </si>
  <si>
    <t>PB01002</t>
  </si>
  <si>
    <t>PB01003</t>
  </si>
  <si>
    <t>PB01004</t>
  </si>
  <si>
    <t>PB01005</t>
  </si>
  <si>
    <t>PB01006</t>
  </si>
  <si>
    <t>PB01007</t>
  </si>
  <si>
    <t>08</t>
  </si>
  <si>
    <t>PB01008</t>
  </si>
  <si>
    <t xml:space="preserve">Musfiq </t>
  </si>
  <si>
    <t>Rabby</t>
  </si>
  <si>
    <t xml:space="preserve">Tanvir </t>
  </si>
  <si>
    <t>Robiul</t>
  </si>
  <si>
    <t>Jhulan</t>
  </si>
  <si>
    <t>Kawser</t>
  </si>
  <si>
    <t>Grade-1</t>
  </si>
  <si>
    <t>Grade-2</t>
  </si>
  <si>
    <t>Grade-3</t>
  </si>
  <si>
    <t xml:space="preserve">Monthly Budget </t>
  </si>
  <si>
    <t xml:space="preserve">Date  </t>
  </si>
  <si>
    <t xml:space="preserve">Category </t>
  </si>
  <si>
    <t xml:space="preserve">Description </t>
  </si>
  <si>
    <t xml:space="preserve">Ammount </t>
  </si>
  <si>
    <t xml:space="preserve">Budget Range </t>
  </si>
  <si>
    <t xml:space="preserve">Rank </t>
  </si>
  <si>
    <t xml:space="preserve">Type </t>
  </si>
  <si>
    <t xml:space="preserve">Houseing </t>
  </si>
  <si>
    <t>Utilitis</t>
  </si>
  <si>
    <t xml:space="preserve">Food </t>
  </si>
  <si>
    <t>Entertainmen</t>
  </si>
  <si>
    <t xml:space="preserve">Transport  </t>
  </si>
  <si>
    <t>Salary</t>
  </si>
  <si>
    <t>Rent</t>
  </si>
  <si>
    <t xml:space="preserve">Electricity Bill </t>
  </si>
  <si>
    <t xml:space="preserve">Groceries (Vegetables) </t>
  </si>
  <si>
    <t>Groceries (Fish)</t>
  </si>
  <si>
    <t>Internet Bill</t>
  </si>
  <si>
    <t xml:space="preserve">Office Transport </t>
  </si>
  <si>
    <t xml:space="preserve">Movie </t>
  </si>
  <si>
    <t>Income</t>
  </si>
  <si>
    <t>Helper Table</t>
  </si>
  <si>
    <t>Food</t>
  </si>
  <si>
    <t>Total Monthly Income</t>
  </si>
  <si>
    <t>Total Monthly Expenses</t>
  </si>
  <si>
    <t>Net Balance</t>
  </si>
  <si>
    <t xml:space="preserve">Salary Sheet </t>
  </si>
  <si>
    <t xml:space="preserve">Musfiq ICT </t>
  </si>
  <si>
    <t>Sl NO</t>
  </si>
  <si>
    <t>ID No</t>
  </si>
  <si>
    <t xml:space="preserve">Baisc Salary </t>
  </si>
  <si>
    <t>House Rant</t>
  </si>
  <si>
    <t>Medical</t>
  </si>
  <si>
    <t>Gross Total</t>
  </si>
  <si>
    <t>TAX</t>
  </si>
  <si>
    <t>Total</t>
  </si>
  <si>
    <t>MAX</t>
  </si>
  <si>
    <t>MIN</t>
  </si>
  <si>
    <t>Rank</t>
  </si>
  <si>
    <t>COM101</t>
  </si>
  <si>
    <t>COM102</t>
  </si>
  <si>
    <t>COM103</t>
  </si>
  <si>
    <t>COM104</t>
  </si>
  <si>
    <t>COM105</t>
  </si>
  <si>
    <t>COM106</t>
  </si>
  <si>
    <t>COM107</t>
  </si>
  <si>
    <t>COM108</t>
  </si>
  <si>
    <t>Saddam</t>
  </si>
  <si>
    <t xml:space="preserve">Rashed </t>
  </si>
  <si>
    <t>Azad</t>
  </si>
  <si>
    <t>Mizan</t>
  </si>
  <si>
    <t>Mortuza</t>
  </si>
  <si>
    <t>Arif</t>
  </si>
  <si>
    <t>Jafor</t>
  </si>
  <si>
    <t>Mohsin</t>
  </si>
  <si>
    <t>CEO</t>
  </si>
  <si>
    <t>MD</t>
  </si>
  <si>
    <t>MANAGER</t>
  </si>
  <si>
    <t>IT</t>
  </si>
  <si>
    <t>EXECUTIVE</t>
  </si>
  <si>
    <t>TRAINER</t>
  </si>
  <si>
    <t>OTHERS</t>
  </si>
  <si>
    <t>Result Sheet</t>
  </si>
  <si>
    <t>Roll</t>
  </si>
  <si>
    <t>Name</t>
  </si>
  <si>
    <t>Bangla</t>
  </si>
  <si>
    <t>Marks</t>
  </si>
  <si>
    <t>GPA</t>
  </si>
  <si>
    <t>GRADE</t>
  </si>
  <si>
    <t>MATH</t>
  </si>
  <si>
    <t>ENGLISH</t>
  </si>
  <si>
    <t>PHYSICS</t>
  </si>
  <si>
    <t>CHEMISTRY</t>
  </si>
  <si>
    <t>AGRICUKTURE</t>
  </si>
  <si>
    <t>TOTAL GPA</t>
  </si>
  <si>
    <t>TOTAL GRADE</t>
  </si>
  <si>
    <t>RICT001</t>
  </si>
  <si>
    <t>RICT002</t>
  </si>
  <si>
    <t>RICT003</t>
  </si>
  <si>
    <t>RICT004</t>
  </si>
  <si>
    <t>RICT005</t>
  </si>
  <si>
    <t>RICT006</t>
  </si>
  <si>
    <t>Rashed</t>
  </si>
  <si>
    <t>Kamal</t>
  </si>
  <si>
    <t>Akib</t>
  </si>
  <si>
    <t>Rafid</t>
  </si>
  <si>
    <t>Anik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</si>
</sst>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yy"/>
    <numFmt numFmtId="165" formatCode="dd\-mmm\-yyyy"/>
    <numFmt numFmtId="166" formatCode="#,##0[$৳-845]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3" borderId="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textRotation="45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Sheet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Sheet'!$B$3:$B$8</c:f>
              <c:strCache>
                <c:ptCount val="6"/>
                <c:pt idx="0">
                  <c:v>Ali </c:v>
                </c:pt>
                <c:pt idx="1">
                  <c:v>Riyad</c:v>
                </c:pt>
                <c:pt idx="2">
                  <c:v>Rabby </c:v>
                </c:pt>
                <c:pt idx="3">
                  <c:v>Taha</c:v>
                </c:pt>
                <c:pt idx="4">
                  <c:v>Musfiq</c:v>
                </c:pt>
                <c:pt idx="5">
                  <c:v>Refaat</c:v>
                </c:pt>
              </c:strCache>
            </c:strRef>
          </c:cat>
          <c:val>
            <c:numRef>
              <c:f>'Age Sheet'!$C$3:$C$8</c:f>
              <c:numCache>
                <c:formatCode>General</c:formatCode>
                <c:ptCount val="6"/>
                <c:pt idx="0">
                  <c:v>10</c:v>
                </c:pt>
                <c:pt idx="1">
                  <c:v>25</c:v>
                </c:pt>
                <c:pt idx="2">
                  <c:v>30</c:v>
                </c:pt>
                <c:pt idx="3">
                  <c:v>28</c:v>
                </c:pt>
                <c:pt idx="4">
                  <c:v>32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0-4B2D-BCEE-8D31358EA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533599"/>
        <c:axId val="727560575"/>
      </c:barChart>
      <c:catAx>
        <c:axId val="66853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60575"/>
        <c:crosses val="autoZero"/>
        <c:auto val="1"/>
        <c:lblAlgn val="ctr"/>
        <c:lblOffset val="100"/>
        <c:noMultiLvlLbl val="0"/>
      </c:catAx>
      <c:valAx>
        <c:axId val="7275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3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9</xdr:row>
      <xdr:rowOff>57149</xdr:rowOff>
    </xdr:from>
    <xdr:to>
      <xdr:col>7</xdr:col>
      <xdr:colOff>219076</xdr:colOff>
      <xdr:row>21</xdr:row>
      <xdr:rowOff>147636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9523CD-C907-403F-AD8D-2EE8EDC3E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zoomScaleNormal="100" workbookViewId="0">
      <selection activeCell="H11" sqref="H11"/>
    </sheetView>
  </sheetViews>
  <sheetFormatPr defaultRowHeight="15" x14ac:dyDescent="0.25"/>
  <cols>
    <col min="1" max="1" width="5.140625" customWidth="1"/>
    <col min="3" max="3" width="6.42578125" customWidth="1"/>
    <col min="9" max="9" width="10.7109375" customWidth="1"/>
    <col min="11" max="11" width="7.140625" customWidth="1"/>
    <col min="12" max="12" width="9" customWidth="1"/>
  </cols>
  <sheetData>
    <row r="1" spans="1:12" ht="18.75" customHeight="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3"/>
      <c r="K1" s="3"/>
      <c r="L1" s="3"/>
    </row>
    <row r="2" spans="1:12" ht="30.75" customHeight="1" x14ac:dyDescent="0.25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3"/>
      <c r="K2" s="3"/>
      <c r="L2" s="3"/>
    </row>
    <row r="3" spans="1:12" x14ac:dyDescent="0.25">
      <c r="A3" s="5">
        <v>1</v>
      </c>
      <c r="B3" s="5" t="s">
        <v>1</v>
      </c>
      <c r="C3" s="5">
        <v>10</v>
      </c>
      <c r="D3" s="22">
        <f>SUM(C3:C8)</f>
        <v>169</v>
      </c>
      <c r="E3" s="22">
        <f>AVERAGE(C3:C8)</f>
        <v>28.166666666666668</v>
      </c>
      <c r="F3" s="22">
        <f>COUNT(C3:C8)</f>
        <v>6</v>
      </c>
      <c r="G3" s="22">
        <f>MAX(C3:C8)</f>
        <v>44</v>
      </c>
      <c r="H3" s="22">
        <f>MIN(C3:C8)</f>
        <v>10</v>
      </c>
      <c r="I3" s="6" t="str">
        <f>IF(C3&lt;=12,"Children",IF(C3&lt;=25,"Youth",IF(C3&lt;=44,"Adult")))</f>
        <v>Children</v>
      </c>
      <c r="J3" s="3"/>
      <c r="K3" s="20" t="s">
        <v>16</v>
      </c>
      <c r="L3" s="20"/>
    </row>
    <row r="4" spans="1:12" x14ac:dyDescent="0.25">
      <c r="A4" s="5">
        <v>2</v>
      </c>
      <c r="B4" s="5" t="s">
        <v>2</v>
      </c>
      <c r="C4" s="5">
        <v>25</v>
      </c>
      <c r="D4" s="22"/>
      <c r="E4" s="22"/>
      <c r="F4" s="22"/>
      <c r="G4" s="22"/>
      <c r="H4" s="22"/>
      <c r="I4" s="6" t="str">
        <f t="shared" ref="I4:I8" si="0">IF(C4&lt;=12,"Childdren",IF(C4&lt;=25,"Youth",IF(C4&lt;=44,"Adult")))</f>
        <v>Youth</v>
      </c>
      <c r="J4" s="3"/>
      <c r="K4" s="6" t="s">
        <v>2</v>
      </c>
      <c r="L4" s="6" t="str">
        <f>VLOOKUP(K4,B3:I8,8,FALSE)</f>
        <v>Youth</v>
      </c>
    </row>
    <row r="5" spans="1:12" x14ac:dyDescent="0.25">
      <c r="A5" s="5">
        <v>3</v>
      </c>
      <c r="B5" s="5" t="s">
        <v>3</v>
      </c>
      <c r="C5" s="5">
        <v>30</v>
      </c>
      <c r="D5" s="22"/>
      <c r="E5" s="22"/>
      <c r="F5" s="22"/>
      <c r="G5" s="22"/>
      <c r="H5" s="22"/>
      <c r="I5" s="6" t="str">
        <f t="shared" si="0"/>
        <v>Adult</v>
      </c>
      <c r="J5" s="3"/>
      <c r="K5" s="3"/>
      <c r="L5" s="3"/>
    </row>
    <row r="6" spans="1:12" x14ac:dyDescent="0.25">
      <c r="A6" s="5">
        <v>4</v>
      </c>
      <c r="B6" s="5" t="s">
        <v>4</v>
      </c>
      <c r="C6" s="5">
        <v>28</v>
      </c>
      <c r="D6" s="22"/>
      <c r="E6" s="22"/>
      <c r="F6" s="22"/>
      <c r="G6" s="22"/>
      <c r="H6" s="22"/>
      <c r="I6" s="6" t="str">
        <f t="shared" si="0"/>
        <v>Adult</v>
      </c>
      <c r="J6" s="3"/>
      <c r="K6" s="3"/>
      <c r="L6" s="3"/>
    </row>
    <row r="7" spans="1:12" x14ac:dyDescent="0.25">
      <c r="A7" s="5">
        <v>5</v>
      </c>
      <c r="B7" s="5" t="s">
        <v>5</v>
      </c>
      <c r="C7" s="5">
        <v>32</v>
      </c>
      <c r="D7" s="22"/>
      <c r="E7" s="22"/>
      <c r="F7" s="22"/>
      <c r="G7" s="22"/>
      <c r="H7" s="22"/>
      <c r="I7" s="6" t="str">
        <f t="shared" si="0"/>
        <v>Adult</v>
      </c>
      <c r="J7" s="3"/>
      <c r="K7" s="3"/>
      <c r="L7" s="3"/>
    </row>
    <row r="8" spans="1:12" x14ac:dyDescent="0.25">
      <c r="A8" s="5">
        <v>6</v>
      </c>
      <c r="B8" s="5" t="s">
        <v>6</v>
      </c>
      <c r="C8" s="5">
        <v>44</v>
      </c>
      <c r="D8" s="22"/>
      <c r="E8" s="22"/>
      <c r="F8" s="22"/>
      <c r="G8" s="22"/>
      <c r="H8" s="22"/>
      <c r="I8" s="6" t="str">
        <f t="shared" si="0"/>
        <v>Adult</v>
      </c>
      <c r="J8" s="3"/>
      <c r="K8" s="3"/>
      <c r="L8" s="3"/>
    </row>
  </sheetData>
  <mergeCells count="7">
    <mergeCell ref="K3:L3"/>
    <mergeCell ref="A1:I1"/>
    <mergeCell ref="D3:D8"/>
    <mergeCell ref="E3:E8"/>
    <mergeCell ref="F3:F8"/>
    <mergeCell ref="G3:G8"/>
    <mergeCell ref="H3:H8"/>
  </mergeCells>
  <conditionalFormatting sqref="I3">
    <cfRule type="cellIs" dxfId="4" priority="3" operator="equal">
      <formula>"Children"</formula>
    </cfRule>
  </conditionalFormatting>
  <conditionalFormatting sqref="I4">
    <cfRule type="cellIs" dxfId="3" priority="2" operator="equal">
      <formula>"Youth"</formula>
    </cfRule>
  </conditionalFormatting>
  <conditionalFormatting sqref="I5:I8">
    <cfRule type="cellIs" dxfId="2" priority="1" operator="equal">
      <formula>"Adult"</formula>
    </cfRule>
  </conditionalFormatting>
  <dataValidations count="1">
    <dataValidation type="list" allowBlank="1" showInputMessage="1" showErrorMessage="1" sqref="K4" xr:uid="{0A9D6669-0267-48ED-850F-4A2FDA716345}">
      <formula1>$B$3:$B$8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C90A-EA6B-4C14-ADF2-D5D1660FC57B}">
  <dimension ref="A1:K10"/>
  <sheetViews>
    <sheetView workbookViewId="0">
      <selection activeCell="B3" sqref="B3:K10"/>
    </sheetView>
  </sheetViews>
  <sheetFormatPr defaultRowHeight="15" x14ac:dyDescent="0.25"/>
  <cols>
    <col min="1" max="1" width="6.42578125" customWidth="1"/>
    <col min="4" max="4" width="11.28515625" customWidth="1"/>
    <col min="5" max="5" width="8.7109375" customWidth="1"/>
    <col min="8" max="8" width="13" customWidth="1"/>
    <col min="10" max="11" width="10.28515625" customWidth="1"/>
  </cols>
  <sheetData>
    <row r="1" spans="1:11" ht="20.25" customHeight="1" x14ac:dyDescent="0.25">
      <c r="A1" s="23" t="s">
        <v>17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37.5" customHeight="1" x14ac:dyDescent="0.25">
      <c r="A2" s="7" t="s">
        <v>18</v>
      </c>
      <c r="B2" s="7" t="s">
        <v>19</v>
      </c>
      <c r="C2" s="7" t="s">
        <v>8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7" t="s">
        <v>27</v>
      </c>
    </row>
    <row r="3" spans="1:11" ht="18" customHeight="1" x14ac:dyDescent="0.25">
      <c r="A3" s="8" t="s">
        <v>28</v>
      </c>
      <c r="B3" s="2" t="s">
        <v>35</v>
      </c>
      <c r="C3" s="2" t="s">
        <v>44</v>
      </c>
      <c r="D3" s="2" t="s">
        <v>50</v>
      </c>
      <c r="E3" s="2">
        <v>42</v>
      </c>
      <c r="F3" s="2">
        <f>IF(D3="Grade-1",E3*500,IF(D3="Grade-2",E3*400,IF(D3="Grade-3",E3*300)))</f>
        <v>21000</v>
      </c>
      <c r="G3" s="2">
        <f>IF(E3&gt;40,(E3-40)*200,0)</f>
        <v>400</v>
      </c>
      <c r="H3" s="2">
        <v>500</v>
      </c>
      <c r="I3" s="2">
        <f>SUM(F3+G3+H3)</f>
        <v>21900</v>
      </c>
      <c r="J3" s="2">
        <f>I3*10%</f>
        <v>2190</v>
      </c>
      <c r="K3" s="2">
        <f>SUM(I3-J3)</f>
        <v>19710</v>
      </c>
    </row>
    <row r="4" spans="1:11" ht="16.5" customHeight="1" x14ac:dyDescent="0.25">
      <c r="A4" s="8" t="s">
        <v>29</v>
      </c>
      <c r="B4" s="2" t="s">
        <v>36</v>
      </c>
      <c r="C4" s="2" t="s">
        <v>45</v>
      </c>
      <c r="D4" s="2" t="s">
        <v>51</v>
      </c>
      <c r="E4" s="2">
        <v>35</v>
      </c>
      <c r="F4" s="2">
        <f t="shared" ref="F4:F10" si="0">IF(D4="Grade-1",E4*500,IF(D4="Grade-2",E4*400,IF(D4="Grade-3",E4*300)))</f>
        <v>14000</v>
      </c>
      <c r="G4" s="2">
        <f t="shared" ref="G4:G10" si="1">IF(E4&gt;40,(E4-40)*200,0)</f>
        <v>0</v>
      </c>
      <c r="H4" s="2">
        <v>500</v>
      </c>
      <c r="I4" s="2">
        <f t="shared" ref="I4:I10" si="2">SUM(F4+G4+H4)</f>
        <v>14500</v>
      </c>
      <c r="J4" s="2">
        <f t="shared" ref="J4:J10" si="3">I4*10%</f>
        <v>1450</v>
      </c>
      <c r="K4" s="2">
        <f t="shared" ref="K4:K10" si="4">SUM(I4-J4)</f>
        <v>13050</v>
      </c>
    </row>
    <row r="5" spans="1:11" x14ac:dyDescent="0.25">
      <c r="A5" s="8" t="s">
        <v>30</v>
      </c>
      <c r="B5" s="2" t="s">
        <v>37</v>
      </c>
      <c r="C5" s="2" t="s">
        <v>6</v>
      </c>
      <c r="D5" s="2" t="s">
        <v>52</v>
      </c>
      <c r="E5" s="2">
        <v>43</v>
      </c>
      <c r="F5" s="2">
        <f t="shared" si="0"/>
        <v>12900</v>
      </c>
      <c r="G5" s="2">
        <f t="shared" si="1"/>
        <v>600</v>
      </c>
      <c r="H5" s="2">
        <v>500</v>
      </c>
      <c r="I5" s="2">
        <f t="shared" si="2"/>
        <v>14000</v>
      </c>
      <c r="J5" s="2">
        <f t="shared" si="3"/>
        <v>1400</v>
      </c>
      <c r="K5" s="2">
        <f t="shared" si="4"/>
        <v>12600</v>
      </c>
    </row>
    <row r="6" spans="1:11" x14ac:dyDescent="0.25">
      <c r="A6" s="8" t="s">
        <v>31</v>
      </c>
      <c r="B6" s="2" t="s">
        <v>38</v>
      </c>
      <c r="C6" s="2" t="s">
        <v>46</v>
      </c>
      <c r="D6" s="2" t="s">
        <v>50</v>
      </c>
      <c r="E6" s="2">
        <v>44</v>
      </c>
      <c r="F6" s="2">
        <f t="shared" si="0"/>
        <v>22000</v>
      </c>
      <c r="G6" s="2">
        <f t="shared" si="1"/>
        <v>800</v>
      </c>
      <c r="H6" s="2">
        <v>500</v>
      </c>
      <c r="I6" s="2">
        <f t="shared" si="2"/>
        <v>23300</v>
      </c>
      <c r="J6" s="2">
        <f t="shared" si="3"/>
        <v>2330</v>
      </c>
      <c r="K6" s="2">
        <f t="shared" si="4"/>
        <v>20970</v>
      </c>
    </row>
    <row r="7" spans="1:11" x14ac:dyDescent="0.25">
      <c r="A7" s="8" t="s">
        <v>32</v>
      </c>
      <c r="B7" s="2" t="s">
        <v>39</v>
      </c>
      <c r="C7" s="2" t="s">
        <v>47</v>
      </c>
      <c r="D7" s="2" t="s">
        <v>51</v>
      </c>
      <c r="E7" s="2">
        <v>48</v>
      </c>
      <c r="F7" s="2">
        <f t="shared" si="0"/>
        <v>19200</v>
      </c>
      <c r="G7" s="2">
        <f t="shared" si="1"/>
        <v>1600</v>
      </c>
      <c r="H7" s="2">
        <v>500</v>
      </c>
      <c r="I7" s="2">
        <f t="shared" si="2"/>
        <v>21300</v>
      </c>
      <c r="J7" s="2">
        <f t="shared" si="3"/>
        <v>2130</v>
      </c>
      <c r="K7" s="2">
        <f t="shared" si="4"/>
        <v>19170</v>
      </c>
    </row>
    <row r="8" spans="1:11" x14ac:dyDescent="0.25">
      <c r="A8" s="8" t="s">
        <v>33</v>
      </c>
      <c r="B8" s="2" t="s">
        <v>40</v>
      </c>
      <c r="C8" s="2" t="s">
        <v>4</v>
      </c>
      <c r="D8" s="2" t="s">
        <v>52</v>
      </c>
      <c r="E8" s="2">
        <v>54</v>
      </c>
      <c r="F8" s="2">
        <f t="shared" si="0"/>
        <v>16200</v>
      </c>
      <c r="G8" s="2">
        <f t="shared" si="1"/>
        <v>2800</v>
      </c>
      <c r="H8" s="2">
        <v>500</v>
      </c>
      <c r="I8" s="2">
        <f t="shared" si="2"/>
        <v>19500</v>
      </c>
      <c r="J8" s="2">
        <f t="shared" si="3"/>
        <v>1950</v>
      </c>
      <c r="K8" s="2">
        <f t="shared" si="4"/>
        <v>17550</v>
      </c>
    </row>
    <row r="9" spans="1:11" x14ac:dyDescent="0.25">
      <c r="A9" s="8" t="s">
        <v>34</v>
      </c>
      <c r="B9" s="2" t="s">
        <v>41</v>
      </c>
      <c r="C9" s="2" t="s">
        <v>48</v>
      </c>
      <c r="D9" s="2" t="s">
        <v>50</v>
      </c>
      <c r="E9" s="2">
        <v>45</v>
      </c>
      <c r="F9" s="2">
        <f t="shared" si="0"/>
        <v>22500</v>
      </c>
      <c r="G9" s="2">
        <f t="shared" si="1"/>
        <v>1000</v>
      </c>
      <c r="H9" s="2">
        <v>500</v>
      </c>
      <c r="I9" s="2">
        <f t="shared" si="2"/>
        <v>24000</v>
      </c>
      <c r="J9" s="2">
        <f t="shared" si="3"/>
        <v>2400</v>
      </c>
      <c r="K9" s="2">
        <f t="shared" si="4"/>
        <v>21600</v>
      </c>
    </row>
    <row r="10" spans="1:11" x14ac:dyDescent="0.25">
      <c r="A10" s="8" t="s">
        <v>42</v>
      </c>
      <c r="B10" s="2" t="s">
        <v>43</v>
      </c>
      <c r="C10" s="2" t="s">
        <v>49</v>
      </c>
      <c r="D10" s="2" t="s">
        <v>51</v>
      </c>
      <c r="E10" s="2">
        <v>35</v>
      </c>
      <c r="F10" s="2">
        <f t="shared" si="0"/>
        <v>14000</v>
      </c>
      <c r="G10" s="2">
        <f t="shared" si="1"/>
        <v>0</v>
      </c>
      <c r="H10" s="2">
        <v>500</v>
      </c>
      <c r="I10" s="2">
        <f t="shared" si="2"/>
        <v>14500</v>
      </c>
      <c r="J10" s="2">
        <f t="shared" si="3"/>
        <v>1450</v>
      </c>
      <c r="K10" s="2">
        <f t="shared" si="4"/>
        <v>13050</v>
      </c>
    </row>
  </sheetData>
  <mergeCells count="1">
    <mergeCell ref="A1:K1"/>
  </mergeCells>
  <dataValidations count="2">
    <dataValidation type="list" allowBlank="1" showInputMessage="1" showErrorMessage="1" sqref="D3:D10" xr:uid="{BD4A1BEC-D367-4C8E-835C-03844F78E9B0}">
      <formula1>"Grade-1,Grade-2,Grade-3"</formula1>
    </dataValidation>
    <dataValidation type="custom" allowBlank="1" showInputMessage="1" showErrorMessage="1" sqref="B3:B10" xr:uid="{6EDDEECC-0EFB-4651-B2B8-2C5B8C31EC85}">
      <formula1>"AND(LAN(B3)=7,COUNTIF(B3:$B$10,B3),LEFT(B3,2)""PB""ISNUMBER(VALUE(RIGHT(B3,5))))"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782D-02A7-4779-9B59-5A5072E9F3F8}">
  <dimension ref="A1:J17"/>
  <sheetViews>
    <sheetView topLeftCell="A4" zoomScaleNormal="100" workbookViewId="0">
      <selection activeCell="C16" sqref="C16"/>
    </sheetView>
  </sheetViews>
  <sheetFormatPr defaultRowHeight="15" x14ac:dyDescent="0.25"/>
  <cols>
    <col min="1" max="1" width="22.42578125" bestFit="1" customWidth="1"/>
    <col min="2" max="2" width="13.7109375" customWidth="1"/>
    <col min="3" max="3" width="15.140625" customWidth="1"/>
    <col min="4" max="4" width="9.85546875" bestFit="1" customWidth="1"/>
    <col min="5" max="5" width="12.42578125" customWidth="1"/>
    <col min="9" max="9" width="13.42578125" customWidth="1"/>
    <col min="10" max="10" width="10.42578125" customWidth="1"/>
  </cols>
  <sheetData>
    <row r="1" spans="1:10" ht="15.75" customHeight="1" x14ac:dyDescent="0.25">
      <c r="A1" s="24" t="s">
        <v>53</v>
      </c>
      <c r="B1" s="24"/>
      <c r="C1" s="24"/>
      <c r="D1" s="24"/>
      <c r="E1" s="24"/>
      <c r="F1" s="24"/>
      <c r="G1" s="24"/>
    </row>
    <row r="2" spans="1:10" ht="29.25" customHeight="1" x14ac:dyDescent="0.25">
      <c r="A2" s="13" t="s">
        <v>54</v>
      </c>
      <c r="B2" s="7" t="s">
        <v>55</v>
      </c>
      <c r="C2" s="7" t="s">
        <v>56</v>
      </c>
      <c r="D2" s="7" t="s">
        <v>57</v>
      </c>
      <c r="E2" s="7" t="s">
        <v>58</v>
      </c>
      <c r="F2" s="7" t="s">
        <v>59</v>
      </c>
      <c r="G2" s="7" t="s">
        <v>60</v>
      </c>
    </row>
    <row r="3" spans="1:10" x14ac:dyDescent="0.25">
      <c r="A3" s="11">
        <v>45444</v>
      </c>
      <c r="B3" s="10" t="s">
        <v>74</v>
      </c>
      <c r="C3" s="9" t="s">
        <v>66</v>
      </c>
      <c r="D3" s="12">
        <v>30000</v>
      </c>
      <c r="E3" s="2" t="str">
        <f>IF(G3="Income","-",IF(D3&gt;$D$3*20%,"Over Budget","In Range"))</f>
        <v>-</v>
      </c>
      <c r="F3" s="2" t="str">
        <f>IF(G3="Income","-",RANK(D3,$D$3:$D$11,0))</f>
        <v>-</v>
      </c>
      <c r="G3" s="1" t="str">
        <f>IF(B3="Income","Income","Expense")</f>
        <v>Income</v>
      </c>
    </row>
    <row r="4" spans="1:10" x14ac:dyDescent="0.25">
      <c r="A4" s="11">
        <v>45445</v>
      </c>
      <c r="B4" s="10" t="s">
        <v>61</v>
      </c>
      <c r="C4" s="9" t="s">
        <v>67</v>
      </c>
      <c r="D4" s="12">
        <v>12000</v>
      </c>
      <c r="E4" s="2" t="str">
        <f t="shared" ref="E4:E11" si="0">IF(G4="Income","-",IF(D4&gt;$D$3*20%,"Over Budget","In Range"))</f>
        <v>Over Budget</v>
      </c>
      <c r="F4" s="2">
        <f t="shared" ref="F4:F11" si="1">IF(G4="Income","-",RANK(D4,$D$3:$D$11,0))</f>
        <v>2</v>
      </c>
      <c r="G4" s="1" t="str">
        <f>IF(B4="Income","Income","Expense")</f>
        <v>Expense</v>
      </c>
      <c r="I4" s="25" t="s">
        <v>75</v>
      </c>
      <c r="J4" s="25"/>
    </row>
    <row r="5" spans="1:10" x14ac:dyDescent="0.25">
      <c r="A5" s="11">
        <v>45445</v>
      </c>
      <c r="B5" s="10" t="s">
        <v>62</v>
      </c>
      <c r="C5" s="9" t="s">
        <v>68</v>
      </c>
      <c r="D5" s="12">
        <v>1100</v>
      </c>
      <c r="E5" s="2" t="str">
        <f t="shared" si="0"/>
        <v>In Range</v>
      </c>
      <c r="F5" s="2">
        <f t="shared" si="1"/>
        <v>4</v>
      </c>
      <c r="G5" s="1" t="str">
        <f t="shared" ref="G5:G11" si="2">IF(B5="Income","Income","Expense")</f>
        <v>Expense</v>
      </c>
      <c r="I5" s="1" t="s">
        <v>74</v>
      </c>
      <c r="J5" s="1">
        <f>SUMIF($B$3:$B$11,I5,$D$3:$D$11)</f>
        <v>30000</v>
      </c>
    </row>
    <row r="6" spans="1:10" ht="35.25" customHeight="1" x14ac:dyDescent="0.25">
      <c r="A6" s="11">
        <v>45446</v>
      </c>
      <c r="B6" s="10" t="s">
        <v>76</v>
      </c>
      <c r="C6" s="9" t="s">
        <v>69</v>
      </c>
      <c r="D6" s="12">
        <v>600</v>
      </c>
      <c r="E6" s="2" t="str">
        <f t="shared" si="0"/>
        <v>In Range</v>
      </c>
      <c r="F6" s="2">
        <f t="shared" si="1"/>
        <v>7</v>
      </c>
      <c r="G6" s="1" t="str">
        <f t="shared" si="2"/>
        <v>Expense</v>
      </c>
      <c r="I6" s="1" t="s">
        <v>61</v>
      </c>
      <c r="J6" s="1">
        <f t="shared" ref="J6:J10" si="3">SUMIF($B$3:$B$11,I6,$D$3:$D$11)</f>
        <v>12000</v>
      </c>
    </row>
    <row r="7" spans="1:10" ht="20.25" customHeight="1" x14ac:dyDescent="0.25">
      <c r="A7" s="11">
        <v>45446</v>
      </c>
      <c r="B7" s="10" t="s">
        <v>76</v>
      </c>
      <c r="C7" s="9" t="s">
        <v>70</v>
      </c>
      <c r="D7" s="12">
        <v>1800</v>
      </c>
      <c r="E7" s="2" t="str">
        <f t="shared" si="0"/>
        <v>In Range</v>
      </c>
      <c r="F7" s="2">
        <f t="shared" si="1"/>
        <v>3</v>
      </c>
      <c r="G7" s="1" t="str">
        <f t="shared" si="2"/>
        <v>Expense</v>
      </c>
      <c r="I7" s="1" t="s">
        <v>62</v>
      </c>
      <c r="J7" s="1">
        <f t="shared" si="3"/>
        <v>1600</v>
      </c>
    </row>
    <row r="8" spans="1:10" ht="16.5" customHeight="1" x14ac:dyDescent="0.25">
      <c r="A8" s="11">
        <v>45448</v>
      </c>
      <c r="B8" s="10" t="s">
        <v>62</v>
      </c>
      <c r="C8" s="9" t="s">
        <v>71</v>
      </c>
      <c r="D8" s="12">
        <v>500</v>
      </c>
      <c r="E8" s="2" t="str">
        <f t="shared" si="0"/>
        <v>In Range</v>
      </c>
      <c r="F8" s="2">
        <f t="shared" si="1"/>
        <v>8</v>
      </c>
      <c r="G8" s="1" t="str">
        <f t="shared" si="2"/>
        <v>Expense</v>
      </c>
      <c r="I8" s="1" t="s">
        <v>76</v>
      </c>
      <c r="J8" s="1">
        <f t="shared" si="3"/>
        <v>2400</v>
      </c>
    </row>
    <row r="9" spans="1:10" ht="30" x14ac:dyDescent="0.25">
      <c r="A9" s="11">
        <v>45449</v>
      </c>
      <c r="B9" s="10" t="s">
        <v>65</v>
      </c>
      <c r="C9" s="9" t="s">
        <v>72</v>
      </c>
      <c r="D9" s="12">
        <v>700</v>
      </c>
      <c r="E9" s="2" t="str">
        <f t="shared" si="0"/>
        <v>In Range</v>
      </c>
      <c r="F9" s="2">
        <f t="shared" si="1"/>
        <v>6</v>
      </c>
      <c r="G9" s="1" t="str">
        <f t="shared" si="2"/>
        <v>Expense</v>
      </c>
      <c r="I9" s="1" t="s">
        <v>65</v>
      </c>
      <c r="J9" s="1">
        <f t="shared" si="3"/>
        <v>700</v>
      </c>
    </row>
    <row r="10" spans="1:10" ht="20.25" customHeight="1" x14ac:dyDescent="0.25">
      <c r="A10" s="11">
        <v>45450</v>
      </c>
      <c r="B10" s="10" t="s">
        <v>64</v>
      </c>
      <c r="C10" s="9" t="s">
        <v>73</v>
      </c>
      <c r="D10" s="12">
        <v>400</v>
      </c>
      <c r="E10" s="2" t="str">
        <f t="shared" si="0"/>
        <v>In Range</v>
      </c>
      <c r="F10" s="2">
        <f t="shared" si="1"/>
        <v>9</v>
      </c>
      <c r="G10" s="1" t="str">
        <f t="shared" si="2"/>
        <v>Expense</v>
      </c>
      <c r="I10" s="1" t="s">
        <v>64</v>
      </c>
      <c r="J10" s="1">
        <f t="shared" si="3"/>
        <v>400</v>
      </c>
    </row>
    <row r="11" spans="1:10" ht="30.75" customHeight="1" x14ac:dyDescent="0.25">
      <c r="A11" s="11">
        <v>45451</v>
      </c>
      <c r="B11" s="10" t="s">
        <v>63</v>
      </c>
      <c r="C11" s="9" t="s">
        <v>69</v>
      </c>
      <c r="D11" s="12">
        <v>800</v>
      </c>
      <c r="E11" s="2" t="str">
        <f t="shared" si="0"/>
        <v>In Range</v>
      </c>
      <c r="F11" s="2">
        <f t="shared" si="1"/>
        <v>5</v>
      </c>
      <c r="G11" s="1" t="str">
        <f t="shared" si="2"/>
        <v>Expense</v>
      </c>
    </row>
    <row r="14" spans="1:10" x14ac:dyDescent="0.25">
      <c r="A14" s="1" t="s">
        <v>77</v>
      </c>
      <c r="B14" s="1">
        <f>SUMIF(G3:G11,"Income",D3:D11)</f>
        <v>30000</v>
      </c>
    </row>
    <row r="15" spans="1:10" x14ac:dyDescent="0.25">
      <c r="A15" s="1" t="s">
        <v>78</v>
      </c>
      <c r="B15" s="1">
        <f>SUMIF(G3:G11,"Expense",D3:D11)</f>
        <v>17900</v>
      </c>
    </row>
    <row r="16" spans="1:10" x14ac:dyDescent="0.25">
      <c r="A16" s="1" t="s">
        <v>79</v>
      </c>
      <c r="B16" s="1">
        <f>B14-B15</f>
        <v>12100</v>
      </c>
      <c r="D16" s="15" t="s">
        <v>16</v>
      </c>
    </row>
    <row r="17" spans="2:5" x14ac:dyDescent="0.25">
      <c r="B17" s="14"/>
      <c r="D17" s="1" t="s">
        <v>76</v>
      </c>
      <c r="E17" s="1">
        <f>VLOOKUP(D17,I5:J10,2,FALSE)</f>
        <v>2400</v>
      </c>
    </row>
  </sheetData>
  <mergeCells count="2">
    <mergeCell ref="A1:G1"/>
    <mergeCell ref="I4:J4"/>
  </mergeCells>
  <conditionalFormatting sqref="G3">
    <cfRule type="cellIs" dxfId="1" priority="2" operator="equal">
      <formula>"Income"</formula>
    </cfRule>
  </conditionalFormatting>
  <conditionalFormatting sqref="G4:G11">
    <cfRule type="cellIs" dxfId="0" priority="1" operator="equal">
      <formula>"Expense"</formula>
    </cfRule>
  </conditionalFormatting>
  <dataValidations count="2">
    <dataValidation type="custom" allowBlank="1" showInputMessage="1" showErrorMessage="1" sqref="B3:B11" xr:uid="{6F154A18-361C-46F9-9E17-787C62F6CB27}">
      <formula1>OR(B3="Income",B3="Houseing",B3="Utilitis",B3="Food",B3="Transport",B3="Entertainment")</formula1>
    </dataValidation>
    <dataValidation type="list" allowBlank="1" showInputMessage="1" showErrorMessage="1" sqref="D17" xr:uid="{5AB3BDF1-B1ED-49BE-BF51-823C94E14DFF}">
      <formula1>$I$5:$I$10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EB9B-1485-4036-8FBA-254B17DD360E}">
  <dimension ref="A1:M15"/>
  <sheetViews>
    <sheetView tabSelected="1" workbookViewId="0">
      <selection activeCell="B15" sqref="B15"/>
    </sheetView>
  </sheetViews>
  <sheetFormatPr defaultRowHeight="15" x14ac:dyDescent="0.25"/>
  <cols>
    <col min="1" max="1" width="5" customWidth="1"/>
    <col min="4" max="4" width="12.85546875" customWidth="1"/>
  </cols>
  <sheetData>
    <row r="1" spans="1:13" x14ac:dyDescent="0.25">
      <c r="A1" s="23" t="s">
        <v>80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x14ac:dyDescent="0.25">
      <c r="A2" s="23" t="s">
        <v>81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33" customHeight="1" x14ac:dyDescent="0.25">
      <c r="A3" s="18" t="s">
        <v>82</v>
      </c>
      <c r="B3" s="18" t="s">
        <v>83</v>
      </c>
      <c r="C3" s="18" t="s">
        <v>8</v>
      </c>
      <c r="D3" s="18" t="s">
        <v>20</v>
      </c>
      <c r="E3" s="18" t="s">
        <v>84</v>
      </c>
      <c r="F3" s="18" t="s">
        <v>85</v>
      </c>
      <c r="G3" s="18" t="s">
        <v>86</v>
      </c>
      <c r="H3" s="18" t="s">
        <v>87</v>
      </c>
      <c r="I3" s="18" t="s">
        <v>88</v>
      </c>
      <c r="J3" s="18" t="s">
        <v>89</v>
      </c>
      <c r="K3" s="18" t="s">
        <v>90</v>
      </c>
      <c r="L3" s="18" t="s">
        <v>91</v>
      </c>
      <c r="M3" s="18" t="s">
        <v>92</v>
      </c>
    </row>
    <row r="4" spans="1:13" x14ac:dyDescent="0.25">
      <c r="A4" s="1">
        <v>1</v>
      </c>
      <c r="B4" s="1" t="s">
        <v>93</v>
      </c>
      <c r="C4" s="1" t="s">
        <v>101</v>
      </c>
      <c r="D4" s="1" t="s">
        <v>109</v>
      </c>
      <c r="E4" s="1">
        <f>IF(D4="CEO",50000,IF(D4="MD",45000,IF(D4="MANAGER",40000,IF(D4="IT",35000,IF(D4="EXECUTIVE",30000,IF(D4="TRAINER",30000,IF(D4="OTHERS",20000)))))))</f>
        <v>50000</v>
      </c>
      <c r="F4" s="1">
        <f>IF(D4="CEO",E4*50%,IF(D4="MD",E4*45%,IF(D4="MANAGER",E4*40%,IF(D4="IT",E4*35%,IF(D4="EXECUTIVE",E4*30%,IF(D4="TRAINER",E4*30%,IF(D4="OTHERS",E4*30%)))))))</f>
        <v>25000</v>
      </c>
      <c r="G4" s="1">
        <f>E4*10%</f>
        <v>5000</v>
      </c>
      <c r="H4" s="1">
        <f>E4+F4+G4</f>
        <v>80000</v>
      </c>
      <c r="I4" s="1">
        <f>H4*15%</f>
        <v>12000</v>
      </c>
      <c r="J4" s="1">
        <f>H4-I4</f>
        <v>68000</v>
      </c>
      <c r="K4" s="24">
        <f>MAX(J4:J11)</f>
        <v>68000</v>
      </c>
      <c r="L4" s="24">
        <f>MIN(J4:J11)</f>
        <v>23800</v>
      </c>
      <c r="M4" s="1">
        <f>RANK(J4,$J$4:$J$11,0)</f>
        <v>1</v>
      </c>
    </row>
    <row r="5" spans="1:13" x14ac:dyDescent="0.25">
      <c r="A5" s="1">
        <v>2</v>
      </c>
      <c r="B5" s="1" t="s">
        <v>94</v>
      </c>
      <c r="C5" s="1" t="s">
        <v>102</v>
      </c>
      <c r="D5" s="1" t="s">
        <v>110</v>
      </c>
      <c r="E5" s="1">
        <f t="shared" ref="E5:E11" si="0">IF(D5="CEO",50000,IF(D5="MD",45000,IF(D5="MANAGER",40000,IF(D5="IT",35000,IF(D5="EXECUTIVE",30000,IF(D5="TRAINER",30000,IF(D5="OTHERS",20000)))))))</f>
        <v>45000</v>
      </c>
      <c r="F5" s="1">
        <f t="shared" ref="F5:F11" si="1">IF(D5="CEO",E5*50%,IF(D5="MD",E5*45%,IF(D5="MANAGER",E5*40%,IF(D5="IT",E5*35%,IF(D5="EXECUTIVE",E5*30%,IF(D5="TRAINER",E5*30%,IF(D5="OTHERS",E5*30%)))))))</f>
        <v>20250</v>
      </c>
      <c r="G5" s="1">
        <f t="shared" ref="G5:G11" si="2">E5*10%</f>
        <v>4500</v>
      </c>
      <c r="H5" s="1">
        <f t="shared" ref="H5:H11" si="3">E5+F5+G5</f>
        <v>69750</v>
      </c>
      <c r="I5" s="1">
        <f t="shared" ref="I5:I11" si="4">H5*15%</f>
        <v>10462.5</v>
      </c>
      <c r="J5" s="1">
        <f t="shared" ref="J5:J11" si="5">H5-I5</f>
        <v>59287.5</v>
      </c>
      <c r="K5" s="24"/>
      <c r="L5" s="24"/>
      <c r="M5" s="1">
        <f t="shared" ref="M5:M11" si="6">RANK(J5,$J$4:$J$11,0)</f>
        <v>2</v>
      </c>
    </row>
    <row r="6" spans="1:13" x14ac:dyDescent="0.25">
      <c r="A6" s="1">
        <v>3</v>
      </c>
      <c r="B6" s="1" t="s">
        <v>95</v>
      </c>
      <c r="C6" s="1" t="s">
        <v>103</v>
      </c>
      <c r="D6" s="1" t="s">
        <v>111</v>
      </c>
      <c r="E6" s="1">
        <f t="shared" si="0"/>
        <v>40000</v>
      </c>
      <c r="F6" s="1">
        <f t="shared" si="1"/>
        <v>16000</v>
      </c>
      <c r="G6" s="1">
        <f t="shared" si="2"/>
        <v>4000</v>
      </c>
      <c r="H6" s="1">
        <f t="shared" si="3"/>
        <v>60000</v>
      </c>
      <c r="I6" s="1">
        <f t="shared" si="4"/>
        <v>9000</v>
      </c>
      <c r="J6" s="1">
        <f t="shared" si="5"/>
        <v>51000</v>
      </c>
      <c r="K6" s="24"/>
      <c r="L6" s="24"/>
      <c r="M6" s="1">
        <f t="shared" si="6"/>
        <v>3</v>
      </c>
    </row>
    <row r="7" spans="1:13" x14ac:dyDescent="0.25">
      <c r="A7" s="1">
        <v>4</v>
      </c>
      <c r="B7" s="1" t="s">
        <v>96</v>
      </c>
      <c r="C7" s="1" t="s">
        <v>104</v>
      </c>
      <c r="D7" s="1" t="s">
        <v>112</v>
      </c>
      <c r="E7" s="1">
        <f t="shared" si="0"/>
        <v>35000</v>
      </c>
      <c r="F7" s="1">
        <f t="shared" si="1"/>
        <v>12250</v>
      </c>
      <c r="G7" s="1">
        <f t="shared" si="2"/>
        <v>3500</v>
      </c>
      <c r="H7" s="1">
        <f t="shared" si="3"/>
        <v>50750</v>
      </c>
      <c r="I7" s="1">
        <f t="shared" si="4"/>
        <v>7612.5</v>
      </c>
      <c r="J7" s="1">
        <f t="shared" si="5"/>
        <v>43137.5</v>
      </c>
      <c r="K7" s="24"/>
      <c r="L7" s="24"/>
      <c r="M7" s="1">
        <f t="shared" si="6"/>
        <v>4</v>
      </c>
    </row>
    <row r="8" spans="1:13" x14ac:dyDescent="0.25">
      <c r="A8" s="1">
        <v>5</v>
      </c>
      <c r="B8" s="1" t="s">
        <v>97</v>
      </c>
      <c r="C8" s="1" t="s">
        <v>105</v>
      </c>
      <c r="D8" s="1" t="s">
        <v>113</v>
      </c>
      <c r="E8" s="1">
        <f t="shared" si="0"/>
        <v>30000</v>
      </c>
      <c r="F8" s="1">
        <f t="shared" si="1"/>
        <v>9000</v>
      </c>
      <c r="G8" s="1">
        <f t="shared" si="2"/>
        <v>3000</v>
      </c>
      <c r="H8" s="1">
        <f t="shared" si="3"/>
        <v>42000</v>
      </c>
      <c r="I8" s="1">
        <f t="shared" si="4"/>
        <v>6300</v>
      </c>
      <c r="J8" s="1">
        <f t="shared" si="5"/>
        <v>35700</v>
      </c>
      <c r="K8" s="24"/>
      <c r="L8" s="24"/>
      <c r="M8" s="1">
        <f t="shared" si="6"/>
        <v>5</v>
      </c>
    </row>
    <row r="9" spans="1:13" x14ac:dyDescent="0.25">
      <c r="A9" s="1">
        <v>6</v>
      </c>
      <c r="B9" s="1" t="s">
        <v>98</v>
      </c>
      <c r="C9" s="1" t="s">
        <v>106</v>
      </c>
      <c r="D9" s="1" t="s">
        <v>114</v>
      </c>
      <c r="E9" s="1">
        <f t="shared" si="0"/>
        <v>30000</v>
      </c>
      <c r="F9" s="1">
        <f t="shared" si="1"/>
        <v>9000</v>
      </c>
      <c r="G9" s="1">
        <f t="shared" si="2"/>
        <v>3000</v>
      </c>
      <c r="H9" s="1">
        <f t="shared" si="3"/>
        <v>42000</v>
      </c>
      <c r="I9" s="1">
        <f t="shared" si="4"/>
        <v>6300</v>
      </c>
      <c r="J9" s="1">
        <f t="shared" si="5"/>
        <v>35700</v>
      </c>
      <c r="K9" s="24"/>
      <c r="L9" s="24"/>
      <c r="M9" s="1">
        <f t="shared" si="6"/>
        <v>5</v>
      </c>
    </row>
    <row r="10" spans="1:13" x14ac:dyDescent="0.25">
      <c r="A10" s="1">
        <v>7</v>
      </c>
      <c r="B10" s="1" t="s">
        <v>99</v>
      </c>
      <c r="C10" s="1" t="s">
        <v>107</v>
      </c>
      <c r="D10" s="1" t="s">
        <v>114</v>
      </c>
      <c r="E10" s="1">
        <f t="shared" si="0"/>
        <v>30000</v>
      </c>
      <c r="F10" s="1">
        <f t="shared" si="1"/>
        <v>9000</v>
      </c>
      <c r="G10" s="1">
        <f t="shared" si="2"/>
        <v>3000</v>
      </c>
      <c r="H10" s="1">
        <f t="shared" si="3"/>
        <v>42000</v>
      </c>
      <c r="I10" s="1">
        <f t="shared" si="4"/>
        <v>6300</v>
      </c>
      <c r="J10" s="1">
        <f t="shared" si="5"/>
        <v>35700</v>
      </c>
      <c r="K10" s="24"/>
      <c r="L10" s="24"/>
      <c r="M10" s="1">
        <f t="shared" si="6"/>
        <v>5</v>
      </c>
    </row>
    <row r="11" spans="1:13" x14ac:dyDescent="0.25">
      <c r="A11" s="1">
        <v>8</v>
      </c>
      <c r="B11" s="1" t="s">
        <v>100</v>
      </c>
      <c r="C11" s="1" t="s">
        <v>108</v>
      </c>
      <c r="D11" s="1" t="s">
        <v>115</v>
      </c>
      <c r="E11" s="1">
        <f t="shared" si="0"/>
        <v>20000</v>
      </c>
      <c r="F11" s="1">
        <f t="shared" si="1"/>
        <v>6000</v>
      </c>
      <c r="G11" s="1">
        <f t="shared" si="2"/>
        <v>2000</v>
      </c>
      <c r="H11" s="1">
        <f t="shared" si="3"/>
        <v>28000</v>
      </c>
      <c r="I11" s="1">
        <f t="shared" si="4"/>
        <v>4200</v>
      </c>
      <c r="J11" s="1">
        <f t="shared" si="5"/>
        <v>23800</v>
      </c>
      <c r="K11" s="24"/>
      <c r="L11" s="24"/>
      <c r="M11" s="1">
        <f t="shared" si="6"/>
        <v>8</v>
      </c>
    </row>
    <row r="12" spans="1:13" x14ac:dyDescent="0.25">
      <c r="K12" s="17"/>
      <c r="L12" s="17"/>
    </row>
    <row r="14" spans="1:13" ht="30" x14ac:dyDescent="0.25">
      <c r="A14" s="28"/>
      <c r="B14" s="18" t="s">
        <v>83</v>
      </c>
      <c r="C14" s="18" t="s">
        <v>8</v>
      </c>
      <c r="D14" s="18" t="s">
        <v>20</v>
      </c>
      <c r="E14" s="18" t="s">
        <v>84</v>
      </c>
      <c r="F14" s="18" t="s">
        <v>85</v>
      </c>
      <c r="G14" s="18" t="s">
        <v>86</v>
      </c>
      <c r="H14" s="18" t="s">
        <v>87</v>
      </c>
      <c r="I14" s="18" t="s">
        <v>88</v>
      </c>
      <c r="J14" s="18" t="s">
        <v>89</v>
      </c>
    </row>
    <row r="15" spans="1:13" x14ac:dyDescent="0.25">
      <c r="A15" s="14"/>
      <c r="B15" s="1"/>
      <c r="C15" s="1"/>
      <c r="D15" s="1" t="s">
        <v>109</v>
      </c>
      <c r="E15" s="1">
        <f>VLOOKUP(D15,D4:E11,2,FALSE)</f>
        <v>50000</v>
      </c>
      <c r="F15" s="1">
        <f>VLOOKUP(D15,$D$4:$F$11,3,FALSE)</f>
        <v>25000</v>
      </c>
      <c r="G15" s="1">
        <f>VLOOKUP(D15,$D$4:$G$11,4,FALSE)</f>
        <v>5000</v>
      </c>
      <c r="H15" s="1">
        <f>VLOOKUP(D15,$D$4:$H$11,5,FALSE)</f>
        <v>80000</v>
      </c>
      <c r="I15" s="1">
        <f>VLOOKUP(D15,$D$4:$I$11,6,FALSE)</f>
        <v>12000</v>
      </c>
      <c r="J15" s="1">
        <f>VLOOKUP(D15,D4:J11,7,FALSE)</f>
        <v>68000</v>
      </c>
    </row>
  </sheetData>
  <mergeCells count="4">
    <mergeCell ref="A1:M1"/>
    <mergeCell ref="A2:M2"/>
    <mergeCell ref="K4:K11"/>
    <mergeCell ref="L4:L11"/>
  </mergeCells>
  <dataValidations count="3">
    <dataValidation type="list" allowBlank="1" showInputMessage="1" showErrorMessage="1" sqref="D4:D11" xr:uid="{AEF9FC55-D232-452B-A250-A39163CE0E3C}">
      <formula1>"CEO,MD,MANAGER,IT,EXECUTIVE,TRAINER,OTHERS"</formula1>
    </dataValidation>
    <dataValidation type="custom" allowBlank="1" showInputMessage="1" showErrorMessage="1" sqref="B4:B11" xr:uid="{78AF9DF9-4B21-45AC-9DE4-AA38968CB046}">
      <formula1>AND(LEN(B4)=6,COUNTIF($B$4:$B$11,B4)=1,LEFT(B4,3)="COM",ISNUMBER(VALUE(RIGHT(B4,3))))</formula1>
    </dataValidation>
    <dataValidation type="list" allowBlank="1" showInputMessage="1" showErrorMessage="1" sqref="D15" xr:uid="{6ADD12EC-04D0-4239-ABCB-6FB272C1927E}">
      <formula1>$D$4:$D$11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454D-3448-4F79-9068-D9A33FFBAE5D}">
  <dimension ref="A1:V9"/>
  <sheetViews>
    <sheetView zoomScaleNormal="100" workbookViewId="0">
      <selection activeCell="A4" sqref="A4:A8"/>
    </sheetView>
  </sheetViews>
  <sheetFormatPr defaultRowHeight="15" x14ac:dyDescent="0.25"/>
  <cols>
    <col min="21" max="21" width="16" customWidth="1"/>
    <col min="22" max="22" width="14.85546875" customWidth="1"/>
  </cols>
  <sheetData>
    <row r="1" spans="1:22" x14ac:dyDescent="0.25">
      <c r="A1" s="23" t="s">
        <v>116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 x14ac:dyDescent="0.25">
      <c r="A2" s="26" t="s">
        <v>117</v>
      </c>
      <c r="B2" s="26" t="s">
        <v>118</v>
      </c>
      <c r="C2" s="27" t="s">
        <v>119</v>
      </c>
      <c r="D2" s="27"/>
      <c r="E2" s="27"/>
      <c r="F2" s="27" t="s">
        <v>123</v>
      </c>
      <c r="G2" s="27"/>
      <c r="H2" s="27"/>
      <c r="I2" s="27" t="s">
        <v>124</v>
      </c>
      <c r="J2" s="27"/>
      <c r="K2" s="27"/>
      <c r="L2" s="27" t="s">
        <v>125</v>
      </c>
      <c r="M2" s="27"/>
      <c r="N2" s="27"/>
      <c r="O2" s="27" t="s">
        <v>126</v>
      </c>
      <c r="P2" s="27"/>
      <c r="Q2" s="27"/>
      <c r="R2" s="27" t="s">
        <v>127</v>
      </c>
      <c r="S2" s="27"/>
      <c r="T2" s="27"/>
      <c r="U2" s="26" t="s">
        <v>128</v>
      </c>
      <c r="V2" s="26" t="s">
        <v>129</v>
      </c>
    </row>
    <row r="3" spans="1:22" ht="57.75" customHeight="1" x14ac:dyDescent="0.25">
      <c r="A3" s="26"/>
      <c r="B3" s="26"/>
      <c r="C3" s="19" t="s">
        <v>120</v>
      </c>
      <c r="D3" s="19" t="s">
        <v>121</v>
      </c>
      <c r="E3" s="19" t="s">
        <v>122</v>
      </c>
      <c r="F3" s="19" t="s">
        <v>120</v>
      </c>
      <c r="G3" s="19" t="s">
        <v>121</v>
      </c>
      <c r="H3" s="19" t="s">
        <v>122</v>
      </c>
      <c r="I3" s="19" t="s">
        <v>120</v>
      </c>
      <c r="J3" s="19" t="s">
        <v>121</v>
      </c>
      <c r="K3" s="19" t="s">
        <v>122</v>
      </c>
      <c r="L3" s="19" t="s">
        <v>120</v>
      </c>
      <c r="M3" s="19" t="s">
        <v>121</v>
      </c>
      <c r="N3" s="19" t="s">
        <v>122</v>
      </c>
      <c r="O3" s="19" t="s">
        <v>120</v>
      </c>
      <c r="P3" s="19" t="s">
        <v>121</v>
      </c>
      <c r="Q3" s="19" t="s">
        <v>122</v>
      </c>
      <c r="R3" s="19" t="s">
        <v>120</v>
      </c>
      <c r="S3" s="19" t="s">
        <v>121</v>
      </c>
      <c r="T3" s="19" t="s">
        <v>122</v>
      </c>
      <c r="U3" s="26"/>
      <c r="V3" s="26"/>
    </row>
    <row r="4" spans="1:22" x14ac:dyDescent="0.25">
      <c r="A4" s="2" t="s">
        <v>130</v>
      </c>
      <c r="B4" s="2" t="s">
        <v>136</v>
      </c>
      <c r="C4" s="2">
        <v>80</v>
      </c>
      <c r="D4" s="2">
        <f>IF(C4&gt;=80,5,IF(C4&gt;=70,4,IF(C4&gt;=60,3.5,IF(C4&gt;=50,3,IF(C4&gt;=40,2,IF(C4&gt;=33,1,0))))))</f>
        <v>5</v>
      </c>
      <c r="E4" s="2" t="str">
        <f>IF(C4&gt;=80,"A+",IF(C4&gt;=70,"A",IF(C4&gt;=60,"A-",IF(C4&gt;=50,"B",IF(C4&gt;=40,"C",IF(C4&gt;=33,"D","FAIL"))))))</f>
        <v>A+</v>
      </c>
      <c r="F4" s="2">
        <v>85</v>
      </c>
      <c r="G4" s="2">
        <f>IF(F4&gt;=80,5,IF(F4&gt;=70,4,IF(F4&gt;=60,3.5,IF(F4&gt;=50,3,IF(F4&gt;=40,2,IF(F4&gt;=33,1,0))))))</f>
        <v>5</v>
      </c>
      <c r="H4" s="2" t="str">
        <f>IF(F4&gt;=80,"A+",IF(F4&gt;=70,"A",IF(F4&gt;=60,"A-",IF(F4&gt;=50,"B",IF(F4&gt;=40,"C",IF(F4&gt;=33,"D","FAIL"))))))</f>
        <v>A+</v>
      </c>
      <c r="I4" s="2">
        <v>81</v>
      </c>
      <c r="J4" s="2">
        <f>IF(I4&gt;=80,5,IF(I4&gt;=70,4,IF(I4&gt;=60,3.5,IF(I4&gt;=50,3,IF(I4&gt;=40,2,IF(I4&gt;=33,1,0))))))</f>
        <v>5</v>
      </c>
      <c r="K4" s="2" t="str">
        <f>IF(I4&gt;=80,"A+",IF(I4&gt;=70,"A",IF(I4&gt;=60,"A-",IF(I4&gt;=50,"B",IF(I4&gt;=40,"C",IF(I4&gt;=33,"D","FAIL"))))))</f>
        <v>A+</v>
      </c>
      <c r="L4" s="2">
        <v>80</v>
      </c>
      <c r="M4" s="2">
        <f>IF(L4&gt;=80,5,IF(L4&gt;=70,4,IF(L4&gt;=60,3.5,IF(L4&gt;=50,3,IF(L4&gt;=40,2,IF(L4&gt;=33,1,0))))))</f>
        <v>5</v>
      </c>
      <c r="N4" s="2" t="str">
        <f>IF(L4&gt;=80,"A+",IF(L4&gt;=70,"A",IF(L4&gt;=60,"A-",IF(L4&gt;=50,"B",IF(L4&gt;=40,"C",IF(L4&gt;=33,"D","FAIL"))))))</f>
        <v>A+</v>
      </c>
      <c r="O4" s="2">
        <v>81</v>
      </c>
      <c r="P4" s="2">
        <f>IF(O4&gt;=80,5,IF(O4&gt;=70,4,IF(O4&gt;=60,3.5,IF(O4&gt;=50,3,IF(O4&gt;=40,2,IF(O4&gt;=33,1,0))))))</f>
        <v>5</v>
      </c>
      <c r="Q4" s="2" t="str">
        <f>IF(O4&gt;=80,"A+",IF(O4&gt;=70,"A",IF(O4&gt;=60,"A-",IF(O4&gt;=50,"B",IF(O4&gt;=40,"C",IF(O4&gt;=33,"D","FAIL"))))))</f>
        <v>A+</v>
      </c>
      <c r="R4" s="2">
        <v>80</v>
      </c>
      <c r="S4" s="2">
        <f>IF(R4&gt;=80,5,IF(R4&gt;=70,4,IF(R4&gt;=60,3.5,IF(R4&gt;=50,3,IF(R4&gt;=40,2,IF(R4&gt;=33,1,0))))))</f>
        <v>5</v>
      </c>
      <c r="T4" s="2" t="str">
        <f>IF(R4&gt;=80,"A+",IF(R4&gt;=70,"A",IF(R4&gt;=60,"A-",IF(R4&gt;=50,"B",IF(R4&gt;=40,"C",IF(R4&gt;=33,"D","FAIL"))))))</f>
        <v>A+</v>
      </c>
      <c r="U4" s="2">
        <f>IF(OR(D4=0,G4=0,J4=0,M4=0,P4=0,S4=0),0,AVERAGE(D4,G4,J4,M4,P4,S4))</f>
        <v>5</v>
      </c>
      <c r="V4" s="2" t="str">
        <f>IF(U4&gt;=5,"A+",IF(U4&gt;=4,"A",IF(U4&gt;=3.5,"A-",IF(U4&gt;=3,"B",IF(U4&gt;=2,"C",IF(U4&gt;1,"D","F"))))))</f>
        <v>A+</v>
      </c>
    </row>
    <row r="5" spans="1:22" x14ac:dyDescent="0.25">
      <c r="A5" s="16" t="s">
        <v>131</v>
      </c>
      <c r="B5" s="2" t="s">
        <v>137</v>
      </c>
      <c r="C5" s="2">
        <v>55</v>
      </c>
      <c r="D5" s="2">
        <f t="shared" ref="D5:D9" si="0">IF(C5&gt;=80,5,IF(C5&gt;=70,4,IF(C5&gt;=60,3.5,IF(C5&gt;=50,3,IF(C5&gt;=40,2,IF(C5&gt;=33,1,0))))))</f>
        <v>3</v>
      </c>
      <c r="E5" s="2" t="str">
        <f t="shared" ref="E5:E9" si="1">IF(C5&gt;=80,"A+",IF(C5&gt;=70,"A",IF(C5&gt;=60,"A-",IF(C5&gt;=50,"B",IF(C5&gt;=40,"C",IF(C5&gt;=33,"D","FAIL"))))))</f>
        <v>B</v>
      </c>
      <c r="F5" s="2">
        <v>50</v>
      </c>
      <c r="G5" s="2">
        <f t="shared" ref="G5:G9" si="2">IF(F5&gt;=80,5,IF(F5&gt;=70,4,IF(F5&gt;=60,3.5,IF(F5&gt;=50,3,IF(F5&gt;=40,2,IF(F5&gt;=33,1,0))))))</f>
        <v>3</v>
      </c>
      <c r="H5" s="2" t="str">
        <f t="shared" ref="H5:H8" si="3">IF(F5&gt;=80,"A+",IF(F5&gt;=70,"A",IF(F5&gt;=60,"A-",IF(F5&gt;=50,"B",IF(F5&gt;=40,"C",IF(F5&gt;=33,"D","FAIL"))))))</f>
        <v>B</v>
      </c>
      <c r="I5" s="2">
        <v>45</v>
      </c>
      <c r="J5" s="2">
        <f t="shared" ref="J5:J9" si="4">IF(I5&gt;=80,5,IF(I5&gt;=70,4,IF(I5&gt;=60,3.5,IF(I5&gt;=50,3,IF(I5&gt;=40,2,IF(I5&gt;=33,1,0))))))</f>
        <v>2</v>
      </c>
      <c r="K5" s="2" t="str">
        <f t="shared" ref="K5:K9" si="5">IF(I5&gt;=80,"A+",IF(I5&gt;=70,"A",IF(I5&gt;=60,"A-",IF(I5&gt;=50,"B",IF(I5&gt;=40,"C",IF(I5&gt;=33,"D","FAIL"))))))</f>
        <v>C</v>
      </c>
      <c r="L5" s="2">
        <v>70</v>
      </c>
      <c r="M5" s="2">
        <f t="shared" ref="M5:M9" si="6">IF(L5&gt;=80,5,IF(L5&gt;=70,4,IF(L5&gt;=60,3.5,IF(L5&gt;=50,3,IF(L5&gt;=40,2,IF(L5&gt;=33,1,0))))))</f>
        <v>4</v>
      </c>
      <c r="N5" s="2" t="str">
        <f t="shared" ref="N5:N9" si="7">IF(L5&gt;=80,"A+",IF(L5&gt;=70,"A",IF(L5&gt;=60,"A-",IF(L5&gt;=50,"B",IF(L5&gt;=40,"C",IF(L5&gt;=33,"D","FAIL"))))))</f>
        <v>A</v>
      </c>
      <c r="O5" s="2">
        <v>55</v>
      </c>
      <c r="P5" s="2">
        <f t="shared" ref="P5:P9" si="8">IF(O5&gt;=80,5,IF(O5&gt;=70,4,IF(O5&gt;=60,3.5,IF(O5&gt;=50,3,IF(O5&gt;=40,2,IF(O5&gt;=33,1,0))))))</f>
        <v>3</v>
      </c>
      <c r="Q5" s="2" t="str">
        <f t="shared" ref="Q5:Q9" si="9">IF(O5&gt;=80,"A+",IF(O5&gt;=70,"A",IF(O5&gt;=60,"A-",IF(O5&gt;=50,"B",IF(O5&gt;=40,"C",IF(O5&gt;=33,"D","FAIL"))))))</f>
        <v>B</v>
      </c>
      <c r="R5" s="2">
        <v>55</v>
      </c>
      <c r="S5" s="2">
        <f t="shared" ref="S5:S9" si="10">IF(R5&gt;=80,5,IF(R5&gt;=70,4,IF(R5&gt;=60,3.5,IF(R5&gt;=50,3,IF(R5&gt;=40,2,IF(R5&gt;=33,1,0))))))</f>
        <v>3</v>
      </c>
      <c r="T5" s="2" t="str">
        <f t="shared" ref="T5:T9" si="11">IF(R5&gt;=80,"A+",IF(R5&gt;=70,"A",IF(R5&gt;=60,"A-",IF(R5&gt;=50,"B",IF(R5&gt;=40,"C",IF(R5&gt;=33,"D","FAIL"))))))</f>
        <v>B</v>
      </c>
      <c r="U5" s="2">
        <f t="shared" ref="U5:U9" si="12">IF(OR(D5=0,G5=0,J5=0,M5=0,P5=0,S5=0),0,AVERAGE(D5,G5,J5,M5,P5,S5))</f>
        <v>3</v>
      </c>
      <c r="V5" s="2" t="str">
        <f t="shared" ref="V5:V9" si="13">IF(U5&gt;=5,"A+",IF(U5&gt;=4,"A",IF(U5&gt;=3.5,"A-",IF(U5&gt;=3,"B",IF(U5&gt;=2,"C",IF(U5&gt;1,"D","F"))))))</f>
        <v>B</v>
      </c>
    </row>
    <row r="6" spans="1:22" x14ac:dyDescent="0.25">
      <c r="A6" s="16" t="s">
        <v>132</v>
      </c>
      <c r="B6" s="2" t="s">
        <v>138</v>
      </c>
      <c r="C6" s="2">
        <v>80</v>
      </c>
      <c r="D6" s="2">
        <f t="shared" si="0"/>
        <v>5</v>
      </c>
      <c r="E6" s="2" t="str">
        <f t="shared" si="1"/>
        <v>A+</v>
      </c>
      <c r="F6" s="2">
        <v>86</v>
      </c>
      <c r="G6" s="2">
        <f t="shared" si="2"/>
        <v>5</v>
      </c>
      <c r="H6" s="2" t="str">
        <f t="shared" si="3"/>
        <v>A+</v>
      </c>
      <c r="I6" s="2">
        <v>68</v>
      </c>
      <c r="J6" s="2">
        <f t="shared" si="4"/>
        <v>3.5</v>
      </c>
      <c r="K6" s="2" t="str">
        <f t="shared" si="5"/>
        <v>A-</v>
      </c>
      <c r="L6" s="2">
        <v>80</v>
      </c>
      <c r="M6" s="2">
        <f t="shared" si="6"/>
        <v>5</v>
      </c>
      <c r="N6" s="2" t="str">
        <f t="shared" si="7"/>
        <v>A+</v>
      </c>
      <c r="O6" s="2">
        <v>86</v>
      </c>
      <c r="P6" s="2">
        <f t="shared" si="8"/>
        <v>5</v>
      </c>
      <c r="Q6" s="2" t="str">
        <f t="shared" si="9"/>
        <v>A+</v>
      </c>
      <c r="R6" s="2">
        <v>88</v>
      </c>
      <c r="S6" s="2">
        <f t="shared" si="10"/>
        <v>5</v>
      </c>
      <c r="T6" s="2" t="str">
        <f t="shared" si="11"/>
        <v>A+</v>
      </c>
      <c r="U6" s="2">
        <f t="shared" si="12"/>
        <v>4.75</v>
      </c>
      <c r="V6" s="2" t="str">
        <f t="shared" si="13"/>
        <v>A</v>
      </c>
    </row>
    <row r="7" spans="1:22" x14ac:dyDescent="0.25">
      <c r="A7" s="16" t="s">
        <v>133</v>
      </c>
      <c r="B7" s="2" t="s">
        <v>106</v>
      </c>
      <c r="C7" s="2">
        <v>86</v>
      </c>
      <c r="D7" s="2">
        <f t="shared" si="0"/>
        <v>5</v>
      </c>
      <c r="E7" s="2" t="str">
        <f t="shared" si="1"/>
        <v>A+</v>
      </c>
      <c r="F7" s="2">
        <v>78</v>
      </c>
      <c r="G7" s="2">
        <f t="shared" si="2"/>
        <v>4</v>
      </c>
      <c r="H7" s="2" t="str">
        <f t="shared" si="3"/>
        <v>A</v>
      </c>
      <c r="I7" s="2">
        <v>35</v>
      </c>
      <c r="J7" s="2">
        <f t="shared" si="4"/>
        <v>1</v>
      </c>
      <c r="K7" s="2" t="str">
        <f t="shared" si="5"/>
        <v>D</v>
      </c>
      <c r="L7" s="2">
        <v>70</v>
      </c>
      <c r="M7" s="2">
        <f t="shared" si="6"/>
        <v>4</v>
      </c>
      <c r="N7" s="2" t="str">
        <f t="shared" si="7"/>
        <v>A</v>
      </c>
      <c r="O7" s="2">
        <v>80</v>
      </c>
      <c r="P7" s="2">
        <f t="shared" si="8"/>
        <v>5</v>
      </c>
      <c r="Q7" s="2" t="str">
        <f t="shared" si="9"/>
        <v>A+</v>
      </c>
      <c r="R7" s="2">
        <v>60</v>
      </c>
      <c r="S7" s="2">
        <f t="shared" si="10"/>
        <v>3.5</v>
      </c>
      <c r="T7" s="2" t="str">
        <f t="shared" si="11"/>
        <v>A-</v>
      </c>
      <c r="U7" s="2">
        <f t="shared" si="12"/>
        <v>3.75</v>
      </c>
      <c r="V7" s="2" t="str">
        <f t="shared" si="13"/>
        <v>A-</v>
      </c>
    </row>
    <row r="8" spans="1:22" x14ac:dyDescent="0.25">
      <c r="A8" s="16" t="s">
        <v>134</v>
      </c>
      <c r="B8" s="2" t="s">
        <v>139</v>
      </c>
      <c r="C8" s="2">
        <v>50</v>
      </c>
      <c r="D8" s="2">
        <f t="shared" si="0"/>
        <v>3</v>
      </c>
      <c r="E8" s="2" t="str">
        <f t="shared" si="1"/>
        <v>B</v>
      </c>
      <c r="F8" s="2">
        <v>40</v>
      </c>
      <c r="G8" s="2">
        <f t="shared" si="2"/>
        <v>2</v>
      </c>
      <c r="H8" s="2" t="str">
        <f t="shared" si="3"/>
        <v>C</v>
      </c>
      <c r="I8" s="2">
        <v>35</v>
      </c>
      <c r="J8" s="2">
        <f t="shared" si="4"/>
        <v>1</v>
      </c>
      <c r="K8" s="2" t="str">
        <f t="shared" si="5"/>
        <v>D</v>
      </c>
      <c r="L8" s="2">
        <v>60</v>
      </c>
      <c r="M8" s="2">
        <f t="shared" si="6"/>
        <v>3.5</v>
      </c>
      <c r="N8" s="2" t="str">
        <f t="shared" si="7"/>
        <v>A-</v>
      </c>
      <c r="O8" s="2">
        <v>70</v>
      </c>
      <c r="P8" s="2">
        <f t="shared" si="8"/>
        <v>4</v>
      </c>
      <c r="Q8" s="2" t="str">
        <f t="shared" si="9"/>
        <v>A</v>
      </c>
      <c r="R8" s="2">
        <v>58</v>
      </c>
      <c r="S8" s="2">
        <f t="shared" si="10"/>
        <v>3</v>
      </c>
      <c r="T8" s="2" t="str">
        <f t="shared" si="11"/>
        <v>B</v>
      </c>
      <c r="U8" s="2">
        <f t="shared" si="12"/>
        <v>2.75</v>
      </c>
      <c r="V8" s="2" t="str">
        <f t="shared" si="13"/>
        <v>C</v>
      </c>
    </row>
    <row r="9" spans="1:22" x14ac:dyDescent="0.25">
      <c r="A9" s="2" t="s">
        <v>135</v>
      </c>
      <c r="B9" s="2" t="s">
        <v>140</v>
      </c>
      <c r="C9" s="2">
        <v>30</v>
      </c>
      <c r="D9" s="2">
        <f t="shared" si="0"/>
        <v>0</v>
      </c>
      <c r="E9" s="2" t="str">
        <f t="shared" si="1"/>
        <v>FAIL</v>
      </c>
      <c r="F9" s="2">
        <v>40</v>
      </c>
      <c r="G9" s="2">
        <f t="shared" si="2"/>
        <v>2</v>
      </c>
      <c r="H9" s="2" t="str">
        <f>IF(F9&gt;=80,"A+",IF(F9&gt;=70,"A",IF(F9&gt;=60,"A-",IF(F9&gt;=50,"B",IF(F9&gt;=40,"C",IF(F9&gt;=33,"D","FAIL"))))))</f>
        <v>C</v>
      </c>
      <c r="I9" s="2">
        <v>35</v>
      </c>
      <c r="J9" s="2">
        <f t="shared" si="4"/>
        <v>1</v>
      </c>
      <c r="K9" s="2" t="str">
        <f t="shared" si="5"/>
        <v>D</v>
      </c>
      <c r="L9" s="2">
        <v>60</v>
      </c>
      <c r="M9" s="2">
        <f t="shared" si="6"/>
        <v>3.5</v>
      </c>
      <c r="N9" s="2" t="str">
        <f t="shared" si="7"/>
        <v>A-</v>
      </c>
      <c r="O9" s="2">
        <v>70</v>
      </c>
      <c r="P9" s="2">
        <f t="shared" si="8"/>
        <v>4</v>
      </c>
      <c r="Q9" s="2" t="str">
        <f t="shared" si="9"/>
        <v>A</v>
      </c>
      <c r="R9" s="2">
        <v>58</v>
      </c>
      <c r="S9" s="2">
        <f t="shared" si="10"/>
        <v>3</v>
      </c>
      <c r="T9" s="2" t="str">
        <f t="shared" si="11"/>
        <v>B</v>
      </c>
      <c r="U9" s="2">
        <f t="shared" si="12"/>
        <v>0</v>
      </c>
      <c r="V9" s="2" t="str">
        <f t="shared" si="13"/>
        <v>F</v>
      </c>
    </row>
  </sheetData>
  <mergeCells count="11">
    <mergeCell ref="V2:V3"/>
    <mergeCell ref="A1:V1"/>
    <mergeCell ref="A2:A3"/>
    <mergeCell ref="B2:B3"/>
    <mergeCell ref="C2:E2"/>
    <mergeCell ref="F2:H2"/>
    <mergeCell ref="I2:K2"/>
    <mergeCell ref="L2:N2"/>
    <mergeCell ref="O2:Q2"/>
    <mergeCell ref="R2:T2"/>
    <mergeCell ref="U2:U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Age Sheet</vt:lpstr>
      <vt:lpstr>Wages Sheet</vt:lpstr>
      <vt:lpstr>Monthly Budget</vt:lpstr>
      <vt:lpstr>Salary Sheet </vt:lpstr>
      <vt:lpstr>Result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2025-01-22T02:55:59Z</dcterms:modified>
</cp:coreProperties>
</file>