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hidePivotFieldList="1" defaultThemeVersion="124226"/>
  <bookViews>
    <workbookView xWindow="0" yWindow="60" windowWidth="12120" windowHeight="9120" tabRatio="598" activeTab="2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Planificación!$A$12:$Y$57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Tablas!#REF!</definedName>
    <definedName name="e_depar">Tablas!$K$14:$K$19</definedName>
    <definedName name="e_fast">Tablas!$K$3:$K$6</definedName>
    <definedName name="e_inci">Tablas!$K$23:$K$29</definedName>
    <definedName name="e_req">Tablas!$K$20:$K$22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Tablas!$B$4:$B$19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45621"/>
</workbook>
</file>

<file path=xl/calcChain.xml><?xml version="1.0" encoding="utf-8"?>
<calcChain xmlns="http://schemas.openxmlformats.org/spreadsheetml/2006/main">
  <c r="F9" i="11" l="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F6" i="11"/>
  <c r="F7" i="11"/>
  <c r="F8" i="11"/>
  <c r="E5" i="11" l="1"/>
  <c r="N8" i="11" l="1"/>
  <c r="N16" i="11" l="1"/>
  <c r="D32" i="7" l="1"/>
  <c r="D33" i="7"/>
  <c r="D34" i="7"/>
  <c r="D35" i="7"/>
  <c r="D36" i="7"/>
  <c r="D72" i="7"/>
  <c r="D73" i="7"/>
  <c r="D71" i="7"/>
  <c r="F5" i="11"/>
  <c r="J58" i="5"/>
  <c r="D53" i="7" s="1"/>
  <c r="M58" i="5"/>
  <c r="D54" i="7" s="1"/>
  <c r="D16" i="7"/>
  <c r="I7" i="7"/>
  <c r="C5" i="11"/>
  <c r="D5" i="11"/>
  <c r="C5" i="7"/>
  <c r="E8" i="7"/>
  <c r="E6" i="7"/>
  <c r="E5" i="7"/>
  <c r="E4" i="7"/>
  <c r="E7" i="7"/>
  <c r="N15" i="11"/>
  <c r="N14" i="11"/>
  <c r="N13" i="11"/>
  <c r="N12" i="11"/>
  <c r="N11" i="11"/>
  <c r="N10" i="11"/>
  <c r="N6" i="11"/>
  <c r="N7" i="11"/>
  <c r="N9" i="11"/>
  <c r="N5" i="11"/>
  <c r="D74" i="7" l="1"/>
  <c r="D37" i="7"/>
  <c r="D55" i="7"/>
  <c r="D15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>
      <text>
        <r>
          <rPr>
            <sz val="8"/>
            <color indexed="81"/>
            <rFont val="Tahoma"/>
          </rPr>
          <t>Las acciones realizadas para solucionar la no conformidad
ó
El Nro. De Oportunidad de Mejora generada</t>
        </r>
      </text>
    </comment>
    <comment ref="L4" author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>
      <text>
        <r>
          <rPr>
            <b/>
            <sz val="8"/>
            <color indexed="81"/>
            <rFont val="Tahoma"/>
          </rPr>
          <t>GMD:</t>
        </r>
        <r>
          <rPr>
            <sz val="8"/>
            <color indexed="81"/>
            <rFont val="Tahoma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<sst xmlns="http://schemas.openxmlformats.org/spreadsheetml/2006/main" count="519" uniqueCount="246">
  <si>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</si>
  <si>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</si>
  <si>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</si>
  <si>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</si>
  <si>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</si>
  <si>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</si>
  <si>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</si>
  <si>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</si>
  <si>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</si>
  <si>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</si>
  <si>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</si>
  <si>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</si>
  <si>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</si>
  <si>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</si>
  <si>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</si>
  <si>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</si>
  <si>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</si>
  <si>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</si>
  <si>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</si>
  <si>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</si>
  <si>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</si>
  <si>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</si>
  <si>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</si>
  <si>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</si>
  <si>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</si>
  <si>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</si>
  <si>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</si>
  <si>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</si>
  <si>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</si>
  <si>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</si>
  <si>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</si>
  <si>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</si>
  <si>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</si>
  <si>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</si>
  <si>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</si>
  <si>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</si>
  <si>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</si>
  <si>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</si>
  <si>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</si>
  <si>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</si>
  <si>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</si>
  <si>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</si>
  <si>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 xml:space="preserve"> REVISIÓN DE ASEGURAMIENTO DE LA CALIDAD - PRODUCTO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</si>
  <si>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</si>
  <si>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</si>
  <si>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</si>
  <si>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</si>
  <si>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</si>
  <si>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</si>
  <si>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</si>
  <si>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</si>
  <si>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</si>
  <si>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</si>
  <si>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</si>
  <si>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</si>
  <si>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</si>
  <si>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</si>
  <si>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</si>
  <si>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</si>
  <si>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</si>
  <si>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</si>
  <si>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</si>
  <si>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</si>
  <si>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</si>
  <si>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</si>
  <si>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</si>
  <si>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</si>
  <si>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</si>
  <si>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</si>
  <si>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</si>
  <si>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</si>
  <si>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</si>
  <si>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</si>
  <si>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</si>
  <si>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</si>
  <si>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</si>
  <si>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</si>
  <si>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</si>
  <si>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</si>
  <si>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</si>
  <si>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</si>
  <si>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</si>
  <si>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</si>
  <si>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</si>
  <si>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</si>
  <si>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</si>
  <si>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</si>
  <si>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</si>
  <si>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</si>
  <si>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</si>
  <si>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</si>
  <si>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</si>
  <si>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</si>
  <si>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</si>
  <si>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</si>
  <si>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</si>
  <si>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</si>
  <si>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</si>
  <si>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</si>
  <si>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</si>
  <si>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</si>
  <si>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</si>
  <si>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</si>
  <si>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</si>
  <si>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</si>
  <si>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</si>
  <si>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</si>
  <si>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</si>
  <si>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</si>
  <si>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</si>
  <si>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</si>
  <si>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</si>
  <si>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</si>
  <si>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Jefe de Fábrica:</t>
  </si>
  <si>
    <t>Nombre del Jefe de Fábrica</t>
  </si>
  <si>
    <t>Gestor de Calidad</t>
  </si>
  <si>
    <t>Nombre del Gestor de Calidad</t>
  </si>
  <si>
    <t>Fast Track</t>
  </si>
  <si>
    <t>Configuraciones Tipo o Nuevas</t>
  </si>
  <si>
    <t>Desarrollos Departamentales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</si>
  <si>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</si>
  <si>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</si>
  <si>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</si>
  <si>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</si>
  <si>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</si>
  <si>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</si>
  <si>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</si>
  <si>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</si>
  <si>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</si>
  <si>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</si>
  <si>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</si>
  <si>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</si>
  <si>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</si>
  <si>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</si>
  <si>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</si>
  <si>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</si>
  <si>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</si>
  <si>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</si>
  <si>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</si>
  <si>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DT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</si>
  <si>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</si>
  <si>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</si>
  <si>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</si>
  <si>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</si>
  <si>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</si>
  <si>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</si>
  <si>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</si>
  <si>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</si>
  <si>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</si>
  <si>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</si>
  <si>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</si>
  <si>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</si>
  <si>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</si>
  <si>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</si>
  <si>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</si>
  <si>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</si>
  <si>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Plan de Proyecto</t>
  </si>
  <si>
    <t>Registro de Riesgos</t>
  </si>
  <si>
    <t>Modelaje Base de Datos</t>
  </si>
  <si>
    <t>Registros de Riesgos</t>
  </si>
  <si>
    <t>Desarrollo de Logica de Negocio</t>
  </si>
  <si>
    <t>Acta de Aceptacion de Entregables</t>
  </si>
  <si>
    <t>Planes de Prueba</t>
  </si>
  <si>
    <t>La logica de Negocio estaba parcialmente correcta</t>
  </si>
  <si>
    <t>-------------------------------------------------</t>
  </si>
  <si>
    <t>Manual de Usuario (actualizar o crear)</t>
  </si>
  <si>
    <t>Manual de instalación y configuración</t>
  </si>
  <si>
    <t>PTF</t>
  </si>
  <si>
    <t>EAN</t>
  </si>
  <si>
    <t>Desarrollos Adicionales ATIS</t>
  </si>
  <si>
    <t>Definición de Requerimientos</t>
  </si>
  <si>
    <t>El modelo de base de datos conto con defectos en la normalizacion de datos</t>
  </si>
  <si>
    <t>No fueron implementados todas las funcionalidades planteadas</t>
  </si>
  <si>
    <t>Gino Guzman</t>
  </si>
  <si>
    <t>Michel Aguilar</t>
  </si>
  <si>
    <t>IFTC.PPQA.R01  Herramienta de Gestión QA-Producto</t>
  </si>
  <si>
    <t>Amira Lanao</t>
  </si>
  <si>
    <t>Analista de Calidad</t>
  </si>
  <si>
    <t>Gino Guzman, Amira Lanao</t>
  </si>
  <si>
    <r>
      <t xml:space="preserve">Desarrollo Iteración 1 - </t>
    </r>
    <r>
      <rPr>
        <b/>
        <sz val="9"/>
        <rFont val="Arial"/>
        <family val="2"/>
      </rPr>
      <t>Planificacion</t>
    </r>
  </si>
  <si>
    <r>
      <t xml:space="preserve">Desarrollo Iteración 1 - </t>
    </r>
    <r>
      <rPr>
        <b/>
        <sz val="9"/>
        <rFont val="Arial"/>
        <family val="2"/>
      </rPr>
      <t>Evaluacion</t>
    </r>
  </si>
  <si>
    <r>
      <t xml:space="preserve">Desarrollo Iteración 2 - </t>
    </r>
    <r>
      <rPr>
        <b/>
        <sz val="9"/>
        <rFont val="Arial"/>
        <family val="2"/>
      </rPr>
      <t>Planificacion</t>
    </r>
  </si>
  <si>
    <r>
      <t xml:space="preserve">Desarrollo Iteración 2 - </t>
    </r>
    <r>
      <rPr>
        <b/>
        <sz val="9"/>
        <rFont val="Arial"/>
        <family val="2"/>
      </rPr>
      <t>Analisis de Riesgo</t>
    </r>
  </si>
  <si>
    <r>
      <t xml:space="preserve">Desarrollo Iteración 2 - </t>
    </r>
    <r>
      <rPr>
        <b/>
        <sz val="9"/>
        <rFont val="Arial"/>
        <family val="2"/>
      </rPr>
      <t>Ingenieria</t>
    </r>
  </si>
  <si>
    <r>
      <t xml:space="preserve">Desarrollo Iteración 2 - </t>
    </r>
    <r>
      <rPr>
        <b/>
        <sz val="9"/>
        <rFont val="Arial"/>
        <family val="2"/>
      </rPr>
      <t>Evaluacion</t>
    </r>
  </si>
  <si>
    <r>
      <t xml:space="preserve">Desarrollo Iteración 3 - </t>
    </r>
    <r>
      <rPr>
        <b/>
        <sz val="9"/>
        <rFont val="Arial"/>
        <family val="2"/>
      </rPr>
      <t>Planificacion</t>
    </r>
  </si>
  <si>
    <r>
      <t xml:space="preserve">Desarrollo Iteración 3 - </t>
    </r>
    <r>
      <rPr>
        <b/>
        <sz val="9"/>
        <rFont val="Arial"/>
        <family val="2"/>
      </rPr>
      <t>Analisis de Riesgo</t>
    </r>
  </si>
  <si>
    <r>
      <t xml:space="preserve">Desarrollo Iteración 3 - </t>
    </r>
    <r>
      <rPr>
        <b/>
        <sz val="9"/>
        <rFont val="Arial"/>
        <family val="2"/>
      </rPr>
      <t>Ingenieria</t>
    </r>
  </si>
  <si>
    <r>
      <t xml:space="preserve">Desarrollo Iteración 3 - </t>
    </r>
    <r>
      <rPr>
        <b/>
        <sz val="9"/>
        <rFont val="Arial"/>
        <family val="2"/>
      </rPr>
      <t>Evaluacion</t>
    </r>
  </si>
  <si>
    <t xml:space="preserve">Cronograma </t>
  </si>
  <si>
    <t>Lista Maestra de Requerimientos</t>
  </si>
  <si>
    <t>Matriz de Trazabilidad</t>
  </si>
  <si>
    <t>Matriz de Seguimiento</t>
  </si>
  <si>
    <t>El Plan de Proyecto demoro mas de lo previsto</t>
  </si>
  <si>
    <t>El cronograma toma mas tiempo de lo esperado</t>
  </si>
  <si>
    <t>Desarrollo de Persistencia de Datos</t>
  </si>
  <si>
    <t>El Plan de proyecto sufrio muchas modificaciones y debe ser actualizado</t>
  </si>
  <si>
    <t>El Cronograma falta actualizar a la fecha</t>
  </si>
  <si>
    <t>Fecha Efectiva: 19/04/2013</t>
  </si>
  <si>
    <t>Adecuación de Software A.S.I</t>
  </si>
  <si>
    <t>Revision Final</t>
  </si>
  <si>
    <r>
      <t>Desarrollo Iteración 1 -</t>
    </r>
    <r>
      <rPr>
        <b/>
        <sz val="9"/>
        <rFont val="Arial"/>
        <family val="2"/>
      </rPr>
      <t xml:space="preserve"> Analisis de Riesgo</t>
    </r>
  </si>
  <si>
    <t>Informe Quincenal</t>
  </si>
  <si>
    <t xml:space="preserve">Metrica de Procentaje de Cumplimiento de Entregables </t>
  </si>
  <si>
    <t>Desarrollo de Prototipos de Interfaces</t>
  </si>
  <si>
    <t>Casos de Uso</t>
  </si>
  <si>
    <t>Diagrama de Casos de Uso</t>
  </si>
  <si>
    <t>Metrica de Volatibilidad de Requerimientos</t>
  </si>
  <si>
    <r>
      <t xml:space="preserve">Desarrollo Iteración 1 - </t>
    </r>
    <r>
      <rPr>
        <b/>
        <sz val="10"/>
        <color indexed="8"/>
        <rFont val="Arial"/>
        <family val="2"/>
      </rPr>
      <t>Planificacion</t>
    </r>
  </si>
  <si>
    <r>
      <t xml:space="preserve">Desarrollo Iteración 1 - </t>
    </r>
    <r>
      <rPr>
        <b/>
        <sz val="10"/>
        <color indexed="8"/>
        <rFont val="Arial"/>
        <family val="2"/>
      </rPr>
      <t>Analisis de Riesgo</t>
    </r>
  </si>
  <si>
    <r>
      <t>Desarrollo Iteración 1 -</t>
    </r>
    <r>
      <rPr>
        <b/>
        <sz val="10"/>
        <color indexed="8"/>
        <rFont val="Arial"/>
        <family val="2"/>
      </rPr>
      <t xml:space="preserve"> Ingenieria</t>
    </r>
  </si>
  <si>
    <r>
      <t xml:space="preserve">Desarrollo Iteración 1 - </t>
    </r>
    <r>
      <rPr>
        <b/>
        <sz val="10"/>
        <color indexed="8"/>
        <rFont val="Arial"/>
        <family val="2"/>
      </rPr>
      <t>Evaluacion</t>
    </r>
  </si>
  <si>
    <r>
      <t xml:space="preserve">Desarrollo Iteración 2 - </t>
    </r>
    <r>
      <rPr>
        <b/>
        <sz val="10"/>
        <color indexed="8"/>
        <rFont val="Arial"/>
        <family val="2"/>
      </rPr>
      <t>Planificacion</t>
    </r>
  </si>
  <si>
    <r>
      <t xml:space="preserve">Desarrollo Iteración 2 - </t>
    </r>
    <r>
      <rPr>
        <b/>
        <sz val="10"/>
        <color indexed="8"/>
        <rFont val="Arial"/>
        <family val="2"/>
      </rPr>
      <t>Analisis de Riesgo</t>
    </r>
  </si>
  <si>
    <r>
      <t xml:space="preserve">Desarrollo Iteración 2 - </t>
    </r>
    <r>
      <rPr>
        <b/>
        <sz val="10"/>
        <color indexed="8"/>
        <rFont val="Arial"/>
        <family val="2"/>
      </rPr>
      <t>Ingenieria</t>
    </r>
  </si>
  <si>
    <r>
      <t xml:space="preserve">Desarrollo Iteración 2 - </t>
    </r>
    <r>
      <rPr>
        <b/>
        <sz val="10"/>
        <color indexed="8"/>
        <rFont val="Arial"/>
        <family val="2"/>
      </rPr>
      <t>Evaluacion</t>
    </r>
  </si>
  <si>
    <r>
      <t xml:space="preserve">Desarrollo Iteración 3 - </t>
    </r>
    <r>
      <rPr>
        <b/>
        <sz val="10"/>
        <color indexed="8"/>
        <rFont val="Arial"/>
        <family val="2"/>
      </rPr>
      <t>Planificacion</t>
    </r>
  </si>
  <si>
    <r>
      <t>Desarrollo Iteración 3 -</t>
    </r>
    <r>
      <rPr>
        <b/>
        <sz val="10"/>
        <color indexed="8"/>
        <rFont val="Arial"/>
        <family val="2"/>
      </rPr>
      <t xml:space="preserve"> Analisis de Riesgo</t>
    </r>
  </si>
  <si>
    <r>
      <t xml:space="preserve">Desarrollo Iteración 3 - </t>
    </r>
    <r>
      <rPr>
        <b/>
        <sz val="10"/>
        <color indexed="8"/>
        <rFont val="Arial"/>
        <family val="2"/>
      </rPr>
      <t>Ingenieria</t>
    </r>
  </si>
  <si>
    <r>
      <t xml:space="preserve">Desarrollo Iteración 3 - </t>
    </r>
    <r>
      <rPr>
        <b/>
        <sz val="10"/>
        <color indexed="8"/>
        <rFont val="Arial"/>
        <family val="2"/>
      </rPr>
      <t>Evaluacion</t>
    </r>
  </si>
  <si>
    <r>
      <t xml:space="preserve">Desarrollo Iteración 4 - </t>
    </r>
    <r>
      <rPr>
        <b/>
        <sz val="10"/>
        <color indexed="8"/>
        <rFont val="Arial"/>
        <family val="2"/>
      </rPr>
      <t>Planificacion</t>
    </r>
  </si>
  <si>
    <r>
      <t xml:space="preserve">Desarrollo Iteración 4 - </t>
    </r>
    <r>
      <rPr>
        <b/>
        <sz val="10"/>
        <color indexed="8"/>
        <rFont val="Arial"/>
        <family val="2"/>
      </rPr>
      <t>Anallisis de Riesgo</t>
    </r>
  </si>
  <si>
    <r>
      <t xml:space="preserve">Desarrollo Iteración 4 - </t>
    </r>
    <r>
      <rPr>
        <b/>
        <sz val="10"/>
        <color indexed="8"/>
        <rFont val="Arial"/>
        <family val="2"/>
      </rPr>
      <t>Ingenieria</t>
    </r>
  </si>
  <si>
    <r>
      <t xml:space="preserve">Desarrollo Iteración 4 - </t>
    </r>
    <r>
      <rPr>
        <b/>
        <sz val="10"/>
        <color indexed="8"/>
        <rFont val="Arial"/>
        <family val="2"/>
      </rPr>
      <t>Evaluacion</t>
    </r>
  </si>
  <si>
    <t>Herramienta de Gestión</t>
  </si>
  <si>
    <t>Numero de no Conformidades (Metrica)</t>
  </si>
  <si>
    <t xml:space="preserve">Checklist de Aseguramiento de Calidad </t>
  </si>
  <si>
    <t>Lista Maestra de Requerimientos Actualizada</t>
  </si>
  <si>
    <t>Desarrollo de logica de negocio Ajustado</t>
  </si>
  <si>
    <t>Pruebas Funcionales</t>
  </si>
  <si>
    <t>2.0</t>
  </si>
  <si>
    <t>Versión: 2.0</t>
  </si>
  <si>
    <r>
      <t xml:space="preserve">Desarrollo Iteración 4 - </t>
    </r>
    <r>
      <rPr>
        <b/>
        <sz val="9"/>
        <rFont val="Arial"/>
        <family val="2"/>
      </rPr>
      <t>Planificacion</t>
    </r>
  </si>
  <si>
    <r>
      <t>Desarrollo Iteración 4 -</t>
    </r>
    <r>
      <rPr>
        <b/>
        <sz val="9"/>
        <rFont val="Arial"/>
        <family val="2"/>
      </rPr>
      <t xml:space="preserve"> Anallisis de Riesgo</t>
    </r>
  </si>
  <si>
    <r>
      <t xml:space="preserve">Desarrollo Iteración 4 - </t>
    </r>
    <r>
      <rPr>
        <b/>
        <sz val="9"/>
        <rFont val="Arial"/>
        <family val="2"/>
      </rPr>
      <t>Anallisis de Riesgo</t>
    </r>
  </si>
  <si>
    <t>Métricas de Calidad</t>
  </si>
  <si>
    <t>Manual de Usuario</t>
  </si>
  <si>
    <t>Plan de Capacitación</t>
  </si>
  <si>
    <r>
      <t xml:space="preserve">Desarrollo Iteración 4 - </t>
    </r>
    <r>
      <rPr>
        <b/>
        <sz val="9"/>
        <rFont val="Arial"/>
        <family val="2"/>
      </rPr>
      <t>Ingenieria</t>
    </r>
  </si>
  <si>
    <r>
      <t xml:space="preserve">Desarrollo Iteración 4 - </t>
    </r>
    <r>
      <rPr>
        <b/>
        <sz val="9"/>
        <rFont val="Arial"/>
        <family val="2"/>
      </rPr>
      <t>Evaluacion</t>
    </r>
  </si>
  <si>
    <t>Acta de Conformidad de Capacitacion</t>
  </si>
  <si>
    <t>Acta de Finalización del Proyecto</t>
  </si>
  <si>
    <t>Implementación</t>
  </si>
  <si>
    <t>Pruebas en Producción</t>
  </si>
  <si>
    <t>Pruebas Integrales</t>
  </si>
  <si>
    <t>Pruebas Unitarias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</si>
</sst>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64">
    <font>
      <sz val="10"/>
      <name val="Arial"/>
    </font>
    <font>
      <sz val="10"/>
      <name val="Arial"/>
    </font>
    <font>
      <sz val="9"/>
      <color indexed="10"/>
      <name val="Geneva"/>
    </font>
    <font>
      <sz val="8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sz val="8"/>
      <color indexed="81"/>
      <name val="Tahoma"/>
    </font>
    <font>
      <b/>
      <sz val="10"/>
      <color indexed="9"/>
      <name val="Arial"/>
      <family val="2"/>
    </font>
    <font>
      <sz val="7"/>
      <name val="Arial"/>
    </font>
    <font>
      <b/>
      <sz val="7"/>
      <name val="Arial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name val="Arial"/>
      <family val="2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b/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theme="4"/>
        <bgColor indexed="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3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5" borderId="0" applyNumberFormat="0" applyBorder="0" applyAlignment="0" applyProtection="0"/>
    <xf numFmtId="0" fontId="28" fillId="8" borderId="0" applyNumberFormat="0" applyBorder="0" applyAlignment="0" applyProtection="0"/>
    <xf numFmtId="0" fontId="28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30" fillId="4" borderId="0" applyNumberFormat="0" applyBorder="0" applyAlignment="0" applyProtection="0"/>
    <xf numFmtId="0" fontId="31" fillId="16" borderId="1" applyNumberFormat="0" applyAlignment="0" applyProtection="0"/>
    <xf numFmtId="0" fontId="2" fillId="0" borderId="0"/>
    <xf numFmtId="0" fontId="32" fillId="17" borderId="2" applyNumberFormat="0" applyAlignment="0" applyProtection="0"/>
    <xf numFmtId="0" fontId="33" fillId="0" borderId="3" applyNumberFormat="0" applyFill="0" applyAlignment="0" applyProtection="0"/>
    <xf numFmtId="0" fontId="34" fillId="0" borderId="0" applyNumberFormat="0" applyFill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21" borderId="0" applyNumberFormat="0" applyBorder="0" applyAlignment="0" applyProtection="0"/>
    <xf numFmtId="0" fontId="35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6" fillId="3" borderId="0" applyNumberFormat="0" applyBorder="0" applyAlignment="0" applyProtection="0"/>
    <xf numFmtId="0" fontId="37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8" fillId="16" borderId="5" applyNumberFormat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6" applyNumberFormat="0" applyFill="0" applyAlignment="0" applyProtection="0"/>
    <xf numFmtId="0" fontId="43" fillId="0" borderId="7" applyNumberFormat="0" applyFill="0" applyAlignment="0" applyProtection="0"/>
    <xf numFmtId="0" fontId="34" fillId="0" borderId="8" applyNumberFormat="0" applyFill="0" applyAlignment="0" applyProtection="0"/>
    <xf numFmtId="0" fontId="44" fillId="0" borderId="9" applyNumberFormat="0" applyFill="0" applyAlignment="0" applyProtection="0"/>
  </cellStyleXfs>
  <cellXfs count="244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4" fillId="0" borderId="0" xfId="32" applyFont="1" applyProtection="1"/>
    <xf numFmtId="0" fontId="15" fillId="0" borderId="0" xfId="32" applyFont="1" applyProtection="1"/>
    <xf numFmtId="0" fontId="16" fillId="0" borderId="0" xfId="32" applyFont="1" applyFill="1" applyBorder="1" applyAlignment="1" applyProtection="1">
      <protection locked="0"/>
    </xf>
    <xf numFmtId="0" fontId="19" fillId="0" borderId="0" xfId="40" applyFont="1" applyAlignment="1">
      <alignment horizontal="left" vertical="center" wrapText="1"/>
    </xf>
    <xf numFmtId="15" fontId="19" fillId="0" borderId="0" xfId="40" applyNumberFormat="1" applyFont="1" applyAlignment="1">
      <alignment horizontal="center" vertical="center" wrapText="1"/>
    </xf>
    <xf numFmtId="0" fontId="19" fillId="0" borderId="0" xfId="40" applyFont="1" applyAlignment="1">
      <alignment horizontal="center" vertical="center" wrapText="1"/>
    </xf>
    <xf numFmtId="0" fontId="19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7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20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3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2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2" fillId="0" borderId="0" xfId="36" applyFont="1" applyFill="1"/>
    <xf numFmtId="0" fontId="13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1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4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5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6" fillId="0" borderId="0" xfId="36" applyFont="1" applyAlignment="1">
      <alignment horizontal="left"/>
    </xf>
    <xf numFmtId="0" fontId="27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8" fillId="0" borderId="15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6" xfId="43" applyFont="1" applyBorder="1" applyAlignment="1" applyProtection="1">
      <alignment horizontal="center" vertical="top" wrapText="1"/>
      <protection locked="0"/>
    </xf>
    <xf numFmtId="0" fontId="7" fillId="0" borderId="17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7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8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9" fillId="27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50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14" fontId="8" fillId="24" borderId="11" xfId="39" applyNumberFormat="1" applyFont="1" applyFill="1" applyBorder="1" applyAlignment="1" applyProtection="1">
      <alignment vertical="top" wrapText="1"/>
      <protection locked="0"/>
    </xf>
    <xf numFmtId="0" fontId="46" fillId="25" borderId="10" xfId="32" applyFont="1" applyFill="1" applyBorder="1" applyAlignment="1" applyProtection="1">
      <alignment vertical="center" wrapText="1"/>
      <protection locked="0"/>
    </xf>
    <xf numFmtId="0" fontId="51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0" fillId="24" borderId="10" xfId="40" applyFont="1" applyFill="1" applyBorder="1" applyAlignment="1">
      <alignment horizontal="center" vertical="center" wrapText="1"/>
    </xf>
    <xf numFmtId="1" fontId="50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2" fillId="24" borderId="10" xfId="0" applyFont="1" applyFill="1" applyBorder="1" applyAlignment="1" applyProtection="1">
      <alignment horizontal="center" vertical="center" wrapText="1"/>
    </xf>
    <xf numFmtId="14" fontId="50" fillId="24" borderId="10" xfId="32" applyNumberFormat="1" applyFont="1" applyFill="1" applyBorder="1" applyAlignment="1" applyProtection="1">
      <alignment vertical="top" wrapText="1"/>
      <protection locked="0"/>
    </xf>
    <xf numFmtId="0" fontId="55" fillId="24" borderId="10" xfId="32" applyFont="1" applyFill="1" applyBorder="1" applyProtection="1">
      <protection locked="0"/>
    </xf>
    <xf numFmtId="165" fontId="56" fillId="24" borderId="10" xfId="32" applyNumberFormat="1" applyFont="1" applyFill="1" applyBorder="1" applyProtection="1">
      <protection locked="0"/>
    </xf>
    <xf numFmtId="0" fontId="54" fillId="25" borderId="11" xfId="32" applyFont="1" applyFill="1" applyBorder="1" applyAlignment="1" applyProtection="1">
      <protection locked="0"/>
    </xf>
    <xf numFmtId="1" fontId="50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6" fillId="25" borderId="11" xfId="32" applyNumberFormat="1" applyFont="1" applyFill="1" applyBorder="1" applyAlignment="1" applyProtection="1">
      <alignment vertical="top" wrapText="1"/>
      <protection locked="0"/>
    </xf>
    <xf numFmtId="1" fontId="58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16" fontId="8" fillId="24" borderId="18" xfId="39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0" fontId="19" fillId="0" borderId="10" xfId="40" applyFont="1" applyBorder="1" applyAlignment="1">
      <alignment vertical="center" wrapText="1"/>
    </xf>
    <xf numFmtId="0" fontId="0" fillId="0" borderId="0" xfId="0" applyBorder="1"/>
    <xf numFmtId="0" fontId="59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19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60" fillId="0" borderId="0" xfId="0" applyFont="1"/>
    <xf numFmtId="0" fontId="8" fillId="24" borderId="10" xfId="40" quotePrefix="1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4" fillId="25" borderId="10" xfId="32" applyFont="1" applyFill="1" applyBorder="1" applyAlignment="1" applyProtection="1">
      <alignment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61" fillId="28" borderId="28" xfId="42" applyFont="1" applyFill="1" applyBorder="1" applyAlignment="1">
      <alignment horizontal="center" vertical="center" wrapText="1"/>
    </xf>
    <xf numFmtId="0" fontId="61" fillId="28" borderId="14" xfId="42" applyFont="1" applyFill="1" applyBorder="1" applyAlignment="1">
      <alignment horizontal="center" vertical="center" wrapText="1"/>
    </xf>
    <xf numFmtId="0" fontId="61" fillId="28" borderId="29" xfId="42" applyFont="1" applyFill="1" applyBorder="1" applyAlignment="1">
      <alignment horizontal="center" vertical="center" wrapText="1"/>
    </xf>
    <xf numFmtId="0" fontId="8" fillId="0" borderId="30" xfId="43" applyFont="1" applyBorder="1" applyAlignment="1" applyProtection="1">
      <alignment horizontal="center" vertical="top" wrapText="1"/>
      <protection locked="0"/>
    </xf>
    <xf numFmtId="49" fontId="8" fillId="0" borderId="31" xfId="43" applyNumberFormat="1" applyFont="1" applyBorder="1" applyAlignment="1" applyProtection="1">
      <alignment horizontal="center" vertical="top" wrapText="1"/>
      <protection locked="0"/>
    </xf>
    <xf numFmtId="14" fontId="8" fillId="0" borderId="31" xfId="43" applyNumberFormat="1" applyFont="1" applyBorder="1" applyAlignment="1" applyProtection="1">
      <alignment horizontal="center" vertical="top" wrapText="1"/>
      <protection locked="0"/>
    </xf>
    <xf numFmtId="0" fontId="8" fillId="0" borderId="31" xfId="43" applyFont="1" applyBorder="1" applyAlignment="1" applyProtection="1">
      <alignment horizontal="center" vertical="top" wrapText="1"/>
      <protection locked="0"/>
    </xf>
    <xf numFmtId="0" fontId="8" fillId="0" borderId="32" xfId="43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5" fillId="0" borderId="33" xfId="32" applyFont="1" applyBorder="1" applyAlignment="1">
      <alignment vertical="top" wrapText="1"/>
    </xf>
    <xf numFmtId="0" fontId="5" fillId="0" borderId="34" xfId="32" applyFont="1" applyBorder="1" applyAlignment="1">
      <alignment vertical="top" wrapText="1"/>
    </xf>
    <xf numFmtId="0" fontId="8" fillId="29" borderId="11" xfId="39" applyNumberFormat="1" applyFont="1" applyFill="1" applyBorder="1" applyAlignment="1" applyProtection="1">
      <alignment horizontal="center" vertical="center" wrapText="1"/>
      <protection locked="0"/>
    </xf>
    <xf numFmtId="0" fontId="8" fillId="29" borderId="11" xfId="39" applyNumberFormat="1" applyFont="1" applyFill="1" applyBorder="1" applyAlignment="1" applyProtection="1">
      <alignment horizontal="left" vertical="center" wrapText="1"/>
      <protection locked="0"/>
    </xf>
    <xf numFmtId="0" fontId="62" fillId="29" borderId="10" xfId="0" applyFont="1" applyFill="1" applyBorder="1" applyAlignment="1">
      <alignment horizontal="center" vertical="center"/>
    </xf>
    <xf numFmtId="0" fontId="8" fillId="29" borderId="11" xfId="39" applyFont="1" applyFill="1" applyBorder="1" applyAlignment="1" applyProtection="1">
      <alignment horizontal="center" vertical="center" wrapText="1"/>
      <protection locked="0"/>
    </xf>
    <xf numFmtId="14" fontId="8" fillId="29" borderId="10" xfId="39" applyNumberFormat="1" applyFont="1" applyFill="1" applyBorder="1" applyAlignment="1" applyProtection="1">
      <alignment horizontal="center" vertical="center" wrapText="1"/>
      <protection locked="0"/>
    </xf>
    <xf numFmtId="2" fontId="8" fillId="29" borderId="10" xfId="39" applyNumberFormat="1" applyFont="1" applyFill="1" applyBorder="1" applyAlignment="1" applyProtection="1">
      <alignment horizontal="center" vertical="center" wrapText="1"/>
      <protection locked="0"/>
    </xf>
    <xf numFmtId="14" fontId="46" fillId="29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29" borderId="10" xfId="39" applyNumberFormat="1" applyFont="1" applyFill="1" applyBorder="1" applyAlignment="1" applyProtection="1">
      <alignment vertical="center" wrapText="1"/>
      <protection locked="0"/>
    </xf>
    <xf numFmtId="0" fontId="46" fillId="29" borderId="10" xfId="39" applyFont="1" applyFill="1" applyBorder="1" applyAlignment="1" applyProtection="1">
      <alignment horizontal="center" vertical="center"/>
      <protection locked="0"/>
    </xf>
    <xf numFmtId="0" fontId="8" fillId="30" borderId="11" xfId="39" applyNumberFormat="1" applyFont="1" applyFill="1" applyBorder="1" applyAlignment="1" applyProtection="1">
      <alignment horizontal="center" vertical="center" wrapText="1"/>
      <protection locked="0"/>
    </xf>
    <xf numFmtId="0" fontId="8" fillId="30" borderId="11" xfId="39" applyNumberFormat="1" applyFont="1" applyFill="1" applyBorder="1" applyAlignment="1" applyProtection="1">
      <alignment horizontal="left" vertical="center" wrapText="1"/>
      <protection locked="0"/>
    </xf>
    <xf numFmtId="0" fontId="62" fillId="30" borderId="10" xfId="0" applyFont="1" applyFill="1" applyBorder="1" applyAlignment="1">
      <alignment horizontal="center" vertical="center"/>
    </xf>
    <xf numFmtId="0" fontId="8" fillId="30" borderId="11" xfId="39" applyFont="1" applyFill="1" applyBorder="1" applyAlignment="1" applyProtection="1">
      <alignment horizontal="center" vertical="center" wrapText="1"/>
      <protection locked="0"/>
    </xf>
    <xf numFmtId="14" fontId="8" fillId="30" borderId="10" xfId="39" applyNumberFormat="1" applyFont="1" applyFill="1" applyBorder="1" applyAlignment="1" applyProtection="1">
      <alignment horizontal="center" vertical="center" wrapText="1"/>
      <protection locked="0"/>
    </xf>
    <xf numFmtId="2" fontId="8" fillId="30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30" borderId="10" xfId="39" applyNumberFormat="1" applyFont="1" applyFill="1" applyBorder="1" applyAlignment="1" applyProtection="1">
      <alignment vertical="center" wrapText="1"/>
      <protection locked="0"/>
    </xf>
    <xf numFmtId="0" fontId="62" fillId="29" borderId="10" xfId="0" applyFont="1" applyFill="1" applyBorder="1" applyAlignment="1">
      <alignment horizontal="center" vertical="center" wrapText="1"/>
    </xf>
    <xf numFmtId="0" fontId="46" fillId="30" borderId="10" xfId="39" applyFont="1" applyFill="1" applyBorder="1" applyAlignment="1" applyProtection="1">
      <alignment horizontal="center" vertical="center" wrapText="1"/>
      <protection locked="0"/>
    </xf>
    <xf numFmtId="0" fontId="8" fillId="31" borderId="11" xfId="39" applyNumberFormat="1" applyFont="1" applyFill="1" applyBorder="1" applyAlignment="1" applyProtection="1">
      <alignment horizontal="center" vertical="center" wrapText="1"/>
      <protection locked="0"/>
    </xf>
    <xf numFmtId="0" fontId="8" fillId="31" borderId="11" xfId="39" applyNumberFormat="1" applyFont="1" applyFill="1" applyBorder="1" applyAlignment="1" applyProtection="1">
      <alignment horizontal="left" vertical="center" wrapText="1"/>
      <protection locked="0"/>
    </xf>
    <xf numFmtId="0" fontId="62" fillId="31" borderId="10" xfId="0" applyFont="1" applyFill="1" applyBorder="1" applyAlignment="1">
      <alignment horizontal="center" vertical="center"/>
    </xf>
    <xf numFmtId="0" fontId="8" fillId="31" borderId="11" xfId="39" applyFont="1" applyFill="1" applyBorder="1" applyAlignment="1" applyProtection="1">
      <alignment horizontal="center" vertical="center" wrapText="1"/>
      <protection locked="0"/>
    </xf>
    <xf numFmtId="14" fontId="8" fillId="31" borderId="10" xfId="39" applyNumberFormat="1" applyFont="1" applyFill="1" applyBorder="1" applyAlignment="1" applyProtection="1">
      <alignment horizontal="center" vertical="center" wrapText="1"/>
      <protection locked="0"/>
    </xf>
    <xf numFmtId="2" fontId="8" fillId="31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31" borderId="10" xfId="39" applyNumberFormat="1" applyFont="1" applyFill="1" applyBorder="1" applyAlignment="1" applyProtection="1">
      <alignment vertical="center" wrapText="1"/>
      <protection locked="0"/>
    </xf>
    <xf numFmtId="0" fontId="62" fillId="31" borderId="10" xfId="0" applyFont="1" applyFill="1" applyBorder="1" applyAlignment="1">
      <alignment horizontal="center" vertical="center" wrapText="1"/>
    </xf>
    <xf numFmtId="0" fontId="51" fillId="32" borderId="10" xfId="40" applyFont="1" applyFill="1" applyBorder="1" applyAlignment="1">
      <alignment horizontal="center" vertical="center" wrapText="1"/>
    </xf>
    <xf numFmtId="0" fontId="8" fillId="32" borderId="10" xfId="40" applyNumberFormat="1" applyFont="1" applyFill="1" applyBorder="1" applyAlignment="1" applyProtection="1">
      <alignment horizontal="center" vertical="center" wrapText="1"/>
      <protection locked="0"/>
    </xf>
    <xf numFmtId="0" fontId="50" fillId="32" borderId="10" xfId="40" applyFont="1" applyFill="1" applyBorder="1" applyAlignment="1">
      <alignment horizontal="center" vertical="center" wrapText="1"/>
    </xf>
    <xf numFmtId="1" fontId="50" fillId="32" borderId="10" xfId="40" applyNumberFormat="1" applyFont="1" applyFill="1" applyBorder="1" applyAlignment="1">
      <alignment horizontal="center" vertical="center" wrapText="1"/>
    </xf>
    <xf numFmtId="0" fontId="8" fillId="32" borderId="10" xfId="40" quotePrefix="1" applyFont="1" applyFill="1" applyBorder="1" applyAlignment="1" applyProtection="1">
      <alignment horizontal="center" vertical="center" wrapText="1"/>
      <protection locked="0"/>
    </xf>
    <xf numFmtId="0" fontId="8" fillId="32" borderId="10" xfId="40" applyFont="1" applyFill="1" applyBorder="1" applyAlignment="1" applyProtection="1">
      <alignment horizontal="center" vertical="center" wrapText="1"/>
      <protection locked="0"/>
    </xf>
    <xf numFmtId="0" fontId="8" fillId="32" borderId="10" xfId="40" applyFont="1" applyFill="1" applyBorder="1" applyAlignment="1" applyProtection="1">
      <alignment vertical="center" wrapText="1"/>
      <protection locked="0"/>
    </xf>
    <xf numFmtId="14" fontId="8" fillId="32" borderId="10" xfId="40" applyNumberFormat="1" applyFont="1" applyFill="1" applyBorder="1" applyAlignment="1" applyProtection="1">
      <alignment horizontal="center" vertical="center" wrapText="1"/>
      <protection locked="0"/>
    </xf>
    <xf numFmtId="0" fontId="52" fillId="32" borderId="10" xfId="0" applyFont="1" applyFill="1" applyBorder="1" applyAlignment="1" applyProtection="1">
      <alignment horizontal="center" vertical="center" wrapText="1"/>
    </xf>
    <xf numFmtId="0" fontId="19" fillId="32" borderId="10" xfId="40" applyFont="1" applyFill="1" applyBorder="1" applyAlignment="1">
      <alignment vertical="center" wrapText="1"/>
    </xf>
    <xf numFmtId="0" fontId="19" fillId="32" borderId="0" xfId="40" applyFont="1" applyFill="1" applyAlignment="1">
      <alignment vertical="center" wrapText="1"/>
    </xf>
    <xf numFmtId="15" fontId="8" fillId="32" borderId="10" xfId="40" applyNumberFormat="1" applyFont="1" applyFill="1" applyBorder="1" applyAlignment="1" applyProtection="1">
      <alignment horizontal="center" vertical="center" wrapText="1"/>
      <protection locked="0"/>
    </xf>
    <xf numFmtId="0" fontId="8" fillId="33" borderId="11" xfId="39" applyNumberFormat="1" applyFont="1" applyFill="1" applyBorder="1" applyAlignment="1" applyProtection="1">
      <alignment horizontal="center" vertical="center" wrapText="1"/>
      <protection locked="0"/>
    </xf>
    <xf numFmtId="0" fontId="8" fillId="33" borderId="11" xfId="39" applyNumberFormat="1" applyFont="1" applyFill="1" applyBorder="1" applyAlignment="1" applyProtection="1">
      <alignment horizontal="left" vertical="center" wrapText="1"/>
      <protection locked="0"/>
    </xf>
    <xf numFmtId="0" fontId="62" fillId="33" borderId="10" xfId="0" applyFont="1" applyFill="1" applyBorder="1" applyAlignment="1">
      <alignment horizontal="center" vertical="center"/>
    </xf>
    <xf numFmtId="0" fontId="8" fillId="33" borderId="11" xfId="39" applyFont="1" applyFill="1" applyBorder="1" applyAlignment="1" applyProtection="1">
      <alignment horizontal="center" vertical="center" wrapText="1"/>
      <protection locked="0"/>
    </xf>
    <xf numFmtId="14" fontId="8" fillId="33" borderId="10" xfId="39" applyNumberFormat="1" applyFont="1" applyFill="1" applyBorder="1" applyAlignment="1" applyProtection="1">
      <alignment horizontal="center" vertical="center" wrapText="1"/>
      <protection locked="0"/>
    </xf>
    <xf numFmtId="2" fontId="8" fillId="33" borderId="10" xfId="39" applyNumberFormat="1" applyFont="1" applyFill="1" applyBorder="1" applyAlignment="1" applyProtection="1">
      <alignment horizontal="center" vertical="center" wrapText="1"/>
      <protection locked="0"/>
    </xf>
    <xf numFmtId="164" fontId="8" fillId="33" borderId="10" xfId="39" applyNumberFormat="1" applyFont="1" applyFill="1" applyBorder="1" applyAlignment="1" applyProtection="1">
      <alignment vertical="center" wrapText="1"/>
      <protection locked="0"/>
    </xf>
    <xf numFmtId="0" fontId="45" fillId="24" borderId="0" xfId="43" applyFont="1" applyFill="1" applyAlignment="1">
      <alignment horizontal="center"/>
    </xf>
    <xf numFmtId="0" fontId="23" fillId="0" borderId="11" xfId="36" applyFont="1" applyBorder="1" applyAlignment="1">
      <alignment horizontal="left" vertical="top" wrapText="1"/>
    </xf>
    <xf numFmtId="0" fontId="23" fillId="0" borderId="20" xfId="36" applyFont="1" applyBorder="1" applyAlignment="1">
      <alignment horizontal="left" vertical="top" wrapText="1"/>
    </xf>
    <xf numFmtId="0" fontId="23" fillId="0" borderId="18" xfId="36" applyFont="1" applyBorder="1" applyAlignment="1">
      <alignment horizontal="left" vertical="top" wrapText="1"/>
    </xf>
    <xf numFmtId="0" fontId="23" fillId="0" borderId="11" xfId="36" applyFont="1" applyBorder="1" applyAlignment="1">
      <alignment horizontal="left" vertical="top"/>
    </xf>
    <xf numFmtId="0" fontId="23" fillId="0" borderId="20" xfId="36" applyFont="1" applyBorder="1" applyAlignment="1">
      <alignment horizontal="left" vertical="top"/>
    </xf>
    <xf numFmtId="0" fontId="23" fillId="0" borderId="18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20" xfId="32" applyFont="1" applyFill="1" applyBorder="1" applyAlignment="1">
      <alignment horizontal="center" vertical="center" wrapText="1"/>
    </xf>
    <xf numFmtId="0" fontId="4" fillId="25" borderId="18" xfId="32" applyFont="1" applyFill="1" applyBorder="1" applyAlignment="1">
      <alignment horizontal="center" vertical="center" wrapText="1"/>
    </xf>
    <xf numFmtId="0" fontId="13" fillId="26" borderId="11" xfId="32" applyFont="1" applyFill="1" applyBorder="1" applyAlignment="1">
      <alignment horizontal="center" vertical="center" wrapText="1"/>
    </xf>
    <xf numFmtId="0" fontId="13" fillId="26" borderId="20" xfId="32" applyFont="1" applyFill="1" applyBorder="1" applyAlignment="1">
      <alignment horizontal="center" vertical="center" wrapText="1"/>
    </xf>
    <xf numFmtId="0" fontId="13" fillId="26" borderId="18" xfId="32" applyFont="1" applyFill="1" applyBorder="1" applyAlignment="1">
      <alignment horizontal="center" vertical="center" wrapText="1"/>
    </xf>
    <xf numFmtId="0" fontId="4" fillId="0" borderId="11" xfId="36" applyFont="1" applyBorder="1" applyAlignment="1">
      <alignment horizontal="center" vertical="center" wrapText="1"/>
    </xf>
    <xf numFmtId="0" fontId="4" fillId="0" borderId="20" xfId="36" applyFont="1" applyBorder="1" applyAlignment="1">
      <alignment horizontal="center" vertical="center" wrapText="1"/>
    </xf>
    <xf numFmtId="0" fontId="4" fillId="0" borderId="18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20" xfId="36" applyFont="1" applyBorder="1" applyAlignment="1">
      <alignment horizontal="left" vertical="center" wrapText="1"/>
    </xf>
    <xf numFmtId="0" fontId="3" fillId="0" borderId="18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18" xfId="38" applyFont="1" applyFill="1" applyBorder="1" applyAlignment="1">
      <alignment horizontal="center" vertical="center"/>
    </xf>
    <xf numFmtId="0" fontId="7" fillId="0" borderId="11" xfId="36" applyFont="1" applyBorder="1" applyAlignment="1">
      <alignment horizontal="center" vertical="top"/>
    </xf>
    <xf numFmtId="0" fontId="2" fillId="0" borderId="20" xfId="32" applyBorder="1" applyAlignment="1">
      <alignment horizontal="center"/>
    </xf>
    <xf numFmtId="0" fontId="2" fillId="0" borderId="18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20" xfId="32" applyFont="1" applyBorder="1" applyAlignment="1">
      <alignment horizontal="left" wrapText="1" indent="1"/>
    </xf>
    <xf numFmtId="0" fontId="7" fillId="0" borderId="18" xfId="32" applyFont="1" applyBorder="1" applyAlignment="1">
      <alignment horizontal="left" wrapText="1" indent="1"/>
    </xf>
    <xf numFmtId="0" fontId="4" fillId="0" borderId="11" xfId="36" applyFont="1" applyBorder="1" applyAlignment="1">
      <alignment horizontal="center" vertical="top"/>
    </xf>
    <xf numFmtId="0" fontId="4" fillId="0" borderId="20" xfId="36" applyFont="1" applyBorder="1" applyAlignment="1">
      <alignment horizontal="center" vertical="top"/>
    </xf>
    <xf numFmtId="0" fontId="4" fillId="0" borderId="18" xfId="36" applyFont="1" applyBorder="1" applyAlignment="1">
      <alignment horizontal="center" vertical="top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18" xfId="32" applyFont="1" applyFill="1" applyBorder="1" applyAlignment="1" applyProtection="1">
      <alignment horizontal="center" vertical="top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20" xfId="39" applyFont="1" applyFill="1" applyBorder="1" applyAlignment="1" applyProtection="1">
      <alignment horizontal="center" vertical="top" wrapText="1"/>
      <protection locked="0"/>
    </xf>
    <xf numFmtId="0" fontId="8" fillId="24" borderId="18" xfId="39" applyFont="1" applyFill="1" applyBorder="1" applyAlignment="1" applyProtection="1">
      <alignment horizontal="center" vertical="top" wrapText="1"/>
      <protection locked="0"/>
    </xf>
    <xf numFmtId="0" fontId="45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5" fillId="24" borderId="21" xfId="32" applyFont="1" applyFill="1" applyBorder="1" applyAlignment="1" applyProtection="1">
      <alignment horizontal="center" vertical="center"/>
      <protection locked="0"/>
    </xf>
    <xf numFmtId="0" fontId="45" fillId="24" borderId="22" xfId="32" applyFont="1" applyFill="1" applyBorder="1" applyAlignment="1" applyProtection="1">
      <alignment horizontal="center" vertical="center"/>
      <protection locked="0"/>
    </xf>
    <xf numFmtId="0" fontId="45" fillId="24" borderId="23" xfId="32" applyFont="1" applyFill="1" applyBorder="1" applyAlignment="1" applyProtection="1">
      <alignment horizontal="center" vertical="center"/>
      <protection locked="0"/>
    </xf>
    <xf numFmtId="49" fontId="57" fillId="25" borderId="10" xfId="32" applyNumberFormat="1" applyFont="1" applyFill="1" applyBorder="1" applyAlignment="1" applyProtection="1">
      <alignment horizontal="left" vertical="center" wrapText="1"/>
    </xf>
    <xf numFmtId="0" fontId="46" fillId="25" borderId="13" xfId="39" applyFont="1" applyFill="1" applyBorder="1" applyAlignment="1" applyProtection="1">
      <alignment horizontal="left" vertical="top" wrapText="1"/>
      <protection locked="0"/>
    </xf>
    <xf numFmtId="0" fontId="46" fillId="25" borderId="24" xfId="39" applyFont="1" applyFill="1" applyBorder="1" applyAlignment="1" applyProtection="1">
      <alignment horizontal="left" vertical="top" wrapText="1"/>
      <protection locked="0"/>
    </xf>
    <xf numFmtId="0" fontId="50" fillId="24" borderId="11" xfId="39" applyFont="1" applyFill="1" applyBorder="1" applyAlignment="1" applyProtection="1">
      <alignment horizontal="left" vertical="top" wrapText="1"/>
      <protection locked="0"/>
    </xf>
    <xf numFmtId="0" fontId="50" fillId="24" borderId="20" xfId="39" applyFont="1" applyFill="1" applyBorder="1" applyAlignment="1" applyProtection="1">
      <alignment horizontal="left" vertical="top" wrapText="1"/>
      <protection locked="0"/>
    </xf>
    <xf numFmtId="0" fontId="50" fillId="24" borderId="18" xfId="39" applyFont="1" applyFill="1" applyBorder="1" applyAlignment="1" applyProtection="1">
      <alignment horizontal="left" vertical="top" wrapText="1"/>
      <protection locked="0"/>
    </xf>
    <xf numFmtId="0" fontId="53" fillId="25" borderId="10" xfId="32" applyFont="1" applyFill="1" applyBorder="1" applyAlignment="1" applyProtection="1">
      <alignment horizontal="left"/>
      <protection locked="0"/>
    </xf>
    <xf numFmtId="0" fontId="46" fillId="25" borderId="10" xfId="32" applyFont="1" applyFill="1" applyBorder="1" applyAlignment="1" applyProtection="1">
      <alignment horizontal="left" vertical="top" wrapText="1"/>
      <protection locked="0"/>
    </xf>
    <xf numFmtId="14" fontId="50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50" fillId="24" borderId="24" xfId="32" applyNumberFormat="1" applyFont="1" applyFill="1" applyBorder="1" applyAlignment="1" applyProtection="1">
      <alignment horizontal="left" vertical="top" wrapText="1"/>
      <protection locked="0"/>
    </xf>
    <xf numFmtId="0" fontId="46" fillId="25" borderId="13" xfId="32" applyFont="1" applyFill="1" applyBorder="1" applyAlignment="1" applyProtection="1">
      <alignment horizontal="left" vertical="center" wrapText="1"/>
      <protection locked="0"/>
    </xf>
    <xf numFmtId="0" fontId="46" fillId="25" borderId="24" xfId="32" applyFont="1" applyFill="1" applyBorder="1" applyAlignment="1" applyProtection="1">
      <alignment horizontal="left" vertical="center" wrapText="1"/>
      <protection locked="0"/>
    </xf>
    <xf numFmtId="0" fontId="46" fillId="25" borderId="11" xfId="32" applyFont="1" applyFill="1" applyBorder="1" applyAlignment="1" applyProtection="1">
      <alignment horizontal="left" vertical="top" wrapText="1"/>
      <protection locked="0"/>
    </xf>
    <xf numFmtId="0" fontId="45" fillId="24" borderId="0" xfId="32" applyFont="1" applyFill="1" applyAlignment="1" applyProtection="1">
      <alignment horizontal="center" vertical="center"/>
      <protection locked="0"/>
    </xf>
    <xf numFmtId="0" fontId="46" fillId="25" borderId="10" xfId="39" applyFont="1" applyFill="1" applyBorder="1" applyAlignment="1" applyProtection="1">
      <alignment horizontal="left" vertical="top" wrapText="1"/>
      <protection locked="0"/>
    </xf>
    <xf numFmtId="0" fontId="46" fillId="25" borderId="11" xfId="39" applyFont="1" applyFill="1" applyBorder="1" applyAlignment="1" applyProtection="1">
      <alignment horizontal="left" vertical="top" wrapText="1"/>
      <protection locked="0"/>
    </xf>
    <xf numFmtId="0" fontId="46" fillId="25" borderId="18" xfId="39" applyFont="1" applyFill="1" applyBorder="1" applyAlignment="1" applyProtection="1">
      <alignment horizontal="left" vertical="top" wrapText="1"/>
      <protection locked="0"/>
    </xf>
    <xf numFmtId="0" fontId="59" fillId="0" borderId="25" xfId="32" applyFont="1" applyBorder="1" applyAlignment="1">
      <alignment horizontal="center" vertical="center" wrapText="1"/>
    </xf>
    <xf numFmtId="0" fontId="59" fillId="0" borderId="26" xfId="32" applyFont="1" applyBorder="1" applyAlignment="1">
      <alignment horizontal="center" vertical="center" wrapText="1"/>
    </xf>
    <xf numFmtId="0" fontId="59" fillId="0" borderId="27" xfId="32" applyFont="1" applyBorder="1" applyAlignment="1">
      <alignment horizontal="center" vertical="center" wrapText="1"/>
    </xf>
    <xf numFmtId="0" fontId="59" fillId="0" borderId="10" xfId="32" applyFont="1" applyBorder="1" applyAlignment="1">
      <alignment horizontal="left" vertical="center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1" xfId="49" builtinId="16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663"/>
          <c:y val="4.498269896193771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684"/>
          <c:y val="0.35682819383259912"/>
          <c:w val="0.40724026888639714"/>
          <c:h val="0.3171806167400881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-4</c:v>
                </c:pt>
                <c:pt idx="1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86"/>
          <c:y val="0.79295154185022021"/>
          <c:w val="0.79864341620499002"/>
          <c:h val="9.69162995594713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'Informe de Revisión'!$D$31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'Informe de Revisión'!$C$32:$C$36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Revisión'!$D$32:$D$36</c:f>
              <c:numCache>
                <c:formatCode>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1937152"/>
        <c:axId val="76578112"/>
        <c:axId val="0"/>
      </c:bar3DChart>
      <c:catAx>
        <c:axId val="101937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76578112"/>
        <c:crosses val="autoZero"/>
        <c:auto val="1"/>
        <c:lblAlgn val="ctr"/>
        <c:lblOffset val="100"/>
        <c:noMultiLvlLbl val="0"/>
      </c:catAx>
      <c:valAx>
        <c:axId val="76578112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101937152"/>
        <c:crosses val="autoZero"/>
        <c:crossBetween val="between"/>
      </c:valAx>
    </c:plotArea>
    <c:legend>
      <c:legendPos val="t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8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491E-2"/>
          <c:y val="0.21183913404912802"/>
          <c:w val="0.88112000935589063"/>
          <c:h val="0.588788181401252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Revisión'!$C$55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'Informe de Revisión'!$C$53:$C$54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Revisión'!$D$53:$D$54</c:f>
              <c:numCache>
                <c:formatCode>0</c:formatCode>
                <c:ptCount val="2"/>
                <c:pt idx="0">
                  <c:v>138</c:v>
                </c:pt>
                <c:pt idx="1">
                  <c:v>137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1937664"/>
        <c:axId val="98010240"/>
      </c:barChart>
      <c:catAx>
        <c:axId val="1019376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8010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010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1937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17"/>
          <c:y val="0.82800161719065857"/>
          <c:w val="0.630044843049327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34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13"/>
          <c:w val="0.63796133567662561"/>
          <c:h val="0.611943922023937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Revisión'!$C$71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'Informe de Revisión'!$D$71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'Informe de Revisión'!$C$72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'Informe de Revisión'!$D$72</c:f>
              <c:numCache>
                <c:formatCode>0</c:formatCode>
                <c:ptCount val="1"/>
                <c:pt idx="0">
                  <c:v>3</c:v>
                </c:pt>
              </c:numCache>
            </c:numRef>
          </c:val>
        </c:ser>
        <c:ser>
          <c:idx val="2"/>
          <c:order val="2"/>
          <c:tx>
            <c:strRef>
              <c:f>'Informe de Revisión'!$C$73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'Informe de Revisión'!$D$73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938688"/>
        <c:axId val="98011968"/>
        <c:axId val="0"/>
      </c:bar3DChart>
      <c:catAx>
        <c:axId val="10193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193"/>
              <c:y val="0.86194519528342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801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01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35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1938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4"/>
          <c:y val="0.48803827751196172"/>
          <c:w val="0.19819863412917488"/>
          <c:h val="0.153110047846889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47624</xdr:colOff>
      <xdr:row>1</xdr:row>
      <xdr:rowOff>133350</xdr:rowOff>
    </xdr:from>
    <xdr:to>
      <xdr:col>1</xdr:col>
      <xdr:colOff>1745663</xdr:colOff>
      <xdr:row>1</xdr:row>
      <xdr:rowOff>495300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49" y="285750"/>
          <a:ext cx="1698039" cy="361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2</xdr:row>
      <xdr:rowOff>66675</xdr:rowOff>
    </xdr:from>
    <xdr:to>
      <xdr:col>2</xdr:col>
      <xdr:colOff>1092085</xdr:colOff>
      <xdr:row>4</xdr:row>
      <xdr:rowOff>76200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390525"/>
          <a:ext cx="1787410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57150</xdr:rowOff>
    </xdr:from>
    <xdr:to>
      <xdr:col>2</xdr:col>
      <xdr:colOff>939685</xdr:colOff>
      <xdr:row>2</xdr:row>
      <xdr:rowOff>95250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1787410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8</xdr:row>
      <xdr:rowOff>123826</xdr:rowOff>
    </xdr:from>
    <xdr:to>
      <xdr:col>10</xdr:col>
      <xdr:colOff>476250</xdr:colOff>
      <xdr:row>20</xdr:row>
      <xdr:rowOff>19051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180974</xdr:colOff>
      <xdr:row>23</xdr:row>
      <xdr:rowOff>152400</xdr:rowOff>
    </xdr:from>
    <xdr:to>
      <xdr:col>12</xdr:col>
      <xdr:colOff>0</xdr:colOff>
      <xdr:row>45</xdr:row>
      <xdr:rowOff>152400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50</xdr:row>
      <xdr:rowOff>0</xdr:rowOff>
    </xdr:from>
    <xdr:to>
      <xdr:col>11</xdr:col>
      <xdr:colOff>209550</xdr:colOff>
      <xdr:row>64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66</xdr:row>
      <xdr:rowOff>95250</xdr:rowOff>
    </xdr:from>
    <xdr:to>
      <xdr:col>11</xdr:col>
      <xdr:colOff>219075</xdr:colOff>
      <xdr:row>78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"/>
  <sheetViews>
    <sheetView workbookViewId="0">
      <selection activeCell="F13" sqref="F13"/>
    </sheetView>
  </sheetViews>
  <sheetFormatPr baseColWidth="10" defaultColWidth="9.140625" defaultRowHeight="12.75"/>
  <cols>
    <col min="1" max="1" width="9" style="65" customWidth="1"/>
    <col min="2" max="2" width="7.42578125" style="65" customWidth="1"/>
    <col min="3" max="3" width="9" style="65" customWidth="1"/>
    <col min="4" max="4" width="12.85546875" style="65" customWidth="1"/>
    <col min="5" max="5" width="15.5703125" style="65" customWidth="1"/>
    <col min="6" max="6" width="26.140625" style="65" customWidth="1"/>
    <col min="7" max="7" width="13.5703125" style="65" customWidth="1"/>
    <col min="8" max="8" width="15" style="65" customWidth="1"/>
    <col min="9" max="16384" width="9.140625" style="65"/>
  </cols>
  <sheetData>
    <row r="1" spans="1:9">
      <c r="A1" s="64"/>
      <c r="B1" s="64"/>
      <c r="C1" s="64"/>
      <c r="D1" s="64"/>
      <c r="E1" s="64"/>
      <c r="F1" s="64"/>
      <c r="G1" s="64"/>
      <c r="H1" s="64"/>
      <c r="I1" s="64"/>
    </row>
    <row r="2" spans="1:9" ht="15.75">
      <c r="A2" s="64"/>
      <c r="B2" s="181" t="s">
        <v>63</v>
      </c>
      <c r="C2" s="181"/>
      <c r="D2" s="181"/>
      <c r="E2" s="181"/>
      <c r="F2" s="181"/>
      <c r="G2" s="181"/>
      <c r="H2" s="181"/>
      <c r="I2" s="64"/>
    </row>
    <row r="3" spans="1:9" ht="13.5" thickBot="1">
      <c r="A3" s="64"/>
      <c r="B3" s="64"/>
      <c r="C3" s="64"/>
      <c r="D3" s="64"/>
      <c r="E3" s="64"/>
      <c r="F3" s="64"/>
      <c r="G3" s="64"/>
      <c r="H3" s="64"/>
      <c r="I3" s="64"/>
    </row>
    <row r="4" spans="1:9" ht="36.75" customHeight="1">
      <c r="A4" s="64"/>
      <c r="B4" s="125" t="s">
        <v>64</v>
      </c>
      <c r="C4" s="126" t="s">
        <v>65</v>
      </c>
      <c r="D4" s="126" t="s">
        <v>66</v>
      </c>
      <c r="E4" s="126" t="s">
        <v>67</v>
      </c>
      <c r="F4" s="126" t="s">
        <v>6</v>
      </c>
      <c r="G4" s="126" t="s">
        <v>68</v>
      </c>
      <c r="H4" s="127" t="s">
        <v>69</v>
      </c>
      <c r="I4" s="64"/>
    </row>
    <row r="5" spans="1:9">
      <c r="A5" s="64"/>
      <c r="B5" s="66">
        <v>1</v>
      </c>
      <c r="C5" s="114">
        <v>0.1</v>
      </c>
      <c r="D5" s="67">
        <v>41360</v>
      </c>
      <c r="E5" s="68" t="s">
        <v>174</v>
      </c>
      <c r="F5" s="68" t="s">
        <v>199</v>
      </c>
      <c r="G5" s="68" t="s">
        <v>70</v>
      </c>
      <c r="H5" s="69" t="s">
        <v>173</v>
      </c>
      <c r="I5" s="64"/>
    </row>
    <row r="6" spans="1:9">
      <c r="A6" s="64"/>
      <c r="B6" s="66">
        <v>2</v>
      </c>
      <c r="C6" s="133">
        <v>0.2</v>
      </c>
      <c r="D6" s="67">
        <v>41383</v>
      </c>
      <c r="E6" s="68" t="s">
        <v>174</v>
      </c>
      <c r="F6" s="68" t="s">
        <v>199</v>
      </c>
      <c r="G6" s="68" t="s">
        <v>70</v>
      </c>
      <c r="H6" s="69" t="s">
        <v>173</v>
      </c>
      <c r="I6" s="64"/>
    </row>
    <row r="7" spans="1:9" ht="13.5" thickBot="1">
      <c r="B7" s="128">
        <v>3</v>
      </c>
      <c r="C7" s="129" t="s">
        <v>230</v>
      </c>
      <c r="D7" s="130">
        <v>41400</v>
      </c>
      <c r="E7" s="131" t="s">
        <v>174</v>
      </c>
      <c r="F7" s="131" t="s">
        <v>199</v>
      </c>
      <c r="G7" s="131" t="s">
        <v>200</v>
      </c>
      <c r="H7" s="132" t="s">
        <v>176</v>
      </c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workbookViewId="0">
      <selection activeCell="B4" sqref="B4"/>
    </sheetView>
  </sheetViews>
  <sheetFormatPr baseColWidth="10" defaultColWidth="9.140625" defaultRowHeight="12.75"/>
  <cols>
    <col min="1" max="1" width="3" style="35" customWidth="1"/>
    <col min="2" max="2" width="27.85546875" style="35" customWidth="1"/>
    <col min="3" max="3" width="11.5703125" style="35" customWidth="1"/>
    <col min="4" max="4" width="12.42578125" style="35" customWidth="1"/>
    <col min="5" max="5" width="60.28515625" style="35" customWidth="1"/>
    <col min="6" max="16384" width="9.140625" style="35"/>
  </cols>
  <sheetData>
    <row r="1" spans="1:8" s="59" customFormat="1" ht="12" customHeight="1"/>
    <row r="2" spans="1:8" s="59" customFormat="1" ht="48.75" customHeight="1">
      <c r="A2" s="36"/>
      <c r="B2" s="60"/>
      <c r="C2" s="194" t="s">
        <v>175</v>
      </c>
      <c r="D2" s="195"/>
      <c r="E2" s="196"/>
    </row>
    <row r="3" spans="1:8" s="59" customFormat="1">
      <c r="A3" s="36"/>
      <c r="B3" s="61" t="s">
        <v>231</v>
      </c>
      <c r="C3" s="202" t="s">
        <v>198</v>
      </c>
      <c r="D3" s="203"/>
      <c r="E3" s="204"/>
    </row>
    <row r="4" spans="1:8" s="59" customFormat="1" ht="21.75" customHeight="1">
      <c r="A4" s="36"/>
      <c r="B4" s="62" t="s">
        <v>43</v>
      </c>
      <c r="C4" s="63"/>
      <c r="D4" s="63"/>
    </row>
    <row r="5" spans="1:8" ht="24.75" customHeight="1">
      <c r="A5" s="36"/>
      <c r="B5" s="197" t="s">
        <v>71</v>
      </c>
      <c r="C5" s="198"/>
      <c r="D5" s="198"/>
      <c r="E5" s="199"/>
    </row>
    <row r="6" spans="1:8">
      <c r="A6" s="36"/>
      <c r="B6" s="49"/>
      <c r="C6" s="49"/>
      <c r="D6" s="49"/>
      <c r="E6" s="49"/>
    </row>
    <row r="7" spans="1:8">
      <c r="A7" s="36"/>
      <c r="B7" s="48" t="s">
        <v>5</v>
      </c>
      <c r="C7" s="47"/>
      <c r="D7" s="47"/>
    </row>
    <row r="8" spans="1:8">
      <c r="A8" s="36"/>
      <c r="B8" s="37" t="s">
        <v>5</v>
      </c>
      <c r="C8" s="72"/>
      <c r="D8" s="200" t="s">
        <v>6</v>
      </c>
      <c r="E8" s="201"/>
    </row>
    <row r="9" spans="1:8">
      <c r="A9" s="36"/>
      <c r="B9" s="73"/>
      <c r="C9" s="63"/>
      <c r="D9" s="74"/>
      <c r="E9" s="74"/>
    </row>
    <row r="10" spans="1:8" ht="12" customHeight="1">
      <c r="A10" s="36"/>
      <c r="B10" s="75" t="s">
        <v>94</v>
      </c>
      <c r="C10" s="59"/>
      <c r="D10" s="76" t="s">
        <v>44</v>
      </c>
      <c r="E10" s="76"/>
    </row>
    <row r="11" spans="1:8" ht="9.9499999999999993" customHeight="1">
      <c r="A11" s="36"/>
      <c r="B11" s="77"/>
      <c r="C11" s="59"/>
      <c r="D11" s="78"/>
      <c r="E11" s="78"/>
    </row>
    <row r="12" spans="1:8" ht="12" customHeight="1">
      <c r="A12" s="36"/>
      <c r="B12" s="79" t="s">
        <v>94</v>
      </c>
      <c r="C12" s="59"/>
      <c r="D12" s="76" t="s">
        <v>45</v>
      </c>
      <c r="E12" s="76"/>
    </row>
    <row r="13" spans="1:8" ht="9.9499999999999993" customHeight="1">
      <c r="A13" s="36"/>
      <c r="B13" s="59"/>
      <c r="C13" s="59"/>
      <c r="D13" s="78"/>
      <c r="E13" s="78"/>
    </row>
    <row r="14" spans="1:8" ht="12" customHeight="1">
      <c r="A14" s="34"/>
      <c r="B14" s="80" t="s">
        <v>94</v>
      </c>
      <c r="C14" s="59"/>
      <c r="D14" s="76" t="s">
        <v>100</v>
      </c>
      <c r="E14" s="76"/>
    </row>
    <row r="15" spans="1:8">
      <c r="A15" s="34"/>
      <c r="B15" s="59"/>
      <c r="C15" s="59"/>
      <c r="D15" s="78"/>
      <c r="E15" s="78"/>
    </row>
    <row r="16" spans="1:8" ht="12" customHeight="1">
      <c r="A16" s="34"/>
      <c r="B16" s="81" t="s">
        <v>94</v>
      </c>
      <c r="C16" s="59"/>
      <c r="D16" s="76" t="s">
        <v>46</v>
      </c>
      <c r="E16" s="76"/>
      <c r="H16" s="38"/>
    </row>
    <row r="17" spans="1:8" s="50" customFormat="1" ht="12" customHeight="1">
      <c r="A17" s="39"/>
      <c r="B17" s="40"/>
      <c r="D17" s="51"/>
      <c r="E17" s="51"/>
      <c r="H17" s="41"/>
    </row>
    <row r="18" spans="1:8">
      <c r="A18" s="34"/>
    </row>
    <row r="19" spans="1:8" s="55" customFormat="1" ht="16.5" customHeight="1">
      <c r="B19" s="188" t="s">
        <v>47</v>
      </c>
      <c r="C19" s="189"/>
      <c r="D19" s="189"/>
      <c r="E19" s="190"/>
    </row>
    <row r="20" spans="1:8" s="55" customFormat="1" ht="13.5" customHeight="1">
      <c r="B20" s="42" t="s">
        <v>72</v>
      </c>
      <c r="C20" s="191" t="s">
        <v>6</v>
      </c>
      <c r="D20" s="192"/>
      <c r="E20" s="193"/>
    </row>
    <row r="21" spans="1:8" s="55" customFormat="1" ht="12.75" customHeight="1">
      <c r="B21" s="56" t="s">
        <v>49</v>
      </c>
      <c r="C21" s="205" t="s">
        <v>50</v>
      </c>
      <c r="D21" s="206"/>
      <c r="E21" s="207"/>
    </row>
    <row r="22" spans="1:8" s="55" customFormat="1" ht="12.75" customHeight="1">
      <c r="B22" s="56" t="s">
        <v>17</v>
      </c>
      <c r="C22" s="205" t="s">
        <v>18</v>
      </c>
      <c r="D22" s="206"/>
      <c r="E22" s="207"/>
    </row>
    <row r="23" spans="1:8" s="55" customFormat="1" ht="12.75" customHeight="1">
      <c r="B23" s="56" t="s">
        <v>3</v>
      </c>
      <c r="C23" s="205" t="s">
        <v>101</v>
      </c>
      <c r="D23" s="206"/>
      <c r="E23" s="207"/>
    </row>
    <row r="24" spans="1:8" s="55" customFormat="1" ht="13.5" customHeight="1">
      <c r="B24" s="56" t="s">
        <v>7</v>
      </c>
      <c r="C24" s="205" t="s">
        <v>8</v>
      </c>
      <c r="D24" s="206"/>
      <c r="E24" s="207"/>
    </row>
    <row r="25" spans="1:8" s="55" customFormat="1" ht="13.5" customHeight="1">
      <c r="B25" s="57"/>
      <c r="C25" s="58"/>
      <c r="D25" s="58"/>
      <c r="E25" s="58"/>
    </row>
    <row r="26" spans="1:8">
      <c r="A26" s="34"/>
      <c r="B26" s="48"/>
    </row>
    <row r="27" spans="1:8" s="55" customFormat="1" ht="16.5" customHeight="1">
      <c r="B27" s="188" t="s">
        <v>53</v>
      </c>
      <c r="C27" s="189"/>
      <c r="D27" s="189"/>
      <c r="E27" s="190"/>
    </row>
    <row r="28" spans="1:8" s="55" customFormat="1" ht="13.5" customHeight="1">
      <c r="B28" s="42" t="s">
        <v>72</v>
      </c>
      <c r="C28" s="191" t="s">
        <v>6</v>
      </c>
      <c r="D28" s="192"/>
      <c r="E28" s="193"/>
    </row>
    <row r="29" spans="1:8" ht="12.75" customHeight="1">
      <c r="A29" s="34"/>
      <c r="B29" s="208" t="s">
        <v>51</v>
      </c>
      <c r="C29" s="209"/>
      <c r="D29" s="209"/>
      <c r="E29" s="210"/>
      <c r="F29" s="55"/>
      <c r="G29" s="55"/>
    </row>
    <row r="30" spans="1:8" ht="16.5" customHeight="1">
      <c r="A30" s="34"/>
      <c r="B30" s="45" t="s">
        <v>113</v>
      </c>
      <c r="C30" s="182" t="s">
        <v>114</v>
      </c>
      <c r="D30" s="183"/>
      <c r="E30" s="184"/>
      <c r="F30" s="55"/>
      <c r="G30" s="55"/>
    </row>
    <row r="31" spans="1:8" ht="16.5" customHeight="1">
      <c r="A31" s="34"/>
      <c r="B31" s="43" t="s">
        <v>115</v>
      </c>
      <c r="C31" s="182" t="s">
        <v>116</v>
      </c>
      <c r="D31" s="183"/>
      <c r="E31" s="184"/>
      <c r="F31" s="55"/>
      <c r="G31" s="55"/>
    </row>
    <row r="32" spans="1:8" ht="16.5" customHeight="1">
      <c r="A32" s="34"/>
      <c r="B32" s="43" t="s">
        <v>9</v>
      </c>
      <c r="C32" s="182" t="s">
        <v>54</v>
      </c>
      <c r="D32" s="183"/>
      <c r="E32" s="184"/>
      <c r="F32" s="55"/>
      <c r="G32" s="55"/>
    </row>
    <row r="33" spans="1:7" ht="16.5" customHeight="1">
      <c r="A33" s="34"/>
      <c r="B33" s="43" t="s">
        <v>21</v>
      </c>
      <c r="C33" s="182" t="s">
        <v>73</v>
      </c>
      <c r="D33" s="183"/>
      <c r="E33" s="184"/>
      <c r="F33" s="55"/>
      <c r="G33" s="55"/>
    </row>
    <row r="34" spans="1:7" ht="16.5" customHeight="1">
      <c r="A34" s="34"/>
      <c r="B34" s="43" t="s">
        <v>1</v>
      </c>
      <c r="C34" s="182" t="s">
        <v>74</v>
      </c>
      <c r="D34" s="183"/>
      <c r="E34" s="184"/>
    </row>
    <row r="35" spans="1:7" ht="16.5" customHeight="1">
      <c r="A35" s="34"/>
      <c r="B35" s="43" t="s">
        <v>22</v>
      </c>
      <c r="C35" s="182" t="s">
        <v>75</v>
      </c>
      <c r="D35" s="183"/>
      <c r="E35" s="184"/>
    </row>
    <row r="36" spans="1:7" ht="16.5" customHeight="1">
      <c r="A36" s="34"/>
      <c r="B36" s="208" t="s">
        <v>52</v>
      </c>
      <c r="C36" s="209"/>
      <c r="D36" s="209"/>
      <c r="E36" s="210"/>
    </row>
    <row r="37" spans="1:7" ht="16.5" customHeight="1">
      <c r="A37" s="34"/>
      <c r="B37" s="43" t="s">
        <v>32</v>
      </c>
      <c r="C37" s="182" t="s">
        <v>76</v>
      </c>
      <c r="D37" s="183"/>
      <c r="E37" s="184"/>
    </row>
    <row r="38" spans="1:7" ht="16.5" customHeight="1">
      <c r="A38" s="34"/>
      <c r="B38" s="43" t="s">
        <v>38</v>
      </c>
      <c r="C38" s="182" t="s">
        <v>87</v>
      </c>
      <c r="D38" s="183"/>
      <c r="E38" s="184"/>
    </row>
    <row r="39" spans="1:7" ht="17.25" customHeight="1">
      <c r="A39" s="34"/>
      <c r="B39" s="43" t="s">
        <v>102</v>
      </c>
      <c r="C39" s="182" t="s">
        <v>103</v>
      </c>
      <c r="D39" s="183"/>
      <c r="E39" s="184"/>
    </row>
    <row r="40" spans="1:7" ht="16.5" customHeight="1">
      <c r="A40" s="34"/>
      <c r="B40" s="43" t="s">
        <v>142</v>
      </c>
      <c r="C40" s="182" t="s">
        <v>143</v>
      </c>
      <c r="D40" s="183"/>
      <c r="E40" s="184"/>
    </row>
    <row r="41" spans="1:7" ht="16.5" customHeight="1">
      <c r="A41" s="34"/>
      <c r="B41" s="43" t="s">
        <v>0</v>
      </c>
      <c r="C41" s="182" t="s">
        <v>105</v>
      </c>
      <c r="D41" s="183"/>
      <c r="E41" s="184"/>
    </row>
    <row r="42" spans="1:7" ht="16.5" customHeight="1">
      <c r="A42" s="34"/>
      <c r="B42" s="43" t="s">
        <v>4</v>
      </c>
      <c r="C42" s="182" t="s">
        <v>104</v>
      </c>
      <c r="D42" s="183"/>
      <c r="E42" s="184"/>
    </row>
    <row r="43" spans="1:7" ht="16.5" customHeight="1">
      <c r="A43" s="34"/>
      <c r="B43" s="46" t="s">
        <v>58</v>
      </c>
      <c r="C43" s="182" t="s">
        <v>79</v>
      </c>
      <c r="D43" s="183"/>
      <c r="E43" s="184"/>
    </row>
    <row r="44" spans="1:7" ht="16.5" customHeight="1">
      <c r="A44" s="34"/>
      <c r="B44" s="46" t="s">
        <v>59</v>
      </c>
      <c r="C44" s="182" t="s">
        <v>80</v>
      </c>
      <c r="D44" s="183"/>
      <c r="E44" s="184"/>
    </row>
    <row r="45" spans="1:7" ht="16.5" customHeight="1">
      <c r="A45" s="34"/>
      <c r="B45" s="43" t="s">
        <v>14</v>
      </c>
      <c r="C45" s="182" t="s">
        <v>77</v>
      </c>
      <c r="D45" s="183"/>
      <c r="E45" s="184"/>
    </row>
    <row r="46" spans="1:7" ht="16.5" customHeight="1">
      <c r="A46" s="34"/>
      <c r="B46" s="46" t="s">
        <v>60</v>
      </c>
      <c r="C46" s="182" t="s">
        <v>82</v>
      </c>
      <c r="D46" s="183"/>
      <c r="E46" s="184"/>
    </row>
    <row r="47" spans="1:7" ht="16.5" customHeight="1">
      <c r="A47" s="34"/>
      <c r="B47" s="46" t="s">
        <v>61</v>
      </c>
      <c r="C47" s="182" t="s">
        <v>83</v>
      </c>
      <c r="D47" s="183"/>
      <c r="E47" s="184"/>
    </row>
    <row r="48" spans="1:7" ht="16.5" customHeight="1">
      <c r="A48" s="34"/>
      <c r="B48" s="43" t="s">
        <v>15</v>
      </c>
      <c r="C48" s="182" t="s">
        <v>81</v>
      </c>
      <c r="D48" s="183"/>
      <c r="E48" s="184"/>
    </row>
    <row r="49" spans="1:13" ht="16.5" customHeight="1">
      <c r="A49" s="34"/>
      <c r="B49" s="43" t="s">
        <v>144</v>
      </c>
      <c r="C49" s="182" t="s">
        <v>78</v>
      </c>
      <c r="D49" s="183"/>
      <c r="E49" s="184"/>
    </row>
    <row r="50" spans="1:13" ht="16.5" customHeight="1">
      <c r="A50" s="55"/>
      <c r="B50" s="70"/>
      <c r="C50" s="58"/>
      <c r="D50" s="58"/>
      <c r="E50" s="58"/>
      <c r="F50" s="55"/>
      <c r="G50" s="55"/>
      <c r="H50" s="55"/>
      <c r="I50" s="55"/>
      <c r="J50" s="55"/>
      <c r="K50" s="55"/>
      <c r="L50" s="55"/>
      <c r="M50" s="55"/>
    </row>
    <row r="51" spans="1:13" s="55" customFormat="1" ht="16.5" customHeight="1">
      <c r="A51" s="34"/>
      <c r="B51" s="48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</row>
    <row r="52" spans="1:13" s="55" customFormat="1" ht="16.5" customHeight="1">
      <c r="B52" s="188" t="s">
        <v>55</v>
      </c>
      <c r="C52" s="189"/>
      <c r="D52" s="189"/>
      <c r="E52" s="190"/>
    </row>
    <row r="53" spans="1:13" ht="16.5" customHeight="1">
      <c r="A53" s="55"/>
      <c r="B53" s="42" t="s">
        <v>48</v>
      </c>
      <c r="C53" s="191" t="s">
        <v>6</v>
      </c>
      <c r="D53" s="192"/>
      <c r="E53" s="193"/>
      <c r="F53" s="55"/>
      <c r="G53" s="55"/>
      <c r="H53" s="55"/>
      <c r="I53" s="55"/>
      <c r="J53" s="55"/>
      <c r="K53" s="55"/>
      <c r="L53" s="55"/>
      <c r="M53" s="55"/>
    </row>
    <row r="54" spans="1:13" ht="16.5" customHeight="1">
      <c r="A54" s="34"/>
      <c r="B54" s="43" t="s">
        <v>145</v>
      </c>
      <c r="C54" s="182" t="s">
        <v>76</v>
      </c>
      <c r="D54" s="183"/>
      <c r="E54" s="184"/>
    </row>
    <row r="55" spans="1:13" ht="16.5" customHeight="1">
      <c r="A55" s="34"/>
      <c r="B55" s="43" t="s">
        <v>122</v>
      </c>
      <c r="C55" s="182" t="s">
        <v>88</v>
      </c>
      <c r="D55" s="183"/>
      <c r="E55" s="184"/>
    </row>
    <row r="56" spans="1:13" ht="16.5" customHeight="1">
      <c r="A56" s="34"/>
      <c r="B56" s="43" t="s">
        <v>86</v>
      </c>
      <c r="C56" s="182" t="s">
        <v>89</v>
      </c>
      <c r="D56" s="183"/>
      <c r="E56" s="184"/>
    </row>
    <row r="57" spans="1:13" ht="16.5" customHeight="1">
      <c r="A57" s="34"/>
      <c r="B57" s="43" t="s">
        <v>112</v>
      </c>
      <c r="C57" s="182" t="s">
        <v>106</v>
      </c>
      <c r="D57" s="186"/>
      <c r="E57" s="187"/>
    </row>
    <row r="58" spans="1:13" ht="16.5" customHeight="1">
      <c r="A58" s="34"/>
      <c r="B58" s="43" t="s">
        <v>23</v>
      </c>
      <c r="C58" s="182" t="s">
        <v>93</v>
      </c>
      <c r="D58" s="186"/>
      <c r="E58" s="187"/>
    </row>
    <row r="59" spans="1:13" ht="16.5" customHeight="1">
      <c r="A59" s="34"/>
      <c r="B59" s="43" t="s">
        <v>90</v>
      </c>
      <c r="C59" s="182" t="s">
        <v>84</v>
      </c>
      <c r="D59" s="186"/>
      <c r="E59" s="187"/>
    </row>
    <row r="60" spans="1:13" ht="54" customHeight="1">
      <c r="A60" s="34"/>
      <c r="B60" s="43" t="s">
        <v>35</v>
      </c>
      <c r="C60" s="182" t="s">
        <v>107</v>
      </c>
      <c r="D60" s="186"/>
      <c r="E60" s="187"/>
    </row>
    <row r="61" spans="1:13" ht="16.5" customHeight="1">
      <c r="A61" s="34"/>
      <c r="B61" s="43" t="s">
        <v>56</v>
      </c>
      <c r="C61" s="185" t="s">
        <v>92</v>
      </c>
      <c r="D61" s="186"/>
      <c r="E61" s="187"/>
    </row>
    <row r="62" spans="1:13" ht="30" customHeight="1">
      <c r="A62" s="34"/>
      <c r="B62" s="43" t="s">
        <v>27</v>
      </c>
      <c r="C62" s="182" t="s">
        <v>57</v>
      </c>
      <c r="D62" s="186"/>
      <c r="E62" s="187"/>
    </row>
    <row r="63" spans="1:13" ht="16.5" customHeight="1">
      <c r="A63" s="34"/>
      <c r="B63" s="43" t="s">
        <v>28</v>
      </c>
      <c r="C63" s="185" t="s">
        <v>62</v>
      </c>
      <c r="D63" s="186"/>
      <c r="E63" s="187"/>
    </row>
    <row r="64" spans="1:13" ht="16.5" customHeight="1">
      <c r="A64" s="34"/>
      <c r="B64" s="43" t="s">
        <v>29</v>
      </c>
      <c r="C64" s="185" t="s">
        <v>85</v>
      </c>
      <c r="D64" s="186"/>
      <c r="E64" s="187"/>
    </row>
    <row r="65" spans="1:8" ht="16.5" customHeight="1">
      <c r="A65" s="34"/>
      <c r="B65" s="43" t="s">
        <v>99</v>
      </c>
      <c r="C65" s="182" t="s">
        <v>78</v>
      </c>
      <c r="D65" s="183"/>
      <c r="E65" s="184"/>
    </row>
    <row r="66" spans="1:8" ht="16.5" customHeight="1">
      <c r="A66" s="34"/>
      <c r="B66" s="44"/>
      <c r="C66" s="52"/>
      <c r="D66" s="53"/>
      <c r="E66" s="53"/>
    </row>
    <row r="67" spans="1:8" ht="16.5" customHeight="1">
      <c r="A67" s="34"/>
      <c r="B67" s="212"/>
      <c r="C67" s="212"/>
      <c r="D67" s="212"/>
      <c r="E67" s="212"/>
      <c r="F67" s="54"/>
      <c r="G67" s="54"/>
      <c r="H67" s="54"/>
    </row>
    <row r="68" spans="1:8" ht="16.5" customHeight="1">
      <c r="A68" s="34"/>
      <c r="B68" s="211"/>
      <c r="C68" s="211"/>
      <c r="D68" s="211"/>
      <c r="E68" s="211"/>
      <c r="F68" s="54"/>
      <c r="G68" s="54"/>
      <c r="H68" s="54"/>
    </row>
    <row r="69" spans="1:8" ht="16.5" customHeight="1">
      <c r="A69" s="34"/>
      <c r="B69" s="211"/>
      <c r="C69" s="211"/>
      <c r="D69" s="211"/>
      <c r="E69" s="211"/>
      <c r="F69" s="54"/>
      <c r="G69" s="54"/>
      <c r="H69" s="54"/>
    </row>
    <row r="70" spans="1:8" ht="16.5" customHeight="1">
      <c r="A70" s="34"/>
      <c r="B70" s="211"/>
      <c r="C70" s="211"/>
      <c r="D70" s="211"/>
      <c r="E70" s="211"/>
      <c r="F70" s="54"/>
      <c r="G70" s="54"/>
      <c r="H70" s="54"/>
    </row>
    <row r="71" spans="1:8" ht="16.5" customHeight="1">
      <c r="A71" s="34"/>
      <c r="B71" s="211"/>
      <c r="C71" s="211"/>
      <c r="D71" s="211"/>
      <c r="E71" s="211"/>
      <c r="F71" s="54"/>
      <c r="G71" s="54"/>
      <c r="H71" s="54"/>
    </row>
    <row r="72" spans="1:8" ht="16.5" customHeight="1">
      <c r="A72" s="34"/>
      <c r="B72" s="211"/>
      <c r="C72" s="211"/>
      <c r="D72" s="211"/>
      <c r="E72" s="211"/>
      <c r="F72" s="54"/>
      <c r="G72" s="54"/>
      <c r="H72" s="54"/>
    </row>
    <row r="73" spans="1:8" ht="16.5" customHeight="1">
      <c r="A73" s="39"/>
      <c r="B73" s="211"/>
      <c r="C73" s="211"/>
      <c r="D73" s="211"/>
      <c r="E73" s="211"/>
      <c r="F73" s="54"/>
      <c r="G73" s="54"/>
      <c r="H73" s="54"/>
    </row>
    <row r="74" spans="1:8" ht="16.5" customHeight="1">
      <c r="A74" s="34"/>
      <c r="B74" s="211"/>
      <c r="C74" s="211"/>
      <c r="D74" s="211"/>
      <c r="E74" s="211"/>
      <c r="F74" s="54"/>
      <c r="G74" s="54"/>
      <c r="H74" s="54"/>
    </row>
    <row r="75" spans="1:8" ht="16.5" customHeight="1">
      <c r="A75" s="34"/>
      <c r="B75" s="211"/>
      <c r="C75" s="211"/>
      <c r="D75" s="211"/>
      <c r="E75" s="211"/>
      <c r="F75" s="54"/>
      <c r="G75" s="54"/>
      <c r="H75" s="54"/>
    </row>
    <row r="76" spans="1:8" ht="16.5" customHeight="1">
      <c r="A76" s="34"/>
      <c r="B76" s="211"/>
      <c r="C76" s="211"/>
      <c r="D76" s="211"/>
      <c r="E76" s="211"/>
      <c r="F76" s="54"/>
      <c r="G76" s="54"/>
      <c r="H76" s="54"/>
    </row>
    <row r="77" spans="1:8" ht="16.5" customHeight="1">
      <c r="A77" s="34"/>
      <c r="B77" s="211"/>
      <c r="C77" s="211"/>
      <c r="D77" s="211"/>
      <c r="E77" s="211"/>
      <c r="F77" s="54"/>
      <c r="G77" s="54"/>
      <c r="H77" s="54"/>
    </row>
    <row r="78" spans="1:8" ht="16.5" customHeight="1">
      <c r="A78" s="34"/>
      <c r="B78" s="211"/>
      <c r="C78" s="211"/>
      <c r="D78" s="211"/>
      <c r="E78" s="211"/>
      <c r="F78" s="54"/>
      <c r="G78" s="54"/>
      <c r="H78" s="54"/>
    </row>
    <row r="79" spans="1:8" ht="16.5" customHeight="1">
      <c r="A79" s="39"/>
      <c r="B79" s="211"/>
      <c r="C79" s="211"/>
      <c r="D79" s="211"/>
      <c r="E79" s="211"/>
      <c r="F79" s="54"/>
      <c r="G79" s="54"/>
      <c r="H79" s="54"/>
    </row>
    <row r="80" spans="1:8" ht="16.5" customHeight="1">
      <c r="A80" s="39"/>
      <c r="B80" s="211"/>
      <c r="C80" s="211"/>
      <c r="D80" s="211"/>
      <c r="E80" s="211"/>
      <c r="F80" s="54"/>
      <c r="G80" s="54"/>
      <c r="H80" s="54"/>
    </row>
    <row r="81" spans="1:8" ht="16.5" customHeight="1">
      <c r="A81" s="39"/>
      <c r="B81" s="211"/>
      <c r="C81" s="211"/>
      <c r="D81" s="211"/>
      <c r="E81" s="211"/>
      <c r="F81" s="54"/>
      <c r="G81" s="54"/>
      <c r="H81" s="54"/>
    </row>
    <row r="82" spans="1:8" ht="16.5" customHeight="1">
      <c r="A82" s="39"/>
      <c r="B82" s="211"/>
      <c r="C82" s="211"/>
      <c r="D82" s="211"/>
      <c r="E82" s="211"/>
      <c r="F82" s="54"/>
      <c r="G82" s="54"/>
      <c r="H82" s="54"/>
    </row>
    <row r="83" spans="1:8" ht="16.5" customHeight="1">
      <c r="A83" s="39"/>
      <c r="B83" s="211"/>
      <c r="C83" s="211"/>
      <c r="D83" s="211"/>
      <c r="E83" s="211"/>
      <c r="F83" s="54"/>
      <c r="G83" s="54"/>
      <c r="H83" s="54"/>
    </row>
    <row r="84" spans="1:8" ht="16.5" customHeight="1">
      <c r="A84" s="39"/>
      <c r="B84" s="211"/>
      <c r="C84" s="211"/>
      <c r="D84" s="211"/>
      <c r="E84" s="211"/>
      <c r="F84" s="54"/>
      <c r="G84" s="54"/>
      <c r="H84" s="54"/>
    </row>
    <row r="85" spans="1:8" ht="16.5" customHeight="1">
      <c r="A85" s="39"/>
      <c r="B85" s="211"/>
      <c r="C85" s="211"/>
      <c r="D85" s="211"/>
      <c r="E85" s="211"/>
      <c r="F85" s="54"/>
      <c r="G85" s="54"/>
      <c r="H85" s="54"/>
    </row>
    <row r="86" spans="1:8" ht="16.5" customHeight="1">
      <c r="A86" s="39"/>
      <c r="B86" s="211"/>
      <c r="C86" s="211"/>
      <c r="D86" s="211"/>
      <c r="E86" s="211"/>
      <c r="F86" s="54"/>
      <c r="G86" s="54"/>
      <c r="H86" s="54"/>
    </row>
    <row r="87" spans="1:8" ht="16.5" customHeight="1">
      <c r="A87" s="39"/>
      <c r="F87" s="54"/>
      <c r="G87" s="54"/>
      <c r="H87" s="54"/>
    </row>
  </sheetData>
  <mergeCells count="67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59"/>
  <sheetViews>
    <sheetView showGridLines="0" tabSelected="1" topLeftCell="C1" zoomScaleNormal="100" workbookViewId="0">
      <selection activeCell="G24" sqref="G24"/>
    </sheetView>
  </sheetViews>
  <sheetFormatPr baseColWidth="10" defaultRowHeight="12.75"/>
  <cols>
    <col min="1" max="1" width="3.5703125" style="3" customWidth="1"/>
    <col min="2" max="2" width="11.42578125" style="3"/>
    <col min="3" max="3" width="16.85546875" style="3" customWidth="1"/>
    <col min="4" max="4" width="37.28515625" style="3" customWidth="1"/>
    <col min="5" max="5" width="36.85546875" style="3" customWidth="1"/>
    <col min="6" max="7" width="16.5703125" style="3" customWidth="1"/>
    <col min="8" max="8" width="11.140625" style="3" bestFit="1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218" t="s">
        <v>42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</row>
    <row r="4" spans="2:25" ht="11.25" customHeight="1">
      <c r="B4" s="4"/>
    </row>
    <row r="5" spans="2:25" ht="15" customHeight="1"/>
    <row r="6" spans="2:25" s="5" customFormat="1" ht="15" customHeight="1">
      <c r="B6" s="213" t="s">
        <v>113</v>
      </c>
      <c r="C6" s="214"/>
      <c r="D6" s="215" t="s">
        <v>176</v>
      </c>
      <c r="E6" s="216"/>
      <c r="F6" s="217"/>
      <c r="G6" s="219"/>
      <c r="H6" s="219"/>
      <c r="Y6" s="3"/>
    </row>
    <row r="7" spans="2:25" s="5" customFormat="1" ht="15" customHeight="1">
      <c r="B7" s="213" t="s">
        <v>177</v>
      </c>
      <c r="C7" s="214"/>
      <c r="D7" s="215" t="s">
        <v>174</v>
      </c>
      <c r="E7" s="216"/>
      <c r="F7" s="217"/>
      <c r="Y7" s="3"/>
    </row>
    <row r="8" spans="2:25" s="5" customFormat="1" ht="15" customHeight="1">
      <c r="B8" s="213" t="s">
        <v>9</v>
      </c>
      <c r="C8" s="214"/>
      <c r="D8" s="215" t="s">
        <v>178</v>
      </c>
      <c r="E8" s="216"/>
      <c r="F8" s="217"/>
      <c r="Y8" s="3"/>
    </row>
    <row r="9" spans="2:25" s="5" customFormat="1" ht="16.5" customHeight="1">
      <c r="B9" s="213" t="s">
        <v>21</v>
      </c>
      <c r="C9" s="214"/>
      <c r="D9" s="88">
        <v>41360</v>
      </c>
      <c r="E9" s="89" t="s">
        <v>22</v>
      </c>
      <c r="F9" s="108">
        <v>41383</v>
      </c>
      <c r="Y9" s="3"/>
    </row>
    <row r="10" spans="2:25" s="5" customFormat="1" ht="15" customHeight="1">
      <c r="B10" s="213" t="s">
        <v>1</v>
      </c>
      <c r="C10" s="214"/>
      <c r="D10" s="215"/>
      <c r="E10" s="216"/>
      <c r="F10" s="217"/>
      <c r="Y10" s="3"/>
    </row>
    <row r="11" spans="2:25" s="17" customFormat="1" ht="15" customHeight="1">
      <c r="B11" s="18"/>
      <c r="C11" s="18"/>
      <c r="D11" s="19"/>
      <c r="E11" s="19"/>
      <c r="Y11" s="20"/>
    </row>
    <row r="12" spans="2:25" ht="38.25">
      <c r="B12" s="120" t="s">
        <v>32</v>
      </c>
      <c r="C12" s="71" t="s">
        <v>122</v>
      </c>
      <c r="D12" s="121" t="s">
        <v>102</v>
      </c>
      <c r="E12" s="122" t="s">
        <v>154</v>
      </c>
      <c r="F12" s="121" t="s">
        <v>151</v>
      </c>
      <c r="G12" s="121" t="s">
        <v>23</v>
      </c>
      <c r="H12" s="123" t="s">
        <v>10</v>
      </c>
      <c r="I12" s="123" t="s">
        <v>11</v>
      </c>
      <c r="J12" s="123" t="s">
        <v>14</v>
      </c>
      <c r="K12" s="123" t="s">
        <v>12</v>
      </c>
      <c r="L12" s="123" t="s">
        <v>13</v>
      </c>
      <c r="M12" s="123" t="s">
        <v>15</v>
      </c>
      <c r="N12" s="123" t="s">
        <v>144</v>
      </c>
    </row>
    <row r="13" spans="2:25" ht="24">
      <c r="B13" s="71">
        <v>1</v>
      </c>
      <c r="C13" s="136" t="s">
        <v>150</v>
      </c>
      <c r="D13" s="137" t="s">
        <v>179</v>
      </c>
      <c r="E13" s="138" t="s">
        <v>156</v>
      </c>
      <c r="F13" s="139" t="s">
        <v>174</v>
      </c>
      <c r="G13" s="139" t="s">
        <v>176</v>
      </c>
      <c r="H13" s="140">
        <v>41310</v>
      </c>
      <c r="I13" s="140">
        <v>41313</v>
      </c>
      <c r="J13" s="141">
        <v>5</v>
      </c>
      <c r="K13" s="140">
        <v>41310</v>
      </c>
      <c r="L13" s="142">
        <v>41383</v>
      </c>
      <c r="M13" s="141">
        <v>5</v>
      </c>
      <c r="N13" s="143" t="s">
        <v>193</v>
      </c>
    </row>
    <row r="14" spans="2:25" ht="24">
      <c r="B14" s="71">
        <v>2</v>
      </c>
      <c r="C14" s="136" t="s">
        <v>150</v>
      </c>
      <c r="D14" s="137" t="s">
        <v>179</v>
      </c>
      <c r="E14" s="144" t="s">
        <v>189</v>
      </c>
      <c r="F14" s="139" t="s">
        <v>174</v>
      </c>
      <c r="G14" s="139" t="s">
        <v>176</v>
      </c>
      <c r="H14" s="140">
        <v>41313</v>
      </c>
      <c r="I14" s="140">
        <v>41314</v>
      </c>
      <c r="J14" s="141">
        <v>6</v>
      </c>
      <c r="K14" s="140">
        <v>41313</v>
      </c>
      <c r="L14" s="142">
        <v>41383</v>
      </c>
      <c r="M14" s="141">
        <v>6</v>
      </c>
      <c r="N14" s="143" t="s">
        <v>194</v>
      </c>
    </row>
    <row r="15" spans="2:25" ht="24">
      <c r="B15" s="71">
        <v>3</v>
      </c>
      <c r="C15" s="136" t="s">
        <v>150</v>
      </c>
      <c r="D15" s="137" t="s">
        <v>179</v>
      </c>
      <c r="E15" s="138" t="s">
        <v>202</v>
      </c>
      <c r="F15" s="139" t="s">
        <v>174</v>
      </c>
      <c r="G15" s="139" t="s">
        <v>176</v>
      </c>
      <c r="H15" s="140">
        <v>41310</v>
      </c>
      <c r="I15" s="140">
        <v>41310</v>
      </c>
      <c r="J15" s="141">
        <v>2</v>
      </c>
      <c r="K15" s="140">
        <v>41310</v>
      </c>
      <c r="L15" s="140">
        <v>41310</v>
      </c>
      <c r="M15" s="141">
        <v>2</v>
      </c>
      <c r="N15" s="143"/>
    </row>
    <row r="16" spans="2:25" ht="24">
      <c r="B16" s="71">
        <v>4</v>
      </c>
      <c r="C16" s="136" t="s">
        <v>150</v>
      </c>
      <c r="D16" s="137" t="s">
        <v>179</v>
      </c>
      <c r="E16" s="138" t="s">
        <v>202</v>
      </c>
      <c r="F16" s="139" t="s">
        <v>174</v>
      </c>
      <c r="G16" s="139" t="s">
        <v>176</v>
      </c>
      <c r="H16" s="140">
        <v>41331</v>
      </c>
      <c r="I16" s="140">
        <v>41331</v>
      </c>
      <c r="J16" s="141">
        <v>2</v>
      </c>
      <c r="K16" s="140">
        <v>41310</v>
      </c>
      <c r="L16" s="140">
        <v>41310</v>
      </c>
      <c r="M16" s="141">
        <v>2</v>
      </c>
      <c r="N16" s="143"/>
    </row>
    <row r="17" spans="2:14" ht="30.75" customHeight="1">
      <c r="B17" s="71">
        <v>5</v>
      </c>
      <c r="C17" s="136" t="s">
        <v>150</v>
      </c>
      <c r="D17" s="137" t="s">
        <v>179</v>
      </c>
      <c r="E17" s="152" t="s">
        <v>203</v>
      </c>
      <c r="F17" s="139" t="s">
        <v>174</v>
      </c>
      <c r="G17" s="139" t="s">
        <v>176</v>
      </c>
      <c r="H17" s="140">
        <v>41310</v>
      </c>
      <c r="I17" s="140">
        <v>41310</v>
      </c>
      <c r="J17" s="141">
        <v>2</v>
      </c>
      <c r="K17" s="140">
        <v>41310</v>
      </c>
      <c r="L17" s="140">
        <v>41310</v>
      </c>
      <c r="M17" s="141">
        <v>2</v>
      </c>
      <c r="N17" s="143"/>
    </row>
    <row r="18" spans="2:14" ht="24">
      <c r="B18" s="71">
        <v>6</v>
      </c>
      <c r="C18" s="136" t="s">
        <v>150</v>
      </c>
      <c r="D18" s="137" t="s">
        <v>201</v>
      </c>
      <c r="E18" s="138" t="s">
        <v>157</v>
      </c>
      <c r="F18" s="139" t="s">
        <v>174</v>
      </c>
      <c r="G18" s="139" t="s">
        <v>176</v>
      </c>
      <c r="H18" s="140">
        <v>41314</v>
      </c>
      <c r="I18" s="140">
        <v>41314</v>
      </c>
      <c r="J18" s="141">
        <v>3</v>
      </c>
      <c r="K18" s="140">
        <v>41314</v>
      </c>
      <c r="L18" s="140">
        <v>41314</v>
      </c>
      <c r="M18" s="141">
        <v>3</v>
      </c>
      <c r="N18" s="143"/>
    </row>
    <row r="19" spans="2:14" ht="24">
      <c r="B19" s="71">
        <v>7</v>
      </c>
      <c r="C19" s="136" t="s">
        <v>150</v>
      </c>
      <c r="D19" s="137" t="s">
        <v>183</v>
      </c>
      <c r="E19" s="144" t="s">
        <v>158</v>
      </c>
      <c r="F19" s="139" t="s">
        <v>174</v>
      </c>
      <c r="G19" s="139" t="s">
        <v>176</v>
      </c>
      <c r="H19" s="140">
        <v>41338</v>
      </c>
      <c r="I19" s="140">
        <v>41338</v>
      </c>
      <c r="J19" s="141">
        <v>2</v>
      </c>
      <c r="K19" s="140">
        <v>41338</v>
      </c>
      <c r="L19" s="140">
        <v>41338</v>
      </c>
      <c r="M19" s="141">
        <v>2</v>
      </c>
      <c r="N19" s="143"/>
    </row>
    <row r="20" spans="2:14" ht="24">
      <c r="B20" s="71">
        <v>8</v>
      </c>
      <c r="C20" s="136" t="s">
        <v>150</v>
      </c>
      <c r="D20" s="137" t="s">
        <v>183</v>
      </c>
      <c r="E20" s="144" t="s">
        <v>204</v>
      </c>
      <c r="F20" s="139" t="s">
        <v>174</v>
      </c>
      <c r="G20" s="139" t="s">
        <v>176</v>
      </c>
      <c r="H20" s="140">
        <v>41338</v>
      </c>
      <c r="I20" s="140">
        <v>41338</v>
      </c>
      <c r="J20" s="141">
        <v>2</v>
      </c>
      <c r="K20" s="140">
        <v>41338</v>
      </c>
      <c r="L20" s="140">
        <v>41338</v>
      </c>
      <c r="M20" s="141">
        <v>2</v>
      </c>
      <c r="N20" s="143"/>
    </row>
    <row r="21" spans="2:14" ht="24">
      <c r="B21" s="71">
        <v>9</v>
      </c>
      <c r="C21" s="136" t="s">
        <v>150</v>
      </c>
      <c r="D21" s="137" t="s">
        <v>180</v>
      </c>
      <c r="E21" s="144" t="s">
        <v>161</v>
      </c>
      <c r="F21" s="139" t="s">
        <v>174</v>
      </c>
      <c r="G21" s="139" t="s">
        <v>176</v>
      </c>
      <c r="H21" s="140">
        <v>41338</v>
      </c>
      <c r="I21" s="140">
        <v>41338</v>
      </c>
      <c r="J21" s="141">
        <v>2</v>
      </c>
      <c r="K21" s="140">
        <v>41338</v>
      </c>
      <c r="L21" s="140">
        <v>41338</v>
      </c>
      <c r="M21" s="141">
        <v>2</v>
      </c>
      <c r="N21" s="143"/>
    </row>
    <row r="22" spans="2:14" ht="24">
      <c r="B22" s="71">
        <v>10</v>
      </c>
      <c r="C22" s="145" t="s">
        <v>150</v>
      </c>
      <c r="D22" s="146" t="s">
        <v>181</v>
      </c>
      <c r="E22" s="147" t="s">
        <v>190</v>
      </c>
      <c r="F22" s="148" t="s">
        <v>174</v>
      </c>
      <c r="G22" s="148" t="s">
        <v>176</v>
      </c>
      <c r="H22" s="149">
        <v>41339</v>
      </c>
      <c r="I22" s="149">
        <v>41342</v>
      </c>
      <c r="J22" s="150">
        <v>3</v>
      </c>
      <c r="K22" s="149">
        <v>41339</v>
      </c>
      <c r="L22" s="149">
        <v>41342</v>
      </c>
      <c r="M22" s="150">
        <v>3</v>
      </c>
      <c r="N22" s="151"/>
    </row>
    <row r="23" spans="2:14" ht="24">
      <c r="B23" s="71">
        <v>11</v>
      </c>
      <c r="C23" s="145" t="s">
        <v>150</v>
      </c>
      <c r="D23" s="146" t="s">
        <v>181</v>
      </c>
      <c r="E23" s="153" t="s">
        <v>191</v>
      </c>
      <c r="F23" s="148" t="s">
        <v>174</v>
      </c>
      <c r="G23" s="148" t="s">
        <v>176</v>
      </c>
      <c r="H23" s="149">
        <v>41344</v>
      </c>
      <c r="I23" s="149">
        <v>41344</v>
      </c>
      <c r="J23" s="150">
        <v>3</v>
      </c>
      <c r="K23" s="149">
        <v>41344</v>
      </c>
      <c r="L23" s="149">
        <v>41344</v>
      </c>
      <c r="M23" s="150">
        <v>3</v>
      </c>
      <c r="N23" s="151"/>
    </row>
    <row r="24" spans="2:14" ht="24">
      <c r="B24" s="71">
        <v>12</v>
      </c>
      <c r="C24" s="145" t="s">
        <v>150</v>
      </c>
      <c r="D24" s="146" t="s">
        <v>181</v>
      </c>
      <c r="E24" s="153" t="s">
        <v>205</v>
      </c>
      <c r="F24" s="148" t="s">
        <v>174</v>
      </c>
      <c r="G24" s="148" t="s">
        <v>176</v>
      </c>
      <c r="H24" s="149">
        <v>41344</v>
      </c>
      <c r="I24" s="149">
        <v>41344</v>
      </c>
      <c r="J24" s="150">
        <v>3</v>
      </c>
      <c r="K24" s="149">
        <v>41344</v>
      </c>
      <c r="L24" s="149">
        <v>41344</v>
      </c>
      <c r="M24" s="150">
        <v>3</v>
      </c>
      <c r="N24" s="151"/>
    </row>
    <row r="25" spans="2:14" ht="24">
      <c r="B25" s="71">
        <v>13</v>
      </c>
      <c r="C25" s="145" t="s">
        <v>150</v>
      </c>
      <c r="D25" s="146" t="s">
        <v>181</v>
      </c>
      <c r="E25" s="153" t="s">
        <v>206</v>
      </c>
      <c r="F25" s="148" t="s">
        <v>174</v>
      </c>
      <c r="G25" s="148" t="s">
        <v>176</v>
      </c>
      <c r="H25" s="149">
        <v>41344</v>
      </c>
      <c r="I25" s="149">
        <v>41344</v>
      </c>
      <c r="J25" s="150">
        <v>3</v>
      </c>
      <c r="K25" s="149">
        <v>41344</v>
      </c>
      <c r="L25" s="149">
        <v>41344</v>
      </c>
      <c r="M25" s="150">
        <v>3</v>
      </c>
      <c r="N25" s="151"/>
    </row>
    <row r="26" spans="2:14" ht="24">
      <c r="B26" s="71">
        <v>14</v>
      </c>
      <c r="C26" s="145" t="s">
        <v>150</v>
      </c>
      <c r="D26" s="146" t="s">
        <v>181</v>
      </c>
      <c r="E26" s="153" t="s">
        <v>207</v>
      </c>
      <c r="F26" s="148" t="s">
        <v>174</v>
      </c>
      <c r="G26" s="148" t="s">
        <v>176</v>
      </c>
      <c r="H26" s="149">
        <v>41344</v>
      </c>
      <c r="I26" s="149">
        <v>41344</v>
      </c>
      <c r="J26" s="150">
        <v>3</v>
      </c>
      <c r="K26" s="149">
        <v>41344</v>
      </c>
      <c r="L26" s="149">
        <v>41344</v>
      </c>
      <c r="M26" s="150">
        <v>3</v>
      </c>
      <c r="N26" s="151"/>
    </row>
    <row r="27" spans="2:14" ht="24">
      <c r="B27" s="71">
        <v>15</v>
      </c>
      <c r="C27" s="145" t="s">
        <v>150</v>
      </c>
      <c r="D27" s="146" t="s">
        <v>181</v>
      </c>
      <c r="E27" s="153" t="s">
        <v>202</v>
      </c>
      <c r="F27" s="148" t="s">
        <v>174</v>
      </c>
      <c r="G27" s="148" t="s">
        <v>176</v>
      </c>
      <c r="H27" s="149">
        <v>41344</v>
      </c>
      <c r="I27" s="149">
        <v>41344</v>
      </c>
      <c r="J27" s="150">
        <v>3</v>
      </c>
      <c r="K27" s="149">
        <v>41344</v>
      </c>
      <c r="L27" s="149">
        <v>41344</v>
      </c>
      <c r="M27" s="150">
        <v>3</v>
      </c>
      <c r="N27" s="151"/>
    </row>
    <row r="28" spans="2:14" ht="24">
      <c r="B28" s="71">
        <v>16</v>
      </c>
      <c r="C28" s="145" t="s">
        <v>150</v>
      </c>
      <c r="D28" s="146" t="s">
        <v>181</v>
      </c>
      <c r="E28" s="153" t="s">
        <v>202</v>
      </c>
      <c r="F28" s="148" t="s">
        <v>174</v>
      </c>
      <c r="G28" s="148" t="s">
        <v>176</v>
      </c>
      <c r="H28" s="149">
        <v>41344</v>
      </c>
      <c r="I28" s="149">
        <v>41344</v>
      </c>
      <c r="J28" s="150">
        <v>3</v>
      </c>
      <c r="K28" s="149">
        <v>41344</v>
      </c>
      <c r="L28" s="149">
        <v>41344</v>
      </c>
      <c r="M28" s="150">
        <v>3</v>
      </c>
      <c r="N28" s="151"/>
    </row>
    <row r="29" spans="2:14" ht="24">
      <c r="B29" s="71">
        <v>17</v>
      </c>
      <c r="C29" s="145" t="s">
        <v>150</v>
      </c>
      <c r="D29" s="146" t="s">
        <v>182</v>
      </c>
      <c r="E29" s="147" t="s">
        <v>159</v>
      </c>
      <c r="F29" s="148" t="s">
        <v>174</v>
      </c>
      <c r="G29" s="148" t="s">
        <v>176</v>
      </c>
      <c r="H29" s="149">
        <v>41347</v>
      </c>
      <c r="I29" s="149">
        <v>41347</v>
      </c>
      <c r="J29" s="150">
        <v>2</v>
      </c>
      <c r="K29" s="149">
        <v>41347</v>
      </c>
      <c r="L29" s="149">
        <v>41347</v>
      </c>
      <c r="M29" s="150">
        <v>2</v>
      </c>
      <c r="N29" s="151"/>
    </row>
    <row r="30" spans="2:14" ht="27" customHeight="1">
      <c r="B30" s="71">
        <v>18</v>
      </c>
      <c r="C30" s="145" t="s">
        <v>150</v>
      </c>
      <c r="D30" s="146" t="s">
        <v>183</v>
      </c>
      <c r="E30" s="147" t="s">
        <v>160</v>
      </c>
      <c r="F30" s="148" t="s">
        <v>174</v>
      </c>
      <c r="G30" s="148" t="s">
        <v>176</v>
      </c>
      <c r="H30" s="149">
        <v>41351</v>
      </c>
      <c r="I30" s="149">
        <v>41356</v>
      </c>
      <c r="J30" s="150">
        <v>6</v>
      </c>
      <c r="K30" s="149">
        <v>41351</v>
      </c>
      <c r="L30" s="149">
        <v>41356</v>
      </c>
      <c r="M30" s="150">
        <v>5</v>
      </c>
      <c r="N30" s="151" t="s">
        <v>163</v>
      </c>
    </row>
    <row r="31" spans="2:14" ht="24">
      <c r="B31" s="71">
        <v>19</v>
      </c>
      <c r="C31" s="145" t="s">
        <v>150</v>
      </c>
      <c r="D31" s="146" t="s">
        <v>184</v>
      </c>
      <c r="E31" s="147" t="s">
        <v>161</v>
      </c>
      <c r="F31" s="148" t="s">
        <v>174</v>
      </c>
      <c r="G31" s="148" t="s">
        <v>176</v>
      </c>
      <c r="H31" s="149">
        <v>41359</v>
      </c>
      <c r="I31" s="149">
        <v>41359</v>
      </c>
      <c r="J31" s="150">
        <v>2</v>
      </c>
      <c r="K31" s="149">
        <v>41359</v>
      </c>
      <c r="L31" s="149">
        <v>41359</v>
      </c>
      <c r="M31" s="150">
        <v>2</v>
      </c>
      <c r="N31" s="151"/>
    </row>
    <row r="32" spans="2:14" ht="24">
      <c r="B32" s="71">
        <v>20</v>
      </c>
      <c r="C32" s="154" t="s">
        <v>150</v>
      </c>
      <c r="D32" s="155" t="s">
        <v>185</v>
      </c>
      <c r="E32" s="156" t="s">
        <v>224</v>
      </c>
      <c r="F32" s="157" t="s">
        <v>174</v>
      </c>
      <c r="G32" s="157" t="s">
        <v>176</v>
      </c>
      <c r="H32" s="158"/>
      <c r="I32" s="158"/>
      <c r="J32" s="159">
        <v>5</v>
      </c>
      <c r="K32" s="158"/>
      <c r="L32" s="158"/>
      <c r="M32" s="159">
        <v>5</v>
      </c>
      <c r="N32" s="160"/>
    </row>
    <row r="33" spans="1:14" ht="24">
      <c r="B33" s="71">
        <v>21</v>
      </c>
      <c r="C33" s="154" t="s">
        <v>150</v>
      </c>
      <c r="D33" s="155" t="s">
        <v>185</v>
      </c>
      <c r="E33" s="156" t="s">
        <v>225</v>
      </c>
      <c r="F33" s="157" t="s">
        <v>174</v>
      </c>
      <c r="G33" s="157" t="s">
        <v>176</v>
      </c>
      <c r="H33" s="158"/>
      <c r="I33" s="158"/>
      <c r="J33" s="159">
        <v>5</v>
      </c>
      <c r="K33" s="158"/>
      <c r="L33" s="158"/>
      <c r="M33" s="159">
        <v>5</v>
      </c>
      <c r="N33" s="160"/>
    </row>
    <row r="34" spans="1:14" ht="24">
      <c r="B34" s="71">
        <v>22</v>
      </c>
      <c r="C34" s="154" t="s">
        <v>150</v>
      </c>
      <c r="D34" s="155" t="s">
        <v>185</v>
      </c>
      <c r="E34" s="156" t="s">
        <v>226</v>
      </c>
      <c r="F34" s="157" t="s">
        <v>174</v>
      </c>
      <c r="G34" s="157" t="s">
        <v>176</v>
      </c>
      <c r="H34" s="158"/>
      <c r="I34" s="158"/>
      <c r="J34" s="159">
        <v>5</v>
      </c>
      <c r="K34" s="158"/>
      <c r="L34" s="158"/>
      <c r="M34" s="159">
        <v>5</v>
      </c>
      <c r="N34" s="160"/>
    </row>
    <row r="35" spans="1:14" ht="24">
      <c r="B35" s="71">
        <v>23</v>
      </c>
      <c r="C35" s="154" t="s">
        <v>150</v>
      </c>
      <c r="D35" s="155" t="s">
        <v>185</v>
      </c>
      <c r="E35" s="156" t="s">
        <v>192</v>
      </c>
      <c r="F35" s="157" t="s">
        <v>174</v>
      </c>
      <c r="G35" s="157" t="s">
        <v>176</v>
      </c>
      <c r="H35" s="158">
        <v>41366</v>
      </c>
      <c r="I35" s="158">
        <v>41366</v>
      </c>
      <c r="J35" s="159">
        <v>5</v>
      </c>
      <c r="K35" s="158">
        <v>41366</v>
      </c>
      <c r="L35" s="158">
        <v>41366</v>
      </c>
      <c r="M35" s="159">
        <v>5</v>
      </c>
      <c r="N35" s="160"/>
    </row>
    <row r="36" spans="1:14" ht="24">
      <c r="B36" s="71">
        <v>24</v>
      </c>
      <c r="C36" s="154" t="s">
        <v>150</v>
      </c>
      <c r="D36" s="155" t="s">
        <v>185</v>
      </c>
      <c r="E36" s="161" t="s">
        <v>227</v>
      </c>
      <c r="F36" s="157" t="s">
        <v>174</v>
      </c>
      <c r="G36" s="157" t="s">
        <v>176</v>
      </c>
      <c r="H36" s="158"/>
      <c r="I36" s="158"/>
      <c r="J36" s="159">
        <v>5</v>
      </c>
      <c r="K36" s="158"/>
      <c r="L36" s="158"/>
      <c r="M36" s="159">
        <v>5</v>
      </c>
      <c r="N36" s="160"/>
    </row>
    <row r="37" spans="1:14" ht="24">
      <c r="B37" s="71">
        <v>25</v>
      </c>
      <c r="C37" s="154" t="s">
        <v>150</v>
      </c>
      <c r="D37" s="155" t="s">
        <v>185</v>
      </c>
      <c r="E37" s="156" t="s">
        <v>202</v>
      </c>
      <c r="F37" s="157" t="s">
        <v>174</v>
      </c>
      <c r="G37" s="157" t="s">
        <v>176</v>
      </c>
      <c r="H37" s="158"/>
      <c r="I37" s="158"/>
      <c r="J37" s="159">
        <v>5</v>
      </c>
      <c r="K37" s="158"/>
      <c r="L37" s="158"/>
      <c r="M37" s="159">
        <v>5</v>
      </c>
      <c r="N37" s="160"/>
    </row>
    <row r="38" spans="1:14" ht="24">
      <c r="B38" s="71">
        <v>26</v>
      </c>
      <c r="C38" s="154" t="s">
        <v>150</v>
      </c>
      <c r="D38" s="155" t="s">
        <v>185</v>
      </c>
      <c r="E38" s="156" t="s">
        <v>202</v>
      </c>
      <c r="F38" s="157" t="s">
        <v>174</v>
      </c>
      <c r="G38" s="157" t="s">
        <v>176</v>
      </c>
      <c r="H38" s="158"/>
      <c r="I38" s="158"/>
      <c r="J38" s="159">
        <v>5</v>
      </c>
      <c r="K38" s="158"/>
      <c r="L38" s="158"/>
      <c r="M38" s="159">
        <v>5</v>
      </c>
      <c r="N38" s="160"/>
    </row>
    <row r="39" spans="1:14" ht="24">
      <c r="B39" s="71">
        <v>27</v>
      </c>
      <c r="C39" s="154" t="s">
        <v>150</v>
      </c>
      <c r="D39" s="155" t="s">
        <v>186</v>
      </c>
      <c r="E39" s="156" t="s">
        <v>159</v>
      </c>
      <c r="F39" s="157" t="s">
        <v>174</v>
      </c>
      <c r="G39" s="157" t="s">
        <v>176</v>
      </c>
      <c r="H39" s="158"/>
      <c r="I39" s="158"/>
      <c r="J39" s="159">
        <v>5</v>
      </c>
      <c r="K39" s="158"/>
      <c r="L39" s="158"/>
      <c r="M39" s="159">
        <v>5</v>
      </c>
      <c r="N39" s="160"/>
    </row>
    <row r="40" spans="1:14" ht="24">
      <c r="B40" s="71">
        <v>28</v>
      </c>
      <c r="C40" s="154" t="s">
        <v>150</v>
      </c>
      <c r="D40" s="155" t="s">
        <v>186</v>
      </c>
      <c r="E40" s="156" t="s">
        <v>162</v>
      </c>
      <c r="F40" s="157" t="s">
        <v>174</v>
      </c>
      <c r="G40" s="157" t="s">
        <v>176</v>
      </c>
      <c r="H40" s="158"/>
      <c r="I40" s="158"/>
      <c r="J40" s="159">
        <v>5</v>
      </c>
      <c r="K40" s="158"/>
      <c r="L40" s="158"/>
      <c r="M40" s="159">
        <v>5</v>
      </c>
      <c r="N40" s="160"/>
    </row>
    <row r="41" spans="1:14" ht="24">
      <c r="B41" s="71">
        <v>29</v>
      </c>
      <c r="C41" s="154" t="s">
        <v>150</v>
      </c>
      <c r="D41" s="155" t="s">
        <v>187</v>
      </c>
      <c r="E41" s="156" t="s">
        <v>228</v>
      </c>
      <c r="F41" s="157" t="s">
        <v>174</v>
      </c>
      <c r="G41" s="157" t="s">
        <v>176</v>
      </c>
      <c r="H41" s="158"/>
      <c r="I41" s="158"/>
      <c r="J41" s="159">
        <v>4</v>
      </c>
      <c r="K41" s="158"/>
      <c r="L41" s="158"/>
      <c r="M41" s="159">
        <v>4</v>
      </c>
      <c r="N41" s="160"/>
    </row>
    <row r="42" spans="1:14" ht="24">
      <c r="B42" s="71">
        <v>30</v>
      </c>
      <c r="C42" s="154" t="s">
        <v>150</v>
      </c>
      <c r="D42" s="155" t="s">
        <v>187</v>
      </c>
      <c r="E42" s="156" t="s">
        <v>195</v>
      </c>
      <c r="F42" s="157" t="s">
        <v>174</v>
      </c>
      <c r="G42" s="157" t="s">
        <v>176</v>
      </c>
      <c r="H42" s="158"/>
      <c r="I42" s="158"/>
      <c r="J42" s="159">
        <v>4</v>
      </c>
      <c r="K42" s="158"/>
      <c r="L42" s="158"/>
      <c r="M42" s="159">
        <v>4</v>
      </c>
      <c r="N42" s="160"/>
    </row>
    <row r="43" spans="1:14" ht="24">
      <c r="B43" s="71">
        <v>31</v>
      </c>
      <c r="C43" s="154" t="s">
        <v>150</v>
      </c>
      <c r="D43" s="155" t="s">
        <v>188</v>
      </c>
      <c r="E43" s="156" t="s">
        <v>161</v>
      </c>
      <c r="F43" s="157" t="s">
        <v>174</v>
      </c>
      <c r="G43" s="157" t="s">
        <v>176</v>
      </c>
      <c r="H43" s="158"/>
      <c r="I43" s="158"/>
      <c r="J43" s="159">
        <v>2</v>
      </c>
      <c r="K43" s="158"/>
      <c r="L43" s="158"/>
      <c r="M43" s="159">
        <v>2</v>
      </c>
      <c r="N43" s="160"/>
    </row>
    <row r="44" spans="1:14" ht="24">
      <c r="B44" s="71">
        <v>32</v>
      </c>
      <c r="C44" s="154" t="s">
        <v>150</v>
      </c>
      <c r="D44" s="155" t="s">
        <v>188</v>
      </c>
      <c r="E44" s="156" t="s">
        <v>229</v>
      </c>
      <c r="F44" s="157" t="s">
        <v>174</v>
      </c>
      <c r="G44" s="157" t="s">
        <v>176</v>
      </c>
      <c r="H44" s="158"/>
      <c r="I44" s="158"/>
      <c r="J44" s="159">
        <v>2</v>
      </c>
      <c r="K44" s="158"/>
      <c r="L44" s="158"/>
      <c r="M44" s="159">
        <v>2</v>
      </c>
      <c r="N44" s="160"/>
    </row>
    <row r="45" spans="1:14" ht="24">
      <c r="B45" s="71">
        <v>32</v>
      </c>
      <c r="C45" s="174" t="s">
        <v>150</v>
      </c>
      <c r="D45" s="175" t="s">
        <v>232</v>
      </c>
      <c r="E45" s="176" t="s">
        <v>235</v>
      </c>
      <c r="F45" s="177" t="s">
        <v>174</v>
      </c>
      <c r="G45" s="177" t="s">
        <v>176</v>
      </c>
      <c r="H45" s="178"/>
      <c r="I45" s="178"/>
      <c r="J45" s="179">
        <v>2</v>
      </c>
      <c r="K45" s="178"/>
      <c r="L45" s="178"/>
      <c r="M45" s="179">
        <v>2</v>
      </c>
      <c r="N45" s="180"/>
    </row>
    <row r="46" spans="1:14" ht="24">
      <c r="B46" s="33">
        <v>21</v>
      </c>
      <c r="C46" s="174" t="s">
        <v>150</v>
      </c>
      <c r="D46" s="175" t="s">
        <v>232</v>
      </c>
      <c r="E46" s="176" t="s">
        <v>236</v>
      </c>
      <c r="F46" s="177" t="s">
        <v>174</v>
      </c>
      <c r="G46" s="177" t="s">
        <v>176</v>
      </c>
      <c r="H46" s="178"/>
      <c r="I46" s="178"/>
      <c r="J46" s="179">
        <v>2</v>
      </c>
      <c r="K46" s="178"/>
      <c r="L46" s="178"/>
      <c r="M46" s="179">
        <v>2</v>
      </c>
      <c r="N46" s="180"/>
    </row>
    <row r="47" spans="1:14" ht="24">
      <c r="A47" s="8"/>
      <c r="B47" s="33">
        <v>33</v>
      </c>
      <c r="C47" s="174" t="s">
        <v>150</v>
      </c>
      <c r="D47" s="175" t="s">
        <v>232</v>
      </c>
      <c r="E47" s="176" t="s">
        <v>202</v>
      </c>
      <c r="F47" s="177" t="s">
        <v>174</v>
      </c>
      <c r="G47" s="177" t="s">
        <v>176</v>
      </c>
      <c r="H47" s="178"/>
      <c r="I47" s="178"/>
      <c r="J47" s="179">
        <v>2</v>
      </c>
      <c r="K47" s="178"/>
      <c r="L47" s="178"/>
      <c r="M47" s="179">
        <v>2</v>
      </c>
      <c r="N47" s="180"/>
    </row>
    <row r="48" spans="1:14" ht="24">
      <c r="A48" s="8"/>
      <c r="B48" s="33">
        <v>34</v>
      </c>
      <c r="C48" s="174" t="s">
        <v>150</v>
      </c>
      <c r="D48" s="175" t="s">
        <v>232</v>
      </c>
      <c r="E48" s="176" t="s">
        <v>229</v>
      </c>
      <c r="F48" s="177" t="s">
        <v>174</v>
      </c>
      <c r="G48" s="177" t="s">
        <v>176</v>
      </c>
      <c r="H48" s="178"/>
      <c r="I48" s="178"/>
      <c r="J48" s="179">
        <v>2</v>
      </c>
      <c r="K48" s="178"/>
      <c r="L48" s="178"/>
      <c r="M48" s="179">
        <v>2</v>
      </c>
      <c r="N48" s="180"/>
    </row>
    <row r="49" spans="1:14" ht="24">
      <c r="B49" s="33">
        <v>22</v>
      </c>
      <c r="C49" s="174" t="s">
        <v>150</v>
      </c>
      <c r="D49" s="175" t="s">
        <v>233</v>
      </c>
      <c r="E49" s="176" t="s">
        <v>157</v>
      </c>
      <c r="F49" s="177" t="s">
        <v>174</v>
      </c>
      <c r="G49" s="177" t="s">
        <v>176</v>
      </c>
      <c r="H49" s="178"/>
      <c r="I49" s="178"/>
      <c r="J49" s="179">
        <v>2</v>
      </c>
      <c r="K49" s="178"/>
      <c r="L49" s="178"/>
      <c r="M49" s="179">
        <v>2</v>
      </c>
      <c r="N49" s="180"/>
    </row>
    <row r="50" spans="1:14" ht="24">
      <c r="B50" s="33">
        <v>23</v>
      </c>
      <c r="C50" s="174" t="s">
        <v>150</v>
      </c>
      <c r="D50" s="175" t="s">
        <v>234</v>
      </c>
      <c r="E50" s="176" t="s">
        <v>237</v>
      </c>
      <c r="F50" s="177" t="s">
        <v>174</v>
      </c>
      <c r="G50" s="177" t="s">
        <v>176</v>
      </c>
      <c r="H50" s="178"/>
      <c r="I50" s="178"/>
      <c r="J50" s="179">
        <v>2</v>
      </c>
      <c r="K50" s="178"/>
      <c r="L50" s="178"/>
      <c r="M50" s="179">
        <v>2</v>
      </c>
      <c r="N50" s="180"/>
    </row>
    <row r="51" spans="1:14" ht="24">
      <c r="B51" s="33">
        <v>24</v>
      </c>
      <c r="C51" s="174" t="s">
        <v>150</v>
      </c>
      <c r="D51" s="175" t="s">
        <v>238</v>
      </c>
      <c r="E51" s="176" t="s">
        <v>245</v>
      </c>
      <c r="F51" s="177" t="s">
        <v>174</v>
      </c>
      <c r="G51" s="177" t="s">
        <v>176</v>
      </c>
      <c r="H51" s="178"/>
      <c r="I51" s="178"/>
      <c r="J51" s="179">
        <v>2</v>
      </c>
      <c r="K51" s="178"/>
      <c r="L51" s="178"/>
      <c r="M51" s="179">
        <v>2</v>
      </c>
      <c r="N51" s="180"/>
    </row>
    <row r="52" spans="1:14" ht="24">
      <c r="B52" s="33">
        <v>25</v>
      </c>
      <c r="C52" s="174" t="s">
        <v>150</v>
      </c>
      <c r="D52" s="175" t="s">
        <v>238</v>
      </c>
      <c r="E52" s="176" t="s">
        <v>244</v>
      </c>
      <c r="F52" s="177" t="s">
        <v>174</v>
      </c>
      <c r="G52" s="177" t="s">
        <v>176</v>
      </c>
      <c r="H52" s="178"/>
      <c r="I52" s="178"/>
      <c r="J52" s="179">
        <v>2</v>
      </c>
      <c r="K52" s="178"/>
      <c r="L52" s="178"/>
      <c r="M52" s="179">
        <v>2</v>
      </c>
      <c r="N52" s="180"/>
    </row>
    <row r="53" spans="1:14" ht="24">
      <c r="B53" s="33">
        <v>26</v>
      </c>
      <c r="C53" s="174" t="s">
        <v>150</v>
      </c>
      <c r="D53" s="175" t="s">
        <v>238</v>
      </c>
      <c r="E53" s="176" t="s">
        <v>243</v>
      </c>
      <c r="F53" s="177" t="s">
        <v>174</v>
      </c>
      <c r="G53" s="177" t="s">
        <v>176</v>
      </c>
      <c r="H53" s="178"/>
      <c r="I53" s="178"/>
      <c r="J53" s="179">
        <v>2</v>
      </c>
      <c r="K53" s="178"/>
      <c r="L53" s="178"/>
      <c r="M53" s="179">
        <v>2</v>
      </c>
      <c r="N53" s="180"/>
    </row>
    <row r="54" spans="1:14" ht="24">
      <c r="B54" s="33">
        <v>27</v>
      </c>
      <c r="C54" s="174" t="s">
        <v>150</v>
      </c>
      <c r="D54" s="175" t="s">
        <v>238</v>
      </c>
      <c r="E54" s="176" t="s">
        <v>242</v>
      </c>
      <c r="F54" s="177" t="s">
        <v>174</v>
      </c>
      <c r="G54" s="177" t="s">
        <v>176</v>
      </c>
      <c r="H54" s="178"/>
      <c r="I54" s="178"/>
      <c r="J54" s="179">
        <v>2</v>
      </c>
      <c r="K54" s="178"/>
      <c r="L54" s="178"/>
      <c r="M54" s="179">
        <v>2</v>
      </c>
      <c r="N54" s="180"/>
    </row>
    <row r="55" spans="1:14" ht="24">
      <c r="B55" s="33">
        <v>28</v>
      </c>
      <c r="C55" s="174" t="s">
        <v>150</v>
      </c>
      <c r="D55" s="175" t="s">
        <v>239</v>
      </c>
      <c r="E55" s="176" t="s">
        <v>240</v>
      </c>
      <c r="F55" s="177" t="s">
        <v>174</v>
      </c>
      <c r="G55" s="177" t="s">
        <v>176</v>
      </c>
      <c r="H55" s="178"/>
      <c r="I55" s="178"/>
      <c r="J55" s="179">
        <v>2</v>
      </c>
      <c r="K55" s="178"/>
      <c r="L55" s="178"/>
      <c r="M55" s="179">
        <v>2</v>
      </c>
      <c r="N55" s="180"/>
    </row>
    <row r="56" spans="1:14" ht="12.75" customHeight="1">
      <c r="B56" s="33">
        <v>29</v>
      </c>
      <c r="C56" s="174" t="s">
        <v>150</v>
      </c>
      <c r="D56" s="175" t="s">
        <v>239</v>
      </c>
      <c r="E56" s="176" t="s">
        <v>241</v>
      </c>
      <c r="F56" s="177" t="s">
        <v>174</v>
      </c>
      <c r="G56" s="177" t="s">
        <v>176</v>
      </c>
      <c r="H56" s="178"/>
      <c r="I56" s="178"/>
      <c r="J56" s="179">
        <v>2</v>
      </c>
      <c r="K56" s="178"/>
      <c r="L56" s="178"/>
      <c r="M56" s="179">
        <v>2</v>
      </c>
      <c r="N56" s="180"/>
    </row>
    <row r="57" spans="1:14">
      <c r="A57" s="8"/>
      <c r="B57" s="33">
        <v>30</v>
      </c>
      <c r="C57" s="82"/>
      <c r="D57" s="82"/>
      <c r="E57" s="83"/>
      <c r="F57" s="83"/>
      <c r="G57" s="83"/>
      <c r="H57" s="84"/>
      <c r="I57" s="84"/>
      <c r="J57" s="110"/>
      <c r="K57" s="84"/>
      <c r="L57" s="84"/>
      <c r="M57" s="85"/>
      <c r="N57" s="85"/>
    </row>
    <row r="58" spans="1:14" ht="12.75" customHeight="1">
      <c r="B58" s="6"/>
      <c r="J58" s="86">
        <f>SUM(J13:J57)</f>
        <v>138</v>
      </c>
      <c r="L58" s="87" t="s">
        <v>16</v>
      </c>
      <c r="M58" s="86">
        <f>SUM(M13:M57)</f>
        <v>137</v>
      </c>
    </row>
    <row r="59" spans="1:14">
      <c r="B59" s="6"/>
      <c r="E59" s="7"/>
    </row>
  </sheetData>
  <mergeCells count="11">
    <mergeCell ref="D7:F7"/>
    <mergeCell ref="B3:N3"/>
    <mergeCell ref="G6:H6"/>
    <mergeCell ref="B6:C6"/>
    <mergeCell ref="B7:C7"/>
    <mergeCell ref="D6:F6"/>
    <mergeCell ref="B10:C10"/>
    <mergeCell ref="B8:C8"/>
    <mergeCell ref="B9:C9"/>
    <mergeCell ref="D8:F8"/>
    <mergeCell ref="D10:F10"/>
  </mergeCells>
  <phoneticPr fontId="3" type="noConversion"/>
  <dataValidations count="4">
    <dataValidation type="list" allowBlank="1" showInputMessage="1" showErrorMessage="1" sqref="D57">
      <formula1>IF(C57="Fast Track",f_fast,IF(C57="Configuraciones Tipo o Nuevas",f_tipo,IF(C57="Desarrollos Departamentales",f_depar,IF(C57="Desarrollos Adicionales ATIS",f_atis,IF(C57="Definición de Requerimientos",f_req,f_inci)))))</formula1>
    </dataValidation>
    <dataValidation type="list" allowBlank="1" showInputMessage="1" showErrorMessage="1" sqref="E57">
      <formula1>IF(C57="Fast Track",e_fast,IF(C57="Configuraciones Tipo o Nuevas",e_tipo,IF(C57="Desarrollos Departamentales",e_depar,IF(C57="Desarrollos Adicionales ATIS",e_atis,IF(C57="Definición de Requerimientos",e_req,e_inci)))))</formula1>
    </dataValidation>
    <dataValidation type="list" allowBlank="1" showInputMessage="1" showErrorMessage="1" sqref="C13:C57">
      <formula1>TipoProy</formula1>
    </dataValidation>
    <dataValidation type="list" allowBlank="1" showInputMessage="1" showErrorMessage="1" sqref="D13:D56">
      <formula1>f_depar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40"/>
  <sheetViews>
    <sheetView showGridLines="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G5" sqref="G5"/>
    </sheetView>
  </sheetViews>
  <sheetFormatPr baseColWidth="10" defaultColWidth="9.140625" defaultRowHeight="11.25"/>
  <cols>
    <col min="1" max="1" width="4.5703125" style="13" customWidth="1"/>
    <col min="2" max="2" width="8.140625" style="14" customWidth="1"/>
    <col min="3" max="3" width="31.140625" style="16" customWidth="1"/>
    <col min="4" max="4" width="28.140625" style="16" customWidth="1"/>
    <col min="5" max="5" width="13.140625" style="16" bestFit="1" customWidth="1"/>
    <col min="6" max="6" width="13" style="15" customWidth="1"/>
    <col min="7" max="7" width="52.7109375" style="15" customWidth="1"/>
    <col min="8" max="9" width="16.5703125" style="16" customWidth="1"/>
    <col min="10" max="10" width="19.85546875" style="16" customWidth="1"/>
    <col min="11" max="11" width="31.7109375" style="16" hidden="1" customWidth="1"/>
    <col min="12" max="14" width="12" style="14" customWidth="1"/>
    <col min="15" max="15" width="13.7109375" style="16" customWidth="1"/>
    <col min="16" max="16384" width="9.140625" style="16"/>
  </cols>
  <sheetData>
    <row r="1" spans="1:15" s="26" customFormat="1" ht="15.75" customHeight="1" thickBot="1">
      <c r="A1" s="220" t="s">
        <v>30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2"/>
    </row>
    <row r="2" spans="1:15" s="26" customFormat="1" ht="11.45" customHeight="1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5" s="21" customFormat="1" ht="12.75" customHeight="1">
      <c r="A3" s="29"/>
      <c r="B3" s="32"/>
      <c r="C3" s="29"/>
      <c r="M3" s="29"/>
    </row>
    <row r="4" spans="1:15" s="25" customFormat="1" ht="60" customHeight="1">
      <c r="A4" s="24" t="s">
        <v>25</v>
      </c>
      <c r="B4" s="24" t="s">
        <v>91</v>
      </c>
      <c r="C4" s="71" t="s">
        <v>122</v>
      </c>
      <c r="D4" s="71" t="s">
        <v>153</v>
      </c>
      <c r="E4" s="24" t="s">
        <v>111</v>
      </c>
      <c r="F4" s="24" t="s">
        <v>23</v>
      </c>
      <c r="G4" s="24" t="s">
        <v>26</v>
      </c>
      <c r="H4" s="71" t="s">
        <v>35</v>
      </c>
      <c r="I4" s="24" t="s">
        <v>33</v>
      </c>
      <c r="J4" s="24" t="s">
        <v>152</v>
      </c>
      <c r="K4" s="24" t="s">
        <v>34</v>
      </c>
      <c r="L4" s="24" t="s">
        <v>27</v>
      </c>
      <c r="M4" s="24" t="s">
        <v>28</v>
      </c>
      <c r="N4" s="24" t="s">
        <v>29</v>
      </c>
      <c r="O4" s="24" t="s">
        <v>99</v>
      </c>
    </row>
    <row r="5" spans="1:15" ht="21.75" customHeight="1">
      <c r="A5" s="90">
        <v>1</v>
      </c>
      <c r="B5" s="91">
        <v>1</v>
      </c>
      <c r="C5" s="92" t="str">
        <f>VLOOKUP(B5,Planificación!$B$13:$E$104,2,FALSE)</f>
        <v>Desarrollo de Sistemas</v>
      </c>
      <c r="D5" s="93" t="str">
        <f>VLOOKUP(B5,Planificación!$B$13:$E$104,4,FALSE)</f>
        <v>Plan de Proyecto</v>
      </c>
      <c r="E5" s="92" t="str">
        <f>VLOOKUP(B5,Planificación!$B$13:$G$104,5,FALSE)</f>
        <v>Michel Aguilar</v>
      </c>
      <c r="F5" s="92" t="str">
        <f>VLOOKUP(B5,Planificación!$B$13:$G$104,6,FALSE)</f>
        <v>Amira Lanao</v>
      </c>
      <c r="G5" s="119" t="s">
        <v>196</v>
      </c>
      <c r="H5" s="94" t="s">
        <v>147</v>
      </c>
      <c r="I5" s="94" t="s">
        <v>97</v>
      </c>
      <c r="J5" s="94" t="s">
        <v>173</v>
      </c>
      <c r="K5" s="96"/>
      <c r="L5" s="124">
        <v>41313</v>
      </c>
      <c r="M5" s="124">
        <v>41383</v>
      </c>
      <c r="N5" s="98">
        <f>IF(M5&gt;0,1,0)</f>
        <v>1</v>
      </c>
      <c r="O5" s="111"/>
    </row>
    <row r="6" spans="1:15" ht="12">
      <c r="A6" s="90">
        <v>2</v>
      </c>
      <c r="B6" s="91">
        <v>2</v>
      </c>
      <c r="C6" s="92" t="str">
        <f>VLOOKUP(B6,Planificación!$B$13:$E$104,2,FALSE)</f>
        <v>Desarrollo de Sistemas</v>
      </c>
      <c r="D6" s="93" t="str">
        <f>VLOOKUP(B6,Planificación!$B$13:$E$104,4,FALSE)</f>
        <v xml:space="preserve">Cronograma </v>
      </c>
      <c r="E6" s="92" t="str">
        <f>VLOOKUP(B6,Planificación!$B$13:$G$104,5,FALSE)</f>
        <v>Michel Aguilar</v>
      </c>
      <c r="F6" s="92" t="str">
        <f>VLOOKUP(B6,Planificación!$B$13:$G$104,6,FALSE)</f>
        <v>Amira Lanao</v>
      </c>
      <c r="G6" s="119" t="s">
        <v>197</v>
      </c>
      <c r="H6" s="94" t="s">
        <v>147</v>
      </c>
      <c r="I6" s="94" t="s">
        <v>97</v>
      </c>
      <c r="J6" s="94" t="s">
        <v>173</v>
      </c>
      <c r="K6" s="96"/>
      <c r="L6" s="124">
        <v>41314</v>
      </c>
      <c r="M6" s="124">
        <v>41383</v>
      </c>
      <c r="N6" s="98">
        <f>IF(M6&gt;0,1,0)</f>
        <v>1</v>
      </c>
      <c r="O6" s="111"/>
    </row>
    <row r="7" spans="1:15" ht="12">
      <c r="A7" s="90">
        <v>3</v>
      </c>
      <c r="B7" s="91">
        <v>3</v>
      </c>
      <c r="C7" s="92" t="str">
        <f>VLOOKUP(B7,Planificación!$B$13:$E$104,2,FALSE)</f>
        <v>Desarrollo de Sistemas</v>
      </c>
      <c r="D7" s="93" t="str">
        <f>VLOOKUP(B7,Planificación!$B$13:$E$104,4,FALSE)</f>
        <v>Informe Quincenal</v>
      </c>
      <c r="E7" s="92" t="str">
        <f>VLOOKUP(B7,Planificación!$B$13:$G$104,5,FALSE)</f>
        <v>Michel Aguilar</v>
      </c>
      <c r="F7" s="92" t="str">
        <f>VLOOKUP(B7,Planificación!$B$13:$G$104,6,FALSE)</f>
        <v>Amira Lanao</v>
      </c>
      <c r="G7" s="119" t="s">
        <v>164</v>
      </c>
      <c r="H7" s="94"/>
      <c r="I7" s="94"/>
      <c r="J7" s="94"/>
      <c r="K7" s="96"/>
      <c r="L7" s="84"/>
      <c r="M7" s="84"/>
      <c r="N7" s="98">
        <f>IF(M7&gt;0,1,0)</f>
        <v>0</v>
      </c>
      <c r="O7" s="111"/>
    </row>
    <row r="8" spans="1:15" ht="24">
      <c r="A8" s="90">
        <v>4</v>
      </c>
      <c r="B8" s="91">
        <v>4</v>
      </c>
      <c r="C8" s="92" t="str">
        <f>VLOOKUP(B8,Planificación!$B$13:$E$104,2,FALSE)</f>
        <v>Desarrollo de Sistemas</v>
      </c>
      <c r="D8" s="93" t="str">
        <f>VLOOKUP(B8,Planificación!$B$13:$E$104,4,FALSE)</f>
        <v>Informe Quincenal</v>
      </c>
      <c r="E8" s="92" t="str">
        <f>VLOOKUP(B8,Planificación!$B$13:$G$104,5,FALSE)</f>
        <v>Michel Aguilar</v>
      </c>
      <c r="F8" s="92" t="str">
        <f>VLOOKUP(B8,Planificación!$B$13:$G$104,6,FALSE)</f>
        <v>Amira Lanao</v>
      </c>
      <c r="G8" s="119" t="s">
        <v>171</v>
      </c>
      <c r="H8" s="94" t="s">
        <v>149</v>
      </c>
      <c r="I8" s="94" t="s">
        <v>97</v>
      </c>
      <c r="J8" s="94" t="s">
        <v>173</v>
      </c>
      <c r="K8" s="96"/>
      <c r="L8" s="124">
        <v>41319</v>
      </c>
      <c r="M8" s="124">
        <v>41321</v>
      </c>
      <c r="N8" s="98">
        <f>IF(M8&gt;0,1,0)</f>
        <v>1</v>
      </c>
      <c r="O8" s="111"/>
    </row>
    <row r="9" spans="1:15" ht="24">
      <c r="A9" s="90">
        <v>5</v>
      </c>
      <c r="B9" s="91">
        <v>5</v>
      </c>
      <c r="C9" s="92" t="str">
        <f>VLOOKUP(B9,Planificación!$B$13:$E$104,2,FALSE)</f>
        <v>Desarrollo de Sistemas</v>
      </c>
      <c r="D9" s="93" t="str">
        <f>VLOOKUP(B9,Planificación!$B$13:$E$104,4,FALSE)</f>
        <v xml:space="preserve">Metrica de Procentaje de Cumplimiento de Entregables </v>
      </c>
      <c r="E9" s="92" t="str">
        <f>VLOOKUP(B9,Planificación!$B$13:$G$104,5,FALSE)</f>
        <v>Michel Aguilar</v>
      </c>
      <c r="F9" s="92" t="str">
        <f>VLOOKUP(B9,Planificación!$B$13:$G$104,6,FALSE)</f>
        <v>Amira Lanao</v>
      </c>
      <c r="G9" s="119" t="s">
        <v>164</v>
      </c>
      <c r="H9" s="94"/>
      <c r="I9" s="94"/>
      <c r="J9" s="94"/>
      <c r="K9" s="96"/>
      <c r="L9" s="84"/>
      <c r="M9" s="84"/>
      <c r="N9" s="98">
        <f>IF(M9&gt;0,1,0)</f>
        <v>0</v>
      </c>
      <c r="O9" s="111"/>
    </row>
    <row r="10" spans="1:15" ht="12">
      <c r="A10" s="90">
        <v>6</v>
      </c>
      <c r="B10" s="91">
        <v>6</v>
      </c>
      <c r="C10" s="92" t="str">
        <f>VLOOKUP(B10,Planificación!$B$13:$E$104,2,FALSE)</f>
        <v>Desarrollo de Sistemas</v>
      </c>
      <c r="D10" s="93" t="str">
        <f>VLOOKUP(B10,Planificación!$B$13:$E$104,4,FALSE)</f>
        <v>Registro de Riesgos</v>
      </c>
      <c r="E10" s="92" t="str">
        <f>VLOOKUP(B10,Planificación!$B$13:$G$104,5,FALSE)</f>
        <v>Michel Aguilar</v>
      </c>
      <c r="F10" s="92" t="str">
        <f>VLOOKUP(B10,Planificación!$B$13:$G$104,6,FALSE)</f>
        <v>Amira Lanao</v>
      </c>
      <c r="G10" s="119" t="s">
        <v>164</v>
      </c>
      <c r="H10" s="94"/>
      <c r="I10" s="94"/>
      <c r="J10" s="94"/>
      <c r="K10" s="96"/>
      <c r="L10" s="97"/>
      <c r="M10" s="97"/>
      <c r="N10" s="98">
        <f t="shared" ref="N10:N15" si="0">IF(M10&gt;0,1,0)</f>
        <v>0</v>
      </c>
      <c r="O10" s="111"/>
    </row>
    <row r="11" spans="1:15" ht="12">
      <c r="A11" s="90">
        <v>7</v>
      </c>
      <c r="B11" s="91">
        <v>7</v>
      </c>
      <c r="C11" s="92" t="str">
        <f>VLOOKUP(B11,Planificación!$B$13:$E$104,2,FALSE)</f>
        <v>Desarrollo de Sistemas</v>
      </c>
      <c r="D11" s="93" t="str">
        <f>VLOOKUP(B11,Planificación!$B$13:$E$104,4,FALSE)</f>
        <v>Modelaje Base de Datos</v>
      </c>
      <c r="E11" s="92" t="str">
        <f>VLOOKUP(B11,Planificación!$B$13:$G$104,5,FALSE)</f>
        <v>Michel Aguilar</v>
      </c>
      <c r="F11" s="92" t="str">
        <f>VLOOKUP(B11,Planificación!$B$13:$G$104,6,FALSE)</f>
        <v>Amira Lanao</v>
      </c>
      <c r="G11" s="119" t="s">
        <v>164</v>
      </c>
      <c r="H11" s="94"/>
      <c r="I11" s="94"/>
      <c r="J11" s="94"/>
      <c r="K11" s="96"/>
      <c r="L11" s="84"/>
      <c r="M11" s="84"/>
      <c r="N11" s="98">
        <f t="shared" si="0"/>
        <v>0</v>
      </c>
      <c r="O11" s="111"/>
    </row>
    <row r="12" spans="1:15" ht="24">
      <c r="A12" s="90">
        <v>8</v>
      </c>
      <c r="B12" s="91">
        <v>8</v>
      </c>
      <c r="C12" s="92" t="str">
        <f>VLOOKUP(B12,Planificación!$B$13:$E$104,2,FALSE)</f>
        <v>Desarrollo de Sistemas</v>
      </c>
      <c r="D12" s="93" t="str">
        <f>VLOOKUP(B12,Planificación!$B$13:$E$104,4,FALSE)</f>
        <v>Desarrollo de Prototipos de Interfaces</v>
      </c>
      <c r="E12" s="92" t="str">
        <f>VLOOKUP(B12,Planificación!$B$13:$G$104,5,FALSE)</f>
        <v>Michel Aguilar</v>
      </c>
      <c r="F12" s="92" t="str">
        <f>VLOOKUP(B12,Planificación!$B$13:$G$104,6,FALSE)</f>
        <v>Amira Lanao</v>
      </c>
      <c r="G12" s="119" t="s">
        <v>164</v>
      </c>
      <c r="H12" s="94"/>
      <c r="I12" s="94"/>
      <c r="K12" s="96"/>
      <c r="L12" s="97"/>
      <c r="M12" s="97"/>
      <c r="N12" s="98">
        <f t="shared" si="0"/>
        <v>0</v>
      </c>
      <c r="O12" s="111"/>
    </row>
    <row r="13" spans="1:15" ht="24">
      <c r="A13" s="90">
        <v>9</v>
      </c>
      <c r="B13" s="91">
        <v>9</v>
      </c>
      <c r="C13" s="92" t="str">
        <f>VLOOKUP(B13,Planificación!$B$13:$E$104,2,FALSE)</f>
        <v>Desarrollo de Sistemas</v>
      </c>
      <c r="D13" s="93" t="str">
        <f>VLOOKUP(B13,Planificación!$B$13:$E$104,4,FALSE)</f>
        <v>Acta de Aceptacion de Entregables</v>
      </c>
      <c r="E13" s="92" t="str">
        <f>VLOOKUP(B13,Planificación!$B$13:$G$104,5,FALSE)</f>
        <v>Michel Aguilar</v>
      </c>
      <c r="F13" s="92" t="str">
        <f>VLOOKUP(B13,Planificación!$B$13:$G$104,6,FALSE)</f>
        <v>Amira Lanao</v>
      </c>
      <c r="G13" s="95" t="s">
        <v>172</v>
      </c>
      <c r="H13" s="94" t="s">
        <v>36</v>
      </c>
      <c r="I13" s="94" t="s">
        <v>95</v>
      </c>
      <c r="J13" s="94" t="s">
        <v>173</v>
      </c>
      <c r="K13" s="96"/>
      <c r="L13" s="124">
        <v>41356</v>
      </c>
      <c r="M13" s="124">
        <v>41356</v>
      </c>
      <c r="N13" s="98">
        <f t="shared" si="0"/>
        <v>1</v>
      </c>
      <c r="O13" s="111"/>
    </row>
    <row r="14" spans="1:15" ht="22.5" customHeight="1">
      <c r="A14" s="90">
        <v>10</v>
      </c>
      <c r="B14" s="91">
        <v>10</v>
      </c>
      <c r="C14" s="92" t="str">
        <f>VLOOKUP(B14,Planificación!$B$13:$E$104,2,FALSE)</f>
        <v>Desarrollo de Sistemas</v>
      </c>
      <c r="D14" s="93" t="str">
        <f>VLOOKUP(B14,Planificación!$B$13:$E$104,4,FALSE)</f>
        <v>Lista Maestra de Requerimientos</v>
      </c>
      <c r="E14" s="92" t="str">
        <f>VLOOKUP(B14,Planificación!$B$13:$G$104,5,FALSE)</f>
        <v>Michel Aguilar</v>
      </c>
      <c r="F14" s="92" t="str">
        <f>VLOOKUP(B14,Planificación!$B$13:$G$104,6,FALSE)</f>
        <v>Amira Lanao</v>
      </c>
      <c r="G14" s="119" t="s">
        <v>164</v>
      </c>
      <c r="H14" s="94"/>
      <c r="I14" s="94"/>
      <c r="J14" s="94"/>
      <c r="K14" s="96"/>
      <c r="L14" s="97"/>
      <c r="M14" s="97"/>
      <c r="N14" s="98">
        <f t="shared" si="0"/>
        <v>0</v>
      </c>
      <c r="O14" s="111"/>
    </row>
    <row r="15" spans="1:15" ht="12">
      <c r="A15" s="90">
        <v>11</v>
      </c>
      <c r="B15" s="91">
        <v>11</v>
      </c>
      <c r="C15" s="92" t="str">
        <f>VLOOKUP(B15,Planificación!$B$13:$E$104,2,FALSE)</f>
        <v>Desarrollo de Sistemas</v>
      </c>
      <c r="D15" s="93" t="str">
        <f>VLOOKUP(B15,Planificación!$B$13:$E$104,4,FALSE)</f>
        <v>Matriz de Trazabilidad</v>
      </c>
      <c r="E15" s="92" t="str">
        <f>VLOOKUP(B15,Planificación!$B$13:$G$104,5,FALSE)</f>
        <v>Michel Aguilar</v>
      </c>
      <c r="F15" s="92" t="str">
        <f>VLOOKUP(B15,Planificación!$B$13:$G$104,6,FALSE)</f>
        <v>Amira Lanao</v>
      </c>
      <c r="G15" s="119" t="s">
        <v>164</v>
      </c>
      <c r="H15" s="94"/>
      <c r="I15" s="94"/>
      <c r="J15" s="94"/>
      <c r="K15" s="96"/>
      <c r="L15" s="97"/>
      <c r="M15" s="97"/>
      <c r="N15" s="98">
        <f t="shared" si="0"/>
        <v>0</v>
      </c>
      <c r="O15" s="111"/>
    </row>
    <row r="16" spans="1:15" ht="12">
      <c r="A16" s="90">
        <v>12</v>
      </c>
      <c r="B16" s="91">
        <v>12</v>
      </c>
      <c r="C16" s="92" t="str">
        <f>VLOOKUP(B16,Planificación!$B$13:$E$104,2,FALSE)</f>
        <v>Desarrollo de Sistemas</v>
      </c>
      <c r="D16" s="93" t="str">
        <f>VLOOKUP(B16,Planificación!$B$13:$E$104,4,FALSE)</f>
        <v>Casos de Uso</v>
      </c>
      <c r="E16" s="92" t="str">
        <f>VLOOKUP(B16,Planificación!$B$13:$G$104,5,FALSE)</f>
        <v>Michel Aguilar</v>
      </c>
      <c r="F16" s="92" t="str">
        <f>VLOOKUP(B16,Planificación!$B$13:$G$104,6,FALSE)</f>
        <v>Amira Lanao</v>
      </c>
      <c r="G16" s="119" t="s">
        <v>164</v>
      </c>
      <c r="H16" s="94"/>
      <c r="I16" s="94"/>
      <c r="J16" s="94"/>
      <c r="K16" s="96"/>
      <c r="L16" s="97"/>
      <c r="M16" s="97"/>
      <c r="N16" s="98">
        <f t="shared" ref="N16" si="1">IF(M16&gt;0,1,0)</f>
        <v>0</v>
      </c>
      <c r="O16" s="111"/>
    </row>
    <row r="17" spans="1:15" ht="12">
      <c r="A17" s="90">
        <v>13</v>
      </c>
      <c r="B17" s="91">
        <v>13</v>
      </c>
      <c r="C17" s="92" t="str">
        <f>VLOOKUP(B17,Planificación!$B$13:$E$104,2,FALSE)</f>
        <v>Desarrollo de Sistemas</v>
      </c>
      <c r="D17" s="93" t="str">
        <f>VLOOKUP(B17,Planificación!$B$13:$E$104,4,FALSE)</f>
        <v>Diagrama de Casos de Uso</v>
      </c>
      <c r="E17" s="92" t="str">
        <f>VLOOKUP(B17,Planificación!$B$13:$G$104,5,FALSE)</f>
        <v>Michel Aguilar</v>
      </c>
      <c r="F17" s="92" t="str">
        <f>VLOOKUP(B17,Planificación!$B$13:$G$104,6,FALSE)</f>
        <v>Amira Lanao</v>
      </c>
      <c r="G17" s="119"/>
      <c r="H17" s="94"/>
      <c r="I17" s="94"/>
      <c r="J17" s="94"/>
      <c r="K17" s="96"/>
      <c r="L17" s="97"/>
      <c r="M17" s="97"/>
      <c r="N17" s="98"/>
      <c r="O17" s="111"/>
    </row>
    <row r="18" spans="1:15" ht="24">
      <c r="A18" s="90">
        <v>14</v>
      </c>
      <c r="B18" s="91">
        <v>14</v>
      </c>
      <c r="C18" s="92" t="str">
        <f>VLOOKUP(B18,Planificación!$B$13:$E$104,2,FALSE)</f>
        <v>Desarrollo de Sistemas</v>
      </c>
      <c r="D18" s="93" t="str">
        <f>VLOOKUP(B18,Planificación!$B$13:$E$104,4,FALSE)</f>
        <v>Metrica de Volatibilidad de Requerimientos</v>
      </c>
      <c r="E18" s="92" t="str">
        <f>VLOOKUP(B18,Planificación!$B$13:$G$104,5,FALSE)</f>
        <v>Michel Aguilar</v>
      </c>
      <c r="F18" s="92" t="str">
        <f>VLOOKUP(B18,Planificación!$B$13:$G$104,6,FALSE)</f>
        <v>Amira Lanao</v>
      </c>
      <c r="G18" s="119"/>
      <c r="H18" s="94"/>
      <c r="I18" s="94"/>
      <c r="J18" s="94"/>
      <c r="K18" s="96"/>
      <c r="L18" s="97"/>
      <c r="M18" s="97"/>
      <c r="N18" s="98"/>
      <c r="O18" s="111"/>
    </row>
    <row r="19" spans="1:15" ht="12">
      <c r="A19" s="90">
        <v>15</v>
      </c>
      <c r="B19" s="91">
        <v>15</v>
      </c>
      <c r="C19" s="92" t="str">
        <f>VLOOKUP(B19,Planificación!$B$13:$E$104,2,FALSE)</f>
        <v>Desarrollo de Sistemas</v>
      </c>
      <c r="D19" s="93" t="str">
        <f>VLOOKUP(B19,Planificación!$B$13:$E$104,4,FALSE)</f>
        <v>Informe Quincenal</v>
      </c>
      <c r="E19" s="92" t="str">
        <f>VLOOKUP(B19,Planificación!$B$13:$G$104,5,FALSE)</f>
        <v>Michel Aguilar</v>
      </c>
      <c r="F19" s="92" t="str">
        <f>VLOOKUP(B19,Planificación!$B$13:$G$104,6,FALSE)</f>
        <v>Amira Lanao</v>
      </c>
      <c r="G19" s="119"/>
      <c r="H19" s="94"/>
      <c r="I19" s="94"/>
      <c r="J19" s="94"/>
      <c r="K19" s="96"/>
      <c r="L19" s="97"/>
      <c r="M19" s="97"/>
      <c r="N19" s="98"/>
      <c r="O19" s="111"/>
    </row>
    <row r="20" spans="1:15" ht="12">
      <c r="A20" s="90">
        <v>16</v>
      </c>
      <c r="B20" s="91">
        <v>16</v>
      </c>
      <c r="C20" s="92" t="str">
        <f>VLOOKUP(B20,Planificación!$B$13:$E$104,2,FALSE)</f>
        <v>Desarrollo de Sistemas</v>
      </c>
      <c r="D20" s="93" t="str">
        <f>VLOOKUP(B20,Planificación!$B$13:$E$104,4,FALSE)</f>
        <v>Informe Quincenal</v>
      </c>
      <c r="E20" s="92" t="str">
        <f>VLOOKUP(B20,Planificación!$B$13:$G$104,5,FALSE)</f>
        <v>Michel Aguilar</v>
      </c>
      <c r="F20" s="92" t="str">
        <f>VLOOKUP(B20,Planificación!$B$13:$G$104,6,FALSE)</f>
        <v>Amira Lanao</v>
      </c>
      <c r="G20" s="119"/>
      <c r="H20" s="94"/>
      <c r="I20" s="94"/>
      <c r="J20" s="94"/>
      <c r="K20" s="96"/>
      <c r="L20" s="97"/>
      <c r="M20" s="97"/>
      <c r="N20" s="98"/>
      <c r="O20" s="111"/>
    </row>
    <row r="21" spans="1:15" ht="12">
      <c r="A21" s="90">
        <v>17</v>
      </c>
      <c r="B21" s="91">
        <v>17</v>
      </c>
      <c r="C21" s="92" t="str">
        <f>VLOOKUP(B21,Planificación!$B$13:$E$104,2,FALSE)</f>
        <v>Desarrollo de Sistemas</v>
      </c>
      <c r="D21" s="93" t="str">
        <f>VLOOKUP(B21,Planificación!$B$13:$E$104,4,FALSE)</f>
        <v>Registros de Riesgos</v>
      </c>
      <c r="E21" s="92" t="str">
        <f>VLOOKUP(B21,Planificación!$B$13:$G$104,5,FALSE)</f>
        <v>Michel Aguilar</v>
      </c>
      <c r="F21" s="92" t="str">
        <f>VLOOKUP(B21,Planificación!$B$13:$G$104,6,FALSE)</f>
        <v>Amira Lanao</v>
      </c>
      <c r="G21" s="119"/>
      <c r="H21" s="94"/>
      <c r="I21" s="94"/>
      <c r="J21" s="94"/>
      <c r="K21" s="96"/>
      <c r="L21" s="97"/>
      <c r="M21" s="97"/>
      <c r="N21" s="98"/>
      <c r="O21" s="111"/>
    </row>
    <row r="22" spans="1:15" ht="12">
      <c r="A22" s="90">
        <v>18</v>
      </c>
      <c r="B22" s="91">
        <v>18</v>
      </c>
      <c r="C22" s="92" t="str">
        <f>VLOOKUP(B22,Planificación!$B$13:$E$104,2,FALSE)</f>
        <v>Desarrollo de Sistemas</v>
      </c>
      <c r="D22" s="93" t="str">
        <f>VLOOKUP(B22,Planificación!$B$13:$E$104,4,FALSE)</f>
        <v>Desarrollo de Logica de Negocio</v>
      </c>
      <c r="E22" s="92" t="str">
        <f>VLOOKUP(B22,Planificación!$B$13:$G$104,5,FALSE)</f>
        <v>Michel Aguilar</v>
      </c>
      <c r="F22" s="92" t="str">
        <f>VLOOKUP(B22,Planificación!$B$13:$G$104,6,FALSE)</f>
        <v>Amira Lanao</v>
      </c>
      <c r="G22" s="119"/>
      <c r="H22" s="94"/>
      <c r="I22" s="94"/>
      <c r="J22" s="94"/>
      <c r="K22" s="96"/>
      <c r="L22" s="97"/>
      <c r="M22" s="97"/>
      <c r="N22" s="98"/>
      <c r="O22" s="111"/>
    </row>
    <row r="23" spans="1:15" ht="24">
      <c r="A23" s="90">
        <v>19</v>
      </c>
      <c r="B23" s="91">
        <v>19</v>
      </c>
      <c r="C23" s="92" t="str">
        <f>VLOOKUP(B23,Planificación!$B$13:$E$104,2,FALSE)</f>
        <v>Desarrollo de Sistemas</v>
      </c>
      <c r="D23" s="93" t="str">
        <f>VLOOKUP(B23,Planificación!$B$13:$E$104,4,FALSE)</f>
        <v>Acta de Aceptacion de Entregables</v>
      </c>
      <c r="E23" s="92" t="str">
        <f>VLOOKUP(B23,Planificación!$B$13:$G$104,5,FALSE)</f>
        <v>Michel Aguilar</v>
      </c>
      <c r="F23" s="92" t="str">
        <f>VLOOKUP(B23,Planificación!$B$13:$G$104,6,FALSE)</f>
        <v>Amira Lanao</v>
      </c>
      <c r="G23" s="119"/>
      <c r="H23" s="94"/>
      <c r="I23" s="94"/>
      <c r="J23" s="94"/>
      <c r="K23" s="96"/>
      <c r="L23" s="97"/>
      <c r="M23" s="97"/>
      <c r="N23" s="98"/>
      <c r="O23" s="111"/>
    </row>
    <row r="24" spans="1:15" ht="12">
      <c r="A24" s="90">
        <v>20</v>
      </c>
      <c r="B24" s="91">
        <v>20</v>
      </c>
      <c r="C24" s="92" t="str">
        <f>VLOOKUP(B24,Planificación!$B$13:$E$104,2,FALSE)</f>
        <v>Desarrollo de Sistemas</v>
      </c>
      <c r="D24" s="93" t="str">
        <f>VLOOKUP(B24,Planificación!$B$13:$E$104,4,FALSE)</f>
        <v>Herramienta de Gestión</v>
      </c>
      <c r="E24" s="92" t="str">
        <f>VLOOKUP(B24,Planificación!$B$13:$G$104,5,FALSE)</f>
        <v>Michel Aguilar</v>
      </c>
      <c r="F24" s="92" t="str">
        <f>VLOOKUP(B24,Planificación!$B$13:$G$104,6,FALSE)</f>
        <v>Amira Lanao</v>
      </c>
      <c r="G24" s="119"/>
      <c r="H24" s="94"/>
      <c r="I24" s="94"/>
      <c r="J24" s="94"/>
      <c r="K24" s="96"/>
      <c r="L24" s="97"/>
      <c r="M24" s="97"/>
      <c r="N24" s="98"/>
      <c r="O24" s="111"/>
    </row>
    <row r="25" spans="1:15" ht="24">
      <c r="A25" s="90">
        <v>21</v>
      </c>
      <c r="B25" s="91">
        <v>21</v>
      </c>
      <c r="C25" s="92" t="str">
        <f>VLOOKUP(B25,Planificación!$B$13:$E$104,2,FALSE)</f>
        <v>Desarrollo de Sistemas</v>
      </c>
      <c r="D25" s="93" t="str">
        <f>VLOOKUP(B25,Planificación!$B$13:$E$104,4,FALSE)</f>
        <v>Numero de no Conformidades (Metrica)</v>
      </c>
      <c r="E25" s="92" t="str">
        <f>VLOOKUP(B25,Planificación!$B$13:$G$104,5,FALSE)</f>
        <v>Michel Aguilar</v>
      </c>
      <c r="F25" s="92" t="str">
        <f>VLOOKUP(B25,Planificación!$B$13:$G$104,6,FALSE)</f>
        <v>Amira Lanao</v>
      </c>
      <c r="G25" s="119"/>
      <c r="H25" s="94"/>
      <c r="I25" s="94"/>
      <c r="J25" s="94"/>
      <c r="K25" s="96"/>
      <c r="L25" s="97"/>
      <c r="M25" s="97"/>
      <c r="N25" s="98"/>
      <c r="O25" s="111"/>
    </row>
    <row r="26" spans="1:15" ht="24">
      <c r="A26" s="90">
        <v>22</v>
      </c>
      <c r="B26" s="91">
        <v>22</v>
      </c>
      <c r="C26" s="92" t="str">
        <f>VLOOKUP(B26,Planificación!$B$13:$E$104,2,FALSE)</f>
        <v>Desarrollo de Sistemas</v>
      </c>
      <c r="D26" s="93" t="str">
        <f>VLOOKUP(B26,Planificación!$B$13:$E$104,4,FALSE)</f>
        <v xml:space="preserve">Checklist de Aseguramiento de Calidad </v>
      </c>
      <c r="E26" s="92" t="str">
        <f>VLOOKUP(B26,Planificación!$B$13:$G$104,5,FALSE)</f>
        <v>Michel Aguilar</v>
      </c>
      <c r="F26" s="92" t="str">
        <f>VLOOKUP(B26,Planificación!$B$13:$G$104,6,FALSE)</f>
        <v>Amira Lanao</v>
      </c>
      <c r="G26" s="119"/>
      <c r="H26" s="94"/>
      <c r="I26" s="94"/>
      <c r="J26" s="94"/>
      <c r="K26" s="96"/>
      <c r="L26" s="97"/>
      <c r="M26" s="97"/>
      <c r="N26" s="98"/>
      <c r="O26" s="111"/>
    </row>
    <row r="27" spans="1:15" ht="12">
      <c r="A27" s="90">
        <v>23</v>
      </c>
      <c r="B27" s="91">
        <v>23</v>
      </c>
      <c r="C27" s="92" t="str">
        <f>VLOOKUP(B27,Planificación!$B$13:$E$104,2,FALSE)</f>
        <v>Desarrollo de Sistemas</v>
      </c>
      <c r="D27" s="93" t="str">
        <f>VLOOKUP(B27,Planificación!$B$13:$E$104,4,FALSE)</f>
        <v>Matriz de Seguimiento</v>
      </c>
      <c r="E27" s="92" t="str">
        <f>VLOOKUP(B27,Planificación!$B$13:$G$104,5,FALSE)</f>
        <v>Michel Aguilar</v>
      </c>
      <c r="F27" s="92" t="str">
        <f>VLOOKUP(B27,Planificación!$B$13:$G$104,6,FALSE)</f>
        <v>Amira Lanao</v>
      </c>
      <c r="G27" s="119"/>
      <c r="H27" s="94"/>
      <c r="I27" s="94"/>
      <c r="J27" s="94"/>
      <c r="K27" s="96"/>
      <c r="L27" s="97"/>
      <c r="M27" s="97"/>
      <c r="N27" s="98"/>
      <c r="O27" s="111"/>
    </row>
    <row r="28" spans="1:15" ht="24">
      <c r="A28" s="90">
        <v>24</v>
      </c>
      <c r="B28" s="91">
        <v>24</v>
      </c>
      <c r="C28" s="92" t="str">
        <f>VLOOKUP(B28,Planificación!$B$13:$E$104,2,FALSE)</f>
        <v>Desarrollo de Sistemas</v>
      </c>
      <c r="D28" s="93" t="str">
        <f>VLOOKUP(B28,Planificación!$B$13:$E$104,4,FALSE)</f>
        <v>Lista Maestra de Requerimientos Actualizada</v>
      </c>
      <c r="E28" s="92" t="str">
        <f>VLOOKUP(B28,Planificación!$B$13:$G$104,5,FALSE)</f>
        <v>Michel Aguilar</v>
      </c>
      <c r="F28" s="92" t="str">
        <f>VLOOKUP(B28,Planificación!$B$13:$G$104,6,FALSE)</f>
        <v>Amira Lanao</v>
      </c>
      <c r="G28" s="119"/>
      <c r="H28" s="94"/>
      <c r="I28" s="94"/>
      <c r="J28" s="94"/>
      <c r="K28" s="96"/>
      <c r="L28" s="97"/>
      <c r="M28" s="97"/>
      <c r="N28" s="98"/>
      <c r="O28" s="111"/>
    </row>
    <row r="29" spans="1:15" ht="12">
      <c r="A29" s="90">
        <v>25</v>
      </c>
      <c r="B29" s="91">
        <v>25</v>
      </c>
      <c r="C29" s="92" t="str">
        <f>VLOOKUP(B29,Planificación!$B$13:$E$104,2,FALSE)</f>
        <v>Desarrollo de Sistemas</v>
      </c>
      <c r="D29" s="93" t="str">
        <f>VLOOKUP(B29,Planificación!$B$13:$E$104,4,FALSE)</f>
        <v>Informe Quincenal</v>
      </c>
      <c r="E29" s="92" t="str">
        <f>VLOOKUP(B29,Planificación!$B$13:$G$104,5,FALSE)</f>
        <v>Michel Aguilar</v>
      </c>
      <c r="F29" s="92" t="str">
        <f>VLOOKUP(B29,Planificación!$B$13:$G$104,6,FALSE)</f>
        <v>Amira Lanao</v>
      </c>
      <c r="G29" s="119"/>
      <c r="H29" s="94"/>
      <c r="I29" s="94"/>
      <c r="J29" s="94"/>
      <c r="K29" s="96"/>
      <c r="L29" s="97"/>
      <c r="M29" s="97"/>
      <c r="N29" s="98"/>
      <c r="O29" s="111"/>
    </row>
    <row r="30" spans="1:15" ht="12">
      <c r="A30" s="90">
        <v>26</v>
      </c>
      <c r="B30" s="91">
        <v>26</v>
      </c>
      <c r="C30" s="92" t="str">
        <f>VLOOKUP(B30,Planificación!$B$13:$E$104,2,FALSE)</f>
        <v>Desarrollo de Sistemas</v>
      </c>
      <c r="D30" s="93" t="str">
        <f>VLOOKUP(B30,Planificación!$B$13:$E$104,4,FALSE)</f>
        <v>Informe Quincenal</v>
      </c>
      <c r="E30" s="92" t="str">
        <f>VLOOKUP(B30,Planificación!$B$13:$G$104,5,FALSE)</f>
        <v>Michel Aguilar</v>
      </c>
      <c r="F30" s="92" t="str">
        <f>VLOOKUP(B30,Planificación!$B$13:$G$104,6,FALSE)</f>
        <v>Amira Lanao</v>
      </c>
      <c r="G30" s="119"/>
      <c r="H30" s="94"/>
      <c r="I30" s="94"/>
      <c r="J30" s="94"/>
      <c r="K30" s="96"/>
      <c r="L30" s="97"/>
      <c r="M30" s="97"/>
      <c r="N30" s="98"/>
      <c r="O30" s="111"/>
    </row>
    <row r="31" spans="1:15" ht="12">
      <c r="A31" s="90">
        <v>27</v>
      </c>
      <c r="B31" s="91">
        <v>27</v>
      </c>
      <c r="C31" s="92" t="str">
        <f>VLOOKUP(B31,Planificación!$B$13:$E$104,2,FALSE)</f>
        <v>Desarrollo de Sistemas</v>
      </c>
      <c r="D31" s="93" t="str">
        <f>VLOOKUP(B31,Planificación!$B$13:$E$104,4,FALSE)</f>
        <v>Registros de Riesgos</v>
      </c>
      <c r="E31" s="92" t="str">
        <f>VLOOKUP(B31,Planificación!$B$13:$G$104,5,FALSE)</f>
        <v>Michel Aguilar</v>
      </c>
      <c r="F31" s="92" t="str">
        <f>VLOOKUP(B31,Planificación!$B$13:$G$104,6,FALSE)</f>
        <v>Amira Lanao</v>
      </c>
      <c r="G31" s="119"/>
      <c r="H31" s="94"/>
      <c r="I31" s="94"/>
      <c r="J31" s="94"/>
      <c r="K31" s="96"/>
      <c r="L31" s="97"/>
      <c r="M31" s="97"/>
      <c r="N31" s="98"/>
      <c r="O31" s="111"/>
    </row>
    <row r="32" spans="1:15" ht="12">
      <c r="A32" s="90">
        <v>28</v>
      </c>
      <c r="B32" s="91">
        <v>28</v>
      </c>
      <c r="C32" s="92" t="str">
        <f>VLOOKUP(B32,Planificación!$B$13:$E$104,2,FALSE)</f>
        <v>Desarrollo de Sistemas</v>
      </c>
      <c r="D32" s="93" t="str">
        <f>VLOOKUP(B32,Planificación!$B$13:$E$104,4,FALSE)</f>
        <v>Planes de Prueba</v>
      </c>
      <c r="E32" s="92" t="str">
        <f>VLOOKUP(B32,Planificación!$B$13:$G$104,5,FALSE)</f>
        <v>Michel Aguilar</v>
      </c>
      <c r="F32" s="92" t="str">
        <f>VLOOKUP(B32,Planificación!$B$13:$G$104,6,FALSE)</f>
        <v>Amira Lanao</v>
      </c>
      <c r="G32" s="119"/>
      <c r="H32" s="94"/>
      <c r="I32" s="94"/>
      <c r="J32" s="94"/>
      <c r="K32" s="96"/>
      <c r="L32" s="97"/>
      <c r="M32" s="97"/>
      <c r="N32" s="98"/>
      <c r="O32" s="111"/>
    </row>
    <row r="33" spans="1:15" ht="24">
      <c r="A33" s="90">
        <v>29</v>
      </c>
      <c r="B33" s="91">
        <v>29</v>
      </c>
      <c r="C33" s="92" t="str">
        <f>VLOOKUP(B33,Planificación!$B$13:$E$104,2,FALSE)</f>
        <v>Desarrollo de Sistemas</v>
      </c>
      <c r="D33" s="93" t="str">
        <f>VLOOKUP(B33,Planificación!$B$13:$E$104,4,FALSE)</f>
        <v>Desarrollo de logica de negocio Ajustado</v>
      </c>
      <c r="E33" s="92" t="str">
        <f>VLOOKUP(B33,Planificación!$B$13:$G$104,5,FALSE)</f>
        <v>Michel Aguilar</v>
      </c>
      <c r="F33" s="92" t="str">
        <f>VLOOKUP(B33,Planificación!$B$13:$G$104,6,FALSE)</f>
        <v>Amira Lanao</v>
      </c>
      <c r="G33" s="119"/>
      <c r="H33" s="94"/>
      <c r="I33" s="94"/>
      <c r="J33" s="94"/>
      <c r="K33" s="96"/>
      <c r="L33" s="97"/>
      <c r="M33" s="97"/>
      <c r="N33" s="98"/>
      <c r="O33" s="111"/>
    </row>
    <row r="34" spans="1:15" ht="24">
      <c r="A34" s="90">
        <v>30</v>
      </c>
      <c r="B34" s="91">
        <v>30</v>
      </c>
      <c r="C34" s="92" t="str">
        <f>VLOOKUP(B34,Planificación!$B$13:$E$104,2,FALSE)</f>
        <v>Desarrollo de Sistemas</v>
      </c>
      <c r="D34" s="93" t="str">
        <f>VLOOKUP(B34,Planificación!$B$13:$E$104,4,FALSE)</f>
        <v>Desarrollo de Persistencia de Datos</v>
      </c>
      <c r="E34" s="92" t="str">
        <f>VLOOKUP(B34,Planificación!$B$13:$G$104,5,FALSE)</f>
        <v>Michel Aguilar</v>
      </c>
      <c r="F34" s="92" t="str">
        <f>VLOOKUP(B34,Planificación!$B$13:$G$104,6,FALSE)</f>
        <v>Amira Lanao</v>
      </c>
      <c r="G34" s="119"/>
      <c r="H34" s="94"/>
      <c r="I34" s="94"/>
      <c r="J34" s="94"/>
      <c r="K34" s="96"/>
      <c r="L34" s="97"/>
      <c r="M34" s="97"/>
      <c r="N34" s="98"/>
      <c r="O34" s="111"/>
    </row>
    <row r="35" spans="1:15" ht="24">
      <c r="A35" s="90">
        <v>31</v>
      </c>
      <c r="B35" s="91">
        <v>31</v>
      </c>
      <c r="C35" s="92" t="str">
        <f>VLOOKUP(B35,Planificación!$B$13:$E$104,2,FALSE)</f>
        <v>Desarrollo de Sistemas</v>
      </c>
      <c r="D35" s="93" t="str">
        <f>VLOOKUP(B35,Planificación!$B$13:$E$104,4,FALSE)</f>
        <v>Acta de Aceptacion de Entregables</v>
      </c>
      <c r="E35" s="92" t="str">
        <f>VLOOKUP(B35,Planificación!$B$13:$G$104,5,FALSE)</f>
        <v>Michel Aguilar</v>
      </c>
      <c r="F35" s="92" t="str">
        <f>VLOOKUP(B35,Planificación!$B$13:$G$104,6,FALSE)</f>
        <v>Amira Lanao</v>
      </c>
      <c r="G35" s="119"/>
      <c r="H35" s="94"/>
      <c r="I35" s="94"/>
      <c r="J35" s="94"/>
      <c r="K35" s="96"/>
      <c r="L35" s="97"/>
      <c r="M35" s="97"/>
      <c r="N35" s="98"/>
      <c r="O35" s="111"/>
    </row>
    <row r="36" spans="1:15" ht="12">
      <c r="A36" s="90">
        <v>32</v>
      </c>
      <c r="B36" s="91">
        <v>32</v>
      </c>
      <c r="C36" s="92" t="str">
        <f>VLOOKUP(B36,Planificación!$B$13:$E$104,2,FALSE)</f>
        <v>Desarrollo de Sistemas</v>
      </c>
      <c r="D36" s="93" t="str">
        <f>VLOOKUP(B36,Planificación!$B$13:$E$104,4,FALSE)</f>
        <v>Pruebas Funcionales</v>
      </c>
      <c r="E36" s="92" t="str">
        <f>VLOOKUP(B36,Planificación!$B$13:$G$104,5,FALSE)</f>
        <v>Michel Aguilar</v>
      </c>
      <c r="F36" s="92" t="str">
        <f>VLOOKUP(B36,Planificación!$B$13:$G$104,6,FALSE)</f>
        <v>Amira Lanao</v>
      </c>
      <c r="G36" s="119"/>
      <c r="H36" s="94"/>
      <c r="I36" s="94"/>
      <c r="J36" s="94"/>
      <c r="K36" s="96"/>
      <c r="L36" s="97"/>
      <c r="M36" s="97"/>
      <c r="N36" s="98"/>
      <c r="O36" s="111"/>
    </row>
    <row r="37" spans="1:15" s="172" customFormat="1" ht="17.25" customHeight="1">
      <c r="A37" s="162">
        <v>33</v>
      </c>
      <c r="B37" s="163">
        <v>33</v>
      </c>
      <c r="C37" s="164" t="str">
        <f>VLOOKUP(B37,Planificación!$B$13:$E$104,2,FALSE)</f>
        <v>Desarrollo de Sistemas</v>
      </c>
      <c r="D37" s="165" t="str">
        <f>VLOOKUP(B37,Planificación!$B$13:$E$104,4,FALSE)</f>
        <v>Informe Quincenal</v>
      </c>
      <c r="E37" s="164"/>
      <c r="F37" s="164"/>
      <c r="G37" s="166"/>
      <c r="H37" s="167"/>
      <c r="I37" s="167"/>
      <c r="J37" s="167"/>
      <c r="K37" s="168"/>
      <c r="L37" s="169"/>
      <c r="M37" s="169"/>
      <c r="N37" s="170"/>
      <c r="O37" s="171"/>
    </row>
    <row r="38" spans="1:15" s="172" customFormat="1" ht="17.25" customHeight="1">
      <c r="A38" s="162">
        <v>34</v>
      </c>
      <c r="B38" s="163">
        <v>34</v>
      </c>
      <c r="C38" s="164" t="str">
        <f>VLOOKUP(B38,Planificación!$B$13:$E$104,2,FALSE)</f>
        <v>Desarrollo de Sistemas</v>
      </c>
      <c r="D38" s="165" t="str">
        <f>VLOOKUP(B38,Planificación!$B$13:$E$104,4,FALSE)</f>
        <v>Pruebas Funcionales</v>
      </c>
      <c r="E38" s="164"/>
      <c r="F38" s="164"/>
      <c r="G38" s="166"/>
      <c r="H38" s="167"/>
      <c r="I38" s="167"/>
      <c r="J38" s="167"/>
      <c r="K38" s="168"/>
      <c r="L38" s="169"/>
      <c r="M38" s="169"/>
      <c r="N38" s="170"/>
      <c r="O38" s="171"/>
    </row>
    <row r="39" spans="1:15" s="172" customFormat="1" ht="17.25" customHeight="1">
      <c r="A39" s="162">
        <v>35</v>
      </c>
      <c r="B39" s="163">
        <v>35</v>
      </c>
      <c r="C39" s="164" t="e">
        <f>VLOOKUP(B39,Planificación!$B$13:$E$104,2,FALSE)</f>
        <v>#N/A</v>
      </c>
      <c r="D39" s="165" t="e">
        <f>VLOOKUP(B39,Planificación!$B$13:$E$104,4,FALSE)</f>
        <v>#N/A</v>
      </c>
      <c r="E39" s="164"/>
      <c r="F39" s="164"/>
      <c r="G39" s="166"/>
      <c r="H39" s="167"/>
      <c r="I39" s="167"/>
      <c r="J39" s="167"/>
      <c r="K39" s="168"/>
      <c r="L39" s="169"/>
      <c r="M39" s="169"/>
      <c r="N39" s="170"/>
      <c r="O39" s="171"/>
    </row>
    <row r="40" spans="1:15" s="172" customFormat="1" ht="17.25" customHeight="1">
      <c r="A40" s="162">
        <v>36</v>
      </c>
      <c r="B40" s="163">
        <v>36</v>
      </c>
      <c r="C40" s="164" t="e">
        <f>VLOOKUP(B40,Planificación!$B$13:$E$104,2,FALSE)</f>
        <v>#N/A</v>
      </c>
      <c r="D40" s="165" t="e">
        <f>VLOOKUP(B40,Planificación!$B$13:$E$104,4,FALSE)</f>
        <v>#N/A</v>
      </c>
      <c r="E40" s="164"/>
      <c r="F40" s="164"/>
      <c r="G40" s="166"/>
      <c r="H40" s="167"/>
      <c r="I40" s="167"/>
      <c r="J40" s="167"/>
      <c r="K40" s="168"/>
      <c r="L40" s="173"/>
      <c r="M40" s="173"/>
      <c r="N40" s="170"/>
      <c r="O40" s="171"/>
    </row>
  </sheetData>
  <mergeCells count="1">
    <mergeCell ref="A1:N1"/>
  </mergeCells>
  <phoneticPr fontId="3" type="noConversion"/>
  <dataValidations count="2">
    <dataValidation type="list" allowBlank="1" showInputMessage="1" showErrorMessage="1" sqref="H5:H40">
      <formula1>TiposNC</formula1>
    </dataValidation>
    <dataValidation type="list" allowBlank="1" showInputMessage="1" showErrorMessage="1" sqref="I5:I40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74"/>
  <sheetViews>
    <sheetView showGridLines="0" workbookViewId="0">
      <selection activeCell="C29" sqref="C29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3.5" customHeight="1">
      <c r="A2" s="10"/>
      <c r="C2" s="236" t="s">
        <v>2</v>
      </c>
      <c r="D2" s="236"/>
      <c r="E2" s="236"/>
      <c r="F2" s="236"/>
      <c r="G2" s="236"/>
      <c r="H2" s="236"/>
      <c r="I2" s="236"/>
      <c r="J2" s="236"/>
      <c r="K2" s="236"/>
    </row>
    <row r="3" spans="1:11" s="2" customFormat="1" ht="16.5" customHeight="1">
      <c r="A3" s="11"/>
    </row>
    <row r="4" spans="1:11" s="2" customFormat="1">
      <c r="A4" s="11"/>
      <c r="C4" s="237" t="s">
        <v>113</v>
      </c>
      <c r="D4" s="237"/>
      <c r="E4" s="226" t="str">
        <f>IF(Planificación!D6&lt;&gt;"",Planificación!D6,"")</f>
        <v>Amira Lanao</v>
      </c>
      <c r="F4" s="227"/>
      <c r="G4" s="227"/>
      <c r="H4" s="227"/>
      <c r="I4" s="228"/>
    </row>
    <row r="5" spans="1:11" s="2" customFormat="1">
      <c r="A5" s="11"/>
      <c r="C5" s="238" t="str">
        <f>Planificación!B7</f>
        <v>Analista de Calidad</v>
      </c>
      <c r="D5" s="239"/>
      <c r="E5" s="226" t="str">
        <f>IF(Planificación!D7&lt;&gt;"",Planificación!D7,"")</f>
        <v>Michel Aguilar</v>
      </c>
      <c r="F5" s="227"/>
      <c r="G5" s="227"/>
      <c r="H5" s="227"/>
      <c r="I5" s="228"/>
    </row>
    <row r="6" spans="1:11" s="2" customFormat="1">
      <c r="A6" s="11"/>
      <c r="C6" s="224" t="s">
        <v>9</v>
      </c>
      <c r="D6" s="225"/>
      <c r="E6" s="226" t="str">
        <f>IF(Planificación!D8&lt;&gt;"",Planificación!D8,"")</f>
        <v>Gino Guzman, Amira Lanao</v>
      </c>
      <c r="F6" s="227"/>
      <c r="G6" s="227"/>
      <c r="H6" s="227"/>
      <c r="I6" s="228"/>
    </row>
    <row r="7" spans="1:11" s="2" customFormat="1" ht="24" customHeight="1">
      <c r="A7" s="11"/>
      <c r="C7" s="230" t="s">
        <v>21</v>
      </c>
      <c r="D7" s="230"/>
      <c r="E7" s="231">
        <f>IF(Planificación!D9&lt;&gt;"",Planificación!D9,"")</f>
        <v>41360</v>
      </c>
      <c r="F7" s="232"/>
      <c r="G7" s="233" t="s">
        <v>22</v>
      </c>
      <c r="H7" s="234"/>
      <c r="I7" s="99">
        <f>IF(Planificación!F9&lt;&gt;"",Planificación!F9,"")</f>
        <v>41383</v>
      </c>
    </row>
    <row r="8" spans="1:11" s="2" customFormat="1">
      <c r="A8" s="11"/>
      <c r="C8" s="230" t="s">
        <v>1</v>
      </c>
      <c r="D8" s="235"/>
      <c r="E8" s="226" t="str">
        <f>IF(Planificación!D10&lt;&gt;"",Planificación!D10,"")</f>
        <v/>
      </c>
      <c r="F8" s="227"/>
      <c r="G8" s="227"/>
      <c r="H8" s="227"/>
      <c r="I8" s="228"/>
    </row>
    <row r="13" spans="1:11" ht="15">
      <c r="C13" s="229" t="s">
        <v>31</v>
      </c>
      <c r="D13" s="229"/>
      <c r="E13" s="12"/>
      <c r="F13" s="12"/>
      <c r="G13" s="12"/>
      <c r="H13" s="12"/>
      <c r="I13" s="12"/>
      <c r="J13" s="9"/>
    </row>
    <row r="14" spans="1:11">
      <c r="C14" s="102" t="s">
        <v>40</v>
      </c>
      <c r="D14" s="100">
        <v>16</v>
      </c>
    </row>
    <row r="15" spans="1:11" ht="14.25" customHeight="1">
      <c r="C15" s="102" t="s">
        <v>24</v>
      </c>
      <c r="D15" s="100">
        <f>D14-D16</f>
        <v>-4</v>
      </c>
    </row>
    <row r="16" spans="1:11">
      <c r="C16" s="102" t="s">
        <v>41</v>
      </c>
      <c r="D16" s="100">
        <f>COUNT(Planificación!L13:L57)</f>
        <v>20</v>
      </c>
    </row>
    <row r="17" spans="3:5">
      <c r="C17" s="102" t="s">
        <v>19</v>
      </c>
      <c r="D17" s="101">
        <f>(D16/(IF(D14=0,1,D14)))</f>
        <v>1.25</v>
      </c>
    </row>
    <row r="18" spans="3:5">
      <c r="C18" s="102" t="s">
        <v>20</v>
      </c>
      <c r="D18" s="101">
        <f>1-D17</f>
        <v>-0.25</v>
      </c>
    </row>
    <row r="19" spans="3:5">
      <c r="C19" s="22"/>
      <c r="D19" s="23"/>
      <c r="E19" s="9"/>
    </row>
    <row r="20" spans="3:5">
      <c r="C20" s="113"/>
      <c r="D20" s="23"/>
      <c r="E20" s="9"/>
    </row>
    <row r="21" spans="3:5">
      <c r="C21" s="113"/>
      <c r="D21" s="23"/>
      <c r="E21" s="9"/>
    </row>
    <row r="22" spans="3:5">
      <c r="C22" s="113"/>
      <c r="D22" s="23"/>
      <c r="E22" s="9"/>
    </row>
    <row r="23" spans="3:5">
      <c r="C23" s="113"/>
      <c r="D23" s="23"/>
      <c r="E23" s="9"/>
    </row>
    <row r="24" spans="3:5">
      <c r="C24" s="113"/>
      <c r="D24" s="23"/>
      <c r="E24" s="9"/>
    </row>
    <row r="25" spans="3:5">
      <c r="C25" s="113"/>
      <c r="D25" s="23"/>
      <c r="E25" s="9"/>
    </row>
    <row r="26" spans="3:5">
      <c r="C26" s="113"/>
      <c r="D26" s="23"/>
      <c r="E26" s="9"/>
    </row>
    <row r="27" spans="3:5">
      <c r="C27" s="113"/>
      <c r="D27" s="23"/>
      <c r="E27" s="9"/>
    </row>
    <row r="28" spans="3:5">
      <c r="C28" s="113"/>
      <c r="D28" s="23"/>
      <c r="E28" s="9"/>
    </row>
    <row r="30" spans="3:5" ht="15" customHeight="1">
      <c r="C30" s="223" t="s">
        <v>39</v>
      </c>
      <c r="D30" s="223"/>
    </row>
    <row r="31" spans="3:5">
      <c r="C31" s="31" t="s">
        <v>35</v>
      </c>
      <c r="D31" s="30" t="s">
        <v>16</v>
      </c>
    </row>
    <row r="32" spans="3:5">
      <c r="C32" s="104" t="s">
        <v>147</v>
      </c>
      <c r="D32" s="103">
        <f>COUNTIF('Seguimiento de NC'!$H$5:$H$168,C32)</f>
        <v>2</v>
      </c>
    </row>
    <row r="33" spans="3:4">
      <c r="C33" s="104" t="s">
        <v>148</v>
      </c>
      <c r="D33" s="103">
        <f>COUNTIF('Seguimiento de NC'!$H$5:$H$168,C33)</f>
        <v>0</v>
      </c>
    </row>
    <row r="34" spans="3:4">
      <c r="C34" s="104" t="s">
        <v>149</v>
      </c>
      <c r="D34" s="103">
        <f>COUNTIF('Seguimiento de NC'!$H$5:$H$168,C34)</f>
        <v>1</v>
      </c>
    </row>
    <row r="35" spans="3:4">
      <c r="C35" s="104" t="s">
        <v>37</v>
      </c>
      <c r="D35" s="103">
        <f>COUNTIF('Seguimiento de NC'!$H$5:$H$168,C35)</f>
        <v>0</v>
      </c>
    </row>
    <row r="36" spans="3:4">
      <c r="C36" s="104" t="s">
        <v>36</v>
      </c>
      <c r="D36" s="103">
        <f>COUNTIF('Seguimiento de NC'!$H$5:$H$168,C36)</f>
        <v>1</v>
      </c>
    </row>
    <row r="37" spans="3:4">
      <c r="C37" s="105" t="s">
        <v>16</v>
      </c>
      <c r="D37" s="106">
        <f>SUM(D32:D36)</f>
        <v>4</v>
      </c>
    </row>
    <row r="52" spans="3:4" ht="15">
      <c r="C52" s="223" t="s">
        <v>108</v>
      </c>
      <c r="D52" s="223"/>
    </row>
    <row r="53" spans="3:4">
      <c r="C53" s="105" t="s">
        <v>109</v>
      </c>
      <c r="D53" s="103">
        <f>Planificación!J58</f>
        <v>138</v>
      </c>
    </row>
    <row r="54" spans="3:4">
      <c r="C54" s="105" t="s">
        <v>110</v>
      </c>
      <c r="D54" s="103">
        <f>Planificación!M58</f>
        <v>137</v>
      </c>
    </row>
    <row r="55" spans="3:4">
      <c r="C55" s="105" t="s">
        <v>16</v>
      </c>
      <c r="D55" s="103">
        <f>D53-D54</f>
        <v>1</v>
      </c>
    </row>
    <row r="69" spans="3:4" ht="15">
      <c r="C69" s="223" t="s">
        <v>146</v>
      </c>
      <c r="D69" s="223"/>
    </row>
    <row r="70" spans="3:4">
      <c r="C70" s="31" t="s">
        <v>35</v>
      </c>
      <c r="D70" s="30" t="s">
        <v>16</v>
      </c>
    </row>
    <row r="71" spans="3:4">
      <c r="C71" s="109" t="s">
        <v>95</v>
      </c>
      <c r="D71" s="103">
        <f>COUNTIF('Seguimiento de NC'!$I$5:$I$168,C71)</f>
        <v>1</v>
      </c>
    </row>
    <row r="72" spans="3:4">
      <c r="C72" s="109" t="s">
        <v>97</v>
      </c>
      <c r="D72" s="103">
        <f>COUNTIF('Seguimiento de NC'!$I$5:$I$168,C72)</f>
        <v>3</v>
      </c>
    </row>
    <row r="73" spans="3:4">
      <c r="C73" s="109" t="s">
        <v>98</v>
      </c>
      <c r="D73" s="103">
        <f>COUNTIF('Seguimiento de NC'!$I$5:$I$168,C73)</f>
        <v>0</v>
      </c>
    </row>
    <row r="74" spans="3:4">
      <c r="C74" s="105" t="s">
        <v>16</v>
      </c>
      <c r="D74" s="106">
        <f>SUM(D71:D73)</f>
        <v>4</v>
      </c>
    </row>
  </sheetData>
  <mergeCells count="16">
    <mergeCell ref="C2:K2"/>
    <mergeCell ref="C4:D4"/>
    <mergeCell ref="E4:I4"/>
    <mergeCell ref="C5:D5"/>
    <mergeCell ref="E5:I5"/>
    <mergeCell ref="C69:D69"/>
    <mergeCell ref="C6:D6"/>
    <mergeCell ref="E6:I6"/>
    <mergeCell ref="E8:I8"/>
    <mergeCell ref="C13:D13"/>
    <mergeCell ref="C52:D52"/>
    <mergeCell ref="C7:D7"/>
    <mergeCell ref="E7:F7"/>
    <mergeCell ref="G7:H7"/>
    <mergeCell ref="C8:D8"/>
    <mergeCell ref="C30:D30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53:D55 D15:D18 D35:D36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85" zoomScaleNormal="85" workbookViewId="0">
      <selection activeCell="D12" sqref="D12"/>
    </sheetView>
  </sheetViews>
  <sheetFormatPr baseColWidth="10" defaultColWidth="9.140625" defaultRowHeight="12.75"/>
  <cols>
    <col min="1" max="1" width="26.5703125" bestFit="1" customWidth="1"/>
    <col min="2" max="2" width="47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07" t="s">
        <v>122</v>
      </c>
      <c r="B2" s="107" t="s">
        <v>123</v>
      </c>
      <c r="D2" s="107" t="s">
        <v>33</v>
      </c>
      <c r="F2" s="107" t="s">
        <v>96</v>
      </c>
      <c r="H2" s="107" t="s">
        <v>121</v>
      </c>
      <c r="J2" s="107" t="s">
        <v>122</v>
      </c>
      <c r="K2" s="107" t="s">
        <v>125</v>
      </c>
    </row>
    <row r="3" spans="1:11" ht="13.5" thickBot="1">
      <c r="A3" s="115"/>
      <c r="B3" s="115"/>
      <c r="D3" s="109" t="s">
        <v>95</v>
      </c>
      <c r="F3" s="109" t="s">
        <v>155</v>
      </c>
      <c r="H3" s="109" t="s">
        <v>117</v>
      </c>
      <c r="J3" s="243" t="s">
        <v>117</v>
      </c>
      <c r="K3" s="117" t="s">
        <v>126</v>
      </c>
    </row>
    <row r="4" spans="1:11">
      <c r="A4" s="240" t="s">
        <v>150</v>
      </c>
      <c r="B4" s="134" t="s">
        <v>208</v>
      </c>
      <c r="D4" s="109" t="s">
        <v>97</v>
      </c>
      <c r="F4" s="109" t="s">
        <v>147</v>
      </c>
      <c r="H4" s="109" t="s">
        <v>118</v>
      </c>
      <c r="J4" s="243"/>
      <c r="K4" s="117" t="s">
        <v>127</v>
      </c>
    </row>
    <row r="5" spans="1:11">
      <c r="A5" s="241"/>
      <c r="B5" s="116" t="s">
        <v>209</v>
      </c>
      <c r="D5" s="109" t="s">
        <v>98</v>
      </c>
      <c r="F5" s="109" t="s">
        <v>148</v>
      </c>
      <c r="H5" s="109" t="s">
        <v>150</v>
      </c>
      <c r="J5" s="243"/>
      <c r="K5" s="117" t="s">
        <v>128</v>
      </c>
    </row>
    <row r="6" spans="1:11">
      <c r="A6" s="241"/>
      <c r="B6" s="116" t="s">
        <v>210</v>
      </c>
      <c r="F6" s="109" t="s">
        <v>149</v>
      </c>
      <c r="H6" s="109"/>
      <c r="J6" s="243"/>
      <c r="K6" s="117" t="s">
        <v>129</v>
      </c>
    </row>
    <row r="7" spans="1:11">
      <c r="A7" s="241"/>
      <c r="B7" s="116" t="s">
        <v>211</v>
      </c>
      <c r="F7" s="109" t="s">
        <v>37</v>
      </c>
      <c r="H7" s="109"/>
      <c r="J7" s="243" t="s">
        <v>124</v>
      </c>
      <c r="K7" s="117" t="s">
        <v>130</v>
      </c>
    </row>
    <row r="8" spans="1:11">
      <c r="A8" s="241"/>
      <c r="B8" s="116" t="s">
        <v>212</v>
      </c>
      <c r="F8" s="109" t="s">
        <v>36</v>
      </c>
      <c r="H8" s="109"/>
      <c r="J8" s="243"/>
      <c r="K8" s="117" t="s">
        <v>126</v>
      </c>
    </row>
    <row r="9" spans="1:11">
      <c r="A9" s="241"/>
      <c r="B9" s="116" t="s">
        <v>213</v>
      </c>
      <c r="J9" s="243"/>
      <c r="K9" s="117" t="s">
        <v>127</v>
      </c>
    </row>
    <row r="10" spans="1:11">
      <c r="A10" s="241"/>
      <c r="B10" s="116" t="s">
        <v>214</v>
      </c>
      <c r="F10" s="112"/>
      <c r="J10" s="243"/>
      <c r="K10" s="117" t="s">
        <v>131</v>
      </c>
    </row>
    <row r="11" spans="1:11">
      <c r="A11" s="241"/>
      <c r="B11" s="116" t="s">
        <v>215</v>
      </c>
      <c r="F11" s="112"/>
      <c r="J11" s="243"/>
      <c r="K11" s="117" t="s">
        <v>132</v>
      </c>
    </row>
    <row r="12" spans="1:11" ht="12.75" customHeight="1">
      <c r="A12" s="241"/>
      <c r="B12" s="116" t="s">
        <v>216</v>
      </c>
      <c r="F12" s="112"/>
      <c r="J12" s="243"/>
      <c r="K12" s="117" t="s">
        <v>128</v>
      </c>
    </row>
    <row r="13" spans="1:11">
      <c r="A13" s="241"/>
      <c r="B13" s="116" t="s">
        <v>217</v>
      </c>
      <c r="D13" s="118"/>
      <c r="J13" s="243"/>
      <c r="K13" s="117" t="s">
        <v>129</v>
      </c>
    </row>
    <row r="14" spans="1:11">
      <c r="A14" s="241"/>
      <c r="B14" s="116" t="s">
        <v>218</v>
      </c>
      <c r="J14" s="243" t="s">
        <v>119</v>
      </c>
      <c r="K14" s="117" t="s">
        <v>133</v>
      </c>
    </row>
    <row r="15" spans="1:11">
      <c r="A15" s="241"/>
      <c r="B15" s="116" t="s">
        <v>219</v>
      </c>
      <c r="J15" s="243"/>
      <c r="K15" s="117" t="s">
        <v>134</v>
      </c>
    </row>
    <row r="16" spans="1:11">
      <c r="A16" s="241"/>
      <c r="B16" s="116" t="s">
        <v>220</v>
      </c>
      <c r="J16" s="243"/>
      <c r="K16" s="117" t="s">
        <v>135</v>
      </c>
    </row>
    <row r="17" spans="1:11" ht="12.75" customHeight="1">
      <c r="A17" s="241"/>
      <c r="B17" s="116" t="s">
        <v>221</v>
      </c>
      <c r="J17" s="243"/>
      <c r="K17" s="117" t="s">
        <v>136</v>
      </c>
    </row>
    <row r="18" spans="1:11">
      <c r="A18" s="241"/>
      <c r="B18" s="116" t="s">
        <v>222</v>
      </c>
      <c r="J18" s="243"/>
      <c r="K18" s="117" t="s">
        <v>137</v>
      </c>
    </row>
    <row r="19" spans="1:11" ht="13.5" thickBot="1">
      <c r="A19" s="242"/>
      <c r="B19" s="135" t="s">
        <v>223</v>
      </c>
      <c r="J19" s="243"/>
      <c r="K19" s="117" t="s">
        <v>138</v>
      </c>
    </row>
    <row r="20" spans="1:11">
      <c r="J20" s="243"/>
      <c r="K20" s="117" t="s">
        <v>131</v>
      </c>
    </row>
    <row r="21" spans="1:11">
      <c r="J21" s="243"/>
      <c r="K21" s="117" t="s">
        <v>132</v>
      </c>
    </row>
    <row r="22" spans="1:11">
      <c r="J22" s="243"/>
      <c r="K22" s="117" t="s">
        <v>165</v>
      </c>
    </row>
    <row r="23" spans="1:11">
      <c r="J23" s="243"/>
      <c r="K23" s="117" t="s">
        <v>166</v>
      </c>
    </row>
    <row r="24" spans="1:11">
      <c r="J24" s="243" t="s">
        <v>169</v>
      </c>
      <c r="K24" s="117" t="s">
        <v>139</v>
      </c>
    </row>
    <row r="25" spans="1:11">
      <c r="J25" s="243"/>
      <c r="K25" s="117" t="s">
        <v>130</v>
      </c>
    </row>
    <row r="26" spans="1:11">
      <c r="J26" s="243"/>
      <c r="K26" s="117" t="s">
        <v>137</v>
      </c>
    </row>
    <row r="27" spans="1:11">
      <c r="J27" s="243"/>
      <c r="K27" s="117" t="s">
        <v>138</v>
      </c>
    </row>
    <row r="28" spans="1:11">
      <c r="J28" s="243"/>
      <c r="K28" s="117" t="s">
        <v>131</v>
      </c>
    </row>
    <row r="29" spans="1:11">
      <c r="J29" s="243"/>
      <c r="K29" s="117" t="s">
        <v>132</v>
      </c>
    </row>
    <row r="30" spans="1:11">
      <c r="J30" s="243"/>
      <c r="K30" s="117" t="s">
        <v>165</v>
      </c>
    </row>
    <row r="31" spans="1:11">
      <c r="J31" s="243" t="s">
        <v>170</v>
      </c>
      <c r="K31" s="117" t="s">
        <v>167</v>
      </c>
    </row>
    <row r="32" spans="1:11">
      <c r="J32" s="243"/>
      <c r="K32" s="117" t="s">
        <v>168</v>
      </c>
    </row>
    <row r="33" spans="10:11">
      <c r="J33" s="243"/>
      <c r="K33" s="117" t="s">
        <v>139</v>
      </c>
    </row>
    <row r="34" spans="10:11">
      <c r="J34" s="243"/>
      <c r="K34" s="117" t="s">
        <v>140</v>
      </c>
    </row>
    <row r="35" spans="10:11">
      <c r="J35" s="243"/>
      <c r="K35" s="117" t="s">
        <v>141</v>
      </c>
    </row>
    <row r="36" spans="10:11">
      <c r="J36" s="243" t="s">
        <v>120</v>
      </c>
      <c r="K36" s="117" t="s">
        <v>126</v>
      </c>
    </row>
    <row r="37" spans="10:11">
      <c r="J37" s="243"/>
      <c r="K37" s="117" t="s">
        <v>127</v>
      </c>
    </row>
    <row r="38" spans="10:11">
      <c r="J38" s="243"/>
      <c r="K38" s="117" t="s">
        <v>137</v>
      </c>
    </row>
    <row r="39" spans="10:11">
      <c r="J39" s="243"/>
      <c r="K39" s="117" t="s">
        <v>138</v>
      </c>
    </row>
    <row r="40" spans="10:11">
      <c r="J40" s="243"/>
      <c r="K40" s="117" t="s">
        <v>131</v>
      </c>
    </row>
    <row r="41" spans="10:11">
      <c r="J41" s="243"/>
      <c r="K41" s="117" t="s">
        <v>128</v>
      </c>
    </row>
    <row r="42" spans="10:11">
      <c r="J42" s="243"/>
      <c r="K42" s="117" t="s">
        <v>129</v>
      </c>
    </row>
  </sheetData>
  <mergeCells count="7">
    <mergeCell ref="A4:A19"/>
    <mergeCell ref="J31:J35"/>
    <mergeCell ref="J36:J42"/>
    <mergeCell ref="J3:J6"/>
    <mergeCell ref="J7:J13"/>
    <mergeCell ref="J14:J23"/>
    <mergeCell ref="J24:J30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9</vt:i4>
      </vt:variant>
    </vt:vector>
  </HeadingPairs>
  <TitlesOfParts>
    <vt:vector size="15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AnDerSon</cp:lastModifiedBy>
  <cp:lastPrinted>2008-05-09T02:48:55Z</cp:lastPrinted>
  <dcterms:created xsi:type="dcterms:W3CDTF">2007-02-12T17:08:23Z</dcterms:created>
  <dcterms:modified xsi:type="dcterms:W3CDTF">2013-05-08T04:35:37Z</dcterms:modified>
</cp:coreProperties>
</file>