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60" windowWidth="12120" windowHeight="9120" tabRatio="598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N6" i="11" l="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E6" i="11" l="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E5" i="11" l="1"/>
  <c r="D32" i="7" l="1"/>
  <c r="D33" i="7"/>
  <c r="D34" i="7"/>
  <c r="D35" i="7"/>
  <c r="D36" i="7"/>
  <c r="D72" i="7"/>
  <c r="D73" i="7"/>
  <c r="D71" i="7"/>
  <c r="F5" i="11"/>
  <c r="J49" i="5"/>
  <c r="D53" i="7" s="1"/>
  <c r="M49" i="5"/>
  <c r="D54" i="7" s="1"/>
  <c r="D16" i="7"/>
  <c r="I7" i="7"/>
  <c r="C5" i="11"/>
  <c r="D5" i="11"/>
  <c r="C5" i="7"/>
  <c r="E8" i="7"/>
  <c r="E6" i="7"/>
  <c r="E5" i="7"/>
  <c r="E4" i="7"/>
  <c r="E7" i="7"/>
  <c r="N5" i="11"/>
  <c r="D74" i="7" l="1"/>
  <c r="D37" i="7"/>
  <c r="D55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<sst xmlns="http://schemas.openxmlformats.org/spreadsheetml/2006/main" count="535" uniqueCount="246">
  <si>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</si>
  <si>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</si>
  <si>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</si>
  <si>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</si>
  <si>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</si>
  <si>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</si>
  <si>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</si>
  <si>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</si>
  <si>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</si>
  <si>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</si>
  <si>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</si>
  <si>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</si>
  <si>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</si>
  <si>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</si>
  <si>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</si>
  <si>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</si>
  <si>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</si>
  <si>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</si>
  <si>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</si>
  <si>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</si>
  <si>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</si>
  <si>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</si>
  <si>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</si>
  <si>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</si>
  <si>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</si>
  <si>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</si>
  <si>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</si>
  <si>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</si>
  <si>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</si>
  <si>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</si>
  <si>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</si>
  <si>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</si>
  <si>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</si>
  <si>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</si>
  <si>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</si>
  <si>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</si>
  <si>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</si>
  <si>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</si>
  <si>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</si>
  <si>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</si>
  <si>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</si>
  <si>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</si>
  <si>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</si>
  <si>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</si>
  <si>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</si>
  <si>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</si>
  <si>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</si>
  <si>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</si>
  <si>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</si>
  <si>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</si>
  <si>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</si>
  <si>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</si>
  <si>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</si>
  <si>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</si>
  <si>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</si>
  <si>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</si>
  <si>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</si>
  <si>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</si>
  <si>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</si>
  <si>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</si>
  <si>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</si>
  <si>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</si>
  <si>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</si>
  <si>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</si>
  <si>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</si>
  <si>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</si>
  <si>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</si>
  <si>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</si>
  <si>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</si>
  <si>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</si>
  <si>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</si>
  <si>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</si>
  <si>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</si>
  <si>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</si>
  <si>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</si>
  <si>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</si>
  <si>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</si>
  <si>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</si>
  <si>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</si>
  <si>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</si>
  <si>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</si>
  <si>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</si>
  <si>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</si>
  <si>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</si>
  <si>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</si>
  <si>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</si>
  <si>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</si>
  <si>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</si>
  <si>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</si>
  <si>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</si>
  <si>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</si>
  <si>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</si>
  <si>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</si>
  <si>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</si>
  <si>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</si>
  <si>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</si>
  <si>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</si>
  <si>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</si>
  <si>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</si>
  <si>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</si>
  <si>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</si>
  <si>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</si>
  <si>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</si>
  <si>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</si>
  <si>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</si>
  <si>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</si>
  <si>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</si>
  <si>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</si>
  <si>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</si>
  <si>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</si>
  <si>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</si>
  <si>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</si>
  <si>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</si>
  <si>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</si>
  <si>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</si>
  <si>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</si>
  <si>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</si>
  <si>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</si>
  <si>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</si>
  <si>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</si>
  <si>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</si>
  <si>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</si>
  <si>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</si>
  <si>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</si>
  <si>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</si>
  <si>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</si>
  <si>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</si>
  <si>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</si>
  <si>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</si>
  <si>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</si>
  <si>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</si>
  <si>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</si>
  <si>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</si>
  <si>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</si>
  <si>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</si>
  <si>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</si>
  <si>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</si>
  <si>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</si>
  <si>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</si>
  <si>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</si>
  <si>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</si>
  <si>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</si>
  <si>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</si>
  <si>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</si>
  <si>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</si>
  <si>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</si>
  <si>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</si>
  <si>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</si>
  <si>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</si>
  <si>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</si>
  <si>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</si>
  <si>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</si>
  <si>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</si>
  <si>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</si>
  <si>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</si>
  <si>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</si>
  <si>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Plan de Proyecto</t>
  </si>
  <si>
    <t>Registro de Riesgos</t>
  </si>
  <si>
    <t>Modelaje Base de Datos</t>
  </si>
  <si>
    <t>Registros de Riesgos</t>
  </si>
  <si>
    <t>Desarrollo de Logica de Negocio</t>
  </si>
  <si>
    <t>Acta de Aceptacion de Entregables</t>
  </si>
  <si>
    <t>Planes de Prueba</t>
  </si>
  <si>
    <t>La logica de Negocio estaba parcialmente correcta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</si>
  <si>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</si>
  <si>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</si>
  <si>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</si>
  <si>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</si>
  <si>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</si>
  <si>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</si>
  <si>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</si>
  <si>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modelo de base de datos conto con defectos en la normalizacion de datos</t>
  </si>
  <si>
    <t>No fueron implementados todas las funcionalidades planteadas</t>
  </si>
  <si>
    <t>Gino Guzman</t>
  </si>
  <si>
    <t>Michel Aguilar</t>
  </si>
  <si>
    <t>IFTC.PPQA.R01  Herramienta de Gestión QA-Producto</t>
  </si>
  <si>
    <t>Amira Lanao</t>
  </si>
  <si>
    <t>Analista de Calidad</t>
  </si>
  <si>
    <t>Gino Guzman, Amira Lanao</t>
  </si>
  <si>
    <r>
      <t xml:space="preserve">Desarrollo Iteración 1 - </t>
    </r>
    <r>
      <rPr>
        <b/>
        <sz val="9"/>
        <rFont val="Arial"/>
        <family val="2"/>
      </rPr>
      <t>Planificacion</t>
    </r>
  </si>
  <si>
    <r>
      <t xml:space="preserve">Desarrollo Iteración 1 - </t>
    </r>
    <r>
      <rPr>
        <b/>
        <sz val="9"/>
        <rFont val="Arial"/>
        <family val="2"/>
      </rPr>
      <t>Evaluacion</t>
    </r>
  </si>
  <si>
    <r>
      <t xml:space="preserve">Desarrollo Iteración 2 - </t>
    </r>
    <r>
      <rPr>
        <b/>
        <sz val="9"/>
        <rFont val="Arial"/>
        <family val="2"/>
      </rPr>
      <t>Planificacion</t>
    </r>
  </si>
  <si>
    <r>
      <t xml:space="preserve">Desarrollo Iteración 2 - </t>
    </r>
    <r>
      <rPr>
        <b/>
        <sz val="9"/>
        <rFont val="Arial"/>
        <family val="2"/>
      </rPr>
      <t>Analisis de Riesgo</t>
    </r>
  </si>
  <si>
    <r>
      <t xml:space="preserve">Desarrollo Iteración 2 - </t>
    </r>
    <r>
      <rPr>
        <b/>
        <sz val="9"/>
        <rFont val="Arial"/>
        <family val="2"/>
      </rPr>
      <t>Ingenieria</t>
    </r>
  </si>
  <si>
    <r>
      <t xml:space="preserve">Desarrollo Iteración 2 - </t>
    </r>
    <r>
      <rPr>
        <b/>
        <sz val="9"/>
        <rFont val="Arial"/>
        <family val="2"/>
      </rPr>
      <t>Evaluacion</t>
    </r>
  </si>
  <si>
    <r>
      <t xml:space="preserve">Desarrollo Iteración 3 - </t>
    </r>
    <r>
      <rPr>
        <b/>
        <sz val="9"/>
        <rFont val="Arial"/>
        <family val="2"/>
      </rPr>
      <t>Planificacion</t>
    </r>
  </si>
  <si>
    <r>
      <t xml:space="preserve">Desarrollo Iteración 3 - </t>
    </r>
    <r>
      <rPr>
        <b/>
        <sz val="9"/>
        <rFont val="Arial"/>
        <family val="2"/>
      </rPr>
      <t>Analisis de Riesgo</t>
    </r>
  </si>
  <si>
    <r>
      <t xml:space="preserve">Desarrollo Iteración 3 - </t>
    </r>
    <r>
      <rPr>
        <b/>
        <sz val="9"/>
        <rFont val="Arial"/>
        <family val="2"/>
      </rPr>
      <t>Ingenieria</t>
    </r>
  </si>
  <si>
    <r>
      <t xml:space="preserve">Desarrollo Iteración 3 - </t>
    </r>
    <r>
      <rPr>
        <b/>
        <sz val="9"/>
        <rFont val="Arial"/>
        <family val="2"/>
      </rPr>
      <t>Evaluacion</t>
    </r>
  </si>
  <si>
    <t>Lista Maestra de Requerimientos</t>
  </si>
  <si>
    <t>Matriz de Trazabilidad</t>
  </si>
  <si>
    <t>Matriz de Seguimiento</t>
  </si>
  <si>
    <t>El Plan de Proyecto demoro mas de lo previsto</t>
  </si>
  <si>
    <t>El cronograma toma mas tiempo de lo esperado</t>
  </si>
  <si>
    <t>Desarrollo de Persistencia de Datos</t>
  </si>
  <si>
    <t>El Plan de proyecto sufrio muchas modificaciones y debe ser actualizado</t>
  </si>
  <si>
    <t>El Cronograma falta actualizar a la fecha</t>
  </si>
  <si>
    <t>Fecha Efectiva: 19/04/2013</t>
  </si>
  <si>
    <t>Adecuación de Software A.S.I</t>
  </si>
  <si>
    <t>Revision Final</t>
  </si>
  <si>
    <r>
      <t>Desarrollo Iteración 1 -</t>
    </r>
    <r>
      <rPr>
        <b/>
        <sz val="9"/>
        <rFont val="Arial"/>
        <family val="2"/>
      </rPr>
      <t xml:space="preserve"> Analisis de Riesgo</t>
    </r>
  </si>
  <si>
    <t xml:space="preserve">Metrica de Procentaje de Cumplimiento de Entregables </t>
  </si>
  <si>
    <t>Desarrollo de Prototipos de Interfaces</t>
  </si>
  <si>
    <t>Casos de Uso</t>
  </si>
  <si>
    <t>Diagrama de Casos de Uso</t>
  </si>
  <si>
    <t>Metrica de Volatibilidad de Requerimientos</t>
  </si>
  <si>
    <r>
      <t xml:space="preserve">Desarrollo Iteración 1 -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</si>
  <si>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1 - </t>
    </r>
    <r>
      <rPr>
        <b/>
        <sz val="10"/>
        <color indexed="8"/>
        <rFont val="Arial"/>
        <family val="2"/>
      </rPr>
      <t>Analisis de Riesgo</t>
    </r>
  </si>
  <si>
    <r>
      <t>Desarrollo Iteración 1 -</t>
    </r>
    <r>
      <rPr>
        <b/>
        <sz val="10"/>
        <color indexed="8"/>
        <rFont val="Arial"/>
        <family val="2"/>
      </rPr>
      <t xml:space="preserve"> Ingenieria</t>
    </r>
  </si>
  <si>
    <r>
      <t xml:space="preserve">Desarrollo Iteración 1 - </t>
    </r>
    <r>
      <rPr>
        <b/>
        <sz val="10"/>
        <color indexed="8"/>
        <rFont val="Arial"/>
        <family val="2"/>
      </rPr>
      <t>Evaluacion</t>
    </r>
  </si>
  <si>
    <r>
      <t xml:space="preserve">Desarrollo Iteración 2 -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</si>
  <si>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2 - </t>
    </r>
    <r>
      <rPr>
        <b/>
        <sz val="10"/>
        <color indexed="8"/>
        <rFont val="Arial"/>
        <family val="2"/>
      </rPr>
      <t>Analisis de Riesgo</t>
    </r>
  </si>
  <si>
    <r>
      <t xml:space="preserve">Desarrollo Iteración 2 - </t>
    </r>
    <r>
      <rPr>
        <b/>
        <sz val="10"/>
        <color indexed="8"/>
        <rFont val="Arial"/>
        <family val="2"/>
      </rPr>
      <t>Ingenieria</t>
    </r>
  </si>
  <si>
    <r>
      <t xml:space="preserve">Desarrollo Iteración 2 - </t>
    </r>
    <r>
      <rPr>
        <b/>
        <sz val="10"/>
        <color indexed="8"/>
        <rFont val="Arial"/>
        <family val="2"/>
      </rPr>
      <t>Evaluacion</t>
    </r>
  </si>
  <si>
    <r>
      <t xml:space="preserve">Desarrollo Iteración 3 - </t>
    </r>
    <r>
      <rPr>
        <b/>
        <sz val="10"/>
        <color indexed="8"/>
        <rFont val="Arial"/>
        <family val="2"/>
      </rPr>
      <t>Planificacion</t>
    </r>
  </si>
  <si>
    <r>
      <t>Desarrollo Iteración 3 -</t>
    </r>
    <r>
      <rPr>
        <b/>
        <sz val="10"/>
        <color indexed="8"/>
        <rFont val="Arial"/>
        <family val="2"/>
      </rPr>
      <t xml:space="preserve"> Analisis de Riesgo</t>
    </r>
  </si>
  <si>
    <r>
      <t xml:space="preserve">Desarrollo Iteración 3 - </t>
    </r>
    <r>
      <rPr>
        <b/>
        <sz val="10"/>
        <color indexed="8"/>
        <rFont val="Arial"/>
        <family val="2"/>
      </rPr>
      <t>Ingenieria</t>
    </r>
  </si>
  <si>
    <r>
      <t xml:space="preserve">Desarrollo Iteración 3 - </t>
    </r>
    <r>
      <rPr>
        <b/>
        <sz val="10"/>
        <color indexed="8"/>
        <rFont val="Arial"/>
        <family val="2"/>
      </rPr>
      <t>Evaluacion</t>
    </r>
  </si>
  <si>
    <r>
      <t xml:space="preserve">Desarrollo Iteración 4 -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</si>
  <si>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4 - </t>
    </r>
    <r>
      <rPr>
        <b/>
        <sz val="10"/>
        <color indexed="8"/>
        <rFont val="Arial"/>
        <family val="2"/>
      </rPr>
      <t>Anallisis de Riesgo</t>
    </r>
  </si>
  <si>
    <r>
      <t xml:space="preserve">Desarrollo Iteración 4 - </t>
    </r>
    <r>
      <rPr>
        <b/>
        <sz val="10"/>
        <color indexed="8"/>
        <rFont val="Arial"/>
        <family val="2"/>
      </rPr>
      <t>Ingenieria</t>
    </r>
  </si>
  <si>
    <r>
      <t xml:space="preserve">Desarrollo Iteración 4 - </t>
    </r>
    <r>
      <rPr>
        <b/>
        <sz val="10"/>
        <color indexed="8"/>
        <rFont val="Arial"/>
        <family val="2"/>
      </rPr>
      <t>Evaluacion</t>
    </r>
  </si>
  <si>
    <t>Herramienta de Gestión</t>
  </si>
  <si>
    <t>Numero de no Conformidades (Metrica)</t>
  </si>
  <si>
    <t xml:space="preserve">Checklist de Aseguramiento de Calidad </t>
  </si>
  <si>
    <t>Lista Maestra de Requerimientos Actualizada</t>
  </si>
  <si>
    <t>Desarrollo de logica de negocio Ajustado</t>
  </si>
  <si>
    <t>Pruebas Funcionales</t>
  </si>
  <si>
    <t>2.0</t>
  </si>
  <si>
    <t>Versión: 2.0</t>
  </si>
  <si>
    <r>
      <t xml:space="preserve">Desarrollo Iteración 4 - </t>
    </r>
    <r>
      <rPr>
        <b/>
        <sz val="9"/>
        <rFont val="Arial"/>
        <family val="2"/>
      </rPr>
      <t>Planificacion</t>
    </r>
  </si>
  <si>
    <r>
      <t>Desarrollo Iteración 4 -</t>
    </r>
    <r>
      <rPr>
        <b/>
        <sz val="9"/>
        <rFont val="Arial"/>
        <family val="2"/>
      </rPr>
      <t xml:space="preserve"> Anallisis de Riesgo</t>
    </r>
  </si>
  <si>
    <r>
      <t xml:space="preserve">Desarrollo Iteración 4 - </t>
    </r>
    <r>
      <rPr>
        <b/>
        <sz val="9"/>
        <rFont val="Arial"/>
        <family val="2"/>
      </rPr>
      <t>Anallisis de Riesgo</t>
    </r>
  </si>
  <si>
    <t>Métricas de Calidad</t>
  </si>
  <si>
    <t>Manual de Usuario</t>
  </si>
  <si>
    <t>Plan de Capacitación</t>
  </si>
  <si>
    <r>
      <t xml:space="preserve">Desarrollo Iteración 4 - </t>
    </r>
    <r>
      <rPr>
        <b/>
        <sz val="9"/>
        <rFont val="Arial"/>
        <family val="2"/>
      </rPr>
      <t>Ingenieria</t>
    </r>
  </si>
  <si>
    <r>
      <t xml:space="preserve">Desarrollo Iteración 4 - </t>
    </r>
    <r>
      <rPr>
        <b/>
        <sz val="9"/>
        <rFont val="Arial"/>
        <family val="2"/>
      </rPr>
      <t>Evaluacion</t>
    </r>
  </si>
  <si>
    <t>Acta de Conformidad de Capacitacion</t>
  </si>
  <si>
    <t>Acta de Finalización del Proyecto</t>
  </si>
  <si>
    <t>Implementación</t>
  </si>
  <si>
    <t>Pruebas en Producción</t>
  </si>
  <si>
    <t>Pruebas Integrales</t>
  </si>
  <si>
    <t>Pruebas Unitarias</t>
  </si>
  <si>
    <t>Cronograma Detallado</t>
  </si>
  <si>
    <t>Falto implementar algunas tablas de la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</si>
</sst>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4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5" borderId="0" applyNumberFormat="0" applyBorder="0" applyAlignment="0" applyProtection="0"/>
    <xf numFmtId="0" fontId="29" fillId="8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4" borderId="0" applyNumberFormat="0" applyBorder="0" applyAlignment="0" applyProtection="0"/>
    <xf numFmtId="0" fontId="32" fillId="16" borderId="1" applyNumberFormat="0" applyAlignment="0" applyProtection="0"/>
    <xf numFmtId="0" fontId="3" fillId="0" borderId="0"/>
    <xf numFmtId="0" fontId="33" fillId="17" borderId="2" applyNumberFormat="0" applyAlignment="0" applyProtection="0"/>
    <xf numFmtId="0" fontId="34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21" borderId="0" applyNumberFormat="0" applyBorder="0" applyAlignment="0" applyProtection="0"/>
    <xf numFmtId="0" fontId="36" fillId="7" borderId="1" applyNumberFormat="0" applyAlignment="0" applyProtection="0"/>
    <xf numFmtId="0" fontId="3" fillId="0" borderId="0"/>
    <xf numFmtId="166" fontId="2" fillId="0" borderId="0" applyFont="0" applyFill="0" applyBorder="0" applyAlignment="0" applyProtection="0"/>
    <xf numFmtId="0" fontId="37" fillId="3" borderId="0" applyNumberFormat="0" applyBorder="0" applyAlignment="0" applyProtection="0"/>
    <xf numFmtId="0" fontId="38" fillId="22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23" borderId="4" applyNumberFormat="0" applyFont="0" applyAlignment="0" applyProtection="0"/>
    <xf numFmtId="0" fontId="39" fillId="1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35" fillId="0" borderId="8" applyNumberFormat="0" applyFill="0" applyAlignment="0" applyProtection="0"/>
    <xf numFmtId="0" fontId="45" fillId="0" borderId="9" applyNumberFormat="0" applyFill="0" applyAlignment="0" applyProtection="0"/>
    <xf numFmtId="0" fontId="1" fillId="0" borderId="0"/>
  </cellStyleXfs>
  <cellXfs count="230">
    <xf numFmtId="0" fontId="0" fillId="0" borderId="0" xfId="0"/>
    <xf numFmtId="0" fontId="8" fillId="0" borderId="0" xfId="32" applyFont="1" applyProtection="1">
      <protection locked="0"/>
    </xf>
    <xf numFmtId="0" fontId="10" fillId="0" borderId="0" xfId="32" applyFont="1" applyProtection="1">
      <protection locked="0"/>
    </xf>
    <xf numFmtId="0" fontId="2" fillId="0" borderId="0" xfId="39" applyFont="1" applyProtection="1">
      <protection locked="0"/>
    </xf>
    <xf numFmtId="0" fontId="10" fillId="0" borderId="0" xfId="39" applyFont="1" applyProtection="1">
      <protection locked="0"/>
    </xf>
    <xf numFmtId="0" fontId="2" fillId="0" borderId="0" xfId="39" applyFont="1" applyAlignment="1" applyProtection="1">
      <alignment wrapText="1"/>
      <protection locked="0"/>
    </xf>
    <xf numFmtId="1" fontId="2" fillId="0" borderId="0" xfId="39" applyNumberFormat="1" applyFont="1" applyBorder="1" applyProtection="1">
      <protection locked="0"/>
    </xf>
    <xf numFmtId="14" fontId="2" fillId="0" borderId="0" xfId="39" applyNumberFormat="1" applyFont="1" applyBorder="1" applyProtection="1">
      <protection locked="0"/>
    </xf>
    <xf numFmtId="0" fontId="0" fillId="0" borderId="0" xfId="0" applyFill="1"/>
    <xf numFmtId="0" fontId="15" fillId="0" borderId="0" xfId="32" applyFont="1" applyProtection="1"/>
    <xf numFmtId="0" fontId="16" fillId="0" borderId="0" xfId="32" applyFont="1" applyProtection="1"/>
    <xf numFmtId="0" fontId="17" fillId="0" borderId="0" xfId="32" applyFont="1" applyFill="1" applyBorder="1" applyAlignment="1" applyProtection="1">
      <protection locked="0"/>
    </xf>
    <xf numFmtId="0" fontId="20" fillId="0" borderId="0" xfId="40" applyFont="1" applyAlignment="1">
      <alignment horizontal="left" vertical="center" wrapText="1"/>
    </xf>
    <xf numFmtId="15" fontId="20" fillId="0" borderId="0" xfId="40" applyNumberFormat="1" applyFont="1" applyAlignment="1">
      <alignment horizontal="center" vertical="center" wrapText="1"/>
    </xf>
    <xf numFmtId="0" fontId="20" fillId="0" borderId="0" xfId="40" applyFont="1" applyAlignment="1">
      <alignment horizontal="center" vertical="center" wrapText="1"/>
    </xf>
    <xf numFmtId="0" fontId="20" fillId="0" borderId="0" xfId="40" applyFont="1" applyAlignment="1">
      <alignment vertical="center" wrapText="1"/>
    </xf>
    <xf numFmtId="0" fontId="2" fillId="0" borderId="0" xfId="39" applyFont="1" applyFill="1" applyAlignment="1" applyProtection="1">
      <alignment wrapText="1"/>
      <protection locked="0"/>
    </xf>
    <xf numFmtId="0" fontId="11" fillId="0" borderId="0" xfId="32" applyFont="1" applyFill="1" applyBorder="1" applyAlignment="1" applyProtection="1">
      <alignment horizontal="left" vertical="top" wrapText="1"/>
      <protection locked="0"/>
    </xf>
    <xf numFmtId="0" fontId="11" fillId="0" borderId="0" xfId="32" applyFont="1" applyFill="1" applyBorder="1" applyAlignment="1" applyProtection="1">
      <alignment horizontal="left" vertical="center" wrapText="1"/>
      <protection locked="0"/>
    </xf>
    <xf numFmtId="0" fontId="2" fillId="0" borderId="0" xfId="39" applyFont="1" applyFill="1" applyProtection="1">
      <protection locked="0"/>
    </xf>
    <xf numFmtId="0" fontId="3" fillId="0" borderId="0" xfId="32" applyProtection="1">
      <protection locked="0"/>
    </xf>
    <xf numFmtId="0" fontId="7" fillId="0" borderId="0" xfId="32" applyFont="1" applyFill="1" applyBorder="1" applyAlignment="1" applyProtection="1">
      <protection locked="0"/>
    </xf>
    <xf numFmtId="165" fontId="18" fillId="0" borderId="0" xfId="32" applyNumberFormat="1" applyFont="1" applyFill="1" applyBorder="1" applyProtection="1">
      <protection locked="0"/>
    </xf>
    <xf numFmtId="0" fontId="5" fillId="25" borderId="12" xfId="32" applyFont="1" applyFill="1" applyBorder="1" applyAlignment="1" applyProtection="1">
      <alignment horizontal="center" vertical="center" wrapText="1"/>
      <protection locked="0"/>
    </xf>
    <xf numFmtId="0" fontId="21" fillId="0" borderId="0" xfId="32" applyFont="1" applyAlignment="1" applyProtection="1">
      <alignment vertical="center" wrapText="1"/>
      <protection locked="0"/>
    </xf>
    <xf numFmtId="0" fontId="3" fillId="0" borderId="0" xfId="32" applyFill="1" applyAlignment="1" applyProtection="1">
      <protection locked="0"/>
    </xf>
    <xf numFmtId="0" fontId="3" fillId="0" borderId="0" xfId="32" applyFill="1" applyAlignment="1" applyProtection="1">
      <alignment horizontal="center"/>
      <protection locked="0"/>
    </xf>
    <xf numFmtId="0" fontId="14" fillId="0" borderId="0" xfId="32" applyFont="1" applyFill="1" applyAlignment="1" applyProtection="1">
      <alignment horizontal="center"/>
      <protection locked="0"/>
    </xf>
    <xf numFmtId="0" fontId="3" fillId="0" borderId="0" xfId="32" applyAlignment="1" applyProtection="1">
      <alignment horizontal="center"/>
      <protection locked="0"/>
    </xf>
    <xf numFmtId="0" fontId="5" fillId="25" borderId="12" xfId="32" applyFont="1" applyFill="1" applyBorder="1" applyAlignment="1" applyProtection="1">
      <alignment horizontal="center" vertical="top" wrapText="1"/>
      <protection locked="0"/>
    </xf>
    <xf numFmtId="0" fontId="5" fillId="25" borderId="13" xfId="32" applyFont="1" applyFill="1" applyBorder="1" applyAlignment="1" applyProtection="1">
      <alignment vertical="top" wrapText="1"/>
      <protection locked="0"/>
    </xf>
    <xf numFmtId="0" fontId="3" fillId="0" borderId="0" xfId="32" applyFont="1" applyAlignment="1" applyProtection="1">
      <alignment horizontal="center"/>
      <protection locked="0"/>
    </xf>
    <xf numFmtId="0" fontId="5" fillId="0" borderId="0" xfId="36" applyFont="1" applyAlignment="1">
      <alignment horizontal="center"/>
    </xf>
    <xf numFmtId="0" fontId="8" fillId="0" borderId="0" xfId="36" applyFont="1"/>
    <xf numFmtId="0" fontId="5" fillId="0" borderId="0" xfId="36" applyFont="1"/>
    <xf numFmtId="0" fontId="5" fillId="25" borderId="10" xfId="38" applyFont="1" applyFill="1" applyBorder="1" applyAlignment="1">
      <alignment horizontal="center" vertical="center"/>
    </xf>
    <xf numFmtId="0" fontId="23" fillId="0" borderId="0" xfId="36" applyFont="1"/>
    <xf numFmtId="0" fontId="5" fillId="0" borderId="0" xfId="36" applyFont="1" applyFill="1" applyAlignment="1">
      <alignment horizontal="center"/>
    </xf>
    <xf numFmtId="0" fontId="5" fillId="0" borderId="0" xfId="37" applyFont="1" applyFill="1" applyBorder="1" applyAlignment="1">
      <alignment horizontal="left" vertical="center" wrapText="1"/>
    </xf>
    <xf numFmtId="0" fontId="23" fillId="0" borderId="0" xfId="36" applyFont="1" applyFill="1"/>
    <xf numFmtId="0" fontId="14" fillId="26" borderId="10" xfId="32" applyFont="1" applyFill="1" applyBorder="1" applyAlignment="1">
      <alignment horizontal="center" vertical="center" wrapText="1"/>
    </xf>
    <xf numFmtId="0" fontId="8" fillId="0" borderId="10" xfId="36" applyFont="1" applyBorder="1" applyAlignment="1">
      <alignment horizontal="left" vertical="top"/>
    </xf>
    <xf numFmtId="0" fontId="8" fillId="0" borderId="0" xfId="36" applyFont="1" applyAlignment="1">
      <alignment horizontal="left" vertical="top" indent="3"/>
    </xf>
    <xf numFmtId="0" fontId="8" fillId="0" borderId="10" xfId="36" applyFont="1" applyBorder="1" applyAlignment="1">
      <alignment horizontal="left" vertical="center"/>
    </xf>
    <xf numFmtId="0" fontId="8" fillId="0" borderId="10" xfId="36" applyFont="1" applyBorder="1" applyAlignment="1">
      <alignment horizontal="left" vertical="top" wrapText="1"/>
    </xf>
    <xf numFmtId="0" fontId="8" fillId="0" borderId="0" xfId="36" applyFont="1" applyAlignment="1">
      <alignment vertical="top" wrapText="1"/>
    </xf>
    <xf numFmtId="0" fontId="22" fillId="0" borderId="0" xfId="36" applyFont="1" applyAlignment="1">
      <alignment horizontal="left" vertical="top"/>
    </xf>
    <xf numFmtId="0" fontId="8" fillId="0" borderId="0" xfId="36" applyFont="1" applyBorder="1" applyAlignment="1">
      <alignment horizontal="left" vertical="center" wrapText="1"/>
    </xf>
    <xf numFmtId="0" fontId="8" fillId="0" borderId="0" xfId="36" applyFont="1" applyFill="1"/>
    <xf numFmtId="0" fontId="8" fillId="0" borderId="0" xfId="36" applyFont="1" applyFill="1" applyAlignment="1">
      <alignment horizontal="left" wrapText="1"/>
    </xf>
    <xf numFmtId="0" fontId="8" fillId="0" borderId="0" xfId="36" applyFont="1" applyAlignment="1">
      <alignment horizontal="left" vertical="top" indent="2"/>
    </xf>
    <xf numFmtId="0" fontId="8" fillId="0" borderId="0" xfId="32" applyFont="1" applyAlignment="1"/>
    <xf numFmtId="0" fontId="8" fillId="0" borderId="0" xfId="41" applyFont="1"/>
    <xf numFmtId="0" fontId="25" fillId="0" borderId="0" xfId="32" applyFont="1"/>
    <xf numFmtId="0" fontId="8" fillId="0" borderId="10" xfId="32" applyFont="1" applyBorder="1" applyAlignment="1">
      <alignment horizontal="left" vertical="center" wrapText="1" indent="1"/>
    </xf>
    <xf numFmtId="0" fontId="8" fillId="0" borderId="0" xfId="32" applyFont="1" applyBorder="1" applyAlignment="1">
      <alignment horizontal="left" vertical="center" wrapText="1" indent="1"/>
    </xf>
    <xf numFmtId="0" fontId="8" fillId="0" borderId="0" xfId="32" applyFont="1" applyBorder="1" applyAlignment="1">
      <alignment horizontal="left" wrapText="1" indent="1"/>
    </xf>
    <xf numFmtId="0" fontId="2" fillId="0" borderId="0" xfId="36" applyFont="1"/>
    <xf numFmtId="0" fontId="26" fillId="0" borderId="10" xfId="36" applyFont="1" applyBorder="1" applyAlignment="1">
      <alignment vertical="top" wrapText="1"/>
    </xf>
    <xf numFmtId="0" fontId="8" fillId="0" borderId="10" xfId="36" applyFont="1" applyBorder="1" applyAlignment="1">
      <alignment vertical="top" wrapText="1"/>
    </xf>
    <xf numFmtId="0" fontId="27" fillId="0" borderId="0" xfId="36" applyFont="1" applyAlignment="1">
      <alignment horizontal="left"/>
    </xf>
    <xf numFmtId="0" fontId="28" fillId="0" borderId="0" xfId="36" applyFont="1" applyAlignment="1">
      <alignment vertical="top" wrapText="1"/>
    </xf>
    <xf numFmtId="0" fontId="3" fillId="24" borderId="0" xfId="43" applyFill="1"/>
    <xf numFmtId="0" fontId="2" fillId="24" borderId="0" xfId="43" applyFont="1" applyFill="1"/>
    <xf numFmtId="0" fontId="9" fillId="0" borderId="15" xfId="43" applyFont="1" applyBorder="1" applyAlignment="1" applyProtection="1">
      <alignment horizontal="center" vertical="top" wrapText="1"/>
      <protection locked="0"/>
    </xf>
    <xf numFmtId="14" fontId="9" fillId="0" borderId="10" xfId="43" applyNumberFormat="1" applyFont="1" applyBorder="1" applyAlignment="1" applyProtection="1">
      <alignment horizontal="center" vertical="top" wrapText="1"/>
      <protection locked="0"/>
    </xf>
    <xf numFmtId="0" fontId="9" fillId="0" borderId="10" xfId="43" applyFont="1" applyBorder="1" applyAlignment="1" applyProtection="1">
      <alignment horizontal="center" vertical="top" wrapText="1"/>
      <protection locked="0"/>
    </xf>
    <xf numFmtId="0" fontId="9" fillId="0" borderId="16" xfId="43" applyFont="1" applyBorder="1" applyAlignment="1" applyProtection="1">
      <alignment horizontal="center" vertical="top" wrapText="1"/>
      <protection locked="0"/>
    </xf>
    <xf numFmtId="0" fontId="8" fillId="0" borderId="17" xfId="36" applyFont="1" applyBorder="1" applyAlignment="1">
      <alignment horizontal="left" vertical="top" wrapText="1"/>
    </xf>
    <xf numFmtId="0" fontId="5" fillId="25" borderId="10" xfId="32" applyFont="1" applyFill="1" applyBorder="1" applyAlignment="1" applyProtection="1">
      <alignment horizontal="center" vertical="center" wrapText="1"/>
      <protection locked="0"/>
    </xf>
    <xf numFmtId="0" fontId="28" fillId="0" borderId="0" xfId="36" applyFont="1" applyAlignment="1">
      <alignment vertical="center" wrapText="1"/>
    </xf>
    <xf numFmtId="0" fontId="2" fillId="0" borderId="0" xfId="36" applyFont="1" applyAlignment="1">
      <alignment vertical="center"/>
    </xf>
    <xf numFmtId="0" fontId="2" fillId="0" borderId="0" xfId="36" applyFont="1" applyAlignment="1">
      <alignment horizontal="center"/>
    </xf>
    <xf numFmtId="0" fontId="8" fillId="24" borderId="10" xfId="36" applyFont="1" applyFill="1" applyBorder="1" applyAlignment="1">
      <alignment horizontal="center"/>
    </xf>
    <xf numFmtId="0" fontId="2" fillId="0" borderId="0" xfId="36" applyFont="1" applyAlignment="1">
      <alignment horizontal="left"/>
    </xf>
    <xf numFmtId="0" fontId="49" fillId="0" borderId="0" xfId="36" applyFont="1"/>
    <xf numFmtId="0" fontId="2" fillId="0" borderId="0" xfId="36" applyFont="1" applyAlignment="1"/>
    <xf numFmtId="0" fontId="2" fillId="25" borderId="10" xfId="36" applyFont="1" applyFill="1" applyBorder="1" applyAlignment="1">
      <alignment horizontal="center"/>
    </xf>
    <xf numFmtId="0" fontId="50" fillId="27" borderId="10" xfId="36" applyFont="1" applyFill="1" applyBorder="1" applyAlignment="1">
      <alignment horizontal="center"/>
    </xf>
    <xf numFmtId="0" fontId="5" fillId="24" borderId="10" xfId="37" applyFont="1" applyFill="1" applyBorder="1" applyAlignment="1">
      <alignment horizontal="center" vertical="center" wrapText="1"/>
    </xf>
    <xf numFmtId="164" fontId="51" fillId="24" borderId="10" xfId="39" applyNumberFormat="1" applyFont="1" applyFill="1" applyBorder="1" applyProtection="1"/>
    <xf numFmtId="0" fontId="9" fillId="24" borderId="10" xfId="39" applyFont="1" applyFill="1" applyBorder="1" applyAlignment="1" applyProtection="1">
      <alignment horizontal="left" vertical="center" wrapText="1"/>
      <protection locked="0"/>
    </xf>
    <xf numFmtId="14" fontId="9" fillId="24" borderId="11" xfId="39" applyNumberFormat="1" applyFont="1" applyFill="1" applyBorder="1" applyAlignment="1" applyProtection="1">
      <alignment vertical="top" wrapText="1"/>
      <protection locked="0"/>
    </xf>
    <xf numFmtId="0" fontId="47" fillId="25" borderId="10" xfId="32" applyFont="1" applyFill="1" applyBorder="1" applyAlignment="1" applyProtection="1">
      <alignment vertical="center" wrapText="1"/>
      <protection locked="0"/>
    </xf>
    <xf numFmtId="0" fontId="52" fillId="25" borderId="10" xfId="40" applyFont="1" applyFill="1" applyBorder="1" applyAlignment="1">
      <alignment horizontal="center" vertical="center" wrapText="1"/>
    </xf>
    <xf numFmtId="0" fontId="9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40" applyFont="1" applyFill="1" applyBorder="1" applyAlignment="1">
      <alignment horizontal="center" vertical="center" wrapText="1"/>
    </xf>
    <xf numFmtId="1" fontId="51" fillId="24" borderId="10" xfId="40" applyNumberFormat="1" applyFont="1" applyFill="1" applyBorder="1" applyAlignment="1">
      <alignment horizontal="center" vertical="center" wrapText="1"/>
    </xf>
    <xf numFmtId="0" fontId="9" fillId="24" borderId="10" xfId="40" applyFont="1" applyFill="1" applyBorder="1" applyAlignment="1" applyProtection="1">
      <alignment horizontal="center" vertical="center" wrapText="1"/>
      <protection locked="0"/>
    </xf>
    <xf numFmtId="0" fontId="9" fillId="24" borderId="10" xfId="40" applyFont="1" applyFill="1" applyBorder="1" applyAlignment="1" applyProtection="1">
      <alignment vertical="center" wrapText="1"/>
      <protection locked="0"/>
    </xf>
    <xf numFmtId="0" fontId="53" fillId="24" borderId="10" xfId="0" applyFont="1" applyFill="1" applyBorder="1" applyAlignment="1" applyProtection="1">
      <alignment horizontal="center" vertical="center" wrapText="1"/>
    </xf>
    <xf numFmtId="14" fontId="51" fillId="24" borderId="10" xfId="32" applyNumberFormat="1" applyFont="1" applyFill="1" applyBorder="1" applyAlignment="1" applyProtection="1">
      <alignment vertical="top" wrapText="1"/>
      <protection locked="0"/>
    </xf>
    <xf numFmtId="0" fontId="56" fillId="24" borderId="10" xfId="32" applyFont="1" applyFill="1" applyBorder="1" applyProtection="1">
      <protection locked="0"/>
    </xf>
    <xf numFmtId="165" fontId="57" fillId="24" borderId="10" xfId="32" applyNumberFormat="1" applyFont="1" applyFill="1" applyBorder="1" applyProtection="1">
      <protection locked="0"/>
    </xf>
    <xf numFmtId="0" fontId="55" fillId="25" borderId="11" xfId="32" applyFont="1" applyFill="1" applyBorder="1" applyAlignment="1" applyProtection="1">
      <protection locked="0"/>
    </xf>
    <xf numFmtId="1" fontId="51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9" fillId="24" borderId="11" xfId="32" applyNumberFormat="1" applyFont="1" applyFill="1" applyBorder="1" applyAlignment="1" applyProtection="1">
      <alignment vertical="top" wrapText="1"/>
      <protection locked="0"/>
    </xf>
    <xf numFmtId="2" fontId="47" fillId="25" borderId="11" xfId="32" applyNumberFormat="1" applyFont="1" applyFill="1" applyBorder="1" applyAlignment="1" applyProtection="1">
      <alignment vertical="top" wrapText="1"/>
      <protection locked="0"/>
    </xf>
    <xf numFmtId="1" fontId="59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5" fillId="25" borderId="11" xfId="36" applyFont="1" applyFill="1" applyBorder="1" applyAlignment="1">
      <alignment horizontal="center" vertical="top"/>
    </xf>
    <xf numFmtId="16" fontId="9" fillId="24" borderId="18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0" fontId="20" fillId="0" borderId="10" xfId="40" applyFont="1" applyBorder="1" applyAlignment="1">
      <alignment vertical="center" wrapText="1"/>
    </xf>
    <xf numFmtId="0" fontId="0" fillId="0" borderId="0" xfId="0" applyBorder="1"/>
    <xf numFmtId="0" fontId="60" fillId="0" borderId="0" xfId="32" applyFont="1" applyFill="1" applyBorder="1" applyAlignment="1" applyProtection="1">
      <protection locked="0"/>
    </xf>
    <xf numFmtId="49" fontId="9" fillId="0" borderId="10" xfId="43" applyNumberFormat="1" applyFont="1" applyBorder="1" applyAlignment="1" applyProtection="1">
      <alignment horizontal="center" vertical="top" wrapText="1"/>
      <protection locked="0"/>
    </xf>
    <xf numFmtId="0" fontId="3" fillId="0" borderId="0" xfId="32"/>
    <xf numFmtId="0" fontId="6" fillId="0" borderId="19" xfId="32" applyFont="1" applyBorder="1" applyAlignment="1">
      <alignment vertical="top" wrapText="1"/>
    </xf>
    <xf numFmtId="0" fontId="6" fillId="0" borderId="10" xfId="32" applyFont="1" applyBorder="1" applyAlignment="1">
      <alignment vertical="top" wrapText="1"/>
    </xf>
    <xf numFmtId="0" fontId="61" fillId="0" borderId="0" xfId="0" applyFont="1"/>
    <xf numFmtId="0" fontId="9" fillId="24" borderId="10" xfId="40" quotePrefix="1" applyFont="1" applyFill="1" applyBorder="1" applyAlignment="1" applyProtection="1">
      <alignment horizontal="center" vertical="center" wrapText="1"/>
      <protection locked="0"/>
    </xf>
    <xf numFmtId="0" fontId="5" fillId="25" borderId="10" xfId="39" applyFont="1" applyFill="1" applyBorder="1" applyAlignment="1" applyProtection="1">
      <alignment vertical="center" wrapText="1"/>
      <protection locked="0"/>
    </xf>
    <xf numFmtId="0" fontId="5" fillId="25" borderId="11" xfId="39" applyFont="1" applyFill="1" applyBorder="1" applyAlignment="1" applyProtection="1">
      <alignment horizontal="center" vertical="center" wrapText="1"/>
      <protection locked="0"/>
    </xf>
    <xf numFmtId="0" fontId="5" fillId="25" borderId="10" xfId="32" applyFont="1" applyFill="1" applyBorder="1" applyAlignment="1" applyProtection="1">
      <alignment vertical="center" wrapText="1"/>
      <protection locked="0"/>
    </xf>
    <xf numFmtId="0" fontId="5" fillId="25" borderId="10" xfId="39" applyFont="1" applyFill="1" applyBorder="1" applyAlignment="1" applyProtection="1">
      <alignment horizontal="center" vertical="center" wrapText="1"/>
      <protection locked="0"/>
    </xf>
    <xf numFmtId="0" fontId="62" fillId="28" borderId="28" xfId="42" applyFont="1" applyFill="1" applyBorder="1" applyAlignment="1">
      <alignment horizontal="center" vertical="center" wrapText="1"/>
    </xf>
    <xf numFmtId="0" fontId="62" fillId="28" borderId="14" xfId="42" applyFont="1" applyFill="1" applyBorder="1" applyAlignment="1">
      <alignment horizontal="center" vertical="center" wrapText="1"/>
    </xf>
    <xf numFmtId="0" fontId="62" fillId="28" borderId="29" xfId="42" applyFont="1" applyFill="1" applyBorder="1" applyAlignment="1">
      <alignment horizontal="center" vertical="center" wrapText="1"/>
    </xf>
    <xf numFmtId="0" fontId="9" fillId="0" borderId="30" xfId="43" applyFont="1" applyBorder="1" applyAlignment="1" applyProtection="1">
      <alignment horizontal="center" vertical="top" wrapText="1"/>
      <protection locked="0"/>
    </xf>
    <xf numFmtId="49" fontId="9" fillId="0" borderId="31" xfId="43" applyNumberFormat="1" applyFont="1" applyBorder="1" applyAlignment="1" applyProtection="1">
      <alignment horizontal="center" vertical="top" wrapText="1"/>
      <protection locked="0"/>
    </xf>
    <xf numFmtId="14" fontId="9" fillId="0" borderId="31" xfId="43" applyNumberFormat="1" applyFont="1" applyBorder="1" applyAlignment="1" applyProtection="1">
      <alignment horizontal="center" vertical="top" wrapText="1"/>
      <protection locked="0"/>
    </xf>
    <xf numFmtId="0" fontId="9" fillId="0" borderId="31" xfId="43" applyFont="1" applyBorder="1" applyAlignment="1" applyProtection="1">
      <alignment horizontal="center" vertical="top" wrapText="1"/>
      <protection locked="0"/>
    </xf>
    <xf numFmtId="0" fontId="9" fillId="0" borderId="32" xfId="43" applyFont="1" applyBorder="1" applyAlignment="1" applyProtection="1">
      <alignment horizontal="center" vertical="top" wrapText="1"/>
      <protection locked="0"/>
    </xf>
    <xf numFmtId="0" fontId="9" fillId="0" borderId="10" xfId="43" applyNumberFormat="1" applyFont="1" applyBorder="1" applyAlignment="1" applyProtection="1">
      <alignment horizontal="center" vertical="top" wrapText="1"/>
      <protection locked="0"/>
    </xf>
    <xf numFmtId="0" fontId="6" fillId="0" borderId="33" xfId="32" applyFont="1" applyBorder="1" applyAlignment="1">
      <alignment vertical="top" wrapText="1"/>
    </xf>
    <xf numFmtId="0" fontId="6" fillId="0" borderId="34" xfId="32" applyFont="1" applyBorder="1" applyAlignment="1">
      <alignment vertical="top" wrapText="1"/>
    </xf>
    <xf numFmtId="0" fontId="9" fillId="29" borderId="11" xfId="39" applyNumberFormat="1" applyFont="1" applyFill="1" applyBorder="1" applyAlignment="1" applyProtection="1">
      <alignment horizontal="center" vertical="center" wrapText="1"/>
      <protection locked="0"/>
    </xf>
    <xf numFmtId="0" fontId="9" fillId="29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29" borderId="10" xfId="0" applyFont="1" applyFill="1" applyBorder="1" applyAlignment="1">
      <alignment horizontal="center" vertical="center"/>
    </xf>
    <xf numFmtId="0" fontId="9" fillId="29" borderId="11" xfId="39" applyFont="1" applyFill="1" applyBorder="1" applyAlignment="1" applyProtection="1">
      <alignment horizontal="center" vertical="center" wrapText="1"/>
      <protection locked="0"/>
    </xf>
    <xf numFmtId="14" fontId="9" fillId="29" borderId="10" xfId="39" applyNumberFormat="1" applyFont="1" applyFill="1" applyBorder="1" applyAlignment="1" applyProtection="1">
      <alignment horizontal="center" vertical="center" wrapText="1"/>
      <protection locked="0"/>
    </xf>
    <xf numFmtId="2" fontId="9" fillId="29" borderId="10" xfId="39" applyNumberFormat="1" applyFont="1" applyFill="1" applyBorder="1" applyAlignment="1" applyProtection="1">
      <alignment horizontal="center" vertical="center" wrapText="1"/>
      <protection locked="0"/>
    </xf>
    <xf numFmtId="14" fontId="47" fillId="29" borderId="10" xfId="39" applyNumberFormat="1" applyFont="1" applyFill="1" applyBorder="1" applyAlignment="1" applyProtection="1">
      <alignment horizontal="center" vertical="center" wrapText="1"/>
      <protection locked="0"/>
    </xf>
    <xf numFmtId="164" fontId="9" fillId="29" borderId="10" xfId="39" applyNumberFormat="1" applyFont="1" applyFill="1" applyBorder="1" applyAlignment="1" applyProtection="1">
      <alignment vertical="center" wrapText="1"/>
      <protection locked="0"/>
    </xf>
    <xf numFmtId="0" fontId="47" fillId="29" borderId="10" xfId="39" applyFont="1" applyFill="1" applyBorder="1" applyAlignment="1" applyProtection="1">
      <alignment horizontal="center" vertical="center"/>
      <protection locked="0"/>
    </xf>
    <xf numFmtId="0" fontId="9" fillId="30" borderId="11" xfId="39" applyNumberFormat="1" applyFont="1" applyFill="1" applyBorder="1" applyAlignment="1" applyProtection="1">
      <alignment horizontal="center" vertical="center" wrapText="1"/>
      <protection locked="0"/>
    </xf>
    <xf numFmtId="0" fontId="9" fillId="30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30" borderId="10" xfId="0" applyFont="1" applyFill="1" applyBorder="1" applyAlignment="1">
      <alignment horizontal="center" vertical="center"/>
    </xf>
    <xf numFmtId="0" fontId="9" fillId="30" borderId="11" xfId="39" applyFont="1" applyFill="1" applyBorder="1" applyAlignment="1" applyProtection="1">
      <alignment horizontal="center" vertical="center" wrapText="1"/>
      <protection locked="0"/>
    </xf>
    <xf numFmtId="14" fontId="9" fillId="30" borderId="10" xfId="39" applyNumberFormat="1" applyFont="1" applyFill="1" applyBorder="1" applyAlignment="1" applyProtection="1">
      <alignment horizontal="center" vertical="center" wrapText="1"/>
      <protection locked="0"/>
    </xf>
    <xf numFmtId="2" fontId="9" fillId="30" borderId="10" xfId="39" applyNumberFormat="1" applyFont="1" applyFill="1" applyBorder="1" applyAlignment="1" applyProtection="1">
      <alignment horizontal="center" vertical="center" wrapText="1"/>
      <protection locked="0"/>
    </xf>
    <xf numFmtId="164" fontId="9" fillId="30" borderId="10" xfId="39" applyNumberFormat="1" applyFont="1" applyFill="1" applyBorder="1" applyAlignment="1" applyProtection="1">
      <alignment vertical="center" wrapText="1"/>
      <protection locked="0"/>
    </xf>
    <xf numFmtId="0" fontId="63" fillId="29" borderId="10" xfId="0" applyFont="1" applyFill="1" applyBorder="1" applyAlignment="1">
      <alignment horizontal="center" vertical="center" wrapText="1"/>
    </xf>
    <xf numFmtId="0" fontId="47" fillId="30" borderId="10" xfId="39" applyFont="1" applyFill="1" applyBorder="1" applyAlignment="1" applyProtection="1">
      <alignment horizontal="center" vertical="center" wrapText="1"/>
      <protection locked="0"/>
    </xf>
    <xf numFmtId="0" fontId="9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9" fillId="31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31" borderId="10" xfId="0" applyFont="1" applyFill="1" applyBorder="1" applyAlignment="1">
      <alignment horizontal="center" vertical="center"/>
    </xf>
    <xf numFmtId="0" fontId="9" fillId="31" borderId="11" xfId="39" applyFont="1" applyFill="1" applyBorder="1" applyAlignment="1" applyProtection="1">
      <alignment horizontal="center" vertical="center" wrapText="1"/>
      <protection locked="0"/>
    </xf>
    <xf numFmtId="14" fontId="9" fillId="31" borderId="10" xfId="39" applyNumberFormat="1" applyFont="1" applyFill="1" applyBorder="1" applyAlignment="1" applyProtection="1">
      <alignment horizontal="center" vertical="center" wrapText="1"/>
      <protection locked="0"/>
    </xf>
    <xf numFmtId="2" fontId="9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9" fillId="31" borderId="10" xfId="39" applyNumberFormat="1" applyFont="1" applyFill="1" applyBorder="1" applyAlignment="1" applyProtection="1">
      <alignment vertical="center" wrapText="1"/>
      <protection locked="0"/>
    </xf>
    <xf numFmtId="0" fontId="63" fillId="31" borderId="10" xfId="0" applyFont="1" applyFill="1" applyBorder="1" applyAlignment="1">
      <alignment horizontal="center" vertical="center" wrapText="1"/>
    </xf>
    <xf numFmtId="0" fontId="9" fillId="32" borderId="11" xfId="39" applyNumberFormat="1" applyFont="1" applyFill="1" applyBorder="1" applyAlignment="1" applyProtection="1">
      <alignment horizontal="center" vertical="center" wrapText="1"/>
      <protection locked="0"/>
    </xf>
    <xf numFmtId="0" fontId="9" fillId="32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32" borderId="10" xfId="0" applyFont="1" applyFill="1" applyBorder="1" applyAlignment="1">
      <alignment horizontal="center" vertical="center"/>
    </xf>
    <xf numFmtId="0" fontId="9" fillId="32" borderId="11" xfId="39" applyFont="1" applyFill="1" applyBorder="1" applyAlignment="1" applyProtection="1">
      <alignment horizontal="center" vertical="center" wrapText="1"/>
      <protection locked="0"/>
    </xf>
    <xf numFmtId="14" fontId="9" fillId="32" borderId="10" xfId="39" applyNumberFormat="1" applyFont="1" applyFill="1" applyBorder="1" applyAlignment="1" applyProtection="1">
      <alignment horizontal="center" vertical="center" wrapText="1"/>
      <protection locked="0"/>
    </xf>
    <xf numFmtId="2" fontId="9" fillId="32" borderId="10" xfId="39" applyNumberFormat="1" applyFont="1" applyFill="1" applyBorder="1" applyAlignment="1" applyProtection="1">
      <alignment horizontal="center" vertical="center" wrapText="1"/>
      <protection locked="0"/>
    </xf>
    <xf numFmtId="164" fontId="9" fillId="32" borderId="10" xfId="39" applyNumberFormat="1" applyFont="1" applyFill="1" applyBorder="1" applyAlignment="1" applyProtection="1">
      <alignment vertical="center" wrapText="1"/>
      <protection locked="0"/>
    </xf>
    <xf numFmtId="0" fontId="51" fillId="0" borderId="10" xfId="40" applyFont="1" applyFill="1" applyBorder="1" applyAlignment="1">
      <alignment horizontal="center" vertical="center" wrapText="1"/>
    </xf>
    <xf numFmtId="1" fontId="51" fillId="0" borderId="10" xfId="40" applyNumberFormat="1" applyFont="1" applyFill="1" applyBorder="1" applyAlignment="1">
      <alignment horizontal="center" vertical="center" wrapText="1"/>
    </xf>
    <xf numFmtId="0" fontId="9" fillId="0" borderId="10" xfId="40" applyFont="1" applyFill="1" applyBorder="1" applyAlignment="1" applyProtection="1">
      <alignment horizontal="center" vertical="center" wrapText="1"/>
      <protection locked="0"/>
    </xf>
    <xf numFmtId="0" fontId="9" fillId="0" borderId="10" xfId="40" applyFont="1" applyFill="1" applyBorder="1" applyAlignment="1" applyProtection="1">
      <alignment vertical="center" wrapText="1"/>
      <protection locked="0"/>
    </xf>
    <xf numFmtId="0" fontId="20" fillId="0" borderId="10" xfId="40" applyFont="1" applyFill="1" applyBorder="1" applyAlignment="1">
      <alignment vertical="center" wrapText="1"/>
    </xf>
    <xf numFmtId="0" fontId="20" fillId="0" borderId="0" xfId="40" applyFont="1" applyFill="1" applyAlignment="1">
      <alignment vertical="center" wrapText="1"/>
    </xf>
    <xf numFmtId="14" fontId="9" fillId="0" borderId="10" xfId="39" applyNumberFormat="1" applyFont="1" applyFill="1" applyBorder="1" applyAlignment="1" applyProtection="1">
      <alignment horizontal="center" vertical="center" wrapText="1"/>
      <protection locked="0"/>
    </xf>
    <xf numFmtId="14" fontId="47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46" fillId="24" borderId="0" xfId="43" applyFont="1" applyFill="1" applyAlignment="1">
      <alignment horizontal="center"/>
    </xf>
    <xf numFmtId="0" fontId="24" fillId="0" borderId="11" xfId="36" applyFont="1" applyBorder="1" applyAlignment="1">
      <alignment horizontal="left" vertical="top" wrapText="1"/>
    </xf>
    <xf numFmtId="0" fontId="24" fillId="0" borderId="20" xfId="36" applyFont="1" applyBorder="1" applyAlignment="1">
      <alignment horizontal="left" vertical="top" wrapText="1"/>
    </xf>
    <xf numFmtId="0" fontId="24" fillId="0" borderId="18" xfId="36" applyFont="1" applyBorder="1" applyAlignment="1">
      <alignment horizontal="left" vertical="top" wrapText="1"/>
    </xf>
    <xf numFmtId="0" fontId="24" fillId="0" borderId="11" xfId="36" applyFont="1" applyBorder="1" applyAlignment="1">
      <alignment horizontal="left" vertical="top"/>
    </xf>
    <xf numFmtId="0" fontId="24" fillId="0" borderId="20" xfId="36" applyFont="1" applyBorder="1" applyAlignment="1">
      <alignment horizontal="left" vertical="top"/>
    </xf>
    <xf numFmtId="0" fontId="24" fillId="0" borderId="18" xfId="36" applyFont="1" applyBorder="1" applyAlignment="1">
      <alignment horizontal="left" vertical="top"/>
    </xf>
    <xf numFmtId="0" fontId="5" fillId="25" borderId="11" xfId="32" applyFont="1" applyFill="1" applyBorder="1" applyAlignment="1">
      <alignment horizontal="center" vertical="center" wrapText="1"/>
    </xf>
    <xf numFmtId="0" fontId="5" fillId="25" borderId="20" xfId="32" applyFont="1" applyFill="1" applyBorder="1" applyAlignment="1">
      <alignment horizontal="center" vertical="center" wrapText="1"/>
    </xf>
    <xf numFmtId="0" fontId="5" fillId="25" borderId="18" xfId="32" applyFont="1" applyFill="1" applyBorder="1" applyAlignment="1">
      <alignment horizontal="center" vertical="center" wrapText="1"/>
    </xf>
    <xf numFmtId="0" fontId="14" fillId="26" borderId="11" xfId="32" applyFont="1" applyFill="1" applyBorder="1" applyAlignment="1">
      <alignment horizontal="center" vertical="center" wrapText="1"/>
    </xf>
    <xf numFmtId="0" fontId="14" fillId="26" borderId="20" xfId="32" applyFont="1" applyFill="1" applyBorder="1" applyAlignment="1">
      <alignment horizontal="center" vertical="center" wrapText="1"/>
    </xf>
    <xf numFmtId="0" fontId="14" fillId="26" borderId="18" xfId="32" applyFont="1" applyFill="1" applyBorder="1" applyAlignment="1">
      <alignment horizontal="center" vertical="center" wrapText="1"/>
    </xf>
    <xf numFmtId="0" fontId="5" fillId="0" borderId="11" xfId="36" applyFont="1" applyBorder="1" applyAlignment="1">
      <alignment horizontal="center" vertical="center" wrapText="1"/>
    </xf>
    <xf numFmtId="0" fontId="5" fillId="0" borderId="20" xfId="36" applyFont="1" applyBorder="1" applyAlignment="1">
      <alignment horizontal="center" vertical="center" wrapText="1"/>
    </xf>
    <xf numFmtId="0" fontId="5" fillId="0" borderId="18" xfId="36" applyFont="1" applyBorder="1" applyAlignment="1">
      <alignment horizontal="center" vertical="center" wrapText="1"/>
    </xf>
    <xf numFmtId="0" fontId="4" fillId="0" borderId="11" xfId="36" applyFont="1" applyBorder="1" applyAlignment="1">
      <alignment horizontal="left" vertical="center" wrapText="1"/>
    </xf>
    <xf numFmtId="0" fontId="4" fillId="0" borderId="20" xfId="36" applyFont="1" applyBorder="1" applyAlignment="1">
      <alignment horizontal="left" vertical="center" wrapText="1"/>
    </xf>
    <xf numFmtId="0" fontId="4" fillId="0" borderId="18" xfId="36" applyFont="1" applyBorder="1" applyAlignment="1">
      <alignment horizontal="left" vertical="center" wrapText="1"/>
    </xf>
    <xf numFmtId="0" fontId="5" fillId="25" borderId="11" xfId="38" applyFont="1" applyFill="1" applyBorder="1" applyAlignment="1">
      <alignment horizontal="center" vertical="center"/>
    </xf>
    <xf numFmtId="0" fontId="5" fillId="25" borderId="18" xfId="38" applyFont="1" applyFill="1" applyBorder="1" applyAlignment="1">
      <alignment horizontal="center" vertical="center"/>
    </xf>
    <xf numFmtId="0" fontId="8" fillId="0" borderId="11" xfId="36" applyFont="1" applyBorder="1" applyAlignment="1">
      <alignment horizontal="center" vertical="top"/>
    </xf>
    <xf numFmtId="0" fontId="3" fillId="0" borderId="20" xfId="32" applyBorder="1" applyAlignment="1">
      <alignment horizontal="center"/>
    </xf>
    <xf numFmtId="0" fontId="3" fillId="0" borderId="18" xfId="32" applyBorder="1" applyAlignment="1">
      <alignment horizontal="center"/>
    </xf>
    <xf numFmtId="0" fontId="8" fillId="0" borderId="11" xfId="32" applyFont="1" applyBorder="1" applyAlignment="1">
      <alignment horizontal="left" wrapText="1" indent="1"/>
    </xf>
    <xf numFmtId="0" fontId="8" fillId="0" borderId="20" xfId="32" applyFont="1" applyBorder="1" applyAlignment="1">
      <alignment horizontal="left" wrapText="1" indent="1"/>
    </xf>
    <xf numFmtId="0" fontId="8" fillId="0" borderId="18" xfId="32" applyFont="1" applyBorder="1" applyAlignment="1">
      <alignment horizontal="left" wrapText="1" indent="1"/>
    </xf>
    <xf numFmtId="0" fontId="5" fillId="0" borderId="11" xfId="36" applyFont="1" applyBorder="1" applyAlignment="1">
      <alignment horizontal="center" vertical="top"/>
    </xf>
    <xf numFmtId="0" fontId="5" fillId="0" borderId="20" xfId="36" applyFont="1" applyBorder="1" applyAlignment="1">
      <alignment horizontal="center" vertical="top"/>
    </xf>
    <xf numFmtId="0" fontId="5" fillId="0" borderId="18" xfId="36" applyFont="1" applyBorder="1" applyAlignment="1">
      <alignment horizontal="center" vertical="top"/>
    </xf>
    <xf numFmtId="0" fontId="6" fillId="24" borderId="0" xfId="39" applyFont="1" applyFill="1" applyBorder="1" applyAlignment="1" applyProtection="1">
      <alignment horizontal="left"/>
      <protection locked="0"/>
    </xf>
    <xf numFmtId="0" fontId="5" fillId="24" borderId="0" xfId="36" applyFont="1" applyFill="1" applyBorder="1" applyAlignment="1">
      <alignment horizontal="center" vertical="top"/>
    </xf>
    <xf numFmtId="0" fontId="5" fillId="25" borderId="11" xfId="32" applyFont="1" applyFill="1" applyBorder="1" applyAlignment="1" applyProtection="1">
      <alignment horizontal="center" vertical="top" wrapText="1"/>
      <protection locked="0"/>
    </xf>
    <xf numFmtId="0" fontId="5" fillId="25" borderId="18" xfId="32" applyFont="1" applyFill="1" applyBorder="1" applyAlignment="1" applyProtection="1">
      <alignment horizontal="center" vertical="top" wrapText="1"/>
      <protection locked="0"/>
    </xf>
    <xf numFmtId="0" fontId="9" fillId="24" borderId="11" xfId="39" applyFont="1" applyFill="1" applyBorder="1" applyAlignment="1" applyProtection="1">
      <alignment horizontal="center" vertical="top" wrapText="1"/>
      <protection locked="0"/>
    </xf>
    <xf numFmtId="0" fontId="9" fillId="24" borderId="20" xfId="39" applyFont="1" applyFill="1" applyBorder="1" applyAlignment="1" applyProtection="1">
      <alignment horizontal="center" vertical="top" wrapText="1"/>
      <protection locked="0"/>
    </xf>
    <xf numFmtId="0" fontId="9" fillId="24" borderId="18" xfId="39" applyFont="1" applyFill="1" applyBorder="1" applyAlignment="1" applyProtection="1">
      <alignment horizontal="center" vertical="top" wrapText="1"/>
      <protection locked="0"/>
    </xf>
    <xf numFmtId="0" fontId="46" fillId="24" borderId="0" xfId="39" applyFont="1" applyFill="1" applyBorder="1" applyAlignment="1" applyProtection="1">
      <alignment horizontal="center" vertical="center"/>
      <protection locked="0"/>
    </xf>
    <xf numFmtId="0" fontId="9" fillId="24" borderId="0" xfId="39" applyFont="1" applyFill="1" applyBorder="1" applyAlignment="1" applyProtection="1">
      <alignment horizontal="center" vertical="top" wrapText="1"/>
      <protection locked="0"/>
    </xf>
    <xf numFmtId="0" fontId="46" fillId="24" borderId="21" xfId="32" applyFont="1" applyFill="1" applyBorder="1" applyAlignment="1" applyProtection="1">
      <alignment horizontal="center" vertical="center"/>
      <protection locked="0"/>
    </xf>
    <xf numFmtId="0" fontId="46" fillId="24" borderId="22" xfId="32" applyFont="1" applyFill="1" applyBorder="1" applyAlignment="1" applyProtection="1">
      <alignment horizontal="center" vertical="center"/>
      <protection locked="0"/>
    </xf>
    <xf numFmtId="0" fontId="46" fillId="24" borderId="23" xfId="32" applyFont="1" applyFill="1" applyBorder="1" applyAlignment="1" applyProtection="1">
      <alignment horizontal="center" vertical="center"/>
      <protection locked="0"/>
    </xf>
    <xf numFmtId="49" fontId="58" fillId="25" borderId="10" xfId="32" applyNumberFormat="1" applyFont="1" applyFill="1" applyBorder="1" applyAlignment="1" applyProtection="1">
      <alignment horizontal="left" vertical="center" wrapText="1"/>
    </xf>
    <xf numFmtId="0" fontId="47" fillId="25" borderId="13" xfId="39" applyFont="1" applyFill="1" applyBorder="1" applyAlignment="1" applyProtection="1">
      <alignment horizontal="left" vertical="top" wrapText="1"/>
      <protection locked="0"/>
    </xf>
    <xf numFmtId="0" fontId="47" fillId="25" borderId="24" xfId="39" applyFont="1" applyFill="1" applyBorder="1" applyAlignment="1" applyProtection="1">
      <alignment horizontal="left" vertical="top" wrapText="1"/>
      <protection locked="0"/>
    </xf>
    <xf numFmtId="0" fontId="51" fillId="24" borderId="11" xfId="39" applyFont="1" applyFill="1" applyBorder="1" applyAlignment="1" applyProtection="1">
      <alignment horizontal="left" vertical="top" wrapText="1"/>
      <protection locked="0"/>
    </xf>
    <xf numFmtId="0" fontId="51" fillId="24" borderId="20" xfId="39" applyFont="1" applyFill="1" applyBorder="1" applyAlignment="1" applyProtection="1">
      <alignment horizontal="left" vertical="top" wrapText="1"/>
      <protection locked="0"/>
    </xf>
    <xf numFmtId="0" fontId="51" fillId="24" borderId="18" xfId="39" applyFont="1" applyFill="1" applyBorder="1" applyAlignment="1" applyProtection="1">
      <alignment horizontal="left" vertical="top" wrapText="1"/>
      <protection locked="0"/>
    </xf>
    <xf numFmtId="0" fontId="54" fillId="25" borderId="10" xfId="32" applyFont="1" applyFill="1" applyBorder="1" applyAlignment="1" applyProtection="1">
      <alignment horizontal="left"/>
      <protection locked="0"/>
    </xf>
    <xf numFmtId="0" fontId="47" fillId="25" borderId="10" xfId="32" applyFont="1" applyFill="1" applyBorder="1" applyAlignment="1" applyProtection="1">
      <alignment horizontal="left" vertical="top" wrapText="1"/>
      <protection locked="0"/>
    </xf>
    <xf numFmtId="14" fontId="51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1" fillId="24" borderId="24" xfId="32" applyNumberFormat="1" applyFont="1" applyFill="1" applyBorder="1" applyAlignment="1" applyProtection="1">
      <alignment horizontal="left" vertical="top" wrapText="1"/>
      <protection locked="0"/>
    </xf>
    <xf numFmtId="0" fontId="47" fillId="25" borderId="13" xfId="32" applyFont="1" applyFill="1" applyBorder="1" applyAlignment="1" applyProtection="1">
      <alignment horizontal="left" vertical="center" wrapText="1"/>
      <protection locked="0"/>
    </xf>
    <xf numFmtId="0" fontId="47" fillId="25" borderId="24" xfId="32" applyFont="1" applyFill="1" applyBorder="1" applyAlignment="1" applyProtection="1">
      <alignment horizontal="left" vertical="center" wrapText="1"/>
      <protection locked="0"/>
    </xf>
    <xf numFmtId="0" fontId="47" fillId="25" borderId="11" xfId="32" applyFont="1" applyFill="1" applyBorder="1" applyAlignment="1" applyProtection="1">
      <alignment horizontal="left" vertical="top" wrapText="1"/>
      <protection locked="0"/>
    </xf>
    <xf numFmtId="0" fontId="46" fillId="24" borderId="0" xfId="32" applyFont="1" applyFill="1" applyAlignment="1" applyProtection="1">
      <alignment horizontal="center" vertical="center"/>
      <protection locked="0"/>
    </xf>
    <xf numFmtId="0" fontId="47" fillId="25" borderId="10" xfId="39" applyFont="1" applyFill="1" applyBorder="1" applyAlignment="1" applyProtection="1">
      <alignment horizontal="left" vertical="top" wrapText="1"/>
      <protection locked="0"/>
    </xf>
    <xf numFmtId="0" fontId="47" fillId="25" borderId="11" xfId="39" applyFont="1" applyFill="1" applyBorder="1" applyAlignment="1" applyProtection="1">
      <alignment horizontal="left" vertical="top" wrapText="1"/>
      <protection locked="0"/>
    </xf>
    <xf numFmtId="0" fontId="47" fillId="25" borderId="18" xfId="39" applyFont="1" applyFill="1" applyBorder="1" applyAlignment="1" applyProtection="1">
      <alignment horizontal="left" vertical="top" wrapText="1"/>
      <protection locked="0"/>
    </xf>
    <xf numFmtId="0" fontId="60" fillId="0" borderId="25" xfId="32" applyFont="1" applyBorder="1" applyAlignment="1">
      <alignment horizontal="center" vertical="center" wrapText="1"/>
    </xf>
    <xf numFmtId="0" fontId="60" fillId="0" borderId="26" xfId="32" applyFont="1" applyBorder="1" applyAlignment="1">
      <alignment horizontal="center" vertical="center" wrapText="1"/>
    </xf>
    <xf numFmtId="0" fontId="60" fillId="0" borderId="27" xfId="32" applyFont="1" applyBorder="1" applyAlignment="1">
      <alignment horizontal="center" vertical="center" wrapText="1"/>
    </xf>
    <xf numFmtId="0" fontId="60" fillId="0" borderId="10" xfId="32" applyFont="1" applyBorder="1" applyAlignment="1">
      <alignment horizontal="left" vertical="center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 2" xfId="53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-20</c:v>
                </c:pt>
                <c:pt idx="1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'Informe de Revisión'!$D$31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Revisión'!$C$32:$C$36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Revisión'!$D$32:$D$36</c:f>
              <c:numCache>
                <c:formatCode>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582016"/>
        <c:axId val="66616064"/>
        <c:axId val="0"/>
      </c:bar3DChart>
      <c:catAx>
        <c:axId val="42582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66616064"/>
        <c:crosses val="autoZero"/>
        <c:auto val="1"/>
        <c:lblAlgn val="ctr"/>
        <c:lblOffset val="100"/>
        <c:noMultiLvlLbl val="0"/>
      </c:catAx>
      <c:valAx>
        <c:axId val="6661606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2582016"/>
        <c:crosses val="autoZero"/>
        <c:crossBetween val="between"/>
      </c:valAx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Revisión'!$C$53:$C$54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Revisión'!$D$53:$D$54</c:f>
              <c:numCache>
                <c:formatCode>0</c:formatCode>
                <c:ptCount val="2"/>
                <c:pt idx="0">
                  <c:v>114</c:v>
                </c:pt>
                <c:pt idx="1">
                  <c:v>113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582528"/>
        <c:axId val="66615488"/>
      </c:barChart>
      <c:catAx>
        <c:axId val="42582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661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61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258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Revisión'!$C$71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Revisión'!$D$71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Revisión'!$C$72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Revisión'!$D$72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'Informe de Revisión'!$C$73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583040"/>
        <c:axId val="42469056"/>
        <c:axId val="0"/>
      </c:bar3DChart>
      <c:catAx>
        <c:axId val="425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246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6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2583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133350</xdr:rowOff>
    </xdr:from>
    <xdr:to>
      <xdr:col>1</xdr:col>
      <xdr:colOff>1745663</xdr:colOff>
      <xdr:row>1</xdr:row>
      <xdr:rowOff>495300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285750"/>
          <a:ext cx="169803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66675</xdr:rowOff>
    </xdr:from>
    <xdr:to>
      <xdr:col>2</xdr:col>
      <xdr:colOff>1092085</xdr:colOff>
      <xdr:row>4</xdr:row>
      <xdr:rowOff>76200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90525"/>
          <a:ext cx="178741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2</xdr:col>
      <xdr:colOff>939685</xdr:colOff>
      <xdr:row>2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78741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123826</xdr:rowOff>
    </xdr:from>
    <xdr:to>
      <xdr:col>10</xdr:col>
      <xdr:colOff>476250</xdr:colOff>
      <xdr:row>20</xdr:row>
      <xdr:rowOff>19051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23</xdr:row>
      <xdr:rowOff>152400</xdr:rowOff>
    </xdr:from>
    <xdr:to>
      <xdr:col>12</xdr:col>
      <xdr:colOff>0</xdr:colOff>
      <xdr:row>45</xdr:row>
      <xdr:rowOff>152400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50</xdr:row>
      <xdr:rowOff>0</xdr:rowOff>
    </xdr:from>
    <xdr:to>
      <xdr:col>11</xdr:col>
      <xdr:colOff>209550</xdr:colOff>
      <xdr:row>64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66</xdr:row>
      <xdr:rowOff>95250</xdr:rowOff>
    </xdr:from>
    <xdr:to>
      <xdr:col>11</xdr:col>
      <xdr:colOff>219075</xdr:colOff>
      <xdr:row>78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tabSelected="1" workbookViewId="0">
      <selection activeCell="G7" sqref="G7"/>
    </sheetView>
  </sheetViews>
  <sheetFormatPr baseColWidth="10" defaultColWidth="9.140625" defaultRowHeight="12.75"/>
  <cols>
    <col min="1" max="1" width="9" style="63" customWidth="1"/>
    <col min="2" max="2" width="7.42578125" style="63" customWidth="1"/>
    <col min="3" max="3" width="9" style="63" customWidth="1"/>
    <col min="4" max="4" width="12.85546875" style="63" customWidth="1"/>
    <col min="5" max="5" width="15.5703125" style="63" customWidth="1"/>
    <col min="6" max="6" width="26.140625" style="63" customWidth="1"/>
    <col min="7" max="7" width="13.5703125" style="63" customWidth="1"/>
    <col min="8" max="8" width="15" style="63" customWidth="1"/>
    <col min="9" max="16384" width="9.140625" style="63"/>
  </cols>
  <sheetData>
    <row r="1" spans="1:9">
      <c r="A1" s="62"/>
      <c r="B1" s="62"/>
      <c r="C1" s="62"/>
      <c r="D1" s="62"/>
      <c r="E1" s="62"/>
      <c r="F1" s="62"/>
      <c r="G1" s="62"/>
      <c r="H1" s="62"/>
      <c r="I1" s="62"/>
    </row>
    <row r="2" spans="1:9" ht="15.75">
      <c r="A2" s="62"/>
      <c r="B2" s="167" t="s">
        <v>63</v>
      </c>
      <c r="C2" s="167"/>
      <c r="D2" s="167"/>
      <c r="E2" s="167"/>
      <c r="F2" s="167"/>
      <c r="G2" s="167"/>
      <c r="H2" s="167"/>
      <c r="I2" s="62"/>
    </row>
    <row r="3" spans="1:9" ht="13.5" thickBot="1">
      <c r="A3" s="62"/>
      <c r="B3" s="62"/>
      <c r="C3" s="62"/>
      <c r="D3" s="62"/>
      <c r="E3" s="62"/>
      <c r="F3" s="62"/>
      <c r="G3" s="62"/>
      <c r="H3" s="62"/>
      <c r="I3" s="62"/>
    </row>
    <row r="4" spans="1:9" ht="36.75" customHeight="1">
      <c r="A4" s="62"/>
      <c r="B4" s="115" t="s">
        <v>64</v>
      </c>
      <c r="C4" s="116" t="s">
        <v>65</v>
      </c>
      <c r="D4" s="116" t="s">
        <v>66</v>
      </c>
      <c r="E4" s="116" t="s">
        <v>67</v>
      </c>
      <c r="F4" s="116" t="s">
        <v>6</v>
      </c>
      <c r="G4" s="116" t="s">
        <v>68</v>
      </c>
      <c r="H4" s="117" t="s">
        <v>69</v>
      </c>
      <c r="I4" s="62"/>
    </row>
    <row r="5" spans="1:9">
      <c r="A5" s="62"/>
      <c r="B5" s="64">
        <v>1</v>
      </c>
      <c r="C5" s="105">
        <v>0.1</v>
      </c>
      <c r="D5" s="65">
        <v>41360</v>
      </c>
      <c r="E5" s="66" t="s">
        <v>174</v>
      </c>
      <c r="F5" s="66" t="s">
        <v>198</v>
      </c>
      <c r="G5" s="66" t="s">
        <v>70</v>
      </c>
      <c r="H5" s="67" t="s">
        <v>173</v>
      </c>
      <c r="I5" s="62"/>
    </row>
    <row r="6" spans="1:9">
      <c r="A6" s="62"/>
      <c r="B6" s="64">
        <v>2</v>
      </c>
      <c r="C6" s="123">
        <v>0.2</v>
      </c>
      <c r="D6" s="65">
        <v>41383</v>
      </c>
      <c r="E6" s="66" t="s">
        <v>174</v>
      </c>
      <c r="F6" s="66" t="s">
        <v>198</v>
      </c>
      <c r="G6" s="66" t="s">
        <v>70</v>
      </c>
      <c r="H6" s="67" t="s">
        <v>173</v>
      </c>
      <c r="I6" s="62"/>
    </row>
    <row r="7" spans="1:9" ht="13.5" thickBot="1">
      <c r="B7" s="118">
        <v>3</v>
      </c>
      <c r="C7" s="119" t="s">
        <v>228</v>
      </c>
      <c r="D7" s="120">
        <v>41400</v>
      </c>
      <c r="E7" s="121" t="s">
        <v>174</v>
      </c>
      <c r="F7" s="121" t="s">
        <v>198</v>
      </c>
      <c r="G7" s="121" t="s">
        <v>199</v>
      </c>
      <c r="H7" s="122" t="s">
        <v>176</v>
      </c>
    </row>
  </sheetData>
  <mergeCells count="1">
    <mergeCell ref="B2:H2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4" sqref="B4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0.28515625" style="33" customWidth="1"/>
    <col min="6" max="16384" width="9.140625" style="33"/>
  </cols>
  <sheetData>
    <row r="1" spans="1:8" s="57" customFormat="1" ht="12" customHeight="1"/>
    <row r="2" spans="1:8" s="57" customFormat="1" ht="48.75" customHeight="1">
      <c r="A2" s="34"/>
      <c r="B2" s="58"/>
      <c r="C2" s="180" t="s">
        <v>175</v>
      </c>
      <c r="D2" s="181"/>
      <c r="E2" s="182"/>
    </row>
    <row r="3" spans="1:8" s="57" customFormat="1">
      <c r="A3" s="34"/>
      <c r="B3" s="59" t="s">
        <v>229</v>
      </c>
      <c r="C3" s="188" t="s">
        <v>197</v>
      </c>
      <c r="D3" s="189"/>
      <c r="E3" s="190"/>
    </row>
    <row r="4" spans="1:8" s="57" customFormat="1" ht="21.75" customHeight="1">
      <c r="A4" s="34"/>
      <c r="B4" s="60" t="s">
        <v>43</v>
      </c>
      <c r="C4" s="61"/>
      <c r="D4" s="61"/>
    </row>
    <row r="5" spans="1:8" ht="24.75" customHeight="1">
      <c r="A5" s="34"/>
      <c r="B5" s="183" t="s">
        <v>71</v>
      </c>
      <c r="C5" s="184"/>
      <c r="D5" s="184"/>
      <c r="E5" s="185"/>
    </row>
    <row r="6" spans="1:8">
      <c r="A6" s="34"/>
      <c r="B6" s="47"/>
      <c r="C6" s="47"/>
      <c r="D6" s="47"/>
      <c r="E6" s="47"/>
    </row>
    <row r="7" spans="1:8">
      <c r="A7" s="34"/>
      <c r="B7" s="46" t="s">
        <v>5</v>
      </c>
      <c r="C7" s="45"/>
      <c r="D7" s="45"/>
    </row>
    <row r="8" spans="1:8">
      <c r="A8" s="34"/>
      <c r="B8" s="35" t="s">
        <v>5</v>
      </c>
      <c r="C8" s="70"/>
      <c r="D8" s="186" t="s">
        <v>6</v>
      </c>
      <c r="E8" s="187"/>
    </row>
    <row r="9" spans="1:8">
      <c r="A9" s="34"/>
      <c r="B9" s="71"/>
      <c r="C9" s="61"/>
      <c r="D9" s="72"/>
      <c r="E9" s="72"/>
    </row>
    <row r="10" spans="1:8" ht="12" customHeight="1">
      <c r="A10" s="34"/>
      <c r="B10" s="73" t="s">
        <v>94</v>
      </c>
      <c r="C10" s="57"/>
      <c r="D10" s="74" t="s">
        <v>44</v>
      </c>
      <c r="E10" s="74"/>
    </row>
    <row r="11" spans="1:8" ht="9.9499999999999993" customHeight="1">
      <c r="A11" s="34"/>
      <c r="B11" s="75"/>
      <c r="C11" s="57"/>
      <c r="D11" s="76"/>
      <c r="E11" s="76"/>
    </row>
    <row r="12" spans="1:8" ht="12" customHeight="1">
      <c r="A12" s="34"/>
      <c r="B12" s="77" t="s">
        <v>94</v>
      </c>
      <c r="C12" s="57"/>
      <c r="D12" s="74" t="s">
        <v>45</v>
      </c>
      <c r="E12" s="74"/>
    </row>
    <row r="13" spans="1:8" ht="9.9499999999999993" customHeight="1">
      <c r="A13" s="34"/>
      <c r="B13" s="57"/>
      <c r="C13" s="57"/>
      <c r="D13" s="76"/>
      <c r="E13" s="76"/>
    </row>
    <row r="14" spans="1:8" ht="12" customHeight="1">
      <c r="A14" s="32"/>
      <c r="B14" s="78" t="s">
        <v>94</v>
      </c>
      <c r="C14" s="57"/>
      <c r="D14" s="74" t="s">
        <v>100</v>
      </c>
      <c r="E14" s="74"/>
    </row>
    <row r="15" spans="1:8">
      <c r="A15" s="32"/>
      <c r="B15" s="57"/>
      <c r="C15" s="57"/>
      <c r="D15" s="76"/>
      <c r="E15" s="76"/>
    </row>
    <row r="16" spans="1:8" ht="12" customHeight="1">
      <c r="A16" s="32"/>
      <c r="B16" s="79" t="s">
        <v>94</v>
      </c>
      <c r="C16" s="57"/>
      <c r="D16" s="74" t="s">
        <v>46</v>
      </c>
      <c r="E16" s="74"/>
      <c r="H16" s="36"/>
    </row>
    <row r="17" spans="1:8" s="48" customFormat="1" ht="12" customHeight="1">
      <c r="A17" s="37"/>
      <c r="B17" s="38"/>
      <c r="D17" s="49"/>
      <c r="E17" s="49"/>
      <c r="H17" s="39"/>
    </row>
    <row r="18" spans="1:8">
      <c r="A18" s="32"/>
    </row>
    <row r="19" spans="1:8" s="53" customFormat="1" ht="16.5" customHeight="1">
      <c r="B19" s="174" t="s">
        <v>47</v>
      </c>
      <c r="C19" s="175"/>
      <c r="D19" s="175"/>
      <c r="E19" s="176"/>
    </row>
    <row r="20" spans="1:8" s="53" customFormat="1" ht="13.5" customHeight="1">
      <c r="B20" s="40" t="s">
        <v>72</v>
      </c>
      <c r="C20" s="177" t="s">
        <v>6</v>
      </c>
      <c r="D20" s="178"/>
      <c r="E20" s="179"/>
    </row>
    <row r="21" spans="1:8" s="53" customFormat="1" ht="12.75" customHeight="1">
      <c r="B21" s="54" t="s">
        <v>49</v>
      </c>
      <c r="C21" s="191" t="s">
        <v>50</v>
      </c>
      <c r="D21" s="192"/>
      <c r="E21" s="193"/>
    </row>
    <row r="22" spans="1:8" s="53" customFormat="1" ht="12.75" customHeight="1">
      <c r="B22" s="54" t="s">
        <v>17</v>
      </c>
      <c r="C22" s="191" t="s">
        <v>18</v>
      </c>
      <c r="D22" s="192"/>
      <c r="E22" s="193"/>
    </row>
    <row r="23" spans="1:8" s="53" customFormat="1" ht="12.75" customHeight="1">
      <c r="B23" s="54" t="s">
        <v>3</v>
      </c>
      <c r="C23" s="191" t="s">
        <v>101</v>
      </c>
      <c r="D23" s="192"/>
      <c r="E23" s="193"/>
    </row>
    <row r="24" spans="1:8" s="53" customFormat="1" ht="13.5" customHeight="1">
      <c r="B24" s="54" t="s">
        <v>7</v>
      </c>
      <c r="C24" s="191" t="s">
        <v>8</v>
      </c>
      <c r="D24" s="192"/>
      <c r="E24" s="193"/>
    </row>
    <row r="25" spans="1:8" s="53" customFormat="1" ht="13.5" customHeight="1">
      <c r="B25" s="55"/>
      <c r="C25" s="56"/>
      <c r="D25" s="56"/>
      <c r="E25" s="56"/>
    </row>
    <row r="26" spans="1:8">
      <c r="A26" s="32"/>
      <c r="B26" s="46"/>
    </row>
    <row r="27" spans="1:8" s="53" customFormat="1" ht="16.5" customHeight="1">
      <c r="B27" s="174" t="s">
        <v>53</v>
      </c>
      <c r="C27" s="175"/>
      <c r="D27" s="175"/>
      <c r="E27" s="176"/>
    </row>
    <row r="28" spans="1:8" s="53" customFormat="1" ht="13.5" customHeight="1">
      <c r="B28" s="40" t="s">
        <v>72</v>
      </c>
      <c r="C28" s="177" t="s">
        <v>6</v>
      </c>
      <c r="D28" s="178"/>
      <c r="E28" s="179"/>
    </row>
    <row r="29" spans="1:8" ht="12.75" customHeight="1">
      <c r="A29" s="32"/>
      <c r="B29" s="194" t="s">
        <v>51</v>
      </c>
      <c r="C29" s="195"/>
      <c r="D29" s="195"/>
      <c r="E29" s="196"/>
      <c r="F29" s="53"/>
      <c r="G29" s="53"/>
    </row>
    <row r="30" spans="1:8" ht="16.5" customHeight="1">
      <c r="A30" s="32"/>
      <c r="B30" s="43" t="s">
        <v>113</v>
      </c>
      <c r="C30" s="168" t="s">
        <v>114</v>
      </c>
      <c r="D30" s="169"/>
      <c r="E30" s="170"/>
      <c r="F30" s="53"/>
      <c r="G30" s="53"/>
    </row>
    <row r="31" spans="1:8" ht="16.5" customHeight="1">
      <c r="A31" s="32"/>
      <c r="B31" s="41" t="s">
        <v>115</v>
      </c>
      <c r="C31" s="168" t="s">
        <v>116</v>
      </c>
      <c r="D31" s="169"/>
      <c r="E31" s="170"/>
      <c r="F31" s="53"/>
      <c r="G31" s="53"/>
    </row>
    <row r="32" spans="1:8" ht="16.5" customHeight="1">
      <c r="A32" s="32"/>
      <c r="B32" s="41" t="s">
        <v>9</v>
      </c>
      <c r="C32" s="168" t="s">
        <v>54</v>
      </c>
      <c r="D32" s="169"/>
      <c r="E32" s="170"/>
      <c r="F32" s="53"/>
      <c r="G32" s="53"/>
    </row>
    <row r="33" spans="1:7" ht="16.5" customHeight="1">
      <c r="A33" s="32"/>
      <c r="B33" s="41" t="s">
        <v>21</v>
      </c>
      <c r="C33" s="168" t="s">
        <v>73</v>
      </c>
      <c r="D33" s="169"/>
      <c r="E33" s="170"/>
      <c r="F33" s="53"/>
      <c r="G33" s="53"/>
    </row>
    <row r="34" spans="1:7" ht="16.5" customHeight="1">
      <c r="A34" s="32"/>
      <c r="B34" s="41" t="s">
        <v>1</v>
      </c>
      <c r="C34" s="168" t="s">
        <v>74</v>
      </c>
      <c r="D34" s="169"/>
      <c r="E34" s="170"/>
    </row>
    <row r="35" spans="1:7" ht="16.5" customHeight="1">
      <c r="A35" s="32"/>
      <c r="B35" s="41" t="s">
        <v>22</v>
      </c>
      <c r="C35" s="168" t="s">
        <v>75</v>
      </c>
      <c r="D35" s="169"/>
      <c r="E35" s="170"/>
    </row>
    <row r="36" spans="1:7" ht="16.5" customHeight="1">
      <c r="A36" s="32"/>
      <c r="B36" s="194" t="s">
        <v>52</v>
      </c>
      <c r="C36" s="195"/>
      <c r="D36" s="195"/>
      <c r="E36" s="196"/>
    </row>
    <row r="37" spans="1:7" ht="16.5" customHeight="1">
      <c r="A37" s="32"/>
      <c r="B37" s="41" t="s">
        <v>32</v>
      </c>
      <c r="C37" s="168" t="s">
        <v>76</v>
      </c>
      <c r="D37" s="169"/>
      <c r="E37" s="170"/>
    </row>
    <row r="38" spans="1:7" ht="16.5" customHeight="1">
      <c r="A38" s="32"/>
      <c r="B38" s="41" t="s">
        <v>38</v>
      </c>
      <c r="C38" s="168" t="s">
        <v>87</v>
      </c>
      <c r="D38" s="169"/>
      <c r="E38" s="170"/>
    </row>
    <row r="39" spans="1:7" ht="17.25" customHeight="1">
      <c r="A39" s="32"/>
      <c r="B39" s="41" t="s">
        <v>102</v>
      </c>
      <c r="C39" s="168" t="s">
        <v>103</v>
      </c>
      <c r="D39" s="169"/>
      <c r="E39" s="170"/>
    </row>
    <row r="40" spans="1:7" ht="16.5" customHeight="1">
      <c r="A40" s="32"/>
      <c r="B40" s="41" t="s">
        <v>142</v>
      </c>
      <c r="C40" s="168" t="s">
        <v>143</v>
      </c>
      <c r="D40" s="169"/>
      <c r="E40" s="170"/>
    </row>
    <row r="41" spans="1:7" ht="16.5" customHeight="1">
      <c r="A41" s="32"/>
      <c r="B41" s="41" t="s">
        <v>0</v>
      </c>
      <c r="C41" s="168" t="s">
        <v>105</v>
      </c>
      <c r="D41" s="169"/>
      <c r="E41" s="170"/>
    </row>
    <row r="42" spans="1:7" ht="16.5" customHeight="1">
      <c r="A42" s="32"/>
      <c r="B42" s="41" t="s">
        <v>4</v>
      </c>
      <c r="C42" s="168" t="s">
        <v>104</v>
      </c>
      <c r="D42" s="169"/>
      <c r="E42" s="170"/>
    </row>
    <row r="43" spans="1:7" ht="16.5" customHeight="1">
      <c r="A43" s="32"/>
      <c r="B43" s="44" t="s">
        <v>58</v>
      </c>
      <c r="C43" s="168" t="s">
        <v>79</v>
      </c>
      <c r="D43" s="169"/>
      <c r="E43" s="170"/>
    </row>
    <row r="44" spans="1:7" ht="16.5" customHeight="1">
      <c r="A44" s="32"/>
      <c r="B44" s="44" t="s">
        <v>59</v>
      </c>
      <c r="C44" s="168" t="s">
        <v>80</v>
      </c>
      <c r="D44" s="169"/>
      <c r="E44" s="170"/>
    </row>
    <row r="45" spans="1:7" ht="16.5" customHeight="1">
      <c r="A45" s="32"/>
      <c r="B45" s="41" t="s">
        <v>14</v>
      </c>
      <c r="C45" s="168" t="s">
        <v>77</v>
      </c>
      <c r="D45" s="169"/>
      <c r="E45" s="170"/>
    </row>
    <row r="46" spans="1:7" ht="16.5" customHeight="1">
      <c r="A46" s="32"/>
      <c r="B46" s="44" t="s">
        <v>60</v>
      </c>
      <c r="C46" s="168" t="s">
        <v>82</v>
      </c>
      <c r="D46" s="169"/>
      <c r="E46" s="170"/>
    </row>
    <row r="47" spans="1:7" ht="16.5" customHeight="1">
      <c r="A47" s="32"/>
      <c r="B47" s="44" t="s">
        <v>61</v>
      </c>
      <c r="C47" s="168" t="s">
        <v>83</v>
      </c>
      <c r="D47" s="169"/>
      <c r="E47" s="170"/>
    </row>
    <row r="48" spans="1:7" ht="16.5" customHeight="1">
      <c r="A48" s="32"/>
      <c r="B48" s="41" t="s">
        <v>15</v>
      </c>
      <c r="C48" s="168" t="s">
        <v>81</v>
      </c>
      <c r="D48" s="169"/>
      <c r="E48" s="170"/>
    </row>
    <row r="49" spans="1:13" ht="16.5" customHeight="1">
      <c r="A49" s="32"/>
      <c r="B49" s="41" t="s">
        <v>144</v>
      </c>
      <c r="C49" s="168" t="s">
        <v>78</v>
      </c>
      <c r="D49" s="169"/>
      <c r="E49" s="170"/>
    </row>
    <row r="50" spans="1:13" ht="16.5" customHeight="1">
      <c r="A50" s="53"/>
      <c r="B50" s="68"/>
      <c r="C50" s="56"/>
      <c r="D50" s="56"/>
      <c r="E50" s="56"/>
      <c r="F50" s="53"/>
      <c r="G50" s="53"/>
      <c r="H50" s="53"/>
      <c r="I50" s="53"/>
      <c r="J50" s="53"/>
      <c r="K50" s="53"/>
      <c r="L50" s="53"/>
      <c r="M50" s="53"/>
    </row>
    <row r="51" spans="1:13" s="53" customFormat="1" ht="16.5" customHeight="1">
      <c r="A51" s="32"/>
      <c r="B51" s="4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3" customFormat="1" ht="16.5" customHeight="1">
      <c r="B52" s="174" t="s">
        <v>55</v>
      </c>
      <c r="C52" s="175"/>
      <c r="D52" s="175"/>
      <c r="E52" s="176"/>
    </row>
    <row r="53" spans="1:13" ht="16.5" customHeight="1">
      <c r="A53" s="53"/>
      <c r="B53" s="40" t="s">
        <v>48</v>
      </c>
      <c r="C53" s="177" t="s">
        <v>6</v>
      </c>
      <c r="D53" s="178"/>
      <c r="E53" s="179"/>
      <c r="F53" s="53"/>
      <c r="G53" s="53"/>
      <c r="H53" s="53"/>
      <c r="I53" s="53"/>
      <c r="J53" s="53"/>
      <c r="K53" s="53"/>
      <c r="L53" s="53"/>
      <c r="M53" s="53"/>
    </row>
    <row r="54" spans="1:13" ht="16.5" customHeight="1">
      <c r="A54" s="32"/>
      <c r="B54" s="41" t="s">
        <v>145</v>
      </c>
      <c r="C54" s="168" t="s">
        <v>76</v>
      </c>
      <c r="D54" s="169"/>
      <c r="E54" s="170"/>
    </row>
    <row r="55" spans="1:13" ht="16.5" customHeight="1">
      <c r="A55" s="32"/>
      <c r="B55" s="41" t="s">
        <v>122</v>
      </c>
      <c r="C55" s="168" t="s">
        <v>88</v>
      </c>
      <c r="D55" s="169"/>
      <c r="E55" s="170"/>
    </row>
    <row r="56" spans="1:13" ht="16.5" customHeight="1">
      <c r="A56" s="32"/>
      <c r="B56" s="41" t="s">
        <v>86</v>
      </c>
      <c r="C56" s="168" t="s">
        <v>89</v>
      </c>
      <c r="D56" s="169"/>
      <c r="E56" s="170"/>
    </row>
    <row r="57" spans="1:13" ht="16.5" customHeight="1">
      <c r="A57" s="32"/>
      <c r="B57" s="41" t="s">
        <v>112</v>
      </c>
      <c r="C57" s="168" t="s">
        <v>106</v>
      </c>
      <c r="D57" s="172"/>
      <c r="E57" s="173"/>
    </row>
    <row r="58" spans="1:13" ht="16.5" customHeight="1">
      <c r="A58" s="32"/>
      <c r="B58" s="41" t="s">
        <v>23</v>
      </c>
      <c r="C58" s="168" t="s">
        <v>93</v>
      </c>
      <c r="D58" s="172"/>
      <c r="E58" s="173"/>
    </row>
    <row r="59" spans="1:13" ht="16.5" customHeight="1">
      <c r="A59" s="32"/>
      <c r="B59" s="41" t="s">
        <v>90</v>
      </c>
      <c r="C59" s="168" t="s">
        <v>84</v>
      </c>
      <c r="D59" s="172"/>
      <c r="E59" s="173"/>
    </row>
    <row r="60" spans="1:13" ht="54" customHeight="1">
      <c r="A60" s="32"/>
      <c r="B60" s="41" t="s">
        <v>35</v>
      </c>
      <c r="C60" s="168" t="s">
        <v>107</v>
      </c>
      <c r="D60" s="172"/>
      <c r="E60" s="173"/>
    </row>
    <row r="61" spans="1:13" ht="16.5" customHeight="1">
      <c r="A61" s="32"/>
      <c r="B61" s="41" t="s">
        <v>56</v>
      </c>
      <c r="C61" s="171" t="s">
        <v>92</v>
      </c>
      <c r="D61" s="172"/>
      <c r="E61" s="173"/>
    </row>
    <row r="62" spans="1:13" ht="30" customHeight="1">
      <c r="A62" s="32"/>
      <c r="B62" s="41" t="s">
        <v>27</v>
      </c>
      <c r="C62" s="168" t="s">
        <v>57</v>
      </c>
      <c r="D62" s="172"/>
      <c r="E62" s="173"/>
    </row>
    <row r="63" spans="1:13" ht="16.5" customHeight="1">
      <c r="A63" s="32"/>
      <c r="B63" s="41" t="s">
        <v>28</v>
      </c>
      <c r="C63" s="171" t="s">
        <v>62</v>
      </c>
      <c r="D63" s="172"/>
      <c r="E63" s="173"/>
    </row>
    <row r="64" spans="1:13" ht="16.5" customHeight="1">
      <c r="A64" s="32"/>
      <c r="B64" s="41" t="s">
        <v>29</v>
      </c>
      <c r="C64" s="171" t="s">
        <v>85</v>
      </c>
      <c r="D64" s="172"/>
      <c r="E64" s="173"/>
    </row>
    <row r="65" spans="1:8" ht="16.5" customHeight="1">
      <c r="A65" s="32"/>
      <c r="B65" s="41" t="s">
        <v>99</v>
      </c>
      <c r="C65" s="168" t="s">
        <v>78</v>
      </c>
      <c r="D65" s="169"/>
      <c r="E65" s="170"/>
    </row>
    <row r="66" spans="1:8" ht="16.5" customHeight="1">
      <c r="A66" s="32"/>
      <c r="B66" s="42"/>
      <c r="C66" s="50"/>
      <c r="D66" s="51"/>
      <c r="E66" s="51"/>
    </row>
    <row r="67" spans="1:8" ht="16.5" customHeight="1">
      <c r="A67" s="32"/>
      <c r="B67" s="198"/>
      <c r="C67" s="198"/>
      <c r="D67" s="198"/>
      <c r="E67" s="198"/>
      <c r="F67" s="52"/>
      <c r="G67" s="52"/>
      <c r="H67" s="52"/>
    </row>
    <row r="68" spans="1:8" ht="16.5" customHeight="1">
      <c r="A68" s="32"/>
      <c r="B68" s="197"/>
      <c r="C68" s="197"/>
      <c r="D68" s="197"/>
      <c r="E68" s="197"/>
      <c r="F68" s="52"/>
      <c r="G68" s="52"/>
      <c r="H68" s="52"/>
    </row>
    <row r="69" spans="1:8" ht="16.5" customHeight="1">
      <c r="A69" s="32"/>
      <c r="B69" s="197"/>
      <c r="C69" s="197"/>
      <c r="D69" s="197"/>
      <c r="E69" s="197"/>
      <c r="F69" s="52"/>
      <c r="G69" s="52"/>
      <c r="H69" s="52"/>
    </row>
    <row r="70" spans="1:8" ht="16.5" customHeight="1">
      <c r="A70" s="32"/>
      <c r="B70" s="197"/>
      <c r="C70" s="197"/>
      <c r="D70" s="197"/>
      <c r="E70" s="197"/>
      <c r="F70" s="52"/>
      <c r="G70" s="52"/>
      <c r="H70" s="52"/>
    </row>
    <row r="71" spans="1:8" ht="16.5" customHeight="1">
      <c r="A71" s="32"/>
      <c r="B71" s="197"/>
      <c r="C71" s="197"/>
      <c r="D71" s="197"/>
      <c r="E71" s="197"/>
      <c r="F71" s="52"/>
      <c r="G71" s="52"/>
      <c r="H71" s="52"/>
    </row>
    <row r="72" spans="1:8" ht="16.5" customHeight="1">
      <c r="A72" s="32"/>
      <c r="B72" s="197"/>
      <c r="C72" s="197"/>
      <c r="D72" s="197"/>
      <c r="E72" s="197"/>
      <c r="F72" s="52"/>
      <c r="G72" s="52"/>
      <c r="H72" s="52"/>
    </row>
    <row r="73" spans="1:8" ht="16.5" customHeight="1">
      <c r="A73" s="37"/>
      <c r="B73" s="197"/>
      <c r="C73" s="197"/>
      <c r="D73" s="197"/>
      <c r="E73" s="197"/>
      <c r="F73" s="52"/>
      <c r="G73" s="52"/>
      <c r="H73" s="52"/>
    </row>
    <row r="74" spans="1:8" ht="16.5" customHeight="1">
      <c r="A74" s="32"/>
      <c r="B74" s="197"/>
      <c r="C74" s="197"/>
      <c r="D74" s="197"/>
      <c r="E74" s="197"/>
      <c r="F74" s="52"/>
      <c r="G74" s="52"/>
      <c r="H74" s="52"/>
    </row>
    <row r="75" spans="1:8" ht="16.5" customHeight="1">
      <c r="A75" s="32"/>
      <c r="B75" s="197"/>
      <c r="C75" s="197"/>
      <c r="D75" s="197"/>
      <c r="E75" s="197"/>
      <c r="F75" s="52"/>
      <c r="G75" s="52"/>
      <c r="H75" s="52"/>
    </row>
    <row r="76" spans="1:8" ht="16.5" customHeight="1">
      <c r="A76" s="32"/>
      <c r="B76" s="197"/>
      <c r="C76" s="197"/>
      <c r="D76" s="197"/>
      <c r="E76" s="197"/>
      <c r="F76" s="52"/>
      <c r="G76" s="52"/>
      <c r="H76" s="52"/>
    </row>
    <row r="77" spans="1:8" ht="16.5" customHeight="1">
      <c r="A77" s="32"/>
      <c r="B77" s="197"/>
      <c r="C77" s="197"/>
      <c r="D77" s="197"/>
      <c r="E77" s="197"/>
      <c r="F77" s="52"/>
      <c r="G77" s="52"/>
      <c r="H77" s="52"/>
    </row>
    <row r="78" spans="1:8" ht="16.5" customHeight="1">
      <c r="A78" s="32"/>
      <c r="B78" s="197"/>
      <c r="C78" s="197"/>
      <c r="D78" s="197"/>
      <c r="E78" s="197"/>
      <c r="F78" s="52"/>
      <c r="G78" s="52"/>
      <c r="H78" s="52"/>
    </row>
    <row r="79" spans="1:8" ht="16.5" customHeight="1">
      <c r="A79" s="37"/>
      <c r="B79" s="197"/>
      <c r="C79" s="197"/>
      <c r="D79" s="197"/>
      <c r="E79" s="197"/>
      <c r="F79" s="52"/>
      <c r="G79" s="52"/>
      <c r="H79" s="52"/>
    </row>
    <row r="80" spans="1:8" ht="16.5" customHeight="1">
      <c r="A80" s="37"/>
      <c r="B80" s="197"/>
      <c r="C80" s="197"/>
      <c r="D80" s="197"/>
      <c r="E80" s="197"/>
      <c r="F80" s="52"/>
      <c r="G80" s="52"/>
      <c r="H80" s="52"/>
    </row>
    <row r="81" spans="1:8" ht="16.5" customHeight="1">
      <c r="A81" s="37"/>
      <c r="B81" s="197"/>
      <c r="C81" s="197"/>
      <c r="D81" s="197"/>
      <c r="E81" s="197"/>
      <c r="F81" s="52"/>
      <c r="G81" s="52"/>
      <c r="H81" s="52"/>
    </row>
    <row r="82" spans="1:8" ht="16.5" customHeight="1">
      <c r="A82" s="37"/>
      <c r="B82" s="197"/>
      <c r="C82" s="197"/>
      <c r="D82" s="197"/>
      <c r="E82" s="197"/>
      <c r="F82" s="52"/>
      <c r="G82" s="52"/>
      <c r="H82" s="52"/>
    </row>
    <row r="83" spans="1:8" ht="16.5" customHeight="1">
      <c r="A83" s="37"/>
      <c r="B83" s="197"/>
      <c r="C83" s="197"/>
      <c r="D83" s="197"/>
      <c r="E83" s="197"/>
      <c r="F83" s="52"/>
      <c r="G83" s="52"/>
      <c r="H83" s="52"/>
    </row>
    <row r="84" spans="1:8" ht="16.5" customHeight="1">
      <c r="A84" s="37"/>
      <c r="B84" s="197"/>
      <c r="C84" s="197"/>
      <c r="D84" s="197"/>
      <c r="E84" s="197"/>
      <c r="F84" s="52"/>
      <c r="G84" s="52"/>
      <c r="H84" s="52"/>
    </row>
    <row r="85" spans="1:8" ht="16.5" customHeight="1">
      <c r="A85" s="37"/>
      <c r="B85" s="197"/>
      <c r="C85" s="197"/>
      <c r="D85" s="197"/>
      <c r="E85" s="197"/>
      <c r="F85" s="52"/>
      <c r="G85" s="52"/>
      <c r="H85" s="52"/>
    </row>
    <row r="86" spans="1:8" ht="16.5" customHeight="1">
      <c r="A86" s="37"/>
      <c r="B86" s="197"/>
      <c r="C86" s="197"/>
      <c r="D86" s="197"/>
      <c r="E86" s="197"/>
      <c r="F86" s="52"/>
      <c r="G86" s="52"/>
      <c r="H86" s="52"/>
    </row>
    <row r="87" spans="1:8" ht="16.5" customHeight="1">
      <c r="A87" s="37"/>
      <c r="F87" s="52"/>
      <c r="G87" s="52"/>
      <c r="H87" s="52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4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B3:Y50"/>
  <sheetViews>
    <sheetView showGridLines="0" topLeftCell="A11" zoomScaleNormal="100" workbookViewId="0">
      <selection activeCell="N17" sqref="N17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37.28515625" style="3" customWidth="1"/>
    <col min="5" max="5" width="36.8554687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04" t="s">
        <v>42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</row>
    <row r="4" spans="2:25" ht="11.25" customHeight="1">
      <c r="B4" s="4"/>
    </row>
    <row r="5" spans="2:25" ht="15" customHeight="1"/>
    <row r="6" spans="2:25" s="5" customFormat="1" ht="15" customHeight="1">
      <c r="B6" s="199" t="s">
        <v>113</v>
      </c>
      <c r="C6" s="200"/>
      <c r="D6" s="201" t="s">
        <v>176</v>
      </c>
      <c r="E6" s="202"/>
      <c r="F6" s="203"/>
      <c r="G6" s="205"/>
      <c r="H6" s="205"/>
      <c r="Y6" s="3"/>
    </row>
    <row r="7" spans="2:25" s="5" customFormat="1" ht="15" customHeight="1">
      <c r="B7" s="199" t="s">
        <v>177</v>
      </c>
      <c r="C7" s="200"/>
      <c r="D7" s="201" t="s">
        <v>174</v>
      </c>
      <c r="E7" s="202"/>
      <c r="F7" s="203"/>
      <c r="Y7" s="3"/>
    </row>
    <row r="8" spans="2:25" s="5" customFormat="1" ht="15" customHeight="1">
      <c r="B8" s="199" t="s">
        <v>9</v>
      </c>
      <c r="C8" s="200"/>
      <c r="D8" s="201" t="s">
        <v>178</v>
      </c>
      <c r="E8" s="202"/>
      <c r="F8" s="203"/>
      <c r="Y8" s="3"/>
    </row>
    <row r="9" spans="2:25" s="5" customFormat="1" ht="16.5" customHeight="1">
      <c r="B9" s="199" t="s">
        <v>21</v>
      </c>
      <c r="C9" s="200"/>
      <c r="D9" s="82">
        <v>41360</v>
      </c>
      <c r="E9" s="83" t="s">
        <v>22</v>
      </c>
      <c r="F9" s="100">
        <v>41383</v>
      </c>
      <c r="Y9" s="3"/>
    </row>
    <row r="10" spans="2:25" s="5" customFormat="1" ht="15" customHeight="1">
      <c r="B10" s="199" t="s">
        <v>1</v>
      </c>
      <c r="C10" s="200"/>
      <c r="D10" s="201"/>
      <c r="E10" s="202"/>
      <c r="F10" s="203"/>
      <c r="Y10" s="3"/>
    </row>
    <row r="11" spans="2:25" s="16" customFormat="1" ht="15" customHeight="1">
      <c r="B11" s="17"/>
      <c r="C11" s="17"/>
      <c r="D11" s="18"/>
      <c r="E11" s="18"/>
      <c r="Y11" s="19"/>
    </row>
    <row r="12" spans="2:25" ht="38.25">
      <c r="B12" s="111" t="s">
        <v>32</v>
      </c>
      <c r="C12" s="69" t="s">
        <v>122</v>
      </c>
      <c r="D12" s="112" t="s">
        <v>102</v>
      </c>
      <c r="E12" s="113" t="s">
        <v>154</v>
      </c>
      <c r="F12" s="112" t="s">
        <v>151</v>
      </c>
      <c r="G12" s="112" t="s">
        <v>23</v>
      </c>
      <c r="H12" s="114" t="s">
        <v>10</v>
      </c>
      <c r="I12" s="114" t="s">
        <v>11</v>
      </c>
      <c r="J12" s="114" t="s">
        <v>14</v>
      </c>
      <c r="K12" s="114" t="s">
        <v>12</v>
      </c>
      <c r="L12" s="114" t="s">
        <v>13</v>
      </c>
      <c r="M12" s="114" t="s">
        <v>15</v>
      </c>
      <c r="N12" s="114" t="s">
        <v>144</v>
      </c>
    </row>
    <row r="13" spans="2:25" ht="24">
      <c r="B13" s="69">
        <v>1</v>
      </c>
      <c r="C13" s="126" t="s">
        <v>150</v>
      </c>
      <c r="D13" s="127" t="s">
        <v>179</v>
      </c>
      <c r="E13" s="128" t="s">
        <v>156</v>
      </c>
      <c r="F13" s="129" t="s">
        <v>174</v>
      </c>
      <c r="G13" s="129" t="s">
        <v>176</v>
      </c>
      <c r="H13" s="130">
        <v>41310</v>
      </c>
      <c r="I13" s="130">
        <v>41313</v>
      </c>
      <c r="J13" s="131">
        <v>5</v>
      </c>
      <c r="K13" s="130">
        <v>41310</v>
      </c>
      <c r="L13" s="132">
        <v>41383</v>
      </c>
      <c r="M13" s="131">
        <v>5</v>
      </c>
      <c r="N13" s="133" t="s">
        <v>192</v>
      </c>
    </row>
    <row r="14" spans="2:25" ht="24">
      <c r="B14" s="69">
        <v>2</v>
      </c>
      <c r="C14" s="126" t="s">
        <v>150</v>
      </c>
      <c r="D14" s="127" t="s">
        <v>179</v>
      </c>
      <c r="E14" s="134" t="s">
        <v>244</v>
      </c>
      <c r="F14" s="129" t="s">
        <v>174</v>
      </c>
      <c r="G14" s="129" t="s">
        <v>176</v>
      </c>
      <c r="H14" s="130">
        <v>41313</v>
      </c>
      <c r="I14" s="130">
        <v>41314</v>
      </c>
      <c r="J14" s="131">
        <v>6</v>
      </c>
      <c r="K14" s="130">
        <v>41313</v>
      </c>
      <c r="L14" s="132">
        <v>41383</v>
      </c>
      <c r="M14" s="131">
        <v>6</v>
      </c>
      <c r="N14" s="133" t="s">
        <v>193</v>
      </c>
    </row>
    <row r="15" spans="2:25" ht="30.75" customHeight="1">
      <c r="B15" s="69">
        <v>3</v>
      </c>
      <c r="C15" s="126" t="s">
        <v>150</v>
      </c>
      <c r="D15" s="127" t="s">
        <v>179</v>
      </c>
      <c r="E15" s="142" t="s">
        <v>201</v>
      </c>
      <c r="F15" s="129" t="s">
        <v>174</v>
      </c>
      <c r="G15" s="129" t="s">
        <v>176</v>
      </c>
      <c r="H15" s="130">
        <v>41310</v>
      </c>
      <c r="I15" s="130">
        <v>41310</v>
      </c>
      <c r="J15" s="131">
        <v>2</v>
      </c>
      <c r="K15" s="130">
        <v>41310</v>
      </c>
      <c r="L15" s="130">
        <v>41310</v>
      </c>
      <c r="M15" s="131">
        <v>2</v>
      </c>
      <c r="N15" s="133"/>
    </row>
    <row r="16" spans="2:25" ht="24">
      <c r="B16" s="69">
        <v>4</v>
      </c>
      <c r="C16" s="126" t="s">
        <v>150</v>
      </c>
      <c r="D16" s="127" t="s">
        <v>200</v>
      </c>
      <c r="E16" s="128" t="s">
        <v>157</v>
      </c>
      <c r="F16" s="129" t="s">
        <v>174</v>
      </c>
      <c r="G16" s="129" t="s">
        <v>176</v>
      </c>
      <c r="H16" s="130">
        <v>41314</v>
      </c>
      <c r="I16" s="130">
        <v>41314</v>
      </c>
      <c r="J16" s="131">
        <v>3</v>
      </c>
      <c r="K16" s="130">
        <v>41314</v>
      </c>
      <c r="L16" s="130">
        <v>41314</v>
      </c>
      <c r="M16" s="131">
        <v>3</v>
      </c>
      <c r="N16" s="133"/>
    </row>
    <row r="17" spans="2:14" ht="24">
      <c r="B17" s="69">
        <v>5</v>
      </c>
      <c r="C17" s="126" t="s">
        <v>150</v>
      </c>
      <c r="D17" s="127" t="s">
        <v>183</v>
      </c>
      <c r="E17" s="134" t="s">
        <v>158</v>
      </c>
      <c r="F17" s="129" t="s">
        <v>174</v>
      </c>
      <c r="G17" s="129" t="s">
        <v>176</v>
      </c>
      <c r="H17" s="130">
        <v>41316</v>
      </c>
      <c r="I17" s="130">
        <v>41321</v>
      </c>
      <c r="J17" s="131">
        <v>2</v>
      </c>
      <c r="K17" s="130">
        <v>41316</v>
      </c>
      <c r="L17" s="130">
        <v>41321</v>
      </c>
      <c r="M17" s="131">
        <v>2</v>
      </c>
      <c r="N17" s="133" t="s">
        <v>245</v>
      </c>
    </row>
    <row r="18" spans="2:14" ht="24">
      <c r="B18" s="69">
        <v>6</v>
      </c>
      <c r="C18" s="126" t="s">
        <v>150</v>
      </c>
      <c r="D18" s="127" t="s">
        <v>183</v>
      </c>
      <c r="E18" s="134" t="s">
        <v>202</v>
      </c>
      <c r="F18" s="129" t="s">
        <v>174</v>
      </c>
      <c r="G18" s="129" t="s">
        <v>176</v>
      </c>
      <c r="H18" s="130">
        <v>41320</v>
      </c>
      <c r="I18" s="130">
        <v>41328</v>
      </c>
      <c r="J18" s="131">
        <v>2</v>
      </c>
      <c r="K18" s="130">
        <v>41320</v>
      </c>
      <c r="L18" s="130">
        <v>41328</v>
      </c>
      <c r="M18" s="131">
        <v>2</v>
      </c>
      <c r="N18" s="133"/>
    </row>
    <row r="19" spans="2:14" ht="24">
      <c r="B19" s="69">
        <v>7</v>
      </c>
      <c r="C19" s="126" t="s">
        <v>150</v>
      </c>
      <c r="D19" s="127" t="s">
        <v>180</v>
      </c>
      <c r="E19" s="134" t="s">
        <v>161</v>
      </c>
      <c r="F19" s="129" t="s">
        <v>174</v>
      </c>
      <c r="G19" s="129" t="s">
        <v>176</v>
      </c>
      <c r="H19" s="130">
        <v>41338</v>
      </c>
      <c r="I19" s="130">
        <v>41338</v>
      </c>
      <c r="J19" s="131">
        <v>2</v>
      </c>
      <c r="K19" s="130">
        <v>41338</v>
      </c>
      <c r="L19" s="130">
        <v>41338</v>
      </c>
      <c r="M19" s="131">
        <v>2</v>
      </c>
      <c r="N19" s="133"/>
    </row>
    <row r="20" spans="2:14" ht="24">
      <c r="B20" s="69">
        <v>8</v>
      </c>
      <c r="C20" s="135" t="s">
        <v>150</v>
      </c>
      <c r="D20" s="136" t="s">
        <v>181</v>
      </c>
      <c r="E20" s="137" t="s">
        <v>189</v>
      </c>
      <c r="F20" s="138" t="s">
        <v>174</v>
      </c>
      <c r="G20" s="138" t="s">
        <v>176</v>
      </c>
      <c r="H20" s="139">
        <v>41339</v>
      </c>
      <c r="I20" s="139">
        <v>41342</v>
      </c>
      <c r="J20" s="140">
        <v>3</v>
      </c>
      <c r="K20" s="139">
        <v>41339</v>
      </c>
      <c r="L20" s="139">
        <v>41342</v>
      </c>
      <c r="M20" s="140">
        <v>3</v>
      </c>
      <c r="N20" s="141"/>
    </row>
    <row r="21" spans="2:14" ht="24">
      <c r="B21" s="69">
        <v>9</v>
      </c>
      <c r="C21" s="135" t="s">
        <v>150</v>
      </c>
      <c r="D21" s="136" t="s">
        <v>181</v>
      </c>
      <c r="E21" s="143" t="s">
        <v>190</v>
      </c>
      <c r="F21" s="138" t="s">
        <v>174</v>
      </c>
      <c r="G21" s="138" t="s">
        <v>176</v>
      </c>
      <c r="H21" s="139">
        <v>41344</v>
      </c>
      <c r="I21" s="139">
        <v>41344</v>
      </c>
      <c r="J21" s="140">
        <v>3</v>
      </c>
      <c r="K21" s="139">
        <v>41344</v>
      </c>
      <c r="L21" s="139">
        <v>41344</v>
      </c>
      <c r="M21" s="140">
        <v>3</v>
      </c>
      <c r="N21" s="141"/>
    </row>
    <row r="22" spans="2:14" ht="24">
      <c r="B22" s="69">
        <v>10</v>
      </c>
      <c r="C22" s="135" t="s">
        <v>150</v>
      </c>
      <c r="D22" s="136" t="s">
        <v>181</v>
      </c>
      <c r="E22" s="143" t="s">
        <v>203</v>
      </c>
      <c r="F22" s="138" t="s">
        <v>174</v>
      </c>
      <c r="G22" s="138" t="s">
        <v>176</v>
      </c>
      <c r="H22" s="139">
        <v>41345</v>
      </c>
      <c r="I22" s="139">
        <v>41345</v>
      </c>
      <c r="J22" s="140">
        <v>3</v>
      </c>
      <c r="K22" s="139">
        <v>41345</v>
      </c>
      <c r="L22" s="139">
        <v>41345</v>
      </c>
      <c r="M22" s="140">
        <v>3</v>
      </c>
      <c r="N22" s="141"/>
    </row>
    <row r="23" spans="2:14" ht="24">
      <c r="B23" s="69">
        <v>11</v>
      </c>
      <c r="C23" s="135" t="s">
        <v>150</v>
      </c>
      <c r="D23" s="136" t="s">
        <v>181</v>
      </c>
      <c r="E23" s="143" t="s">
        <v>204</v>
      </c>
      <c r="F23" s="138" t="s">
        <v>174</v>
      </c>
      <c r="G23" s="138" t="s">
        <v>176</v>
      </c>
      <c r="H23" s="139">
        <v>41318</v>
      </c>
      <c r="I23" s="139">
        <v>41318</v>
      </c>
      <c r="J23" s="140">
        <v>3</v>
      </c>
      <c r="K23" s="139">
        <v>41318</v>
      </c>
      <c r="L23" s="139">
        <v>41318</v>
      </c>
      <c r="M23" s="140">
        <v>3</v>
      </c>
      <c r="N23" s="141"/>
    </row>
    <row r="24" spans="2:14" ht="24">
      <c r="B24" s="69">
        <v>12</v>
      </c>
      <c r="C24" s="135" t="s">
        <v>150</v>
      </c>
      <c r="D24" s="136" t="s">
        <v>181</v>
      </c>
      <c r="E24" s="143" t="s">
        <v>205</v>
      </c>
      <c r="F24" s="138" t="s">
        <v>174</v>
      </c>
      <c r="G24" s="138" t="s">
        <v>176</v>
      </c>
      <c r="H24" s="139">
        <v>41318</v>
      </c>
      <c r="I24" s="139">
        <v>41319</v>
      </c>
      <c r="J24" s="140">
        <v>3</v>
      </c>
      <c r="K24" s="139">
        <v>41318</v>
      </c>
      <c r="L24" s="139">
        <v>41319</v>
      </c>
      <c r="M24" s="140">
        <v>3</v>
      </c>
      <c r="N24" s="141"/>
    </row>
    <row r="25" spans="2:14" ht="24">
      <c r="B25" s="69">
        <v>13</v>
      </c>
      <c r="C25" s="135" t="s">
        <v>150</v>
      </c>
      <c r="D25" s="136" t="s">
        <v>182</v>
      </c>
      <c r="E25" s="137" t="s">
        <v>159</v>
      </c>
      <c r="F25" s="138" t="s">
        <v>174</v>
      </c>
      <c r="G25" s="138" t="s">
        <v>176</v>
      </c>
      <c r="H25" s="139">
        <v>41347</v>
      </c>
      <c r="I25" s="139">
        <v>41347</v>
      </c>
      <c r="J25" s="140">
        <v>2</v>
      </c>
      <c r="K25" s="139">
        <v>41347</v>
      </c>
      <c r="L25" s="139">
        <v>41347</v>
      </c>
      <c r="M25" s="140">
        <v>2</v>
      </c>
      <c r="N25" s="141"/>
    </row>
    <row r="26" spans="2:14" ht="27" customHeight="1">
      <c r="B26" s="69">
        <v>14</v>
      </c>
      <c r="C26" s="135" t="s">
        <v>150</v>
      </c>
      <c r="D26" s="136" t="s">
        <v>183</v>
      </c>
      <c r="E26" s="137" t="s">
        <v>160</v>
      </c>
      <c r="F26" s="138" t="s">
        <v>174</v>
      </c>
      <c r="G26" s="138" t="s">
        <v>176</v>
      </c>
      <c r="H26" s="139">
        <v>41351</v>
      </c>
      <c r="I26" s="139">
        <v>41382</v>
      </c>
      <c r="J26" s="140">
        <v>6</v>
      </c>
      <c r="K26" s="139">
        <v>41351</v>
      </c>
      <c r="L26" s="139">
        <v>41382</v>
      </c>
      <c r="M26" s="140">
        <v>5</v>
      </c>
      <c r="N26" s="141" t="s">
        <v>163</v>
      </c>
    </row>
    <row r="27" spans="2:14" ht="24">
      <c r="B27" s="69">
        <v>15</v>
      </c>
      <c r="C27" s="135" t="s">
        <v>150</v>
      </c>
      <c r="D27" s="136" t="s">
        <v>184</v>
      </c>
      <c r="E27" s="137" t="s">
        <v>161</v>
      </c>
      <c r="F27" s="138" t="s">
        <v>174</v>
      </c>
      <c r="G27" s="138" t="s">
        <v>176</v>
      </c>
      <c r="H27" s="139">
        <v>41359</v>
      </c>
      <c r="I27" s="139">
        <v>41359</v>
      </c>
      <c r="J27" s="140">
        <v>2</v>
      </c>
      <c r="K27" s="139">
        <v>41359</v>
      </c>
      <c r="L27" s="139">
        <v>41359</v>
      </c>
      <c r="M27" s="140">
        <v>2</v>
      </c>
      <c r="N27" s="141"/>
    </row>
    <row r="28" spans="2:14" ht="24">
      <c r="B28" s="69">
        <v>16</v>
      </c>
      <c r="C28" s="144" t="s">
        <v>150</v>
      </c>
      <c r="D28" s="145" t="s">
        <v>185</v>
      </c>
      <c r="E28" s="146" t="s">
        <v>222</v>
      </c>
      <c r="F28" s="147" t="s">
        <v>174</v>
      </c>
      <c r="G28" s="147" t="s">
        <v>176</v>
      </c>
      <c r="H28" s="148">
        <v>41360</v>
      </c>
      <c r="I28" s="148">
        <v>41362</v>
      </c>
      <c r="J28" s="149">
        <v>5</v>
      </c>
      <c r="K28" s="148">
        <v>41360</v>
      </c>
      <c r="L28" s="148">
        <v>41362</v>
      </c>
      <c r="M28" s="149">
        <v>5</v>
      </c>
      <c r="N28" s="150"/>
    </row>
    <row r="29" spans="2:14" ht="24">
      <c r="B29" s="69">
        <v>17</v>
      </c>
      <c r="C29" s="144" t="s">
        <v>150</v>
      </c>
      <c r="D29" s="145" t="s">
        <v>185</v>
      </c>
      <c r="E29" s="146" t="s">
        <v>223</v>
      </c>
      <c r="F29" s="147" t="s">
        <v>174</v>
      </c>
      <c r="G29" s="147" t="s">
        <v>176</v>
      </c>
      <c r="H29" s="148">
        <v>41363</v>
      </c>
      <c r="I29" s="148">
        <v>41363</v>
      </c>
      <c r="J29" s="149">
        <v>5</v>
      </c>
      <c r="K29" s="148">
        <v>41363</v>
      </c>
      <c r="L29" s="148">
        <v>41363</v>
      </c>
      <c r="M29" s="149">
        <v>5</v>
      </c>
      <c r="N29" s="150"/>
    </row>
    <row r="30" spans="2:14" ht="24">
      <c r="B30" s="69">
        <v>18</v>
      </c>
      <c r="C30" s="144" t="s">
        <v>150</v>
      </c>
      <c r="D30" s="145" t="s">
        <v>185</v>
      </c>
      <c r="E30" s="146" t="s">
        <v>224</v>
      </c>
      <c r="F30" s="147" t="s">
        <v>174</v>
      </c>
      <c r="G30" s="147" t="s">
        <v>176</v>
      </c>
      <c r="H30" s="148">
        <v>41365</v>
      </c>
      <c r="I30" s="148">
        <v>41365</v>
      </c>
      <c r="J30" s="149">
        <v>5</v>
      </c>
      <c r="K30" s="148">
        <v>41365</v>
      </c>
      <c r="L30" s="148">
        <v>41365</v>
      </c>
      <c r="M30" s="149">
        <v>5</v>
      </c>
      <c r="N30" s="150"/>
    </row>
    <row r="31" spans="2:14" ht="24">
      <c r="B31" s="69">
        <v>19</v>
      </c>
      <c r="C31" s="144" t="s">
        <v>150</v>
      </c>
      <c r="D31" s="145" t="s">
        <v>185</v>
      </c>
      <c r="E31" s="146" t="s">
        <v>191</v>
      </c>
      <c r="F31" s="147" t="s">
        <v>174</v>
      </c>
      <c r="G31" s="147" t="s">
        <v>176</v>
      </c>
      <c r="H31" s="148">
        <v>41366</v>
      </c>
      <c r="I31" s="148">
        <v>41366</v>
      </c>
      <c r="J31" s="149">
        <v>5</v>
      </c>
      <c r="K31" s="148">
        <v>41366</v>
      </c>
      <c r="L31" s="148">
        <v>41366</v>
      </c>
      <c r="M31" s="149">
        <v>5</v>
      </c>
      <c r="N31" s="150"/>
    </row>
    <row r="32" spans="2:14" ht="24">
      <c r="B32" s="69">
        <v>20</v>
      </c>
      <c r="C32" s="144" t="s">
        <v>150</v>
      </c>
      <c r="D32" s="145" t="s">
        <v>185</v>
      </c>
      <c r="E32" s="151" t="s">
        <v>225</v>
      </c>
      <c r="F32" s="147" t="s">
        <v>174</v>
      </c>
      <c r="G32" s="147" t="s">
        <v>176</v>
      </c>
      <c r="H32" s="148">
        <v>41361</v>
      </c>
      <c r="I32" s="148">
        <v>41361</v>
      </c>
      <c r="J32" s="149">
        <v>5</v>
      </c>
      <c r="K32" s="148">
        <v>41361</v>
      </c>
      <c r="L32" s="148">
        <v>41361</v>
      </c>
      <c r="M32" s="149">
        <v>5</v>
      </c>
      <c r="N32" s="150"/>
    </row>
    <row r="33" spans="2:14" ht="24">
      <c r="B33" s="69">
        <v>21</v>
      </c>
      <c r="C33" s="144" t="s">
        <v>150</v>
      </c>
      <c r="D33" s="145" t="s">
        <v>186</v>
      </c>
      <c r="E33" s="146" t="s">
        <v>159</v>
      </c>
      <c r="F33" s="147" t="s">
        <v>174</v>
      </c>
      <c r="G33" s="147" t="s">
        <v>176</v>
      </c>
      <c r="H33" s="148">
        <v>41367</v>
      </c>
      <c r="I33" s="148">
        <v>41367</v>
      </c>
      <c r="J33" s="149">
        <v>5</v>
      </c>
      <c r="K33" s="148">
        <v>41367</v>
      </c>
      <c r="L33" s="148">
        <v>41367</v>
      </c>
      <c r="M33" s="149">
        <v>5</v>
      </c>
      <c r="N33" s="150"/>
    </row>
    <row r="34" spans="2:14" ht="24">
      <c r="B34" s="69">
        <v>22</v>
      </c>
      <c r="C34" s="144" t="s">
        <v>150</v>
      </c>
      <c r="D34" s="145" t="s">
        <v>186</v>
      </c>
      <c r="E34" s="146" t="s">
        <v>162</v>
      </c>
      <c r="F34" s="147" t="s">
        <v>174</v>
      </c>
      <c r="G34" s="147" t="s">
        <v>176</v>
      </c>
      <c r="H34" s="148">
        <v>41368</v>
      </c>
      <c r="I34" s="148">
        <v>41369</v>
      </c>
      <c r="J34" s="149">
        <v>5</v>
      </c>
      <c r="K34" s="148">
        <v>41368</v>
      </c>
      <c r="L34" s="148">
        <v>41369</v>
      </c>
      <c r="M34" s="149">
        <v>5</v>
      </c>
      <c r="N34" s="150"/>
    </row>
    <row r="35" spans="2:14" ht="24">
      <c r="B35" s="69">
        <v>23</v>
      </c>
      <c r="C35" s="144" t="s">
        <v>150</v>
      </c>
      <c r="D35" s="145" t="s">
        <v>187</v>
      </c>
      <c r="E35" s="146" t="s">
        <v>226</v>
      </c>
      <c r="F35" s="147" t="s">
        <v>174</v>
      </c>
      <c r="G35" s="147" t="s">
        <v>176</v>
      </c>
      <c r="H35" s="148">
        <v>41383</v>
      </c>
      <c r="I35" s="148">
        <v>41417</v>
      </c>
      <c r="J35" s="149">
        <v>4</v>
      </c>
      <c r="K35" s="148">
        <v>41383</v>
      </c>
      <c r="L35" s="148">
        <v>41417</v>
      </c>
      <c r="M35" s="149">
        <v>4</v>
      </c>
      <c r="N35" s="150"/>
    </row>
    <row r="36" spans="2:14" ht="24">
      <c r="B36" s="69">
        <v>24</v>
      </c>
      <c r="C36" s="144" t="s">
        <v>150</v>
      </c>
      <c r="D36" s="145" t="s">
        <v>187</v>
      </c>
      <c r="E36" s="146" t="s">
        <v>194</v>
      </c>
      <c r="F36" s="147" t="s">
        <v>174</v>
      </c>
      <c r="G36" s="147" t="s">
        <v>176</v>
      </c>
      <c r="H36" s="148">
        <v>41369</v>
      </c>
      <c r="I36" s="148">
        <v>41373</v>
      </c>
      <c r="J36" s="149">
        <v>4</v>
      </c>
      <c r="K36" s="148">
        <v>41369</v>
      </c>
      <c r="L36" s="148">
        <v>41373</v>
      </c>
      <c r="M36" s="149">
        <v>4</v>
      </c>
      <c r="N36" s="150"/>
    </row>
    <row r="37" spans="2:14" ht="24">
      <c r="B37" s="69">
        <v>25</v>
      </c>
      <c r="C37" s="144" t="s">
        <v>150</v>
      </c>
      <c r="D37" s="145" t="s">
        <v>188</v>
      </c>
      <c r="E37" s="146" t="s">
        <v>161</v>
      </c>
      <c r="F37" s="147" t="s">
        <v>174</v>
      </c>
      <c r="G37" s="147" t="s">
        <v>176</v>
      </c>
      <c r="H37" s="148">
        <v>41375</v>
      </c>
      <c r="I37" s="148">
        <v>41375</v>
      </c>
      <c r="J37" s="149">
        <v>2</v>
      </c>
      <c r="K37" s="148">
        <v>41375</v>
      </c>
      <c r="L37" s="148">
        <v>41375</v>
      </c>
      <c r="M37" s="149">
        <v>2</v>
      </c>
      <c r="N37" s="150"/>
    </row>
    <row r="38" spans="2:14" ht="24">
      <c r="B38" s="69">
        <v>26</v>
      </c>
      <c r="C38" s="144" t="s">
        <v>150</v>
      </c>
      <c r="D38" s="145" t="s">
        <v>188</v>
      </c>
      <c r="E38" s="146" t="s">
        <v>227</v>
      </c>
      <c r="F38" s="147" t="s">
        <v>174</v>
      </c>
      <c r="G38" s="147" t="s">
        <v>176</v>
      </c>
      <c r="H38" s="148">
        <v>41375</v>
      </c>
      <c r="I38" s="148">
        <v>41375</v>
      </c>
      <c r="J38" s="149">
        <v>2</v>
      </c>
      <c r="K38" s="148">
        <v>41375</v>
      </c>
      <c r="L38" s="148">
        <v>41375</v>
      </c>
      <c r="M38" s="149">
        <v>2</v>
      </c>
      <c r="N38" s="150"/>
    </row>
    <row r="39" spans="2:14" ht="24">
      <c r="B39" s="69">
        <v>27</v>
      </c>
      <c r="C39" s="152" t="s">
        <v>150</v>
      </c>
      <c r="D39" s="153" t="s">
        <v>230</v>
      </c>
      <c r="E39" s="154" t="s">
        <v>233</v>
      </c>
      <c r="F39" s="155" t="s">
        <v>174</v>
      </c>
      <c r="G39" s="155" t="s">
        <v>176</v>
      </c>
      <c r="H39" s="156">
        <v>41418</v>
      </c>
      <c r="I39" s="156">
        <v>41418</v>
      </c>
      <c r="J39" s="157">
        <v>2</v>
      </c>
      <c r="K39" s="156">
        <v>41418</v>
      </c>
      <c r="L39" s="156">
        <v>41418</v>
      </c>
      <c r="M39" s="157">
        <v>2</v>
      </c>
      <c r="N39" s="158"/>
    </row>
    <row r="40" spans="2:14" ht="24">
      <c r="B40" s="69">
        <v>28</v>
      </c>
      <c r="C40" s="152" t="s">
        <v>150</v>
      </c>
      <c r="D40" s="153" t="s">
        <v>230</v>
      </c>
      <c r="E40" s="154" t="s">
        <v>234</v>
      </c>
      <c r="F40" s="155" t="s">
        <v>174</v>
      </c>
      <c r="G40" s="155" t="s">
        <v>176</v>
      </c>
      <c r="H40" s="156">
        <v>41421</v>
      </c>
      <c r="I40" s="156">
        <v>41421</v>
      </c>
      <c r="J40" s="157">
        <v>2</v>
      </c>
      <c r="K40" s="156">
        <v>41421</v>
      </c>
      <c r="L40" s="156">
        <v>41421</v>
      </c>
      <c r="M40" s="157">
        <v>2</v>
      </c>
      <c r="N40" s="158"/>
    </row>
    <row r="41" spans="2:14" ht="24">
      <c r="B41" s="69">
        <v>29</v>
      </c>
      <c r="C41" s="152" t="s">
        <v>150</v>
      </c>
      <c r="D41" s="153" t="s">
        <v>231</v>
      </c>
      <c r="E41" s="154" t="s">
        <v>157</v>
      </c>
      <c r="F41" s="155" t="s">
        <v>174</v>
      </c>
      <c r="G41" s="155" t="s">
        <v>176</v>
      </c>
      <c r="H41" s="156">
        <v>41419</v>
      </c>
      <c r="I41" s="156">
        <v>41419</v>
      </c>
      <c r="J41" s="157">
        <v>2</v>
      </c>
      <c r="K41" s="156">
        <v>41419</v>
      </c>
      <c r="L41" s="156">
        <v>41419</v>
      </c>
      <c r="M41" s="157">
        <v>2</v>
      </c>
      <c r="N41" s="158"/>
    </row>
    <row r="42" spans="2:14" ht="24">
      <c r="B42" s="69">
        <v>30</v>
      </c>
      <c r="C42" s="152" t="s">
        <v>150</v>
      </c>
      <c r="D42" s="153" t="s">
        <v>232</v>
      </c>
      <c r="E42" s="154" t="s">
        <v>235</v>
      </c>
      <c r="F42" s="155" t="s">
        <v>174</v>
      </c>
      <c r="G42" s="155" t="s">
        <v>176</v>
      </c>
      <c r="H42" s="156">
        <v>41421</v>
      </c>
      <c r="I42" s="156">
        <v>41422</v>
      </c>
      <c r="J42" s="157">
        <v>2</v>
      </c>
      <c r="K42" s="156">
        <v>41421</v>
      </c>
      <c r="L42" s="156">
        <v>41422</v>
      </c>
      <c r="M42" s="157">
        <v>2</v>
      </c>
      <c r="N42" s="158"/>
    </row>
    <row r="43" spans="2:14" ht="24">
      <c r="B43" s="69">
        <v>31</v>
      </c>
      <c r="C43" s="152" t="s">
        <v>150</v>
      </c>
      <c r="D43" s="153" t="s">
        <v>236</v>
      </c>
      <c r="E43" s="154" t="s">
        <v>243</v>
      </c>
      <c r="F43" s="155" t="s">
        <v>174</v>
      </c>
      <c r="G43" s="155" t="s">
        <v>176</v>
      </c>
      <c r="H43" s="156">
        <v>41424</v>
      </c>
      <c r="I43" s="156">
        <v>41424</v>
      </c>
      <c r="J43" s="157">
        <v>2</v>
      </c>
      <c r="K43" s="156">
        <v>41424</v>
      </c>
      <c r="L43" s="156">
        <v>41424</v>
      </c>
      <c r="M43" s="157">
        <v>2</v>
      </c>
      <c r="N43" s="158"/>
    </row>
    <row r="44" spans="2:14" ht="24">
      <c r="B44" s="69">
        <v>32</v>
      </c>
      <c r="C44" s="152" t="s">
        <v>150</v>
      </c>
      <c r="D44" s="153" t="s">
        <v>236</v>
      </c>
      <c r="E44" s="154" t="s">
        <v>242</v>
      </c>
      <c r="F44" s="155" t="s">
        <v>174</v>
      </c>
      <c r="G44" s="155" t="s">
        <v>176</v>
      </c>
      <c r="H44" s="156">
        <v>41425</v>
      </c>
      <c r="I44" s="156">
        <v>41425</v>
      </c>
      <c r="J44" s="157">
        <v>2</v>
      </c>
      <c r="K44" s="156">
        <v>41425</v>
      </c>
      <c r="L44" s="156">
        <v>41425</v>
      </c>
      <c r="M44" s="157">
        <v>2</v>
      </c>
      <c r="N44" s="158"/>
    </row>
    <row r="45" spans="2:14" ht="24">
      <c r="B45" s="69">
        <v>33</v>
      </c>
      <c r="C45" s="152" t="s">
        <v>150</v>
      </c>
      <c r="D45" s="153" t="s">
        <v>236</v>
      </c>
      <c r="E45" s="154" t="s">
        <v>241</v>
      </c>
      <c r="F45" s="155" t="s">
        <v>174</v>
      </c>
      <c r="G45" s="155" t="s">
        <v>176</v>
      </c>
      <c r="H45" s="156">
        <v>41426</v>
      </c>
      <c r="I45" s="156">
        <v>41428</v>
      </c>
      <c r="J45" s="157">
        <v>2</v>
      </c>
      <c r="K45" s="156">
        <v>41426</v>
      </c>
      <c r="L45" s="156">
        <v>41428</v>
      </c>
      <c r="M45" s="157">
        <v>2</v>
      </c>
      <c r="N45" s="158"/>
    </row>
    <row r="46" spans="2:14" ht="24">
      <c r="B46" s="69">
        <v>34</v>
      </c>
      <c r="C46" s="152" t="s">
        <v>150</v>
      </c>
      <c r="D46" s="153" t="s">
        <v>236</v>
      </c>
      <c r="E46" s="154" t="s">
        <v>240</v>
      </c>
      <c r="F46" s="155" t="s">
        <v>174</v>
      </c>
      <c r="G46" s="155" t="s">
        <v>176</v>
      </c>
      <c r="H46" s="156">
        <v>41429</v>
      </c>
      <c r="I46" s="156">
        <v>41430</v>
      </c>
      <c r="J46" s="157">
        <v>2</v>
      </c>
      <c r="K46" s="156">
        <v>41429</v>
      </c>
      <c r="L46" s="156">
        <v>41430</v>
      </c>
      <c r="M46" s="157">
        <v>2</v>
      </c>
      <c r="N46" s="158"/>
    </row>
    <row r="47" spans="2:14" ht="24">
      <c r="B47" s="69">
        <v>35</v>
      </c>
      <c r="C47" s="152" t="s">
        <v>150</v>
      </c>
      <c r="D47" s="153" t="s">
        <v>237</v>
      </c>
      <c r="E47" s="154" t="s">
        <v>238</v>
      </c>
      <c r="F47" s="155" t="s">
        <v>174</v>
      </c>
      <c r="G47" s="155" t="s">
        <v>176</v>
      </c>
      <c r="H47" s="156">
        <v>41431</v>
      </c>
      <c r="I47" s="156">
        <v>41431</v>
      </c>
      <c r="J47" s="157">
        <v>2</v>
      </c>
      <c r="K47" s="156">
        <v>41431</v>
      </c>
      <c r="L47" s="156">
        <v>41431</v>
      </c>
      <c r="M47" s="157">
        <v>2</v>
      </c>
      <c r="N47" s="158"/>
    </row>
    <row r="48" spans="2:14" ht="33" customHeight="1">
      <c r="B48" s="69">
        <v>36</v>
      </c>
      <c r="C48" s="152" t="s">
        <v>150</v>
      </c>
      <c r="D48" s="153" t="s">
        <v>237</v>
      </c>
      <c r="E48" s="154" t="s">
        <v>239</v>
      </c>
      <c r="F48" s="155" t="s">
        <v>174</v>
      </c>
      <c r="G48" s="155" t="s">
        <v>176</v>
      </c>
      <c r="H48" s="156">
        <v>41431</v>
      </c>
      <c r="I48" s="156">
        <v>41431</v>
      </c>
      <c r="J48" s="157">
        <v>2</v>
      </c>
      <c r="K48" s="156">
        <v>41431</v>
      </c>
      <c r="L48" s="156">
        <v>41431</v>
      </c>
      <c r="M48" s="157">
        <v>2</v>
      </c>
      <c r="N48" s="158"/>
    </row>
    <row r="49" spans="2:13" ht="12.75" customHeight="1">
      <c r="B49" s="6"/>
      <c r="J49" s="80">
        <f>SUM(J13:J48)</f>
        <v>114</v>
      </c>
      <c r="L49" s="81" t="s">
        <v>16</v>
      </c>
      <c r="M49" s="80">
        <f>SUM(M13:M48)</f>
        <v>113</v>
      </c>
    </row>
    <row r="50" spans="2:13">
      <c r="B50" s="6"/>
      <c r="E50" s="7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4" type="noConversion"/>
  <dataValidations count="2">
    <dataValidation type="list" allowBlank="1" showInputMessage="1" showErrorMessage="1" sqref="C13:C48">
      <formula1>TipoProy</formula1>
    </dataValidation>
    <dataValidation type="list" allowBlank="1" showInputMessage="1" showErrorMessage="1" sqref="D13:D48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0"/>
  <sheetViews>
    <sheetView showGridLines="0" workbookViewId="0">
      <pane xSplit="5" ySplit="4" topLeftCell="G5" activePane="bottomRight" state="frozen"/>
      <selection pane="topRight" activeCell="F1" sqref="F1"/>
      <selection pane="bottomLeft" activeCell="A5" sqref="A5"/>
      <selection pane="bottomRight" activeCell="I5" sqref="I5"/>
    </sheetView>
  </sheetViews>
  <sheetFormatPr baseColWidth="10" defaultColWidth="9.140625" defaultRowHeight="11.25"/>
  <cols>
    <col min="1" max="1" width="4.5703125" style="12" customWidth="1"/>
    <col min="2" max="2" width="8.140625" style="13" customWidth="1"/>
    <col min="3" max="3" width="31.140625" style="15" customWidth="1"/>
    <col min="4" max="4" width="28.140625" style="15" customWidth="1"/>
    <col min="5" max="5" width="13.140625" style="15" bestFit="1" customWidth="1"/>
    <col min="6" max="6" width="13" style="14" customWidth="1"/>
    <col min="7" max="7" width="52.7109375" style="14" customWidth="1"/>
    <col min="8" max="9" width="16.5703125" style="15" customWidth="1"/>
    <col min="10" max="10" width="19.85546875" style="15" customWidth="1"/>
    <col min="11" max="11" width="31.7109375" style="15" hidden="1" customWidth="1"/>
    <col min="12" max="14" width="12" style="13" customWidth="1"/>
    <col min="15" max="15" width="13.7109375" style="15" customWidth="1"/>
    <col min="16" max="16384" width="9.140625" style="15"/>
  </cols>
  <sheetData>
    <row r="1" spans="1:15" s="25" customFormat="1" ht="15.75" customHeight="1" thickBot="1">
      <c r="A1" s="206" t="s">
        <v>30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8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0" customFormat="1" ht="12.75" customHeight="1">
      <c r="A3" s="28"/>
      <c r="B3" s="31"/>
      <c r="C3" s="28"/>
      <c r="M3" s="28"/>
    </row>
    <row r="4" spans="1:15" s="24" customFormat="1" ht="60" customHeight="1">
      <c r="A4" s="23" t="s">
        <v>25</v>
      </c>
      <c r="B4" s="23" t="s">
        <v>91</v>
      </c>
      <c r="C4" s="69" t="s">
        <v>122</v>
      </c>
      <c r="D4" s="69" t="s">
        <v>153</v>
      </c>
      <c r="E4" s="23" t="s">
        <v>111</v>
      </c>
      <c r="F4" s="23" t="s">
        <v>23</v>
      </c>
      <c r="G4" s="23" t="s">
        <v>26</v>
      </c>
      <c r="H4" s="69" t="s">
        <v>35</v>
      </c>
      <c r="I4" s="23" t="s">
        <v>33</v>
      </c>
      <c r="J4" s="23" t="s">
        <v>152</v>
      </c>
      <c r="K4" s="23" t="s">
        <v>34</v>
      </c>
      <c r="L4" s="23" t="s">
        <v>27</v>
      </c>
      <c r="M4" s="23" t="s">
        <v>28</v>
      </c>
      <c r="N4" s="23" t="s">
        <v>29</v>
      </c>
      <c r="O4" s="23" t="s">
        <v>99</v>
      </c>
    </row>
    <row r="5" spans="1:15" ht="21.75" customHeight="1">
      <c r="A5" s="84">
        <v>1</v>
      </c>
      <c r="B5" s="85">
        <v>1</v>
      </c>
      <c r="C5" s="86" t="str">
        <f>VLOOKUP(B5,Planificación!$B$13:$E$95,2,FALSE)</f>
        <v>Desarrollo de Sistemas</v>
      </c>
      <c r="D5" s="87" t="str">
        <f>VLOOKUP(B5,Planificación!$B$13:$E$95,4,FALSE)</f>
        <v>Plan de Proyecto</v>
      </c>
      <c r="E5" s="86" t="str">
        <f>VLOOKUP(B5,Planificación!$B$13:$G$95,5,FALSE)</f>
        <v>Michel Aguilar</v>
      </c>
      <c r="F5" s="86" t="str">
        <f>VLOOKUP(B5,Planificación!$B$13:$G$95,6,FALSE)</f>
        <v>Amira Lanao</v>
      </c>
      <c r="G5" s="110" t="s">
        <v>195</v>
      </c>
      <c r="H5" s="88" t="s">
        <v>147</v>
      </c>
      <c r="I5" s="88" t="s">
        <v>97</v>
      </c>
      <c r="J5" s="88" t="s">
        <v>173</v>
      </c>
      <c r="K5" s="89"/>
      <c r="L5" s="165">
        <v>41313</v>
      </c>
      <c r="M5" s="166">
        <v>41383</v>
      </c>
      <c r="N5" s="90">
        <f>IF(M5&gt;0,1,0)</f>
        <v>1</v>
      </c>
      <c r="O5" s="102"/>
    </row>
    <row r="6" spans="1:15" ht="12">
      <c r="A6" s="84">
        <v>2</v>
      </c>
      <c r="B6" s="85">
        <v>2</v>
      </c>
      <c r="C6" s="86" t="str">
        <f>VLOOKUP(B6,Planificación!$B$13:$E$95,2,FALSE)</f>
        <v>Desarrollo de Sistemas</v>
      </c>
      <c r="D6" s="87" t="str">
        <f>VLOOKUP(B6,Planificación!$B$13:$E$95,4,FALSE)</f>
        <v>Cronograma Detallado</v>
      </c>
      <c r="E6" s="86" t="str">
        <f>VLOOKUP(B6,Planificación!$B$13:$G$95,5,FALSE)</f>
        <v>Michel Aguilar</v>
      </c>
      <c r="F6" s="86" t="str">
        <f>VLOOKUP(B6,Planificación!$B$13:$G$95,6,FALSE)</f>
        <v>Amira Lanao</v>
      </c>
      <c r="G6" s="110" t="s">
        <v>196</v>
      </c>
      <c r="H6" s="88" t="s">
        <v>147</v>
      </c>
      <c r="I6" s="88" t="s">
        <v>97</v>
      </c>
      <c r="J6" s="88" t="s">
        <v>173</v>
      </c>
      <c r="K6" s="89"/>
      <c r="L6" s="165">
        <v>41314</v>
      </c>
      <c r="M6" s="166">
        <v>41383</v>
      </c>
      <c r="N6" s="90">
        <f t="shared" ref="N6:N40" si="0">IF(M6&gt;0,1,0)</f>
        <v>1</v>
      </c>
      <c r="O6" s="102"/>
    </row>
    <row r="7" spans="1:15" ht="24">
      <c r="A7" s="84">
        <v>3</v>
      </c>
      <c r="B7" s="85">
        <v>3</v>
      </c>
      <c r="C7" s="86" t="str">
        <f>VLOOKUP(B7,Planificación!$B$13:$E$95,2,FALSE)</f>
        <v>Desarrollo de Sistemas</v>
      </c>
      <c r="D7" s="87" t="str">
        <f>VLOOKUP(B7,Planificación!$B$13:$E$95,4,FALSE)</f>
        <v xml:space="preserve">Metrica de Procentaje de Cumplimiento de Entregables </v>
      </c>
      <c r="E7" s="86" t="str">
        <f>VLOOKUP(B7,Planificación!$B$13:$G$95,5,FALSE)</f>
        <v>Michel Aguilar</v>
      </c>
      <c r="F7" s="86" t="str">
        <f>VLOOKUP(B7,Planificación!$B$13:$G$95,6,FALSE)</f>
        <v>Amira Lanao</v>
      </c>
      <c r="G7" s="110" t="s">
        <v>164</v>
      </c>
      <c r="H7" s="88"/>
      <c r="I7" s="88"/>
      <c r="J7" s="88" t="s">
        <v>173</v>
      </c>
      <c r="K7" s="89"/>
      <c r="L7" s="165">
        <v>41310</v>
      </c>
      <c r="M7" s="165">
        <v>41310</v>
      </c>
      <c r="N7" s="90">
        <f t="shared" si="0"/>
        <v>1</v>
      </c>
      <c r="O7" s="102"/>
    </row>
    <row r="8" spans="1:15" ht="12">
      <c r="A8" s="84">
        <v>4</v>
      </c>
      <c r="B8" s="85">
        <v>4</v>
      </c>
      <c r="C8" s="86" t="str">
        <f>VLOOKUP(B8,Planificación!$B$13:$E$95,2,FALSE)</f>
        <v>Desarrollo de Sistemas</v>
      </c>
      <c r="D8" s="87" t="str">
        <f>VLOOKUP(B8,Planificación!$B$13:$E$95,4,FALSE)</f>
        <v>Registro de Riesgos</v>
      </c>
      <c r="E8" s="86" t="str">
        <f>VLOOKUP(B8,Planificación!$B$13:$G$95,5,FALSE)</f>
        <v>Michel Aguilar</v>
      </c>
      <c r="F8" s="86" t="str">
        <f>VLOOKUP(B8,Planificación!$B$13:$G$95,6,FALSE)</f>
        <v>Amira Lanao</v>
      </c>
      <c r="G8" s="110" t="s">
        <v>164</v>
      </c>
      <c r="H8" s="88"/>
      <c r="I8" s="88"/>
      <c r="J8" s="88" t="s">
        <v>173</v>
      </c>
      <c r="K8" s="89"/>
      <c r="L8" s="165">
        <v>41314</v>
      </c>
      <c r="M8" s="165">
        <v>41314</v>
      </c>
      <c r="N8" s="90">
        <f t="shared" si="0"/>
        <v>1</v>
      </c>
      <c r="O8" s="102"/>
    </row>
    <row r="9" spans="1:15" ht="24">
      <c r="A9" s="84">
        <v>5</v>
      </c>
      <c r="B9" s="85">
        <v>5</v>
      </c>
      <c r="C9" s="86" t="str">
        <f>VLOOKUP(B9,Planificación!$B$13:$E$95,2,FALSE)</f>
        <v>Desarrollo de Sistemas</v>
      </c>
      <c r="D9" s="87" t="str">
        <f>VLOOKUP(B9,Planificación!$B$13:$E$95,4,FALSE)</f>
        <v>Modelaje Base de Datos</v>
      </c>
      <c r="E9" s="86" t="str">
        <f>VLOOKUP(B9,Planificación!$B$13:$G$95,5,FALSE)</f>
        <v>Michel Aguilar</v>
      </c>
      <c r="F9" s="86" t="str">
        <f>VLOOKUP(B9,Planificación!$B$13:$G$95,6,FALSE)</f>
        <v>Amira Lanao</v>
      </c>
      <c r="G9" s="110" t="s">
        <v>171</v>
      </c>
      <c r="H9" s="88" t="s">
        <v>149</v>
      </c>
      <c r="I9" s="88" t="s">
        <v>97</v>
      </c>
      <c r="J9" s="88" t="s">
        <v>173</v>
      </c>
      <c r="K9" s="89"/>
      <c r="L9" s="165">
        <v>41321</v>
      </c>
      <c r="M9" s="165">
        <v>41321</v>
      </c>
      <c r="N9" s="90">
        <f t="shared" si="0"/>
        <v>1</v>
      </c>
      <c r="O9" s="102"/>
    </row>
    <row r="10" spans="1:15" ht="24">
      <c r="A10" s="84">
        <v>6</v>
      </c>
      <c r="B10" s="85">
        <v>6</v>
      </c>
      <c r="C10" s="86" t="str">
        <f>VLOOKUP(B10,Planificación!$B$13:$E$95,2,FALSE)</f>
        <v>Desarrollo de Sistemas</v>
      </c>
      <c r="D10" s="87" t="str">
        <f>VLOOKUP(B10,Planificación!$B$13:$E$95,4,FALSE)</f>
        <v>Desarrollo de Prototipos de Interfaces</v>
      </c>
      <c r="E10" s="86" t="str">
        <f>VLOOKUP(B10,Planificación!$B$13:$G$95,5,FALSE)</f>
        <v>Michel Aguilar</v>
      </c>
      <c r="F10" s="86" t="str">
        <f>VLOOKUP(B10,Planificación!$B$13:$G$95,6,FALSE)</f>
        <v>Amira Lanao</v>
      </c>
      <c r="G10" s="110" t="s">
        <v>164</v>
      </c>
      <c r="H10" s="88"/>
      <c r="I10" s="88"/>
      <c r="J10" s="88" t="s">
        <v>173</v>
      </c>
      <c r="K10" s="89"/>
      <c r="L10" s="165">
        <v>41328</v>
      </c>
      <c r="M10" s="165">
        <v>41328</v>
      </c>
      <c r="N10" s="90">
        <f t="shared" si="0"/>
        <v>1</v>
      </c>
      <c r="O10" s="102"/>
    </row>
    <row r="11" spans="1:15" ht="24">
      <c r="A11" s="84">
        <v>7</v>
      </c>
      <c r="B11" s="85">
        <v>7</v>
      </c>
      <c r="C11" s="86" t="str">
        <f>VLOOKUP(B11,Planificación!$B$13:$E$95,2,FALSE)</f>
        <v>Desarrollo de Sistemas</v>
      </c>
      <c r="D11" s="87" t="str">
        <f>VLOOKUP(B11,Planificación!$B$13:$E$95,4,FALSE)</f>
        <v>Acta de Aceptacion de Entregables</v>
      </c>
      <c r="E11" s="86" t="str">
        <f>VLOOKUP(B11,Planificación!$B$13:$G$95,5,FALSE)</f>
        <v>Michel Aguilar</v>
      </c>
      <c r="F11" s="86" t="str">
        <f>VLOOKUP(B11,Planificación!$B$13:$G$95,6,FALSE)</f>
        <v>Amira Lanao</v>
      </c>
      <c r="G11" s="110" t="s">
        <v>164</v>
      </c>
      <c r="H11" s="88"/>
      <c r="I11" s="88"/>
      <c r="J11" s="88" t="s">
        <v>173</v>
      </c>
      <c r="K11" s="89"/>
      <c r="L11" s="165">
        <v>41338</v>
      </c>
      <c r="M11" s="165">
        <v>41338</v>
      </c>
      <c r="N11" s="90">
        <f t="shared" si="0"/>
        <v>1</v>
      </c>
      <c r="O11" s="102"/>
    </row>
    <row r="12" spans="1:15" ht="12">
      <c r="A12" s="84">
        <v>8</v>
      </c>
      <c r="B12" s="85">
        <v>8</v>
      </c>
      <c r="C12" s="86" t="str">
        <f>VLOOKUP(B12,Planificación!$B$13:$E$95,2,FALSE)</f>
        <v>Desarrollo de Sistemas</v>
      </c>
      <c r="D12" s="87" t="str">
        <f>VLOOKUP(B12,Planificación!$B$13:$E$95,4,FALSE)</f>
        <v>Lista Maestra de Requerimientos</v>
      </c>
      <c r="E12" s="86" t="str">
        <f>VLOOKUP(B12,Planificación!$B$13:$G$95,5,FALSE)</f>
        <v>Michel Aguilar</v>
      </c>
      <c r="F12" s="86" t="str">
        <f>VLOOKUP(B12,Planificación!$B$13:$G$95,6,FALSE)</f>
        <v>Amira Lanao</v>
      </c>
      <c r="G12" s="110" t="s">
        <v>164</v>
      </c>
      <c r="H12" s="88"/>
      <c r="I12" s="88"/>
      <c r="J12" s="88" t="s">
        <v>173</v>
      </c>
      <c r="K12" s="89"/>
      <c r="L12" s="165">
        <v>41342</v>
      </c>
      <c r="M12" s="165">
        <v>41342</v>
      </c>
      <c r="N12" s="90">
        <f t="shared" si="0"/>
        <v>1</v>
      </c>
      <c r="O12" s="102"/>
    </row>
    <row r="13" spans="1:15" ht="12">
      <c r="A13" s="84">
        <v>9</v>
      </c>
      <c r="B13" s="85">
        <v>9</v>
      </c>
      <c r="C13" s="86" t="str">
        <f>VLOOKUP(B13,Planificación!$B$13:$E$95,2,FALSE)</f>
        <v>Desarrollo de Sistemas</v>
      </c>
      <c r="D13" s="87" t="str">
        <f>VLOOKUP(B13,Planificación!$B$13:$E$95,4,FALSE)</f>
        <v>Matriz de Trazabilidad</v>
      </c>
      <c r="E13" s="86" t="str">
        <f>VLOOKUP(B13,Planificación!$B$13:$G$95,5,FALSE)</f>
        <v>Michel Aguilar</v>
      </c>
      <c r="F13" s="86" t="str">
        <f>VLOOKUP(B13,Planificación!$B$13:$G$95,6,FALSE)</f>
        <v>Amira Lanao</v>
      </c>
      <c r="G13" s="110" t="s">
        <v>164</v>
      </c>
      <c r="H13" s="88"/>
      <c r="I13" s="88"/>
      <c r="J13" s="88" t="s">
        <v>173</v>
      </c>
      <c r="K13" s="89"/>
      <c r="L13" s="165">
        <v>41344</v>
      </c>
      <c r="M13" s="165">
        <v>41344</v>
      </c>
      <c r="N13" s="90">
        <f t="shared" si="0"/>
        <v>1</v>
      </c>
      <c r="O13" s="102"/>
    </row>
    <row r="14" spans="1:15" ht="22.5" customHeight="1">
      <c r="A14" s="84">
        <v>10</v>
      </c>
      <c r="B14" s="85">
        <v>10</v>
      </c>
      <c r="C14" s="86" t="str">
        <f>VLOOKUP(B14,Planificación!$B$13:$E$95,2,FALSE)</f>
        <v>Desarrollo de Sistemas</v>
      </c>
      <c r="D14" s="87" t="str">
        <f>VLOOKUP(B14,Planificación!$B$13:$E$95,4,FALSE)</f>
        <v>Casos de Uso</v>
      </c>
      <c r="E14" s="86" t="str">
        <f>VLOOKUP(B14,Planificación!$B$13:$G$95,5,FALSE)</f>
        <v>Michel Aguilar</v>
      </c>
      <c r="F14" s="86" t="str">
        <f>VLOOKUP(B14,Planificación!$B$13:$G$95,6,FALSE)</f>
        <v>Amira Lanao</v>
      </c>
      <c r="G14" s="110" t="s">
        <v>164</v>
      </c>
      <c r="H14" s="88"/>
      <c r="I14" s="88"/>
      <c r="J14" s="88" t="s">
        <v>173</v>
      </c>
      <c r="K14" s="89"/>
      <c r="L14" s="165">
        <v>41345</v>
      </c>
      <c r="M14" s="165">
        <v>41345</v>
      </c>
      <c r="N14" s="90">
        <f t="shared" si="0"/>
        <v>1</v>
      </c>
      <c r="O14" s="102"/>
    </row>
    <row r="15" spans="1:15" ht="12">
      <c r="A15" s="84">
        <v>11</v>
      </c>
      <c r="B15" s="85">
        <v>11</v>
      </c>
      <c r="C15" s="86" t="str">
        <f>VLOOKUP(B15,Planificación!$B$13:$E$95,2,FALSE)</f>
        <v>Desarrollo de Sistemas</v>
      </c>
      <c r="D15" s="87" t="str">
        <f>VLOOKUP(B15,Planificación!$B$13:$E$95,4,FALSE)</f>
        <v>Diagrama de Casos de Uso</v>
      </c>
      <c r="E15" s="86" t="str">
        <f>VLOOKUP(B15,Planificación!$B$13:$G$95,5,FALSE)</f>
        <v>Michel Aguilar</v>
      </c>
      <c r="F15" s="86" t="str">
        <f>VLOOKUP(B15,Planificación!$B$13:$G$95,6,FALSE)</f>
        <v>Amira Lanao</v>
      </c>
      <c r="G15" s="110" t="s">
        <v>164</v>
      </c>
      <c r="H15" s="88"/>
      <c r="I15" s="88"/>
      <c r="J15" s="88" t="s">
        <v>173</v>
      </c>
      <c r="K15" s="89"/>
      <c r="L15" s="165">
        <v>41318</v>
      </c>
      <c r="M15" s="165">
        <v>41318</v>
      </c>
      <c r="N15" s="90">
        <f t="shared" si="0"/>
        <v>1</v>
      </c>
      <c r="O15" s="102"/>
    </row>
    <row r="16" spans="1:15" ht="24">
      <c r="A16" s="84">
        <v>12</v>
      </c>
      <c r="B16" s="85">
        <v>12</v>
      </c>
      <c r="C16" s="86" t="str">
        <f>VLOOKUP(B16,Planificación!$B$13:$E$95,2,FALSE)</f>
        <v>Desarrollo de Sistemas</v>
      </c>
      <c r="D16" s="87" t="str">
        <f>VLOOKUP(B16,Planificación!$B$13:$E$95,4,FALSE)</f>
        <v>Metrica de Volatibilidad de Requerimientos</v>
      </c>
      <c r="E16" s="86" t="str">
        <f>VLOOKUP(B16,Planificación!$B$13:$G$95,5,FALSE)</f>
        <v>Michel Aguilar</v>
      </c>
      <c r="F16" s="86" t="str">
        <f>VLOOKUP(B16,Planificación!$B$13:$G$95,6,FALSE)</f>
        <v>Amira Lanao</v>
      </c>
      <c r="G16" s="110" t="s">
        <v>164</v>
      </c>
      <c r="H16" s="88"/>
      <c r="I16" s="88"/>
      <c r="J16" s="88" t="s">
        <v>173</v>
      </c>
      <c r="K16" s="89"/>
      <c r="L16" s="165">
        <v>41319</v>
      </c>
      <c r="M16" s="165">
        <v>41319</v>
      </c>
      <c r="N16" s="90">
        <f t="shared" si="0"/>
        <v>1</v>
      </c>
      <c r="O16" s="102"/>
    </row>
    <row r="17" spans="1:15" ht="12">
      <c r="A17" s="84">
        <v>13</v>
      </c>
      <c r="B17" s="85">
        <v>13</v>
      </c>
      <c r="C17" s="86" t="str">
        <f>VLOOKUP(B17,Planificación!$B$13:$E$95,2,FALSE)</f>
        <v>Desarrollo de Sistemas</v>
      </c>
      <c r="D17" s="87" t="str">
        <f>VLOOKUP(B17,Planificación!$B$13:$E$95,4,FALSE)</f>
        <v>Registros de Riesgos</v>
      </c>
      <c r="E17" s="86" t="str">
        <f>VLOOKUP(B17,Planificación!$B$13:$G$95,5,FALSE)</f>
        <v>Michel Aguilar</v>
      </c>
      <c r="F17" s="86" t="str">
        <f>VLOOKUP(B17,Planificación!$B$13:$G$95,6,FALSE)</f>
        <v>Amira Lanao</v>
      </c>
      <c r="G17" s="110"/>
      <c r="H17" s="88"/>
      <c r="I17" s="88"/>
      <c r="J17" s="88" t="s">
        <v>173</v>
      </c>
      <c r="K17" s="89"/>
      <c r="L17" s="165">
        <v>41347</v>
      </c>
      <c r="M17" s="165">
        <v>41347</v>
      </c>
      <c r="N17" s="90">
        <f t="shared" si="0"/>
        <v>1</v>
      </c>
      <c r="O17" s="102"/>
    </row>
    <row r="18" spans="1:15" ht="24">
      <c r="A18" s="84">
        <v>14</v>
      </c>
      <c r="B18" s="85">
        <v>14</v>
      </c>
      <c r="C18" s="86" t="str">
        <f>VLOOKUP(B18,Planificación!$B$13:$E$95,2,FALSE)</f>
        <v>Desarrollo de Sistemas</v>
      </c>
      <c r="D18" s="87" t="str">
        <f>VLOOKUP(B18,Planificación!$B$13:$E$95,4,FALSE)</f>
        <v>Desarrollo de Logica de Negocio</v>
      </c>
      <c r="E18" s="86" t="str">
        <f>VLOOKUP(B18,Planificación!$B$13:$G$95,5,FALSE)</f>
        <v>Michel Aguilar</v>
      </c>
      <c r="F18" s="86" t="str">
        <f>VLOOKUP(B18,Planificación!$B$13:$G$95,6,FALSE)</f>
        <v>Amira Lanao</v>
      </c>
      <c r="G18" s="110" t="s">
        <v>172</v>
      </c>
      <c r="H18" s="88" t="s">
        <v>36</v>
      </c>
      <c r="I18" s="88" t="s">
        <v>95</v>
      </c>
      <c r="J18" s="88" t="s">
        <v>173</v>
      </c>
      <c r="K18" s="89"/>
      <c r="L18" s="165">
        <v>41382</v>
      </c>
      <c r="M18" s="165">
        <v>41382</v>
      </c>
      <c r="N18" s="90">
        <f t="shared" si="0"/>
        <v>1</v>
      </c>
      <c r="O18" s="102"/>
    </row>
    <row r="19" spans="1:15" ht="24">
      <c r="A19" s="84">
        <v>15</v>
      </c>
      <c r="B19" s="85">
        <v>15</v>
      </c>
      <c r="C19" s="86" t="str">
        <f>VLOOKUP(B19,Planificación!$B$13:$E$95,2,FALSE)</f>
        <v>Desarrollo de Sistemas</v>
      </c>
      <c r="D19" s="87" t="str">
        <f>VLOOKUP(B19,Planificación!$B$13:$E$95,4,FALSE)</f>
        <v>Acta de Aceptacion de Entregables</v>
      </c>
      <c r="E19" s="86" t="str">
        <f>VLOOKUP(B19,Planificación!$B$13:$G$95,5,FALSE)</f>
        <v>Michel Aguilar</v>
      </c>
      <c r="F19" s="86" t="str">
        <f>VLOOKUP(B19,Planificación!$B$13:$G$95,6,FALSE)</f>
        <v>Amira Lanao</v>
      </c>
      <c r="G19" s="110" t="s">
        <v>164</v>
      </c>
      <c r="H19" s="88"/>
      <c r="I19" s="88"/>
      <c r="J19" s="88" t="s">
        <v>173</v>
      </c>
      <c r="K19" s="89"/>
      <c r="L19" s="165">
        <v>41359</v>
      </c>
      <c r="M19" s="165">
        <v>41359</v>
      </c>
      <c r="N19" s="90">
        <f t="shared" si="0"/>
        <v>1</v>
      </c>
      <c r="O19" s="102"/>
    </row>
    <row r="20" spans="1:15" ht="12">
      <c r="A20" s="84">
        <v>16</v>
      </c>
      <c r="B20" s="85">
        <v>16</v>
      </c>
      <c r="C20" s="86" t="str">
        <f>VLOOKUP(B20,Planificación!$B$13:$E$95,2,FALSE)</f>
        <v>Desarrollo de Sistemas</v>
      </c>
      <c r="D20" s="87" t="str">
        <f>VLOOKUP(B20,Planificación!$B$13:$E$95,4,FALSE)</f>
        <v>Herramienta de Gestión</v>
      </c>
      <c r="E20" s="86" t="str">
        <f>VLOOKUP(B20,Planificación!$B$13:$G$95,5,FALSE)</f>
        <v>Michel Aguilar</v>
      </c>
      <c r="F20" s="86" t="str">
        <f>VLOOKUP(B20,Planificación!$B$13:$G$95,6,FALSE)</f>
        <v>Amira Lanao</v>
      </c>
      <c r="G20" s="110" t="s">
        <v>164</v>
      </c>
      <c r="H20" s="88"/>
      <c r="I20" s="88"/>
      <c r="J20" s="88" t="s">
        <v>173</v>
      </c>
      <c r="K20" s="89"/>
      <c r="L20" s="165">
        <v>41362</v>
      </c>
      <c r="M20" s="165">
        <v>41362</v>
      </c>
      <c r="N20" s="90">
        <f t="shared" si="0"/>
        <v>1</v>
      </c>
      <c r="O20" s="102"/>
    </row>
    <row r="21" spans="1:15" ht="24">
      <c r="A21" s="84">
        <v>17</v>
      </c>
      <c r="B21" s="85">
        <v>17</v>
      </c>
      <c r="C21" s="86" t="str">
        <f>VLOOKUP(B21,Planificación!$B$13:$E$95,2,FALSE)</f>
        <v>Desarrollo de Sistemas</v>
      </c>
      <c r="D21" s="87" t="str">
        <f>VLOOKUP(B21,Planificación!$B$13:$E$95,4,FALSE)</f>
        <v>Numero de no Conformidades (Metrica)</v>
      </c>
      <c r="E21" s="86" t="str">
        <f>VLOOKUP(B21,Planificación!$B$13:$G$95,5,FALSE)</f>
        <v>Michel Aguilar</v>
      </c>
      <c r="F21" s="86" t="str">
        <f>VLOOKUP(B21,Planificación!$B$13:$G$95,6,FALSE)</f>
        <v>Amira Lanao</v>
      </c>
      <c r="G21" s="110" t="s">
        <v>164</v>
      </c>
      <c r="H21" s="88"/>
      <c r="I21" s="88"/>
      <c r="J21" s="88" t="s">
        <v>173</v>
      </c>
      <c r="K21" s="89"/>
      <c r="L21" s="165">
        <v>41363</v>
      </c>
      <c r="M21" s="165">
        <v>41363</v>
      </c>
      <c r="N21" s="90">
        <f t="shared" si="0"/>
        <v>1</v>
      </c>
      <c r="O21" s="102"/>
    </row>
    <row r="22" spans="1:15" ht="24">
      <c r="A22" s="84">
        <v>18</v>
      </c>
      <c r="B22" s="85">
        <v>18</v>
      </c>
      <c r="C22" s="86" t="str">
        <f>VLOOKUP(B22,Planificación!$B$13:$E$95,2,FALSE)</f>
        <v>Desarrollo de Sistemas</v>
      </c>
      <c r="D22" s="87" t="str">
        <f>VLOOKUP(B22,Planificación!$B$13:$E$95,4,FALSE)</f>
        <v xml:space="preserve">Checklist de Aseguramiento de Calidad </v>
      </c>
      <c r="E22" s="86" t="str">
        <f>VLOOKUP(B22,Planificación!$B$13:$G$95,5,FALSE)</f>
        <v>Michel Aguilar</v>
      </c>
      <c r="F22" s="86" t="str">
        <f>VLOOKUP(B22,Planificación!$B$13:$G$95,6,FALSE)</f>
        <v>Amira Lanao</v>
      </c>
      <c r="G22" s="110" t="s">
        <v>164</v>
      </c>
      <c r="H22" s="88"/>
      <c r="I22" s="88"/>
      <c r="J22" s="88" t="s">
        <v>173</v>
      </c>
      <c r="K22" s="89"/>
      <c r="L22" s="165">
        <v>41365</v>
      </c>
      <c r="M22" s="165">
        <v>41365</v>
      </c>
      <c r="N22" s="90">
        <f t="shared" si="0"/>
        <v>1</v>
      </c>
      <c r="O22" s="102"/>
    </row>
    <row r="23" spans="1:15" ht="12">
      <c r="A23" s="84">
        <v>19</v>
      </c>
      <c r="B23" s="85">
        <v>19</v>
      </c>
      <c r="C23" s="86" t="str">
        <f>VLOOKUP(B23,Planificación!$B$13:$E$95,2,FALSE)</f>
        <v>Desarrollo de Sistemas</v>
      </c>
      <c r="D23" s="87" t="str">
        <f>VLOOKUP(B23,Planificación!$B$13:$E$95,4,FALSE)</f>
        <v>Matriz de Seguimiento</v>
      </c>
      <c r="E23" s="86" t="str">
        <f>VLOOKUP(B23,Planificación!$B$13:$G$95,5,FALSE)</f>
        <v>Michel Aguilar</v>
      </c>
      <c r="F23" s="86" t="str">
        <f>VLOOKUP(B23,Planificación!$B$13:$G$95,6,FALSE)</f>
        <v>Amira Lanao</v>
      </c>
      <c r="G23" s="110" t="s">
        <v>164</v>
      </c>
      <c r="H23" s="88"/>
      <c r="I23" s="88"/>
      <c r="J23" s="88" t="s">
        <v>173</v>
      </c>
      <c r="K23" s="89"/>
      <c r="L23" s="165">
        <v>41366</v>
      </c>
      <c r="M23" s="165">
        <v>41366</v>
      </c>
      <c r="N23" s="90">
        <f t="shared" si="0"/>
        <v>1</v>
      </c>
      <c r="O23" s="102"/>
    </row>
    <row r="24" spans="1:15" ht="24">
      <c r="A24" s="84">
        <v>20</v>
      </c>
      <c r="B24" s="85">
        <v>20</v>
      </c>
      <c r="C24" s="86" t="str">
        <f>VLOOKUP(B24,Planificación!$B$13:$E$95,2,FALSE)</f>
        <v>Desarrollo de Sistemas</v>
      </c>
      <c r="D24" s="87" t="str">
        <f>VLOOKUP(B24,Planificación!$B$13:$E$95,4,FALSE)</f>
        <v>Lista Maestra de Requerimientos Actualizada</v>
      </c>
      <c r="E24" s="86" t="str">
        <f>VLOOKUP(B24,Planificación!$B$13:$G$95,5,FALSE)</f>
        <v>Michel Aguilar</v>
      </c>
      <c r="F24" s="86" t="str">
        <f>VLOOKUP(B24,Planificación!$B$13:$G$95,6,FALSE)</f>
        <v>Amira Lanao</v>
      </c>
      <c r="G24" s="110" t="s">
        <v>164</v>
      </c>
      <c r="H24" s="88"/>
      <c r="I24" s="88"/>
      <c r="J24" s="88" t="s">
        <v>173</v>
      </c>
      <c r="K24" s="89"/>
      <c r="L24" s="165">
        <v>41361</v>
      </c>
      <c r="M24" s="165">
        <v>41361</v>
      </c>
      <c r="N24" s="90">
        <f t="shared" si="0"/>
        <v>1</v>
      </c>
      <c r="O24" s="102"/>
    </row>
    <row r="25" spans="1:15" ht="12">
      <c r="A25" s="84">
        <v>21</v>
      </c>
      <c r="B25" s="85">
        <v>21</v>
      </c>
      <c r="C25" s="86" t="str">
        <f>VLOOKUP(B25,Planificación!$B$13:$E$95,2,FALSE)</f>
        <v>Desarrollo de Sistemas</v>
      </c>
      <c r="D25" s="87" t="str">
        <f>VLOOKUP(B25,Planificación!$B$13:$E$95,4,FALSE)</f>
        <v>Registros de Riesgos</v>
      </c>
      <c r="E25" s="86" t="str">
        <f>VLOOKUP(B25,Planificación!$B$13:$G$95,5,FALSE)</f>
        <v>Michel Aguilar</v>
      </c>
      <c r="F25" s="86" t="str">
        <f>VLOOKUP(B25,Planificación!$B$13:$G$95,6,FALSE)</f>
        <v>Amira Lanao</v>
      </c>
      <c r="G25" s="110" t="s">
        <v>164</v>
      </c>
      <c r="H25" s="88"/>
      <c r="I25" s="88"/>
      <c r="J25" s="88" t="s">
        <v>173</v>
      </c>
      <c r="K25" s="89"/>
      <c r="L25" s="165">
        <v>41367</v>
      </c>
      <c r="M25" s="165">
        <v>41367</v>
      </c>
      <c r="N25" s="90">
        <f t="shared" si="0"/>
        <v>1</v>
      </c>
      <c r="O25" s="102"/>
    </row>
    <row r="26" spans="1:15" ht="12">
      <c r="A26" s="84">
        <v>22</v>
      </c>
      <c r="B26" s="85">
        <v>22</v>
      </c>
      <c r="C26" s="86" t="str">
        <f>VLOOKUP(B26,Planificación!$B$13:$E$95,2,FALSE)</f>
        <v>Desarrollo de Sistemas</v>
      </c>
      <c r="D26" s="87" t="str">
        <f>VLOOKUP(B26,Planificación!$B$13:$E$95,4,FALSE)</f>
        <v>Planes de Prueba</v>
      </c>
      <c r="E26" s="86" t="str">
        <f>VLOOKUP(B26,Planificación!$B$13:$G$95,5,FALSE)</f>
        <v>Michel Aguilar</v>
      </c>
      <c r="F26" s="86" t="str">
        <f>VLOOKUP(B26,Planificación!$B$13:$G$95,6,FALSE)</f>
        <v>Amira Lanao</v>
      </c>
      <c r="G26" s="110" t="s">
        <v>164</v>
      </c>
      <c r="H26" s="88"/>
      <c r="I26" s="88"/>
      <c r="J26" s="88" t="s">
        <v>173</v>
      </c>
      <c r="K26" s="89"/>
      <c r="L26" s="165">
        <v>41369</v>
      </c>
      <c r="M26" s="165">
        <v>41369</v>
      </c>
      <c r="N26" s="90">
        <f t="shared" si="0"/>
        <v>1</v>
      </c>
      <c r="O26" s="102"/>
    </row>
    <row r="27" spans="1:15" ht="24">
      <c r="A27" s="84">
        <v>23</v>
      </c>
      <c r="B27" s="85">
        <v>23</v>
      </c>
      <c r="C27" s="86" t="str">
        <f>VLOOKUP(B27,Planificación!$B$13:$E$95,2,FALSE)</f>
        <v>Desarrollo de Sistemas</v>
      </c>
      <c r="D27" s="87" t="str">
        <f>VLOOKUP(B27,Planificación!$B$13:$E$95,4,FALSE)</f>
        <v>Desarrollo de logica de negocio Ajustado</v>
      </c>
      <c r="E27" s="86" t="str">
        <f>VLOOKUP(B27,Planificación!$B$13:$G$95,5,FALSE)</f>
        <v>Michel Aguilar</v>
      </c>
      <c r="F27" s="86" t="str">
        <f>VLOOKUP(B27,Planificación!$B$13:$G$95,6,FALSE)</f>
        <v>Amira Lanao</v>
      </c>
      <c r="G27" s="110" t="s">
        <v>164</v>
      </c>
      <c r="H27" s="88"/>
      <c r="I27" s="88"/>
      <c r="J27" s="88" t="s">
        <v>173</v>
      </c>
      <c r="K27" s="89"/>
      <c r="L27" s="165">
        <v>41417</v>
      </c>
      <c r="M27" s="165">
        <v>41417</v>
      </c>
      <c r="N27" s="90">
        <f t="shared" si="0"/>
        <v>1</v>
      </c>
      <c r="O27" s="102"/>
    </row>
    <row r="28" spans="1:15" ht="24">
      <c r="A28" s="84">
        <v>24</v>
      </c>
      <c r="B28" s="85">
        <v>24</v>
      </c>
      <c r="C28" s="86" t="str">
        <f>VLOOKUP(B28,Planificación!$B$13:$E$95,2,FALSE)</f>
        <v>Desarrollo de Sistemas</v>
      </c>
      <c r="D28" s="87" t="str">
        <f>VLOOKUP(B28,Planificación!$B$13:$E$95,4,FALSE)</f>
        <v>Desarrollo de Persistencia de Datos</v>
      </c>
      <c r="E28" s="86" t="str">
        <f>VLOOKUP(B28,Planificación!$B$13:$G$95,5,FALSE)</f>
        <v>Michel Aguilar</v>
      </c>
      <c r="F28" s="86" t="str">
        <f>VLOOKUP(B28,Planificación!$B$13:$G$95,6,FALSE)</f>
        <v>Amira Lanao</v>
      </c>
      <c r="G28" s="110" t="s">
        <v>164</v>
      </c>
      <c r="H28" s="88"/>
      <c r="I28" s="88"/>
      <c r="J28" s="88" t="s">
        <v>173</v>
      </c>
      <c r="K28" s="89"/>
      <c r="L28" s="165">
        <v>41373</v>
      </c>
      <c r="M28" s="165">
        <v>41373</v>
      </c>
      <c r="N28" s="90">
        <f t="shared" si="0"/>
        <v>1</v>
      </c>
      <c r="O28" s="102"/>
    </row>
    <row r="29" spans="1:15" ht="24">
      <c r="A29" s="84">
        <v>25</v>
      </c>
      <c r="B29" s="85">
        <v>25</v>
      </c>
      <c r="C29" s="86" t="str">
        <f>VLOOKUP(B29,Planificación!$B$13:$E$95,2,FALSE)</f>
        <v>Desarrollo de Sistemas</v>
      </c>
      <c r="D29" s="87" t="str">
        <f>VLOOKUP(B29,Planificación!$B$13:$E$95,4,FALSE)</f>
        <v>Acta de Aceptacion de Entregables</v>
      </c>
      <c r="E29" s="86" t="str">
        <f>VLOOKUP(B29,Planificación!$B$13:$G$95,5,FALSE)</f>
        <v>Michel Aguilar</v>
      </c>
      <c r="F29" s="86" t="str">
        <f>VLOOKUP(B29,Planificación!$B$13:$G$95,6,FALSE)</f>
        <v>Amira Lanao</v>
      </c>
      <c r="G29" s="110" t="s">
        <v>164</v>
      </c>
      <c r="H29" s="88"/>
      <c r="I29" s="88"/>
      <c r="J29" s="88" t="s">
        <v>173</v>
      </c>
      <c r="K29" s="89"/>
      <c r="L29" s="165">
        <v>41375</v>
      </c>
      <c r="M29" s="165">
        <v>41375</v>
      </c>
      <c r="N29" s="90">
        <f t="shared" si="0"/>
        <v>1</v>
      </c>
      <c r="O29" s="102"/>
    </row>
    <row r="30" spans="1:15" ht="12">
      <c r="A30" s="84">
        <v>26</v>
      </c>
      <c r="B30" s="85">
        <v>26</v>
      </c>
      <c r="C30" s="86" t="str">
        <f>VLOOKUP(B30,Planificación!$B$13:$E$95,2,FALSE)</f>
        <v>Desarrollo de Sistemas</v>
      </c>
      <c r="D30" s="87" t="str">
        <f>VLOOKUP(B30,Planificación!$B$13:$E$95,4,FALSE)</f>
        <v>Pruebas Funcionales</v>
      </c>
      <c r="E30" s="86" t="str">
        <f>VLOOKUP(B30,Planificación!$B$13:$G$95,5,FALSE)</f>
        <v>Michel Aguilar</v>
      </c>
      <c r="F30" s="86" t="str">
        <f>VLOOKUP(B30,Planificación!$B$13:$G$95,6,FALSE)</f>
        <v>Amira Lanao</v>
      </c>
      <c r="G30" s="110" t="s">
        <v>164</v>
      </c>
      <c r="H30" s="88"/>
      <c r="I30" s="88"/>
      <c r="J30" s="88" t="s">
        <v>173</v>
      </c>
      <c r="K30" s="89"/>
      <c r="L30" s="165">
        <v>41375</v>
      </c>
      <c r="M30" s="165">
        <v>41375</v>
      </c>
      <c r="N30" s="90">
        <f t="shared" si="0"/>
        <v>1</v>
      </c>
      <c r="O30" s="102"/>
    </row>
    <row r="31" spans="1:15" ht="12">
      <c r="A31" s="84">
        <v>27</v>
      </c>
      <c r="B31" s="85">
        <v>27</v>
      </c>
      <c r="C31" s="86" t="str">
        <f>VLOOKUP(B31,Planificación!$B$13:$E$95,2,FALSE)</f>
        <v>Desarrollo de Sistemas</v>
      </c>
      <c r="D31" s="87" t="str">
        <f>VLOOKUP(B31,Planificación!$B$13:$E$95,4,FALSE)</f>
        <v>Métricas de Calidad</v>
      </c>
      <c r="E31" s="86" t="str">
        <f>VLOOKUP(B31,Planificación!$B$13:$G$95,5,FALSE)</f>
        <v>Michel Aguilar</v>
      </c>
      <c r="F31" s="86" t="str">
        <f>VLOOKUP(B31,Planificación!$B$13:$G$95,6,FALSE)</f>
        <v>Amira Lanao</v>
      </c>
      <c r="G31" s="110" t="s">
        <v>164</v>
      </c>
      <c r="H31" s="88"/>
      <c r="I31" s="88"/>
      <c r="J31" s="88" t="s">
        <v>173</v>
      </c>
      <c r="K31" s="89"/>
      <c r="L31" s="165">
        <v>41418</v>
      </c>
      <c r="M31" s="165">
        <v>41418</v>
      </c>
      <c r="N31" s="90">
        <f t="shared" si="0"/>
        <v>1</v>
      </c>
      <c r="O31" s="102"/>
    </row>
    <row r="32" spans="1:15" ht="12">
      <c r="A32" s="84">
        <v>28</v>
      </c>
      <c r="B32" s="85">
        <v>28</v>
      </c>
      <c r="C32" s="86" t="str">
        <f>VLOOKUP(B32,Planificación!$B$13:$E$95,2,FALSE)</f>
        <v>Desarrollo de Sistemas</v>
      </c>
      <c r="D32" s="87" t="str">
        <f>VLOOKUP(B32,Planificación!$B$13:$E$95,4,FALSE)</f>
        <v>Manual de Usuario</v>
      </c>
      <c r="E32" s="86" t="str">
        <f>VLOOKUP(B32,Planificación!$B$13:$G$95,5,FALSE)</f>
        <v>Michel Aguilar</v>
      </c>
      <c r="F32" s="86" t="str">
        <f>VLOOKUP(B32,Planificación!$B$13:$G$95,6,FALSE)</f>
        <v>Amira Lanao</v>
      </c>
      <c r="G32" s="110" t="s">
        <v>164</v>
      </c>
      <c r="H32" s="88"/>
      <c r="I32" s="88"/>
      <c r="J32" s="88" t="s">
        <v>173</v>
      </c>
      <c r="K32" s="89"/>
      <c r="L32" s="165">
        <v>41421</v>
      </c>
      <c r="M32" s="165">
        <v>41421</v>
      </c>
      <c r="N32" s="90">
        <f t="shared" si="0"/>
        <v>1</v>
      </c>
      <c r="O32" s="102"/>
    </row>
    <row r="33" spans="1:15" ht="12">
      <c r="A33" s="84">
        <v>29</v>
      </c>
      <c r="B33" s="85">
        <v>29</v>
      </c>
      <c r="C33" s="86" t="str">
        <f>VLOOKUP(B33,Planificación!$B$13:$E$95,2,FALSE)</f>
        <v>Desarrollo de Sistemas</v>
      </c>
      <c r="D33" s="87" t="str">
        <f>VLOOKUP(B33,Planificación!$B$13:$E$95,4,FALSE)</f>
        <v>Registro de Riesgos</v>
      </c>
      <c r="E33" s="86" t="str">
        <f>VLOOKUP(B33,Planificación!$B$13:$G$95,5,FALSE)</f>
        <v>Michel Aguilar</v>
      </c>
      <c r="F33" s="86" t="str">
        <f>VLOOKUP(B33,Planificación!$B$13:$G$95,6,FALSE)</f>
        <v>Amira Lanao</v>
      </c>
      <c r="G33" s="110" t="s">
        <v>164</v>
      </c>
      <c r="H33" s="88"/>
      <c r="I33" s="88"/>
      <c r="J33" s="88" t="s">
        <v>173</v>
      </c>
      <c r="K33" s="89"/>
      <c r="L33" s="165">
        <v>41419</v>
      </c>
      <c r="M33" s="165">
        <v>41419</v>
      </c>
      <c r="N33" s="90">
        <f t="shared" si="0"/>
        <v>1</v>
      </c>
      <c r="O33" s="102"/>
    </row>
    <row r="34" spans="1:15" ht="12">
      <c r="A34" s="84">
        <v>30</v>
      </c>
      <c r="B34" s="85">
        <v>30</v>
      </c>
      <c r="C34" s="86" t="str">
        <f>VLOOKUP(B34,Planificación!$B$13:$E$95,2,FALSE)</f>
        <v>Desarrollo de Sistemas</v>
      </c>
      <c r="D34" s="87" t="str">
        <f>VLOOKUP(B34,Planificación!$B$13:$E$95,4,FALSE)</f>
        <v>Plan de Capacitación</v>
      </c>
      <c r="E34" s="86" t="str">
        <f>VLOOKUP(B34,Planificación!$B$13:$G$95,5,FALSE)</f>
        <v>Michel Aguilar</v>
      </c>
      <c r="F34" s="86" t="str">
        <f>VLOOKUP(B34,Planificación!$B$13:$G$95,6,FALSE)</f>
        <v>Amira Lanao</v>
      </c>
      <c r="G34" s="110" t="s">
        <v>164</v>
      </c>
      <c r="H34" s="88"/>
      <c r="I34" s="88"/>
      <c r="J34" s="88" t="s">
        <v>173</v>
      </c>
      <c r="K34" s="89"/>
      <c r="L34" s="165">
        <v>41422</v>
      </c>
      <c r="M34" s="165">
        <v>41422</v>
      </c>
      <c r="N34" s="90">
        <f t="shared" si="0"/>
        <v>1</v>
      </c>
      <c r="O34" s="102"/>
    </row>
    <row r="35" spans="1:15" ht="12">
      <c r="A35" s="84">
        <v>31</v>
      </c>
      <c r="B35" s="85">
        <v>31</v>
      </c>
      <c r="C35" s="86" t="str">
        <f>VLOOKUP(B35,Planificación!$B$13:$E$95,2,FALSE)</f>
        <v>Desarrollo de Sistemas</v>
      </c>
      <c r="D35" s="87" t="str">
        <f>VLOOKUP(B35,Planificación!$B$13:$E$95,4,FALSE)</f>
        <v>Pruebas Unitarias</v>
      </c>
      <c r="E35" s="86" t="str">
        <f>VLOOKUP(B35,Planificación!$B$13:$G$95,5,FALSE)</f>
        <v>Michel Aguilar</v>
      </c>
      <c r="F35" s="86" t="str">
        <f>VLOOKUP(B35,Planificación!$B$13:$G$95,6,FALSE)</f>
        <v>Amira Lanao</v>
      </c>
      <c r="G35" s="110" t="s">
        <v>164</v>
      </c>
      <c r="H35" s="88"/>
      <c r="I35" s="88"/>
      <c r="J35" s="88" t="s">
        <v>173</v>
      </c>
      <c r="K35" s="89"/>
      <c r="L35" s="165">
        <v>41424</v>
      </c>
      <c r="M35" s="165">
        <v>41424</v>
      </c>
      <c r="N35" s="90">
        <f t="shared" si="0"/>
        <v>1</v>
      </c>
      <c r="O35" s="102"/>
    </row>
    <row r="36" spans="1:15" ht="12">
      <c r="A36" s="84">
        <v>32</v>
      </c>
      <c r="B36" s="85">
        <v>32</v>
      </c>
      <c r="C36" s="86" t="str">
        <f>VLOOKUP(B36,Planificación!$B$13:$E$95,2,FALSE)</f>
        <v>Desarrollo de Sistemas</v>
      </c>
      <c r="D36" s="87" t="str">
        <f>VLOOKUP(B36,Planificación!$B$13:$E$95,4,FALSE)</f>
        <v>Pruebas Integrales</v>
      </c>
      <c r="E36" s="86" t="str">
        <f>VLOOKUP(B36,Planificación!$B$13:$G$95,5,FALSE)</f>
        <v>Michel Aguilar</v>
      </c>
      <c r="F36" s="86" t="str">
        <f>VLOOKUP(B36,Planificación!$B$13:$G$95,6,FALSE)</f>
        <v>Amira Lanao</v>
      </c>
      <c r="G36" s="110" t="s">
        <v>164</v>
      </c>
      <c r="H36" s="88"/>
      <c r="I36" s="88"/>
      <c r="J36" s="88" t="s">
        <v>173</v>
      </c>
      <c r="K36" s="89"/>
      <c r="L36" s="165">
        <v>41425</v>
      </c>
      <c r="M36" s="165">
        <v>41425</v>
      </c>
      <c r="N36" s="90">
        <f t="shared" si="0"/>
        <v>1</v>
      </c>
      <c r="O36" s="102"/>
    </row>
    <row r="37" spans="1:15" s="164" customFormat="1" ht="17.25" customHeight="1">
      <c r="A37" s="84">
        <v>33</v>
      </c>
      <c r="B37" s="85">
        <v>33</v>
      </c>
      <c r="C37" s="159" t="str">
        <f>VLOOKUP(B37,Planificación!$B$13:$E$95,2,FALSE)</f>
        <v>Desarrollo de Sistemas</v>
      </c>
      <c r="D37" s="160" t="str">
        <f>VLOOKUP(B37,Planificación!$B$13:$E$95,4,FALSE)</f>
        <v>Pruebas en Producción</v>
      </c>
      <c r="E37" s="159" t="str">
        <f>VLOOKUP(B37,Planificación!$B$13:$G$95,5,FALSE)</f>
        <v>Michel Aguilar</v>
      </c>
      <c r="F37" s="159" t="str">
        <f>VLOOKUP(B37,Planificación!$B$13:$G$95,6,FALSE)</f>
        <v>Amira Lanao</v>
      </c>
      <c r="G37" s="110" t="s">
        <v>164</v>
      </c>
      <c r="H37" s="161"/>
      <c r="I37" s="161"/>
      <c r="J37" s="88" t="s">
        <v>173</v>
      </c>
      <c r="K37" s="162"/>
      <c r="L37" s="165">
        <v>41428</v>
      </c>
      <c r="M37" s="165">
        <v>41428</v>
      </c>
      <c r="N37" s="90">
        <f t="shared" si="0"/>
        <v>1</v>
      </c>
      <c r="O37" s="163"/>
    </row>
    <row r="38" spans="1:15" s="164" customFormat="1" ht="17.25" customHeight="1">
      <c r="A38" s="84">
        <v>34</v>
      </c>
      <c r="B38" s="85">
        <v>34</v>
      </c>
      <c r="C38" s="159" t="str">
        <f>VLOOKUP(B38,Planificación!$B$13:$E$95,2,FALSE)</f>
        <v>Desarrollo de Sistemas</v>
      </c>
      <c r="D38" s="160" t="str">
        <f>VLOOKUP(B38,Planificación!$B$13:$E$95,4,FALSE)</f>
        <v>Implementación</v>
      </c>
      <c r="E38" s="159" t="str">
        <f>VLOOKUP(B38,Planificación!$B$13:$G$95,5,FALSE)</f>
        <v>Michel Aguilar</v>
      </c>
      <c r="F38" s="159" t="str">
        <f>VLOOKUP(B38,Planificación!$B$13:$G$95,6,FALSE)</f>
        <v>Amira Lanao</v>
      </c>
      <c r="G38" s="110" t="s">
        <v>164</v>
      </c>
      <c r="H38" s="161"/>
      <c r="I38" s="161"/>
      <c r="J38" s="88" t="s">
        <v>173</v>
      </c>
      <c r="K38" s="162"/>
      <c r="L38" s="165">
        <v>41430</v>
      </c>
      <c r="M38" s="165">
        <v>41430</v>
      </c>
      <c r="N38" s="90">
        <f t="shared" si="0"/>
        <v>1</v>
      </c>
      <c r="O38" s="163"/>
    </row>
    <row r="39" spans="1:15" s="164" customFormat="1" ht="17.25" customHeight="1">
      <c r="A39" s="84">
        <v>35</v>
      </c>
      <c r="B39" s="85">
        <v>35</v>
      </c>
      <c r="C39" s="159" t="str">
        <f>VLOOKUP(B39,Planificación!$B$13:$E$95,2,FALSE)</f>
        <v>Desarrollo de Sistemas</v>
      </c>
      <c r="D39" s="160" t="str">
        <f>VLOOKUP(B39,Planificación!$B$13:$E$95,4,FALSE)</f>
        <v>Acta de Conformidad de Capacitacion</v>
      </c>
      <c r="E39" s="159" t="str">
        <f>VLOOKUP(B39,Planificación!$B$13:$G$95,5,FALSE)</f>
        <v>Michel Aguilar</v>
      </c>
      <c r="F39" s="159" t="str">
        <f>VLOOKUP(B39,Planificación!$B$13:$G$95,6,FALSE)</f>
        <v>Amira Lanao</v>
      </c>
      <c r="G39" s="110" t="s">
        <v>164</v>
      </c>
      <c r="H39" s="161"/>
      <c r="I39" s="161"/>
      <c r="J39" s="88" t="s">
        <v>173</v>
      </c>
      <c r="K39" s="162"/>
      <c r="L39" s="165">
        <v>41431</v>
      </c>
      <c r="M39" s="165">
        <v>41431</v>
      </c>
      <c r="N39" s="90">
        <f t="shared" si="0"/>
        <v>1</v>
      </c>
      <c r="O39" s="163"/>
    </row>
    <row r="40" spans="1:15" s="164" customFormat="1" ht="17.25" customHeight="1">
      <c r="A40" s="84">
        <v>36</v>
      </c>
      <c r="B40" s="85">
        <v>36</v>
      </c>
      <c r="C40" s="159" t="str">
        <f>VLOOKUP(B40,Planificación!$B$13:$E$95,2,FALSE)</f>
        <v>Desarrollo de Sistemas</v>
      </c>
      <c r="D40" s="160" t="str">
        <f>VLOOKUP(B40,Planificación!$B$13:$E$95,4,FALSE)</f>
        <v>Acta de Finalización del Proyecto</v>
      </c>
      <c r="E40" s="159" t="str">
        <f>VLOOKUP(B40,Planificación!$B$13:$G$95,5,FALSE)</f>
        <v>Michel Aguilar</v>
      </c>
      <c r="F40" s="159" t="str">
        <f>VLOOKUP(B40,Planificación!$B$13:$G$95,6,FALSE)</f>
        <v>Amira Lanao</v>
      </c>
      <c r="G40" s="110" t="s">
        <v>164</v>
      </c>
      <c r="H40" s="161"/>
      <c r="I40" s="161"/>
      <c r="J40" s="88" t="s">
        <v>173</v>
      </c>
      <c r="K40" s="162"/>
      <c r="L40" s="165">
        <v>41431</v>
      </c>
      <c r="M40" s="165">
        <v>41431</v>
      </c>
      <c r="N40" s="90">
        <f t="shared" si="0"/>
        <v>1</v>
      </c>
      <c r="O40" s="163"/>
    </row>
  </sheetData>
  <mergeCells count="1">
    <mergeCell ref="A1:N1"/>
  </mergeCells>
  <phoneticPr fontId="4" type="noConversion"/>
  <dataValidations count="2">
    <dataValidation type="list" allowBlank="1" showInputMessage="1" showErrorMessage="1" sqref="H5:H40">
      <formula1>TiposNC</formula1>
    </dataValidation>
    <dataValidation type="list" allowBlank="1" showInputMessage="1" showErrorMessage="1" sqref="I5:I4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74"/>
  <sheetViews>
    <sheetView showGridLines="0" workbookViewId="0">
      <selection activeCell="C29" sqref="C29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9"/>
      <c r="C2" s="222" t="s">
        <v>2</v>
      </c>
      <c r="D2" s="222"/>
      <c r="E2" s="222"/>
      <c r="F2" s="222"/>
      <c r="G2" s="222"/>
      <c r="H2" s="222"/>
      <c r="I2" s="222"/>
      <c r="J2" s="222"/>
      <c r="K2" s="222"/>
    </row>
    <row r="3" spans="1:11" s="2" customFormat="1" ht="16.5" customHeight="1">
      <c r="A3" s="10"/>
    </row>
    <row r="4" spans="1:11" s="2" customFormat="1">
      <c r="A4" s="10"/>
      <c r="C4" s="223" t="s">
        <v>113</v>
      </c>
      <c r="D4" s="223"/>
      <c r="E4" s="212" t="str">
        <f>IF(Planificación!D6&lt;&gt;"",Planificación!D6,"")</f>
        <v>Amira Lanao</v>
      </c>
      <c r="F4" s="213"/>
      <c r="G4" s="213"/>
      <c r="H4" s="213"/>
      <c r="I4" s="214"/>
    </row>
    <row r="5" spans="1:11" s="2" customFormat="1">
      <c r="A5" s="10"/>
      <c r="C5" s="224" t="str">
        <f>Planificación!B7</f>
        <v>Analista de Calidad</v>
      </c>
      <c r="D5" s="225"/>
      <c r="E5" s="212" t="str">
        <f>IF(Planificación!D7&lt;&gt;"",Planificación!D7,"")</f>
        <v>Michel Aguilar</v>
      </c>
      <c r="F5" s="213"/>
      <c r="G5" s="213"/>
      <c r="H5" s="213"/>
      <c r="I5" s="214"/>
    </row>
    <row r="6" spans="1:11" s="2" customFormat="1">
      <c r="A6" s="10"/>
      <c r="C6" s="210" t="s">
        <v>9</v>
      </c>
      <c r="D6" s="211"/>
      <c r="E6" s="212" t="str">
        <f>IF(Planificación!D8&lt;&gt;"",Planificación!D8,"")</f>
        <v>Gino Guzman, Amira Lanao</v>
      </c>
      <c r="F6" s="213"/>
      <c r="G6" s="213"/>
      <c r="H6" s="213"/>
      <c r="I6" s="214"/>
    </row>
    <row r="7" spans="1:11" s="2" customFormat="1" ht="24" customHeight="1">
      <c r="A7" s="10"/>
      <c r="C7" s="216" t="s">
        <v>21</v>
      </c>
      <c r="D7" s="216"/>
      <c r="E7" s="217">
        <f>IF(Planificación!D9&lt;&gt;"",Planificación!D9,"")</f>
        <v>41360</v>
      </c>
      <c r="F7" s="218"/>
      <c r="G7" s="219" t="s">
        <v>22</v>
      </c>
      <c r="H7" s="220"/>
      <c r="I7" s="91">
        <f>IF(Planificación!F9&lt;&gt;"",Planificación!F9,"")</f>
        <v>41383</v>
      </c>
    </row>
    <row r="8" spans="1:11" s="2" customFormat="1">
      <c r="A8" s="10"/>
      <c r="C8" s="216" t="s">
        <v>1</v>
      </c>
      <c r="D8" s="221"/>
      <c r="E8" s="212" t="str">
        <f>IF(Planificación!D10&lt;&gt;"",Planificación!D10,"")</f>
        <v/>
      </c>
      <c r="F8" s="213"/>
      <c r="G8" s="213"/>
      <c r="H8" s="213"/>
      <c r="I8" s="214"/>
    </row>
    <row r="13" spans="1:11" ht="15">
      <c r="C13" s="215" t="s">
        <v>31</v>
      </c>
      <c r="D13" s="215"/>
      <c r="E13" s="11"/>
      <c r="F13" s="11"/>
      <c r="G13" s="11"/>
      <c r="H13" s="11"/>
      <c r="I13" s="11"/>
      <c r="J13" s="8"/>
    </row>
    <row r="14" spans="1:11">
      <c r="C14" s="94" t="s">
        <v>40</v>
      </c>
      <c r="D14" s="92">
        <v>16</v>
      </c>
    </row>
    <row r="15" spans="1:11" ht="14.25" customHeight="1">
      <c r="C15" s="94" t="s">
        <v>24</v>
      </c>
      <c r="D15" s="92">
        <f>D14-D16</f>
        <v>-20</v>
      </c>
    </row>
    <row r="16" spans="1:11">
      <c r="C16" s="94" t="s">
        <v>41</v>
      </c>
      <c r="D16" s="92">
        <f>COUNT(Planificación!L13:L48)</f>
        <v>36</v>
      </c>
    </row>
    <row r="17" spans="3:5">
      <c r="C17" s="94" t="s">
        <v>19</v>
      </c>
      <c r="D17" s="93">
        <f>(D16/(IF(D14=0,1,D14)))</f>
        <v>2.25</v>
      </c>
    </row>
    <row r="18" spans="3:5">
      <c r="C18" s="94" t="s">
        <v>20</v>
      </c>
      <c r="D18" s="93">
        <f>1-D17</f>
        <v>-1.25</v>
      </c>
    </row>
    <row r="19" spans="3:5">
      <c r="C19" s="21"/>
      <c r="D19" s="22"/>
      <c r="E19" s="8"/>
    </row>
    <row r="20" spans="3:5">
      <c r="C20" s="104"/>
      <c r="D20" s="22"/>
      <c r="E20" s="8"/>
    </row>
    <row r="21" spans="3:5">
      <c r="C21" s="104"/>
      <c r="D21" s="22"/>
      <c r="E21" s="8"/>
    </row>
    <row r="22" spans="3:5">
      <c r="C22" s="104"/>
      <c r="D22" s="22"/>
      <c r="E22" s="8"/>
    </row>
    <row r="23" spans="3:5">
      <c r="C23" s="104"/>
      <c r="D23" s="22"/>
      <c r="E23" s="8"/>
    </row>
    <row r="24" spans="3:5">
      <c r="C24" s="104"/>
      <c r="D24" s="22"/>
      <c r="E24" s="8"/>
    </row>
    <row r="25" spans="3:5">
      <c r="C25" s="104"/>
      <c r="D25" s="22"/>
      <c r="E25" s="8"/>
    </row>
    <row r="26" spans="3:5">
      <c r="C26" s="104"/>
      <c r="D26" s="22"/>
      <c r="E26" s="8"/>
    </row>
    <row r="27" spans="3:5">
      <c r="C27" s="104"/>
      <c r="D27" s="22"/>
      <c r="E27" s="8"/>
    </row>
    <row r="28" spans="3:5">
      <c r="C28" s="104"/>
      <c r="D28" s="22"/>
      <c r="E28" s="8"/>
    </row>
    <row r="30" spans="3:5" ht="15" customHeight="1">
      <c r="C30" s="209" t="s">
        <v>39</v>
      </c>
      <c r="D30" s="209"/>
    </row>
    <row r="31" spans="3:5">
      <c r="C31" s="30" t="s">
        <v>35</v>
      </c>
      <c r="D31" s="29" t="s">
        <v>16</v>
      </c>
    </row>
    <row r="32" spans="3:5">
      <c r="C32" s="96" t="s">
        <v>147</v>
      </c>
      <c r="D32" s="95">
        <f>COUNTIF('Seguimiento de NC'!$H$5:$H$161,C32)</f>
        <v>2</v>
      </c>
    </row>
    <row r="33" spans="3:4">
      <c r="C33" s="96" t="s">
        <v>148</v>
      </c>
      <c r="D33" s="95">
        <f>COUNTIF('Seguimiento de NC'!$H$5:$H$161,C33)</f>
        <v>0</v>
      </c>
    </row>
    <row r="34" spans="3:4">
      <c r="C34" s="96" t="s">
        <v>149</v>
      </c>
      <c r="D34" s="95">
        <f>COUNTIF('Seguimiento de NC'!$H$5:$H$161,C34)</f>
        <v>1</v>
      </c>
    </row>
    <row r="35" spans="3:4">
      <c r="C35" s="96" t="s">
        <v>37</v>
      </c>
      <c r="D35" s="95">
        <f>COUNTIF('Seguimiento de NC'!$H$5:$H$161,C35)</f>
        <v>0</v>
      </c>
    </row>
    <row r="36" spans="3:4">
      <c r="C36" s="96" t="s">
        <v>36</v>
      </c>
      <c r="D36" s="95">
        <f>COUNTIF('Seguimiento de NC'!$H$5:$H$161,C36)</f>
        <v>1</v>
      </c>
    </row>
    <row r="37" spans="3:4">
      <c r="C37" s="97" t="s">
        <v>16</v>
      </c>
      <c r="D37" s="98">
        <f>SUM(D32:D36)</f>
        <v>4</v>
      </c>
    </row>
    <row r="52" spans="3:4" ht="15">
      <c r="C52" s="209" t="s">
        <v>108</v>
      </c>
      <c r="D52" s="209"/>
    </row>
    <row r="53" spans="3:4">
      <c r="C53" s="97" t="s">
        <v>109</v>
      </c>
      <c r="D53" s="95">
        <f>Planificación!J49</f>
        <v>114</v>
      </c>
    </row>
    <row r="54" spans="3:4">
      <c r="C54" s="97" t="s">
        <v>110</v>
      </c>
      <c r="D54" s="95">
        <f>Planificación!M49</f>
        <v>113</v>
      </c>
    </row>
    <row r="55" spans="3:4">
      <c r="C55" s="97" t="s">
        <v>16</v>
      </c>
      <c r="D55" s="95">
        <f>D53-D54</f>
        <v>1</v>
      </c>
    </row>
    <row r="69" spans="3:4" ht="15">
      <c r="C69" s="209" t="s">
        <v>146</v>
      </c>
      <c r="D69" s="209"/>
    </row>
    <row r="70" spans="3:4">
      <c r="C70" s="30" t="s">
        <v>35</v>
      </c>
      <c r="D70" s="29" t="s">
        <v>16</v>
      </c>
    </row>
    <row r="71" spans="3:4">
      <c r="C71" s="101" t="s">
        <v>95</v>
      </c>
      <c r="D71" s="95">
        <f>COUNTIF('Seguimiento de NC'!$I$5:$I$161,C71)</f>
        <v>1</v>
      </c>
    </row>
    <row r="72" spans="3:4">
      <c r="C72" s="101" t="s">
        <v>97</v>
      </c>
      <c r="D72" s="95">
        <f>COUNTIF('Seguimiento de NC'!$I$5:$I$161,C72)</f>
        <v>3</v>
      </c>
    </row>
    <row r="73" spans="3:4">
      <c r="C73" s="101" t="s">
        <v>98</v>
      </c>
      <c r="D73" s="95">
        <f>COUNTIF('Seguimiento de NC'!$I$5:$I$161,C73)</f>
        <v>0</v>
      </c>
    </row>
    <row r="74" spans="3:4">
      <c r="C74" s="97" t="s">
        <v>16</v>
      </c>
      <c r="D74" s="98">
        <f>SUM(D71:D73)</f>
        <v>4</v>
      </c>
    </row>
  </sheetData>
  <mergeCells count="16">
    <mergeCell ref="C2:K2"/>
    <mergeCell ref="C4:D4"/>
    <mergeCell ref="E4:I4"/>
    <mergeCell ref="C5:D5"/>
    <mergeCell ref="E5:I5"/>
    <mergeCell ref="C69:D69"/>
    <mergeCell ref="C6:D6"/>
    <mergeCell ref="E6:I6"/>
    <mergeCell ref="E8:I8"/>
    <mergeCell ref="C13:D13"/>
    <mergeCell ref="C52:D52"/>
    <mergeCell ref="C7:D7"/>
    <mergeCell ref="E7:F7"/>
    <mergeCell ref="G7:H7"/>
    <mergeCell ref="C8:D8"/>
    <mergeCell ref="C30:D30"/>
  </mergeCells>
  <phoneticPr fontId="4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53:D55 D15:D18 D35:D36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85" zoomScaleNormal="85" workbookViewId="0">
      <selection activeCell="D12" sqref="D12"/>
    </sheetView>
  </sheetViews>
  <sheetFormatPr baseColWidth="10" defaultColWidth="9.140625" defaultRowHeight="12.75"/>
  <cols>
    <col min="1" max="1" width="26.5703125" bestFit="1" customWidth="1"/>
    <col min="2" max="2" width="47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99" t="s">
        <v>122</v>
      </c>
      <c r="B2" s="99" t="s">
        <v>123</v>
      </c>
      <c r="D2" s="99" t="s">
        <v>33</v>
      </c>
      <c r="F2" s="99" t="s">
        <v>96</v>
      </c>
      <c r="H2" s="99" t="s">
        <v>121</v>
      </c>
      <c r="J2" s="99" t="s">
        <v>122</v>
      </c>
      <c r="K2" s="99" t="s">
        <v>125</v>
      </c>
    </row>
    <row r="3" spans="1:11" ht="13.5" thickBot="1">
      <c r="A3" s="106"/>
      <c r="B3" s="106"/>
      <c r="D3" s="101" t="s">
        <v>95</v>
      </c>
      <c r="F3" s="101" t="s">
        <v>155</v>
      </c>
      <c r="H3" s="101" t="s">
        <v>117</v>
      </c>
      <c r="J3" s="229" t="s">
        <v>117</v>
      </c>
      <c r="K3" s="108" t="s">
        <v>126</v>
      </c>
    </row>
    <row r="4" spans="1:11">
      <c r="A4" s="226" t="s">
        <v>150</v>
      </c>
      <c r="B4" s="124" t="s">
        <v>206</v>
      </c>
      <c r="D4" s="101" t="s">
        <v>97</v>
      </c>
      <c r="F4" s="101" t="s">
        <v>147</v>
      </c>
      <c r="H4" s="101" t="s">
        <v>118</v>
      </c>
      <c r="J4" s="229"/>
      <c r="K4" s="108" t="s">
        <v>127</v>
      </c>
    </row>
    <row r="5" spans="1:11">
      <c r="A5" s="227"/>
      <c r="B5" s="107" t="s">
        <v>207</v>
      </c>
      <c r="D5" s="101" t="s">
        <v>98</v>
      </c>
      <c r="F5" s="101" t="s">
        <v>148</v>
      </c>
      <c r="H5" s="101" t="s">
        <v>150</v>
      </c>
      <c r="J5" s="229"/>
      <c r="K5" s="108" t="s">
        <v>128</v>
      </c>
    </row>
    <row r="6" spans="1:11">
      <c r="A6" s="227"/>
      <c r="B6" s="107" t="s">
        <v>208</v>
      </c>
      <c r="F6" s="101" t="s">
        <v>149</v>
      </c>
      <c r="H6" s="101"/>
      <c r="J6" s="229"/>
      <c r="K6" s="108" t="s">
        <v>129</v>
      </c>
    </row>
    <row r="7" spans="1:11">
      <c r="A7" s="227"/>
      <c r="B7" s="107" t="s">
        <v>209</v>
      </c>
      <c r="F7" s="101" t="s">
        <v>37</v>
      </c>
      <c r="H7" s="101"/>
      <c r="J7" s="229" t="s">
        <v>124</v>
      </c>
      <c r="K7" s="108" t="s">
        <v>130</v>
      </c>
    </row>
    <row r="8" spans="1:11">
      <c r="A8" s="227"/>
      <c r="B8" s="107" t="s">
        <v>210</v>
      </c>
      <c r="F8" s="101" t="s">
        <v>36</v>
      </c>
      <c r="H8" s="101"/>
      <c r="J8" s="229"/>
      <c r="K8" s="108" t="s">
        <v>126</v>
      </c>
    </row>
    <row r="9" spans="1:11">
      <c r="A9" s="227"/>
      <c r="B9" s="107" t="s">
        <v>211</v>
      </c>
      <c r="J9" s="229"/>
      <c r="K9" s="108" t="s">
        <v>127</v>
      </c>
    </row>
    <row r="10" spans="1:11">
      <c r="A10" s="227"/>
      <c r="B10" s="107" t="s">
        <v>212</v>
      </c>
      <c r="F10" s="103"/>
      <c r="J10" s="229"/>
      <c r="K10" s="108" t="s">
        <v>131</v>
      </c>
    </row>
    <row r="11" spans="1:11">
      <c r="A11" s="227"/>
      <c r="B11" s="107" t="s">
        <v>213</v>
      </c>
      <c r="F11" s="103"/>
      <c r="J11" s="229"/>
      <c r="K11" s="108" t="s">
        <v>132</v>
      </c>
    </row>
    <row r="12" spans="1:11" ht="12.75" customHeight="1">
      <c r="A12" s="227"/>
      <c r="B12" s="107" t="s">
        <v>214</v>
      </c>
      <c r="F12" s="103"/>
      <c r="J12" s="229"/>
      <c r="K12" s="108" t="s">
        <v>128</v>
      </c>
    </row>
    <row r="13" spans="1:11">
      <c r="A13" s="227"/>
      <c r="B13" s="107" t="s">
        <v>215</v>
      </c>
      <c r="D13" s="109"/>
      <c r="J13" s="229"/>
      <c r="K13" s="108" t="s">
        <v>129</v>
      </c>
    </row>
    <row r="14" spans="1:11">
      <c r="A14" s="227"/>
      <c r="B14" s="107" t="s">
        <v>216</v>
      </c>
      <c r="J14" s="229" t="s">
        <v>119</v>
      </c>
      <c r="K14" s="108" t="s">
        <v>133</v>
      </c>
    </row>
    <row r="15" spans="1:11">
      <c r="A15" s="227"/>
      <c r="B15" s="107" t="s">
        <v>217</v>
      </c>
      <c r="J15" s="229"/>
      <c r="K15" s="108" t="s">
        <v>134</v>
      </c>
    </row>
    <row r="16" spans="1:11">
      <c r="A16" s="227"/>
      <c r="B16" s="107" t="s">
        <v>218</v>
      </c>
      <c r="J16" s="229"/>
      <c r="K16" s="108" t="s">
        <v>135</v>
      </c>
    </row>
    <row r="17" spans="1:11" ht="12.75" customHeight="1">
      <c r="A17" s="227"/>
      <c r="B17" s="107" t="s">
        <v>219</v>
      </c>
      <c r="J17" s="229"/>
      <c r="K17" s="108" t="s">
        <v>136</v>
      </c>
    </row>
    <row r="18" spans="1:11">
      <c r="A18" s="227"/>
      <c r="B18" s="107" t="s">
        <v>220</v>
      </c>
      <c r="J18" s="229"/>
      <c r="K18" s="108" t="s">
        <v>137</v>
      </c>
    </row>
    <row r="19" spans="1:11" ht="13.5" thickBot="1">
      <c r="A19" s="228"/>
      <c r="B19" s="125" t="s">
        <v>221</v>
      </c>
      <c r="J19" s="229"/>
      <c r="K19" s="108" t="s">
        <v>138</v>
      </c>
    </row>
    <row r="20" spans="1:11">
      <c r="J20" s="229"/>
      <c r="K20" s="108" t="s">
        <v>131</v>
      </c>
    </row>
    <row r="21" spans="1:11">
      <c r="J21" s="229"/>
      <c r="K21" s="108" t="s">
        <v>132</v>
      </c>
    </row>
    <row r="22" spans="1:11">
      <c r="J22" s="229"/>
      <c r="K22" s="108" t="s">
        <v>165</v>
      </c>
    </row>
    <row r="23" spans="1:11">
      <c r="J23" s="229"/>
      <c r="K23" s="108" t="s">
        <v>166</v>
      </c>
    </row>
    <row r="24" spans="1:11">
      <c r="J24" s="229" t="s">
        <v>169</v>
      </c>
      <c r="K24" s="108" t="s">
        <v>139</v>
      </c>
    </row>
    <row r="25" spans="1:11">
      <c r="J25" s="229"/>
      <c r="K25" s="108" t="s">
        <v>130</v>
      </c>
    </row>
    <row r="26" spans="1:11">
      <c r="J26" s="229"/>
      <c r="K26" s="108" t="s">
        <v>137</v>
      </c>
    </row>
    <row r="27" spans="1:11">
      <c r="J27" s="229"/>
      <c r="K27" s="108" t="s">
        <v>138</v>
      </c>
    </row>
    <row r="28" spans="1:11">
      <c r="J28" s="229"/>
      <c r="K28" s="108" t="s">
        <v>131</v>
      </c>
    </row>
    <row r="29" spans="1:11">
      <c r="J29" s="229"/>
      <c r="K29" s="108" t="s">
        <v>132</v>
      </c>
    </row>
    <row r="30" spans="1:11">
      <c r="J30" s="229"/>
      <c r="K30" s="108" t="s">
        <v>165</v>
      </c>
    </row>
    <row r="31" spans="1:11">
      <c r="J31" s="229" t="s">
        <v>170</v>
      </c>
      <c r="K31" s="108" t="s">
        <v>167</v>
      </c>
    </row>
    <row r="32" spans="1:11">
      <c r="J32" s="229"/>
      <c r="K32" s="108" t="s">
        <v>168</v>
      </c>
    </row>
    <row r="33" spans="10:11">
      <c r="J33" s="229"/>
      <c r="K33" s="108" t="s">
        <v>139</v>
      </c>
    </row>
    <row r="34" spans="10:11">
      <c r="J34" s="229"/>
      <c r="K34" s="108" t="s">
        <v>140</v>
      </c>
    </row>
    <row r="35" spans="10:11">
      <c r="J35" s="229"/>
      <c r="K35" s="108" t="s">
        <v>141</v>
      </c>
    </row>
    <row r="36" spans="10:11">
      <c r="J36" s="229" t="s">
        <v>120</v>
      </c>
      <c r="K36" s="108" t="s">
        <v>126</v>
      </c>
    </row>
    <row r="37" spans="10:11">
      <c r="J37" s="229"/>
      <c r="K37" s="108" t="s">
        <v>127</v>
      </c>
    </row>
    <row r="38" spans="10:11">
      <c r="J38" s="229"/>
      <c r="K38" s="108" t="s">
        <v>137</v>
      </c>
    </row>
    <row r="39" spans="10:11">
      <c r="J39" s="229"/>
      <c r="K39" s="108" t="s">
        <v>138</v>
      </c>
    </row>
    <row r="40" spans="10:11">
      <c r="J40" s="229"/>
      <c r="K40" s="108" t="s">
        <v>131</v>
      </c>
    </row>
    <row r="41" spans="10:11">
      <c r="J41" s="229"/>
      <c r="K41" s="108" t="s">
        <v>128</v>
      </c>
    </row>
    <row r="42" spans="10:11">
      <c r="J42" s="229"/>
      <c r="K42" s="108" t="s">
        <v>129</v>
      </c>
    </row>
  </sheetData>
  <mergeCells count="7">
    <mergeCell ref="A4:A19"/>
    <mergeCell ref="J31:J35"/>
    <mergeCell ref="J36:J42"/>
    <mergeCell ref="J3:J6"/>
    <mergeCell ref="J7:J13"/>
    <mergeCell ref="J14:J23"/>
    <mergeCell ref="J24:J30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AnDerSon</cp:lastModifiedBy>
  <cp:lastPrinted>2008-05-09T02:48:55Z</cp:lastPrinted>
  <dcterms:created xsi:type="dcterms:W3CDTF">2007-02-12T17:08:23Z</dcterms:created>
  <dcterms:modified xsi:type="dcterms:W3CDTF">2013-06-06T20:42:41Z</dcterms:modified>
</cp:coreProperties>
</file>