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661" documentId="13_ncr:1_{89A5CB98-93EB-451E-A012-FBFD01AD492F}" xr6:coauthVersionLast="47" xr6:coauthVersionMax="47" xr10:uidLastSave="{692A77C5-874E-4852-A312-984E193F38B2}"/>
  <bookViews>
    <workbookView xWindow="-120" yWindow="-120" windowWidth="29040" windowHeight="15840" tabRatio="500" firstSheet="2"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C4" i="9"/>
  <c r="B4" i="9"/>
  <c r="D4" i="9" s="1"/>
  <c r="G4" i="9" s="1"/>
  <c r="G17" i="10"/>
  <c r="F17" i="10"/>
  <c r="C17" i="10"/>
  <c r="B17" i="10"/>
  <c r="G16" i="10"/>
  <c r="G18" i="10" s="1"/>
  <c r="F16" i="10"/>
  <c r="F18" i="10" s="1"/>
  <c r="C16" i="10"/>
  <c r="C18" i="10" s="1"/>
  <c r="H6" i="9" s="1"/>
  <c r="B16" i="10"/>
  <c r="B18" i="10" s="1"/>
  <c r="H5" i="9" s="1"/>
  <c r="E11" i="8"/>
  <c r="E12" i="8"/>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4" i="8"/>
  <c r="E9" i="8"/>
  <c r="D58" i="6" l="1"/>
  <c r="G58" i="6"/>
  <c r="F58" i="6"/>
  <c r="F59" i="6" s="1"/>
  <c r="C5" i="9" s="1"/>
  <c r="C58" i="6"/>
  <c r="C59" i="6" s="1"/>
  <c r="I58" i="6"/>
  <c r="J58" i="6"/>
  <c r="I59" i="6" l="1"/>
  <c r="C6" i="9" s="1"/>
  <c r="E8" i="8" l="1"/>
  <c r="D15" i="8"/>
  <c r="E21" i="8"/>
  <c r="E35" i="8"/>
  <c r="E36" i="8"/>
  <c r="E37" i="8"/>
  <c r="E38" i="8"/>
  <c r="E39" i="8"/>
  <c r="E43" i="8" l="1"/>
  <c r="E28" i="8"/>
  <c r="B5" i="9" s="1"/>
  <c r="D5" i="9" s="1"/>
  <c r="G5" i="9" s="1"/>
  <c r="E15" i="8"/>
  <c r="B6" i="9"/>
  <c r="D6" i="9" s="1"/>
  <c r="G6" i="9" s="1"/>
</calcChain>
</file>

<file path=xl/sharedStrings.xml><?xml version="1.0" encoding="utf-8"?>
<sst xmlns="http://schemas.openxmlformats.org/spreadsheetml/2006/main" count="413" uniqueCount="232">
  <si>
    <t>Fonct.</t>
  </si>
  <si>
    <t>A.Q</t>
  </si>
  <si>
    <t>Total</t>
  </si>
  <si>
    <t>Heures de retard
(-10%)/heure</t>
  </si>
  <si>
    <t>Poids</t>
  </si>
  <si>
    <t>Note pondérée</t>
  </si>
  <si>
    <t>Documents</t>
  </si>
  <si>
    <t>Sprint 1</t>
  </si>
  <si>
    <t>Sprint 2</t>
  </si>
  <si>
    <t>Sprint 3</t>
  </si>
  <si>
    <t xml:space="preserve">Pénalité de retard retirée après discussion avec l'équipe académique
Considérations spéciales de correction : la correction des tests a été faite avec un plancher de 0.5 </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</si>
  <si>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</si>
  <si>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</si>
  <si>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</si>
  <si>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</si>
  <si>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</si>
  <si>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</si>
  <si>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</si>
  <si>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</si>
  <si>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</si>
  <si>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</si>
  <si>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</si>
  <si>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</si>
  <si>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Certains components contiennent beaucoup de logique. Il faut minimiser la logique mises dans les components en les mettant dans des services </t>
  </si>
  <si>
    <t>game.component a braucoup de logique
les components devraiet pas idealement ecouter ou envoyer les events sockets; Faudrait mettre cette communication directe  dans les services types controllers</t>
  </si>
  <si>
    <t xml:space="preserve">game.page a beaucoup de logique. gettingame devrait etre dans un service
</t>
  </si>
  <si>
    <t>1.2 Arborescence</t>
  </si>
  <si>
    <t>Le projet respecte une arborescence de fichier claire,uniforme et structurée.
Les noms de fichiers et dossiers respectent le format kebab-case.</t>
  </si>
  <si>
    <t>client: pages/client?
Groupez les services du client dans des folders comme ce qui est fait avec les components</t>
  </si>
  <si>
    <t xml:space="preserve">Serveur ne groupe pas les services dans des folders ni les classes 
OK pour le client </t>
  </si>
  <si>
    <t xml:space="preserve">action model devraient être avec les autres clasess
Bon travail pour le reste </t>
  </si>
  <si>
    <t>Sous-total</t>
  </si>
  <si>
    <t>2. Classe</t>
  </si>
  <si>
    <t>MOD</t>
  </si>
  <si>
    <t>2.1 Responsabilité</t>
  </si>
  <si>
    <t>La classe n'a qu'une responsabilitée.</t>
  </si>
  <si>
    <t>Bon travail!</t>
  </si>
  <si>
    <t>GameCreationAreaComponent a beaucoup trop de responsabilité
PlayAreaComponent contient aussi trop de responsabilité</t>
  </si>
  <si>
    <t>SocketManagerService
GameCreationAreaComponent</t>
  </si>
  <si>
    <t>2.2 Attributs</t>
  </si>
  <si>
    <t>La classe comporte uniquement des attributs utilisés.
La classe comporte uniquement des attributs qui sont des états de la classe.
La classe ne comporte pas d'attribut utilisé seulement dans les tests.</t>
  </si>
  <si>
    <t>Bon travail</t>
  </si>
  <si>
    <t>2.3 Accessibilité</t>
  </si>
  <si>
    <t>La classe minimise l'accessibilité des membres. (Bonne utilisation de public/private/protected pour les attributs et les fonctions)
Les méthodes get/set font une validation quelconque sur les attributs privés.</t>
  </si>
  <si>
    <t>Vous ne gérez aucunement l'accesibilité des membres.</t>
  </si>
  <si>
    <t>2.4 Couplage</t>
  </si>
  <si>
    <t>La classe minimise le couplage aux autres classes.
La classe minimise les longues chaînes d'appels (ex : foo.bar.baz.foo)</t>
  </si>
  <si>
    <t>GameCreationAreaComponent trop de couplage
PlayAreaComponent trop de couplage
GamePageComponent trop de couplage</t>
  </si>
  <si>
    <t>GameCreationAreaComponent, PlayAreaComponent, GamePageComponent</t>
  </si>
  <si>
    <t>2.5 Valeur par défaut</t>
  </si>
  <si>
    <t>La classe initialise tous ses attributs de la même façon. Soit à la définition, soit dans le constructeur.</t>
  </si>
  <si>
    <t>EnlargementSliderService vous initialisez à la construction tandis qu'ailleurs à la définition
ModeSoloService
ValidationService</t>
  </si>
  <si>
    <t>GamePageComponent vous mélangez les 2</t>
  </si>
  <si>
    <t>StopwatchComponent
GamePageComponent
LimitedTimeMultiplayer
LimitedTimeSolo
MultiplayerGamePageComponent
ReplayPageComponent</t>
  </si>
  <si>
    <t>3. Fonctions et méthodes</t>
  </si>
  <si>
    <t>3.1 Utilité</t>
  </si>
  <si>
    <t>La fonction est utilie et non-triviale.
La fonction ne peut pas être fragmenté en plusieurs fonctions.
La fonction n'a pas une longueur trop grande.</t>
  </si>
  <si>
    <t>isDifference beaucoup trop complexe</t>
  </si>
  <si>
    <t>3.2 Paramètres</t>
  </si>
  <si>
    <t>La fonction possède le moins de paramètres possibles en entrée.
La fonction possède uniquement des paramètres d'entrée qui sont utilisés.</t>
  </si>
  <si>
    <t>navigateOnEnter paramètre inutilisé</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</si>
  <si>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</si>
  <si>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</si>
  <si>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</si>
  <si>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</si>
  <si>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</si>
  <si>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moveRectangle est sync mais aucune opération est async
PlayareaComponent ngOnInit 
GamePageComponent ngOnInit async initule etc</t>
  </si>
  <si>
    <t xml:space="preserve">moveRectangle est sync mais aucune opération est async
PlayareaComponent ngOnInit async inutile
GamePageComponent ngOnInit async initule
gettingGame async inutile
GamePageComponent ngOnDestroy async inutile </t>
  </si>
  <si>
    <t>4.3 Message d'erreur</t>
  </si>
  <si>
    <t>Le message d'erreur est précis et compréhensible par l'utilisateur moyen.</t>
  </si>
  <si>
    <t>5. Variables et constantes</t>
  </si>
  <si>
    <t>5.1 Groupement</t>
  </si>
  <si>
    <t>Les constantes sont regroupées ensemble en groupes logiques.</t>
  </si>
  <si>
    <t xml:space="preserve">Certaines constantes sont laissé dans des fichiers. Il faut les grouper dans un folders constants </t>
  </si>
  <si>
    <t>Vous groupez les const dans fichier const mais vous les groupez pas de facon logique</t>
  </si>
  <si>
    <t xml:space="preserve">Vous groupez les const dans fichier const mais vous les groupez pas de facon logique.
Vous dupliquez les memes const dans deux fichiers différents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</si>
  <si>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</si>
  <si>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</si>
  <si>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</si>
  <si>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</si>
  <si>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Beaucoup des const ont des noms non descriptives sans context</t>
  </si>
  <si>
    <t xml:space="preserve">Vous nommez des const sans le contexte. ex: FIVE = 5. Faudrait avoir des noms descriptifs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</si>
  <si>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</si>
  <si>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</si>
  <si>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</si>
  <si>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</si>
  <si>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</si>
  <si>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</si>
  <si>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</si>
  <si>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</si>
  <si>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</si>
  <si>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OK</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</si>
  <si>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</si>
  <si>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</si>
  <si>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</si>
  <si>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</si>
  <si>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Ok</t>
  </si>
  <si>
    <t>7.2 Commentaire</t>
  </si>
  <si>
    <t>Le commentaire est pertinent. (Pas de code mort commenté)</t>
  </si>
  <si>
    <t>Présence de console.log non pertinent</t>
  </si>
  <si>
    <t>console.log() et commentaires dans WaitingRoomPageComponent</t>
  </si>
  <si>
    <t>7.3 Enum</t>
  </si>
  <si>
    <t>Le code utilise des enum lorsque c'est pertinent.</t>
  </si>
  <si>
    <t>Non</t>
  </si>
  <si>
    <t>Pas d'enums utilisés</t>
  </si>
  <si>
    <t>7.4 Classe et interface</t>
  </si>
  <si>
    <t>Le code n'utilise pas d'objets anonymes JS et priorise les classes et les interfaces.</t>
  </si>
  <si>
    <t>Erreur de type dans foundDifferences</t>
  </si>
  <si>
    <t xml:space="preserve">Plus d'interfaces sont nécessaires. </t>
  </si>
  <si>
    <t>7.5 Duplication</t>
  </si>
  <si>
    <t>Il n'y a pas de duplication de code.</t>
  </si>
  <si>
    <t xml:space="preserve">Plusieurs components sont vides. Les components de bouttons peuvent être refactoriser en un seul bouton gébérique et le réutiliser. </t>
  </si>
  <si>
    <t>7.6 ESLint</t>
  </si>
  <si>
    <t>Il n'y a pas de "eslint:disable" non justifiés dans le code.
L'utilisation limitée de eslint:disable est tolérée dans les fichiers de test (.spec.ts). (Exemple : nombres magiques)</t>
  </si>
  <si>
    <t>Exepmple par type: no-magic-numbers, no-empty-function, max-params,no-useless-constructor</t>
  </si>
  <si>
    <t xml:space="preserve"> eslint-disable-next-line max-params
/* eslint-disable no-console */
eslint-disable-next-line @typescript-eslint/no-empty-function
eslint-disable-next-line no-empty
/* eslint-disable max-params */
</t>
  </si>
  <si>
    <t xml:space="preserve">Non justifiés: /* eslint-disable @typescript-eslint/no-empty-function */
/* eslint-disable no-underscore-dangle */
Même remarques que le sprint2. Ex :/* eslint-disable no-console */
</t>
  </si>
  <si>
    <t>7.7 Complexité</t>
  </si>
  <si>
    <t>Le code minimise la complexité cyclomatique. (Exemple : plusieurs if/else ou boucles for imbriqués, opérations complexes, etc.)</t>
  </si>
  <si>
    <t>Non, vous avez des components trés grands :PlayAreaComponent
Et des components très etits pratiquement inutile en component : InputAndButtonAreaComponent</t>
  </si>
  <si>
    <t>EndgameModalComponent --&gt; Switch case trop complexe, faut mieux le séparé en des fonctions pour chaque case.
GameCreationAreaComponent --&gt; Code trop complexe dans plusieurs fonctions. Prioriser la séparation dans un service. 
PlayAreaComponent --&gt; N'a pas changé depuis le sprint 2.</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</si>
  <si>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</si>
  <si>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</si>
  <si>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component: stopwatch-it fait quoi ?
Éviter les abbréviations dans les nom des varibales, comme nbHint, diff</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</si>
  <si>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</si>
  <si>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</si>
  <si>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</si>
  <si>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</si>
  <si>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</si>
  <si>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</si>
  <si>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</si>
  <si>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</si>
  <si>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</si>
  <si>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</si>
  <si>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</si>
  <si>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 xml:space="preserve">Vous avez des MR qui ne passent pas le pipeline. 
Il ya une MR qui traine encore. 
</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</si>
  <si>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</si>
  <si>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</si>
  <si>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</si>
  <si>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</si>
  <si>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</si>
  <si>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</si>
  <si>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</si>
  <si>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</si>
  <si>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</si>
  <si>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</si>
  <si>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 xml:space="preserve">OK </t>
  </si>
  <si>
    <t>1.3 Vue de Configuration - interface de base</t>
  </si>
  <si>
    <t>1.4 Vue de création de jeu - modification de l'arrière plan</t>
  </si>
  <si>
    <t xml:space="preserve">Feature non testé ou tests qui fail </t>
  </si>
  <si>
    <t>1.5 Système de détection de différences</t>
  </si>
  <si>
    <t>Le nombre de différences n'est pas affiché ou généré</t>
  </si>
  <si>
    <t>1.6 Vue de jeu en solo</t>
  </si>
  <si>
    <t>1.7 Mode classique en solo</t>
  </si>
  <si>
    <t>Compteur de différence ne s'incrémente pas
Pas de remplacement de pixel
Pas de gestion sur même fiche ou plusieurs fiches.
Votre GamePageComponent a des tests qui fail
Votre PlayAreaComponent n'est pratiquement pas testé</t>
  </si>
  <si>
    <t>Note finale pour le sprint</t>
  </si>
  <si>
    <t>Pénalités</t>
  </si>
  <si>
    <t>Crash</t>
  </si>
  <si>
    <t>Erreur de build</t>
  </si>
  <si>
    <t>2.1 Vue de création de jeu - modification de l'avant-plan</t>
  </si>
  <si>
    <t>Impossible de créer un jeu sans arrière plan
Rajouter une image écrase l'avant plan
Mauvaise pointe efface/crayon
Votre efface ne fonctionne pas
Votre shift pour le rectangle ne fonctionne pas bien
Votre DifferenceMatrixService manque énormément de couverture
GameCreationAreaComponentAussi</t>
  </si>
  <si>
    <t>2.2 Créer et Joindre une partie un contre un</t>
  </si>
  <si>
    <t>Pas possible de voir un état d'attente
 après la création (visuel peut varier)
Bug avec la gestion Gestion de plusieurs utilisateurs qui veulent rejoindre la même fiche
Quand on refuse un joueur, le joueur n'est pas enlevé de la file
On peut démarrer une partie vide quand un joueur est refuisé e</t>
  </si>
  <si>
    <t>2.3 Mode Classique en un contre un</t>
  </si>
  <si>
    <t xml:space="preserve">2 peitis bugs : indicateur non exacte et pas de son. Il vous manque des tests clients et serveur </t>
  </si>
  <si>
    <t>2.4 Vue de jeu en un contre un et Section des messages</t>
  </si>
  <si>
    <t>Bug avec l'envoi des messages dans la section de message 
(1V1 seulement)
 barre de défilement pas presente
On s'attend à avoir  seulement les message de la partie en cours</t>
  </si>
  <si>
    <t>2.5 Vue de Configuration - suppression de jeu</t>
  </si>
  <si>
    <t xml:space="preserve">Fonctionnalité à refaire. Possible de supprimer un jeu mais le UI ne s'update pas. Fonctionnalité à refaire. </t>
  </si>
  <si>
    <t xml:space="preserve">2.6 Messages de partie (local) </t>
  </si>
  <si>
    <t>Pas d'affichage du  message NOM_JOUEUR a abandonné la partie lors de l'abandon d'un des joueurs</t>
  </si>
  <si>
    <t>2.7 Mode Triche</t>
  </si>
  <si>
    <t>Le clignotement n'arrete pas pour une différence trouvé
L'effet n'est pas bon
PlayAreaComponent ne teste aucunement le cheatmode</t>
  </si>
  <si>
    <t>Énormément de warning dans les tests client side</t>
  </si>
  <si>
    <t>Erreur de build  / déploiement erroné</t>
  </si>
  <si>
    <t>Anciennes fonctionnalités brisées</t>
  </si>
  <si>
    <t>Commentaires fonctionnalité</t>
  </si>
  <si>
    <t>Commentaires test</t>
  </si>
  <si>
    <t>3.1 Mode Temps Limité</t>
  </si>
  <si>
    <t>RACHAD</t>
  </si>
  <si>
    <t>Après avoir trouvé une différence, la nouvelle fiche est superposé à la précédente
En mode temps limité, si je clique sur une erreur il ne faudrait pas que le temps soit décrementer.
Le message de fin de partie n'est pas le bon
Décrémentation pas égale entre les 2 joueurs lorsqu'il y a des clics invalide.
Si aucune fiche disponible, brise le mode temps limité
Supprimer une fiche durant le mode temps limité brise le jeu</t>
  </si>
  <si>
    <t>Socket-manager dans le serveur manque des tests pour le mode de temps limité. Enplus plusieurs tests fail coté client qui test les composantes du temps limité. Les tests présents sont pertients par contre.</t>
  </si>
  <si>
    <t>3.2 Remise des données à leur état initial</t>
  </si>
  <si>
    <t xml:space="preserve">Si partie en cours, et je rénitialise les meilleurs temps de la fiche en cours, à la fin de la partie, les anciens meilleurs temps seront mis
</t>
  </si>
  <si>
    <t>ConfigurationPageComponent n'a aucune couverture car vos tests de ConfigurationPageComponent fail.
Cependant, vos tests sont pertinent dans le fichier de test</t>
  </si>
  <si>
    <t>3.3 Vue de Configuration - constantes de jeu</t>
  </si>
  <si>
    <t>3.4 Indices de jeu</t>
  </si>
  <si>
    <t>AHMED</t>
  </si>
  <si>
    <t>3.5 Historique des parties jouées</t>
  </si>
  <si>
    <t>Si la personne abandonne en fermant son fureteur, n'est pas rajouté à l'historique
Manque de couverture dans Socket manager
History controller bien testé</t>
  </si>
  <si>
    <t>3.6 Meilleurs temps</t>
  </si>
  <si>
    <t>3.7 Messages de partie (global)</t>
  </si>
  <si>
    <t>3.8 Reprise vidéo de la partie</t>
  </si>
  <si>
    <t>Si on abandonne, on peut voir la reprise malgré tout</t>
  </si>
  <si>
    <t>ReplayPageComponent n'a aucune couverture car vos tests de ReplayPageComponent fail.
Vos tests ne couvrent pas les fonctions importantes</t>
  </si>
  <si>
    <t>Vos tests crash</t>
  </si>
  <si>
    <t>Erreur de build / déploiement erroné</t>
  </si>
  <si>
    <t>Votre déploiement du serveur ne fonctionne pas car votre .gitignore n'est pas à jour!</t>
  </si>
  <si>
    <t>Le mode triche ne marche pas d'une fiche à l'autre en temps limité
Joindre ne marche pas en mode 1vs1
Parfois les images de la partie ne charge pas
Parfois undefined est envoyer dans le chat</t>
  </si>
  <si>
    <t>Document d'Architecture</t>
  </si>
  <si>
    <t>Protocole de communication</t>
  </si>
  <si>
    <t>Historique des révisions</t>
  </si>
  <si>
    <t>1 Introduction /1</t>
  </si>
  <si>
    <t>SocketIO est utilisé par le frontend aussi.</t>
  </si>
  <si>
    <t>1 Introduction (commentaires)</t>
  </si>
  <si>
    <t xml:space="preserve">Pas besoin de mentionner les technologies utilisés .
 Le but de document c'est de présenter les protocoles
 utilisé pour la communication </t>
  </si>
  <si>
    <t>Bien</t>
  </si>
  <si>
    <t>2 Vue des cas d'utilisation /5</t>
  </si>
  <si>
    <t>2 Communication client-serveur /7</t>
  </si>
  <si>
    <t xml:space="preserve">Le diagramme est incomplet. Vos CUs devraient être numérotés et avoir un nom qui commence par un verbe.
Il devrait avoir 1 seul CU "Créer jeu" relié au Client et le Serveur.
Vous avez des CUs de fonctionnalités du Sprint 1 (Créer jeu) et Sprint 2(Chat), mais ils vous manquent plusieurs CUs du Sprint 3 : la supression des jeux, l'historique du jeu, les indices, la reprise vidéo, les meilleurs temps.
Que veut dire "connection/deconnection" comme CU ? </t>
  </si>
  <si>
    <t>Mauvaise notation UML : la flèche utilisée représente l'héritage/généralisation
Diagramme trop chargé : vous auriez dû présenter votre information à traver splusieurs diagrammes.
Plusieurs CUs sont des détails d'implémentation comme CU-11, CU-12, CU-13.
Manque de liens entre certains CUs et les acteurs : ex : CU-14 à CU-17 devraient être reformulés et connectés à Utilisateur. Plusieurs CUs de la gauche devraient être liés au Serveur.
+0.75 pour avoir ajouté les fonctionnalités de Sprint 3, mais le concept d'un diagramme de cas d'utilisation n'a pas été compris.</t>
  </si>
  <si>
    <t>Good job pour la justification
Manque les features du sprint3</t>
  </si>
  <si>
    <t xml:space="preserve">Le document devrait parler seulement des technologies de communication   entre le client et le serveur. On vous demande pas de parler de mongodb, nodejs...
Beaucoup de répétitions </t>
  </si>
  <si>
    <t>3 Vue des processus /6</t>
  </si>
  <si>
    <t>3 Description des paquets /12</t>
  </si>
  <si>
    <t>Il manque une représentation de l'utilisateur qui est le point d'origine des différentes séquences.
Séquence #1 : Trop haut niveau. N'est pas clair que le meilleur temps est seulement disponible en mode classique et le message de retour est envoyé à tous et non à 1 seul Client.
Séquence #2 :  Ce n'est pas clair ce que ee diagramme présente : les constantes de jeu ? les meilleurs temps ? 
Séqunece #3 :  Trop haut niveau. N'est pas clair que ce diagramme présente la configuration des constantes. Les messages de retour portent à confusion et le message "réponse" est trop vague. Manque la notation [opt] ou [alt] pour indiquer que les 3 constantes peuvent être modifiées de manière indépendante.
Séquence #4 :  N'est pas clair que les indices sont en mode solo seulement. Cette séquence est invalide pour le mode classique vu le mesage "décrementationTemps" (le temps est augmenté et non décrémenté). Selon la séquence, un indice est automatiquement suivi de la demande d'un autre indice. Que veut dire le message "emitBroadcast" dans le diagramme ? Manque l'indication qu'il y a 3 indices possibles. Manque l'indication que l'indice produit une rétroaction visuelle quelconque.
Séquence #5 : Aucune séquence pour la réinitialisation de l'historique ? 
Séquence #6 : Aucune séquence pour la remise à zéro des meilleurs temps ?
Aucune séquence pour la reprise vidéo, aucune séquence pour le mode temps limité : cette section est très incomplète.</t>
  </si>
  <si>
    <t xml:space="preserve">Votre Note 2 est invalide : vous ne pouvez pas représenter Utilisateur et Client (le logiciel du site web) comme 1 seule entité.
FIgure 2 : mauvaise utilisation de la notation [alt] : ce diagramme aurait dû être 2 diagrammes pour solo/coop. Vue Initiale() ne peut pas commencer du serveur. Selon la séquence, on trouve toujours une différence et le jeu se termine après 1 différence trouvée : manque une notation loop et la gestion en cas de click invalide. shuffle() est trop vague. 
Figure 3 : Utilisateur 1 ne reçoit jamais la vue de configuration ?? Votre séquence mélange l'utilisation des constatnes dans une partie et la configuration dans la page config ce qui porte à confusion. Manque un message de retour après avoir réinitialisé les constantes pour confirmer le nouvel état avec l'utilisateur.
Figure 4 : manque une notation alt/opt pour les 3 indices. Selon le diagramme, les messages dans addMessage sont envoyés seulement après avoir épuisé les 3 indices. La pénalité à la fin devrait être dans un [alt].
Figure 5 : encore une fois, mélange la séquence de jouer à la configuration porte beaucoup à confusion. Selon cette séquence ,vous obligez des utilisateurs dans la vue de configuration pour pouvoir jouer.  Tous les messages entre "Autre Utilisateurs" et "Serveur" devraient être retirés.  Manque un message de retour après avoir envoyé deleteHistory(). Quel est le lien entre le [alt] à la fin à l'historique ? Ceci est une séquence complétement différente.
Figure 6 : 2/3 du début de la séquence n'ont pas leur raison d'être : vous pouvez commencer la séquence avec la fin d'une partie classique. Le message de retour addMessage() est trop spécifique et devrait être envoyé au joueur ayant commis le meilleurs temps aussi. La séction [opt] à la fin devrait être sa propre séquence. Manque un message de retour vers l'utilisateur après la mise à jour de la BD.
Figure 7 :  ceci est une fonctionnalité du Sprint 2 et le message global en fin de patie est déjà présenté à la figure 6.
Figure 8 : manque une notation [alt] ou [opt] pour les différentes action de contrôle de la reprise : votre séquence oblige de recommencer la vidéo avant de la mettre en pause. Aucun message de retour vers Utilisateur après avoir fait une action (play/pause, changer la vitesse, etc.). Le [alt] à la fin est inutile et porte à confusion : ça aurait du être placé au début de la séquence.
</t>
  </si>
  <si>
    <t xml:space="preserve">Faudrait présenter les détails des paquets en tableau pour structurer l'information de facon lisible et claire
 Code de reponses manquants
Code en cas d'echec manquant
Les corps devraient être présentés avec les nom d'interface en plus de leurs descriptions
On veut pas une explication du code du controlleur , on vous a demandé une presentation claire des détails des Endpoints Http et les events sockets. Ce que vous fait dans votre description c'est l'explication des méthodes et du code.  
Description de comment fonctionne le routeur pas nécessaire pour ce context 
 Mettre des longs paragraphes l'un après l'autre avec beaucoup de repétitions rend la lecture difficile et longue. Un élément important d'une documentation c'est la structure de l'information et comment elle est présenté au lecteur. 
</t>
  </si>
  <si>
    <t xml:space="preserve">New Date().toLocaleTimeString().slice(0, NEG_THREE) ?? Ce contenu n'est pas bien présenté 
Certains corps de vos paquets http sont pas bien présentés . req.body devrait pas être dans la documention
Une documentation devrait pas contenir du code. Faudrait pas utiliser this.X
car une documentation devrait être compréhensible et utilisé peu import le language et le client utilisé.
</t>
  </si>
  <si>
    <t>4 Vue logique /6</t>
  </si>
  <si>
    <t>Aucune explication des paquetages et sous-paquetages présentés.
Client : notation UML invalide : vos boîtes sont des méthodes et non des classes. Impossible de comprendre les liens entre les différents classes et paquetages vu la mauvaise notation. Il ne semble pas avoir des références vers des fonctionnalités du Sprint 3.
Serveur : Mêmes commentaires que le client. Ce diagramme offre encore moins de détails.
Section très incomplète et aucune conception valide présentée</t>
  </si>
  <si>
    <t xml:space="preserve">Non respect du gabarit : mauvaise notation UML. Le texte descriptif doit être dans un tableau et non dans le diagramme.
Vous auriez du avoir plus que juste 2 diagrammes de paquetages avec trop d'information : le document est illisible et nous sommes obligés de consulter des images externes pour comprendre le travail rendu.
L'explication du Client est trop haut niveau et toute cette information se trouve dans le diagramme. Utilisateurs n'est pas un paquetage valide.
Mauvaise notation UML : les flèches représentent l'héritage qui n'est pas applicable pour des paquetages.
Mauvaise notation UML : +header dans Componentes voudrait indique une méthode et non une autre classe comme c'est votre cas.
Impossible de comprendre le lien exact entre vos classes, surtout les components et les services côté client.
Les mêmes commentaires s'appliquent pour le serveur.
Côté serveur, vous semblez avoir des classes présentés comme des paquetages. Ex : socket-manager qui est une classe. Mauvaise notation UML pour les classes. socket-manager est écrit en TS et non JS. Elle ne gère pas de connexions HTTP, mais des WS
La "Connexion à la base de données" n'est pas liée à Db.ts (pourquoi ajouter .ts dans le nom du paquetage ??)
</t>
  </si>
  <si>
    <t>5 Vue de déploiement /2</t>
  </si>
  <si>
    <t>Manque la notion de Serveur Statique : GitLab Pages n'est pas votre client : le client est le navigateur.
Pas de présentation des protocoles de communication utilisés entre les différents noeuds.
Socket et Http sont des concepts et non des logiciels déployés
Manque l'environnement d'exécution NodeJS pour le serveur dynamique
Pas de système d'exploitation pour les noeuds (minimalement Linux pour le serveur dynamique)
Manque d'indication comment est-ce que votre serveur MongoDB est déployé</t>
  </si>
  <si>
    <t>Le navigateur doit être une machine quelconque (l'ordinateur de l'utilisateur).
Le navigateur n'utilise pas WS pour communiquer avec GitLabPages
Serveur statique est un concept : la boîte Pages aurait dû être le serveur statique.
Les artéfacts (HTML,CSS, JS : PAS DE TYPESCRIPT) sont mal présentés.
Pas de communication entre le serveur statique et le serveur dynamque : c'est le client qui communique avec le serveur dynamique.
La communication avec MongoDB ne se fait pas par HTTP
NodeJS est un environnement d'exécution à l'intérieur du serveur dynamique. Manque index.js qui est le point d'entrée du serveur.
Manque le système d'exploitation de tous les noeuds.
Manque de compréhension générale de comment votre système est déployé.</t>
  </si>
  <si>
    <t>Forme /1</t>
  </si>
  <si>
    <t>Vos diagrammes ne sont pas numérotés et n'ont pas de titres.
L'UML n'est pas respecté dans les section 2 à 5
Section 4 : le diagramme du client est coupé en deux. La faible résolution rend le diagramme illisible</t>
  </si>
  <si>
    <t>UML n'est pas respecté dans les sections 2 à 5.
Section 3 : mélange de français/anglais dans les titres des messages.
Section 4 : plusieurs fautes dans le texte de description des paquetages</t>
  </si>
  <si>
    <t>Section 3: Plus de 5 pages sans separation en sous-parties c'est quand même une mauvaise forme qui est pas lisible. Mettre des gros paragraphes l'un après l'autre avec beaucoup de repétition rend la lecture difficiele et longue.
Présentation n'aide pas à la lecture. Faudrait privilégier des tableaux dans une documentation au lieu des paragraphes</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</si>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</sst>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5">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14" fillId="20"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0" fillId="0" borderId="0" xfId="0" applyAlignment="1">
      <alignment vertical="top" wrapText="1"/>
    </xf>
    <xf numFmtId="0" fontId="21" fillId="0" borderId="56" xfId="0" applyFont="1" applyBorder="1" applyAlignment="1">
      <alignment vertical="center" wrapText="1" readingOrder="1"/>
    </xf>
    <xf numFmtId="0" fontId="20" fillId="26" borderId="56" xfId="0" applyFont="1" applyFill="1" applyBorder="1" applyAlignment="1">
      <alignment wrapText="1" readingOrder="1"/>
    </xf>
    <xf numFmtId="0" fontId="14" fillId="14" borderId="33" xfId="0" applyFont="1" applyFill="1" applyBorder="1" applyAlignment="1">
      <alignment horizontal="left" vertical="center" wrapText="1"/>
    </xf>
    <xf numFmtId="0" fontId="14" fillId="18" borderId="45" xfId="0" applyFont="1" applyFill="1" applyBorder="1" applyAlignment="1">
      <alignment horizontal="left" wrapText="1"/>
    </xf>
    <xf numFmtId="0" fontId="14" fillId="18" borderId="33" xfId="0" applyFont="1" applyFill="1" applyBorder="1" applyAlignment="1">
      <alignment horizontal="left" vertical="center" wrapText="1"/>
    </xf>
    <xf numFmtId="0" fontId="14" fillId="14" borderId="39" xfId="0" applyFont="1" applyFill="1" applyBorder="1" applyAlignment="1">
      <alignment horizontal="left" vertical="center" wrapText="1"/>
    </xf>
    <xf numFmtId="0" fontId="19" fillId="25" borderId="56" xfId="0" applyFont="1" applyFill="1" applyBorder="1" applyAlignment="1">
      <alignment vertical="top" wrapText="1" readingOrder="1"/>
    </xf>
    <xf numFmtId="0" fontId="0" fillId="0" borderId="0" xfId="0" applyAlignment="1">
      <alignment vertical="top"/>
    </xf>
    <xf numFmtId="0" fontId="14" fillId="14" borderId="33" xfId="0" applyFont="1" applyFill="1" applyBorder="1" applyAlignment="1">
      <alignment horizontal="left" vertical="top"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xf numFmtId="0" fontId="18" fillId="0" borderId="0" xfId="0" applyFont="1" applyAlignment="1">
      <alignment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36</xdr:row>
      <xdr:rowOff>0</xdr:rowOff>
    </xdr:from>
    <xdr:to>
      <xdr:col>15</xdr:col>
      <xdr:colOff>304800</xdr:colOff>
      <xdr:row>36</xdr:row>
      <xdr:rowOff>257175</xdr:rowOff>
    </xdr:to>
    <xdr:pic>
      <xdr:nvPicPr>
        <xdr:cNvPr id="2" name="Image 1">
          <a:extLst>
            <a:ext uri="{FF2B5EF4-FFF2-40B4-BE49-F238E27FC236}">
              <a16:creationId xmlns:a16="http://schemas.microsoft.com/office/drawing/2014/main" id="{E7749AB6-D7AF-E98A-366D-FB3B766F5EBF}"/>
            </a:ext>
          </a:extLst>
        </xdr:cNvPr>
        <xdr:cNvPicPr>
          <a:picLocks noChangeAspect="1"/>
        </xdr:cNvPicPr>
      </xdr:nvPicPr>
      <xdr:blipFill>
        <a:blip xmlns:r="http://schemas.openxmlformats.org/officeDocument/2006/relationships" r:embed="rId1"/>
        <a:stretch>
          <a:fillRect/>
        </a:stretch>
      </xdr:blipFill>
      <xdr:spPr>
        <a:xfrm>
          <a:off x="15725775" y="15840075"/>
          <a:ext cx="4572000" cy="257175"/>
        </a:xfrm>
        <a:prstGeom prst="rect">
          <a:avLst/>
        </a:prstGeom>
      </xdr:spPr>
    </xdr:pic>
    <xdr:clientData/>
  </xdr:twoCellAnchor>
  <xdr:twoCellAnchor editAs="oneCell">
    <xdr:from>
      <xdr:col>8</xdr:col>
      <xdr:colOff>0</xdr:colOff>
      <xdr:row>41</xdr:row>
      <xdr:rowOff>0</xdr:rowOff>
    </xdr:from>
    <xdr:to>
      <xdr:col>15</xdr:col>
      <xdr:colOff>304800</xdr:colOff>
      <xdr:row>41</xdr:row>
      <xdr:rowOff>257175</xdr:rowOff>
    </xdr:to>
    <xdr:pic>
      <xdr:nvPicPr>
        <xdr:cNvPr id="3" name="Image 2">
          <a:extLst>
            <a:ext uri="{FF2B5EF4-FFF2-40B4-BE49-F238E27FC236}">
              <a16:creationId xmlns:a16="http://schemas.microsoft.com/office/drawing/2014/main" id="{96EE3691-C5A9-6B09-C69E-0E11A9B299EE}"/>
            </a:ext>
            <a:ext uri="{147F2762-F138-4A5C-976F-8EAC2B608ADB}">
              <a16:predDERef xmlns:a16="http://schemas.microsoft.com/office/drawing/2014/main" pred="{E7749AB6-D7AF-E98A-366D-FB3B766F5EBF}"/>
            </a:ext>
          </a:extLst>
        </xdr:cNvPr>
        <xdr:cNvPicPr>
          <a:picLocks noChangeAspect="1"/>
        </xdr:cNvPicPr>
      </xdr:nvPicPr>
      <xdr:blipFill>
        <a:blip xmlns:r="http://schemas.openxmlformats.org/officeDocument/2006/relationships" r:embed="rId2"/>
        <a:stretch>
          <a:fillRect/>
        </a:stretch>
      </xdr:blipFill>
      <xdr:spPr>
        <a:xfrm>
          <a:off x="15725775" y="16792575"/>
          <a:ext cx="4572000" cy="257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I7"/>
  <sheetViews>
    <sheetView tabSelected="1" workbookViewId="0">
      <selection activeCell="G6" sqref="G6:H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 min="9" max="9" width="95.85546875" customWidth="1"/>
  </cols>
  <sheetData>
    <row r="3" spans="1:9" ht="30.75">
      <c r="A3" s="40"/>
      <c r="B3" s="126" t="s">
        <v>0</v>
      </c>
      <c r="C3" s="126" t="s">
        <v>1</v>
      </c>
      <c r="D3" s="126" t="s">
        <v>2</v>
      </c>
      <c r="E3" s="127" t="s">
        <v>3</v>
      </c>
      <c r="F3" s="128" t="s">
        <v>4</v>
      </c>
      <c r="G3" s="129" t="s">
        <v>5</v>
      </c>
      <c r="H3" s="129" t="s">
        <v>6</v>
      </c>
    </row>
    <row r="4" spans="1:9">
      <c r="A4" s="107" t="s">
        <v>7</v>
      </c>
      <c r="B4" s="108">
        <f>(Fonctionnalités!E15)</f>
        <v>0.63800000000000001</v>
      </c>
      <c r="C4" s="108">
        <f>'Assurance Qualité'!C59</f>
        <v>0.82700000000000007</v>
      </c>
      <c r="D4" s="108">
        <f>B4*0.6+C4*0.4 - 0.1*E4</f>
        <v>0.71360000000000001</v>
      </c>
      <c r="E4" s="109"/>
      <c r="F4" s="110">
        <v>20</v>
      </c>
      <c r="G4" s="111">
        <f>D4*F4</f>
        <v>14.272</v>
      </c>
      <c r="H4" s="111"/>
    </row>
    <row r="5" spans="1:9">
      <c r="A5" s="112" t="s">
        <v>8</v>
      </c>
      <c r="B5" s="113">
        <f>(Fonctionnalités!E28)</f>
        <v>0.29710000000000003</v>
      </c>
      <c r="C5" s="113">
        <f>'Assurance Qualité'!F59</f>
        <v>0.56700000000000006</v>
      </c>
      <c r="D5" s="113">
        <f t="shared" ref="D5:D6" si="0">B5*0.6+C5*0.4 - 0.1*E5</f>
        <v>0.40506000000000003</v>
      </c>
      <c r="E5" s="114"/>
      <c r="F5" s="115">
        <v>20</v>
      </c>
      <c r="G5" s="116">
        <f t="shared" ref="G5:G7" si="1">D5*F5</f>
        <v>8.1012000000000004</v>
      </c>
      <c r="H5" s="116">
        <f>AVERAGE(Documents!B18,Documents!F18)*5</f>
        <v>2.3937500000000003</v>
      </c>
    </row>
    <row r="6" spans="1:9" ht="47.25" customHeight="1">
      <c r="A6" s="117" t="s">
        <v>9</v>
      </c>
      <c r="B6" s="118">
        <f>(Fonctionnalités!E43)</f>
        <v>0.44950000000000001</v>
      </c>
      <c r="C6" s="118">
        <f>'Assurance Qualité'!I59</f>
        <v>0.55100000000000005</v>
      </c>
      <c r="D6" s="118">
        <f t="shared" si="0"/>
        <v>0.49010000000000004</v>
      </c>
      <c r="E6" s="119">
        <v>0</v>
      </c>
      <c r="F6" s="120">
        <v>20</v>
      </c>
      <c r="G6" s="121">
        <f t="shared" si="1"/>
        <v>9.8020000000000014</v>
      </c>
      <c r="H6" s="121">
        <f>AVERAGE(Documents!C18,Documents!G18)*5</f>
        <v>3.0812499999999998</v>
      </c>
      <c r="I6" s="294" t="s">
        <v>10</v>
      </c>
    </row>
    <row r="7" spans="1:9">
      <c r="A7" s="122" t="s">
        <v>11</v>
      </c>
      <c r="B7" s="122"/>
      <c r="C7" s="122"/>
      <c r="D7" s="123">
        <v>0.68</v>
      </c>
      <c r="E7" s="124"/>
      <c r="F7" s="122">
        <v>5</v>
      </c>
      <c r="G7" s="125">
        <f t="shared" si="1"/>
        <v>3.4000000000000004</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B50" zoomScaleNormal="100" workbookViewId="0">
      <selection activeCell="H69" sqref="H69"/>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73" t="s">
        <v>12</v>
      </c>
      <c r="B2" s="273"/>
      <c r="C2" s="273"/>
      <c r="D2" s="273"/>
      <c r="E2" s="273"/>
      <c r="F2" s="273"/>
      <c r="G2" s="273"/>
      <c r="H2" s="273"/>
      <c r="I2" s="273"/>
      <c r="J2" s="273"/>
      <c r="K2" s="273"/>
      <c r="L2" s="7"/>
      <c r="M2" s="7"/>
    </row>
    <row r="4" spans="1:17" ht="18.399999999999999" customHeight="1">
      <c r="A4" s="274" t="s">
        <v>13</v>
      </c>
      <c r="B4" s="274"/>
      <c r="C4" s="274"/>
      <c r="D4" s="274"/>
      <c r="E4" s="274"/>
      <c r="F4" s="274"/>
      <c r="G4" s="274"/>
      <c r="H4" s="274"/>
      <c r="I4" s="274"/>
      <c r="J4" s="274"/>
      <c r="K4" s="274"/>
      <c r="L4" s="4"/>
      <c r="M4" s="4"/>
    </row>
    <row r="5" spans="1:17" ht="18.75">
      <c r="A5" s="11"/>
      <c r="B5" s="41"/>
      <c r="C5" s="2"/>
      <c r="D5" s="2"/>
      <c r="E5" s="41"/>
      <c r="F5" s="2"/>
      <c r="G5" s="2"/>
      <c r="H5" s="41"/>
      <c r="I5" s="2"/>
      <c r="J5" s="2"/>
      <c r="K5" s="41"/>
      <c r="L5" s="2"/>
      <c r="M5" s="2"/>
    </row>
    <row r="6" spans="1:17" ht="18.399999999999999" customHeight="1">
      <c r="A6" s="266" t="s">
        <v>14</v>
      </c>
      <c r="B6" s="278" t="s">
        <v>15</v>
      </c>
      <c r="C6" s="268" t="s">
        <v>7</v>
      </c>
      <c r="D6" s="269"/>
      <c r="E6" s="269"/>
      <c r="F6" s="270" t="s">
        <v>8</v>
      </c>
      <c r="G6" s="271"/>
      <c r="H6" s="272"/>
      <c r="I6" s="275" t="s">
        <v>9</v>
      </c>
      <c r="J6" s="276"/>
      <c r="K6" s="277"/>
      <c r="L6" s="3"/>
      <c r="M6" s="3"/>
      <c r="N6" s="264"/>
      <c r="O6" s="265"/>
      <c r="P6" s="265"/>
    </row>
    <row r="7" spans="1:17" ht="18.75">
      <c r="A7" s="267"/>
      <c r="B7" s="279"/>
      <c r="C7" s="14" t="s">
        <v>16</v>
      </c>
      <c r="D7" s="15" t="s">
        <v>4</v>
      </c>
      <c r="E7" s="21" t="s">
        <v>17</v>
      </c>
      <c r="F7" s="16" t="s">
        <v>16</v>
      </c>
      <c r="G7" s="17" t="s">
        <v>4</v>
      </c>
      <c r="H7" s="20" t="s">
        <v>17</v>
      </c>
      <c r="I7" s="18" t="s">
        <v>16</v>
      </c>
      <c r="J7" s="19" t="s">
        <v>4</v>
      </c>
      <c r="K7" s="22" t="s">
        <v>17</v>
      </c>
      <c r="L7" s="3"/>
      <c r="M7" s="3"/>
      <c r="N7" s="40"/>
      <c r="O7" s="40"/>
      <c r="P7" s="40"/>
      <c r="Q7" s="40"/>
    </row>
    <row r="8" spans="1:17" ht="18.75">
      <c r="A8" s="248" t="s">
        <v>18</v>
      </c>
      <c r="B8" s="248"/>
      <c r="C8" s="241" t="s">
        <v>19</v>
      </c>
      <c r="D8" s="242"/>
      <c r="E8" s="46"/>
      <c r="F8" s="241" t="s">
        <v>19</v>
      </c>
      <c r="G8" s="242"/>
      <c r="H8" s="46" t="s">
        <v>20</v>
      </c>
      <c r="I8" s="241" t="s">
        <v>19</v>
      </c>
      <c r="J8" s="242"/>
      <c r="K8" s="46" t="s">
        <v>20</v>
      </c>
      <c r="L8" s="3"/>
      <c r="M8" s="3"/>
      <c r="N8" s="40"/>
      <c r="O8" s="40"/>
      <c r="P8" s="40"/>
      <c r="Q8" s="40"/>
    </row>
    <row r="9" spans="1:17" ht="198">
      <c r="A9" s="29" t="s">
        <v>21</v>
      </c>
      <c r="B9" s="29" t="s">
        <v>22</v>
      </c>
      <c r="C9" s="100">
        <v>0.7</v>
      </c>
      <c r="D9" s="98">
        <v>6</v>
      </c>
      <c r="E9" s="101" t="s">
        <v>23</v>
      </c>
      <c r="F9" s="102">
        <v>0.7</v>
      </c>
      <c r="G9" s="99">
        <v>6</v>
      </c>
      <c r="H9" s="103" t="s">
        <v>24</v>
      </c>
      <c r="I9" s="104">
        <v>0.75</v>
      </c>
      <c r="J9" s="105">
        <v>6</v>
      </c>
      <c r="K9" s="106" t="s">
        <v>25</v>
      </c>
      <c r="L9" s="3"/>
      <c r="M9" s="3"/>
      <c r="N9" s="40"/>
      <c r="O9" s="40"/>
      <c r="P9" s="40"/>
      <c r="Q9" s="40"/>
    </row>
    <row r="10" spans="1:17" ht="106.5">
      <c r="A10" s="23" t="s">
        <v>26</v>
      </c>
      <c r="B10" s="23" t="s">
        <v>27</v>
      </c>
      <c r="C10" s="100">
        <v>0.7</v>
      </c>
      <c r="D10" s="98">
        <v>2</v>
      </c>
      <c r="E10" s="101" t="s">
        <v>28</v>
      </c>
      <c r="F10" s="102">
        <v>0.7</v>
      </c>
      <c r="G10" s="99">
        <v>2</v>
      </c>
      <c r="H10" s="103" t="s">
        <v>29</v>
      </c>
      <c r="I10" s="104">
        <v>0.8</v>
      </c>
      <c r="J10" s="105">
        <v>2</v>
      </c>
      <c r="K10" s="106" t="s">
        <v>30</v>
      </c>
      <c r="L10" s="3"/>
      <c r="M10" s="3"/>
      <c r="N10" s="40"/>
      <c r="O10" s="40"/>
      <c r="P10" s="40"/>
      <c r="Q10" s="40"/>
    </row>
    <row r="11" spans="1:17" s="30" customFormat="1" ht="15.75">
      <c r="A11" s="243" t="s">
        <v>31</v>
      </c>
      <c r="B11" s="244"/>
      <c r="C11" s="47">
        <f>SUMPRODUCT(C6:C10,D6:D10)</f>
        <v>5.6</v>
      </c>
      <c r="D11" s="48">
        <f>SUM(D6:D10)</f>
        <v>8</v>
      </c>
      <c r="E11" s="49"/>
      <c r="F11" s="50">
        <f>SUMPRODUCT(F6:F10,G6:G10)</f>
        <v>5.6</v>
      </c>
      <c r="G11" s="51">
        <f>SUM(G6:G10)</f>
        <v>8</v>
      </c>
      <c r="H11" s="52"/>
      <c r="I11" s="53">
        <f>SUMPRODUCT(I6:I10,J6:J10)</f>
        <v>6.1</v>
      </c>
      <c r="J11" s="54">
        <f>SUM(J6:J10)</f>
        <v>8</v>
      </c>
      <c r="K11" s="55"/>
      <c r="L11" s="56"/>
      <c r="M11" s="56"/>
      <c r="N11" s="44"/>
      <c r="O11" s="44"/>
      <c r="P11" s="44"/>
      <c r="Q11" s="44"/>
    </row>
    <row r="12" spans="1:17" s="12" customFormat="1" ht="18.399999999999999" customHeight="1">
      <c r="A12" s="248" t="s">
        <v>32</v>
      </c>
      <c r="B12" s="248"/>
      <c r="C12" s="241" t="s">
        <v>19</v>
      </c>
      <c r="D12" s="242"/>
      <c r="E12" s="46" t="s">
        <v>33</v>
      </c>
      <c r="F12" s="241" t="s">
        <v>19</v>
      </c>
      <c r="G12" s="242"/>
      <c r="H12" s="46" t="s">
        <v>33</v>
      </c>
      <c r="I12" s="241" t="s">
        <v>19</v>
      </c>
      <c r="J12" s="242"/>
      <c r="K12" s="46" t="s">
        <v>33</v>
      </c>
      <c r="L12" s="4"/>
      <c r="M12" s="4"/>
      <c r="N12" s="43"/>
      <c r="O12" s="43"/>
      <c r="P12" s="43"/>
      <c r="Q12" s="43"/>
    </row>
    <row r="13" spans="1:17" ht="106.5">
      <c r="A13" s="29" t="s">
        <v>34</v>
      </c>
      <c r="B13" s="29" t="s">
        <v>35</v>
      </c>
      <c r="C13" s="79">
        <v>1</v>
      </c>
      <c r="D13" s="80">
        <v>3</v>
      </c>
      <c r="E13" s="81" t="s">
        <v>36</v>
      </c>
      <c r="F13" s="89">
        <v>0</v>
      </c>
      <c r="G13" s="90">
        <f>D13</f>
        <v>3</v>
      </c>
      <c r="H13" s="91" t="s">
        <v>37</v>
      </c>
      <c r="I13" s="92">
        <v>0</v>
      </c>
      <c r="J13" s="93">
        <f>G13</f>
        <v>3</v>
      </c>
      <c r="K13" s="94" t="s">
        <v>38</v>
      </c>
      <c r="L13" s="5"/>
      <c r="M13" s="5"/>
    </row>
    <row r="14" spans="1:17" ht="45.75">
      <c r="A14" s="23" t="s">
        <v>39</v>
      </c>
      <c r="B14" s="23" t="s">
        <v>40</v>
      </c>
      <c r="C14" s="83">
        <v>1</v>
      </c>
      <c r="D14" s="84">
        <v>2</v>
      </c>
      <c r="E14" s="85" t="s">
        <v>36</v>
      </c>
      <c r="F14" s="86">
        <v>1</v>
      </c>
      <c r="G14" s="90">
        <f t="shared" ref="G14:G17" si="0">D14</f>
        <v>2</v>
      </c>
      <c r="H14" s="88" t="s">
        <v>41</v>
      </c>
      <c r="I14" s="76">
        <v>1</v>
      </c>
      <c r="J14" s="93">
        <f t="shared" ref="J14:J17" si="1">G14</f>
        <v>2</v>
      </c>
      <c r="K14" s="78" t="s">
        <v>41</v>
      </c>
      <c r="L14" s="5"/>
      <c r="M14" s="5"/>
    </row>
    <row r="15" spans="1:17" ht="60.75">
      <c r="A15" s="23" t="s">
        <v>42</v>
      </c>
      <c r="B15" s="23" t="s">
        <v>43</v>
      </c>
      <c r="C15" s="83">
        <v>0</v>
      </c>
      <c r="D15" s="84">
        <v>2</v>
      </c>
      <c r="E15" s="85" t="s">
        <v>44</v>
      </c>
      <c r="F15" s="86">
        <v>0</v>
      </c>
      <c r="G15" s="90">
        <f t="shared" si="0"/>
        <v>2</v>
      </c>
      <c r="H15" s="88" t="s">
        <v>44</v>
      </c>
      <c r="I15" s="76">
        <v>0</v>
      </c>
      <c r="J15" s="93">
        <f t="shared" si="1"/>
        <v>2</v>
      </c>
      <c r="K15" s="78" t="s">
        <v>44</v>
      </c>
      <c r="L15" s="5"/>
      <c r="M15" s="5"/>
    </row>
    <row r="16" spans="1:17" ht="106.5">
      <c r="A16" s="23" t="s">
        <v>45</v>
      </c>
      <c r="B16" s="23" t="s">
        <v>46</v>
      </c>
      <c r="C16" s="83">
        <v>1</v>
      </c>
      <c r="D16" s="84">
        <v>4</v>
      </c>
      <c r="E16" s="85" t="s">
        <v>36</v>
      </c>
      <c r="F16" s="86">
        <v>0</v>
      </c>
      <c r="G16" s="90">
        <f t="shared" si="0"/>
        <v>4</v>
      </c>
      <c r="H16" s="88" t="s">
        <v>47</v>
      </c>
      <c r="I16" s="76">
        <v>0</v>
      </c>
      <c r="J16" s="93">
        <f t="shared" si="1"/>
        <v>4</v>
      </c>
      <c r="K16" s="78" t="s">
        <v>48</v>
      </c>
      <c r="L16" s="5"/>
      <c r="M16" s="5"/>
    </row>
    <row r="17" spans="1:17" ht="137.25">
      <c r="A17" s="23" t="s">
        <v>49</v>
      </c>
      <c r="B17" s="23" t="s">
        <v>50</v>
      </c>
      <c r="C17" s="83">
        <v>0.75</v>
      </c>
      <c r="D17" s="84">
        <v>4</v>
      </c>
      <c r="E17" s="85" t="s">
        <v>51</v>
      </c>
      <c r="F17" s="86">
        <v>0.9</v>
      </c>
      <c r="G17" s="90">
        <f t="shared" si="0"/>
        <v>4</v>
      </c>
      <c r="H17" s="88" t="s">
        <v>52</v>
      </c>
      <c r="I17" s="76">
        <v>0</v>
      </c>
      <c r="J17" s="93">
        <f t="shared" si="1"/>
        <v>4</v>
      </c>
      <c r="K17" s="78" t="s">
        <v>53</v>
      </c>
      <c r="L17" s="5"/>
      <c r="M17" s="5"/>
    </row>
    <row r="18" spans="1:17" s="30" customFormat="1" ht="15.75">
      <c r="A18" s="243" t="s">
        <v>31</v>
      </c>
      <c r="B18" s="244"/>
      <c r="C18" s="47">
        <f>SUMPRODUCT(C13:C17,D13:D17)</f>
        <v>12</v>
      </c>
      <c r="D18" s="48">
        <f>SUM(D13:D17)</f>
        <v>15</v>
      </c>
      <c r="E18" s="49"/>
      <c r="F18" s="50">
        <f>SUMPRODUCT(F13:F17,G13:G17)</f>
        <v>5.6</v>
      </c>
      <c r="G18" s="51">
        <f>SUM(G13:G17)</f>
        <v>15</v>
      </c>
      <c r="H18" s="52"/>
      <c r="I18" s="53">
        <f>SUMPRODUCT(I13:I17,J13:J17)</f>
        <v>2</v>
      </c>
      <c r="J18" s="54">
        <f>SUM(J13:J17)</f>
        <v>15</v>
      </c>
      <c r="K18" s="55"/>
      <c r="L18" s="56"/>
      <c r="M18" s="56"/>
      <c r="N18" s="44"/>
      <c r="O18" s="44"/>
      <c r="P18" s="44"/>
      <c r="Q18" s="44"/>
    </row>
    <row r="19" spans="1:17" s="43" customFormat="1" ht="18.399999999999999" customHeight="1">
      <c r="A19" s="280" t="s">
        <v>54</v>
      </c>
      <c r="B19" s="280"/>
      <c r="C19" s="241" t="s">
        <v>19</v>
      </c>
      <c r="D19" s="242"/>
      <c r="E19" s="46" t="s">
        <v>33</v>
      </c>
      <c r="F19" s="241" t="s">
        <v>19</v>
      </c>
      <c r="G19" s="242"/>
      <c r="H19" s="46" t="s">
        <v>33</v>
      </c>
      <c r="I19" s="241" t="s">
        <v>19</v>
      </c>
      <c r="J19" s="242"/>
      <c r="K19" s="46" t="s">
        <v>33</v>
      </c>
      <c r="L19" s="4"/>
      <c r="M19" s="4"/>
    </row>
    <row r="20" spans="1:17" ht="45.75">
      <c r="A20" s="23" t="s">
        <v>55</v>
      </c>
      <c r="B20" s="23" t="s">
        <v>56</v>
      </c>
      <c r="C20" s="83">
        <v>1</v>
      </c>
      <c r="D20" s="84">
        <v>3</v>
      </c>
      <c r="E20" s="85" t="s">
        <v>36</v>
      </c>
      <c r="F20" s="86">
        <v>0</v>
      </c>
      <c r="G20" s="87">
        <v>3</v>
      </c>
      <c r="H20" s="88" t="s">
        <v>57</v>
      </c>
      <c r="I20" s="76">
        <v>0</v>
      </c>
      <c r="J20" s="77">
        <v>3</v>
      </c>
      <c r="K20" s="78" t="s">
        <v>57</v>
      </c>
      <c r="L20" s="5"/>
      <c r="M20" s="5"/>
    </row>
    <row r="21" spans="1:17" ht="30.75">
      <c r="A21" s="23" t="s">
        <v>58</v>
      </c>
      <c r="B21" s="23" t="s">
        <v>59</v>
      </c>
      <c r="C21" s="83">
        <v>0.9</v>
      </c>
      <c r="D21" s="84">
        <v>3</v>
      </c>
      <c r="E21" s="85" t="s">
        <v>60</v>
      </c>
      <c r="F21" s="86">
        <v>1</v>
      </c>
      <c r="G21" s="87">
        <v>3</v>
      </c>
      <c r="H21" s="88" t="s">
        <v>41</v>
      </c>
      <c r="I21" s="76">
        <v>1</v>
      </c>
      <c r="J21" s="77">
        <v>3</v>
      </c>
      <c r="K21" s="78" t="s">
        <v>41</v>
      </c>
      <c r="L21" s="5"/>
      <c r="M21" s="5"/>
    </row>
    <row r="22" spans="1:17" s="44" customFormat="1" ht="15.75">
      <c r="A22" s="281" t="s">
        <v>31</v>
      </c>
      <c r="B22" s="263"/>
      <c r="C22" s="57">
        <f>SUMPRODUCT(C20:C21,D20:D21)</f>
        <v>5.7</v>
      </c>
      <c r="D22" s="58">
        <f>SUM(D20:D21)</f>
        <v>6</v>
      </c>
      <c r="E22" s="59"/>
      <c r="F22" s="60">
        <f>SUMPRODUCT(F20:F21,G20:G21)</f>
        <v>3</v>
      </c>
      <c r="G22" s="61">
        <f>SUM(G20:G21)</f>
        <v>6</v>
      </c>
      <c r="H22" s="62"/>
      <c r="I22" s="63">
        <f>SUMPRODUCT(I20:I21,J20:J21)</f>
        <v>3</v>
      </c>
      <c r="J22" s="64">
        <f>SUM(J20:J21)</f>
        <v>6</v>
      </c>
      <c r="K22" s="65"/>
      <c r="L22" s="56"/>
      <c r="M22" s="56"/>
    </row>
    <row r="23" spans="1:17" ht="18.75" customHeight="1">
      <c r="A23" s="211" t="s">
        <v>61</v>
      </c>
      <c r="B23" s="211"/>
      <c r="C23" s="241" t="s">
        <v>19</v>
      </c>
      <c r="D23" s="242"/>
      <c r="E23" s="46" t="s">
        <v>33</v>
      </c>
      <c r="F23" s="241" t="s">
        <v>19</v>
      </c>
      <c r="G23" s="242"/>
      <c r="H23" s="46" t="s">
        <v>33</v>
      </c>
      <c r="I23" s="241" t="s">
        <v>19</v>
      </c>
      <c r="J23" s="242"/>
      <c r="K23" s="46" t="s">
        <v>33</v>
      </c>
      <c r="L23" s="4"/>
      <c r="M23" s="4"/>
    </row>
    <row r="24" spans="1:17" ht="30.75">
      <c r="A24" s="42" t="s">
        <v>62</v>
      </c>
      <c r="B24" s="42" t="s">
        <v>63</v>
      </c>
      <c r="C24" s="97">
        <v>1</v>
      </c>
      <c r="D24" s="25">
        <v>1</v>
      </c>
      <c r="E24" s="26" t="s">
        <v>36</v>
      </c>
      <c r="F24" s="82">
        <v>1</v>
      </c>
      <c r="G24" s="27">
        <v>1</v>
      </c>
      <c r="H24" s="28" t="s">
        <v>41</v>
      </c>
      <c r="I24" s="73">
        <v>1</v>
      </c>
      <c r="J24" s="74">
        <v>1</v>
      </c>
      <c r="K24" s="75" t="s">
        <v>36</v>
      </c>
      <c r="L24" s="5"/>
      <c r="M24" s="5"/>
    </row>
    <row r="25" spans="1:17" ht="244.5">
      <c r="A25" s="23" t="s">
        <v>64</v>
      </c>
      <c r="B25" s="23" t="s">
        <v>65</v>
      </c>
      <c r="C25" s="83">
        <v>1</v>
      </c>
      <c r="D25" s="84">
        <v>2</v>
      </c>
      <c r="E25" s="85" t="s">
        <v>36</v>
      </c>
      <c r="F25" s="86">
        <v>0</v>
      </c>
      <c r="G25" s="87">
        <v>2</v>
      </c>
      <c r="H25" s="88" t="s">
        <v>66</v>
      </c>
      <c r="I25" s="76">
        <v>0</v>
      </c>
      <c r="J25" s="77">
        <v>2</v>
      </c>
      <c r="K25" s="78" t="s">
        <v>67</v>
      </c>
      <c r="L25" s="5"/>
      <c r="M25" s="5"/>
    </row>
    <row r="26" spans="1:17">
      <c r="A26" s="23" t="s">
        <v>68</v>
      </c>
      <c r="B26" s="23" t="s">
        <v>69</v>
      </c>
      <c r="C26" s="83">
        <v>1</v>
      </c>
      <c r="D26" s="84">
        <v>1</v>
      </c>
      <c r="E26" s="85" t="s">
        <v>36</v>
      </c>
      <c r="F26" s="86">
        <v>1</v>
      </c>
      <c r="G26" s="87">
        <v>1</v>
      </c>
      <c r="H26" s="88" t="s">
        <v>41</v>
      </c>
      <c r="I26" s="76">
        <v>1</v>
      </c>
      <c r="J26" s="77">
        <v>1</v>
      </c>
      <c r="K26" s="78" t="s">
        <v>36</v>
      </c>
      <c r="L26" s="5"/>
      <c r="M26" s="5"/>
    </row>
    <row r="27" spans="1:17" s="44" customFormat="1" ht="15.75">
      <c r="A27" s="262" t="s">
        <v>31</v>
      </c>
      <c r="B27" s="263"/>
      <c r="C27" s="47">
        <f>SUMPRODUCT(C24:C26,D24:D26)</f>
        <v>4</v>
      </c>
      <c r="D27" s="48">
        <f>SUM(D24:D26)</f>
        <v>4</v>
      </c>
      <c r="E27" s="49"/>
      <c r="F27" s="60">
        <f>SUMPRODUCT(F24:F26,G24:G26)</f>
        <v>2</v>
      </c>
      <c r="G27" s="61">
        <f>SUM(G24:G26)</f>
        <v>4</v>
      </c>
      <c r="H27" s="62"/>
      <c r="I27" s="63">
        <f>SUMPRODUCT(I24:I26,J24:J26)</f>
        <v>2</v>
      </c>
      <c r="J27" s="64">
        <f>SUM(J24:J26)</f>
        <v>4</v>
      </c>
      <c r="K27" s="65"/>
      <c r="L27" s="56"/>
      <c r="M27" s="56"/>
    </row>
    <row r="28" spans="1:17" ht="21" customHeight="1">
      <c r="A28" s="280" t="s">
        <v>70</v>
      </c>
      <c r="B28" s="280"/>
      <c r="C28" s="241" t="s">
        <v>19</v>
      </c>
      <c r="D28" s="242"/>
      <c r="E28" s="46" t="s">
        <v>20</v>
      </c>
      <c r="F28" s="241" t="s">
        <v>19</v>
      </c>
      <c r="G28" s="242"/>
      <c r="H28" s="66" t="s">
        <v>20</v>
      </c>
      <c r="I28" s="241" t="s">
        <v>19</v>
      </c>
      <c r="J28" s="242"/>
      <c r="K28" s="46" t="s">
        <v>20</v>
      </c>
      <c r="L28" s="9"/>
      <c r="M28" s="4"/>
    </row>
    <row r="29" spans="1:17" ht="121.5">
      <c r="A29" s="31" t="s">
        <v>71</v>
      </c>
      <c r="B29" s="31" t="s">
        <v>72</v>
      </c>
      <c r="C29" s="79">
        <v>0.3</v>
      </c>
      <c r="D29" s="80">
        <v>2</v>
      </c>
      <c r="E29" s="81" t="s">
        <v>73</v>
      </c>
      <c r="F29" s="89">
        <v>0.25</v>
      </c>
      <c r="G29" s="90">
        <f>D29</f>
        <v>2</v>
      </c>
      <c r="H29" s="95" t="s">
        <v>74</v>
      </c>
      <c r="I29" s="92">
        <v>0</v>
      </c>
      <c r="J29" s="93">
        <f>D29</f>
        <v>2</v>
      </c>
      <c r="K29" s="94" t="s">
        <v>75</v>
      </c>
      <c r="L29" s="5"/>
      <c r="M29" s="5"/>
    </row>
    <row r="30" spans="1:17">
      <c r="A30" s="24" t="s">
        <v>76</v>
      </c>
      <c r="B30" s="24" t="s">
        <v>77</v>
      </c>
      <c r="C30" s="83">
        <v>1</v>
      </c>
      <c r="D30" s="84">
        <v>2</v>
      </c>
      <c r="E30" s="85"/>
      <c r="F30" s="86">
        <v>1</v>
      </c>
      <c r="G30" s="90">
        <f t="shared" ref="G30:G31" si="2">D30</f>
        <v>2</v>
      </c>
      <c r="H30" s="96"/>
      <c r="I30" s="76">
        <v>1</v>
      </c>
      <c r="J30" s="93">
        <f t="shared" ref="J30:J31" si="3">D30</f>
        <v>2</v>
      </c>
      <c r="K30" s="78"/>
      <c r="L30" s="5"/>
      <c r="M30" s="5"/>
    </row>
    <row r="31" spans="1:17" ht="76.5">
      <c r="A31" s="24" t="s">
        <v>78</v>
      </c>
      <c r="B31" s="24" t="s">
        <v>79</v>
      </c>
      <c r="C31" s="83">
        <v>1</v>
      </c>
      <c r="D31" s="84">
        <v>2</v>
      </c>
      <c r="E31" s="85"/>
      <c r="F31" s="86">
        <v>0</v>
      </c>
      <c r="G31" s="90">
        <f t="shared" si="2"/>
        <v>2</v>
      </c>
      <c r="H31" s="96" t="s">
        <v>80</v>
      </c>
      <c r="I31" s="76">
        <v>0</v>
      </c>
      <c r="J31" s="93">
        <f t="shared" si="3"/>
        <v>2</v>
      </c>
      <c r="K31" s="78" t="s">
        <v>81</v>
      </c>
      <c r="L31" s="5"/>
      <c r="M31" s="5"/>
    </row>
    <row r="32" spans="1:17" s="44" customFormat="1" ht="15.75">
      <c r="A32" s="243" t="s">
        <v>31</v>
      </c>
      <c r="B32" s="244"/>
      <c r="C32" s="47">
        <f>SUMPRODUCT(C29:C31,D29:D31)</f>
        <v>4.5999999999999996</v>
      </c>
      <c r="D32" s="48">
        <f>SUM(D29:D31)</f>
        <v>6</v>
      </c>
      <c r="E32" s="49"/>
      <c r="F32" s="50">
        <f>SUMPRODUCT(F29:F31,G29:G31)</f>
        <v>2.5</v>
      </c>
      <c r="G32" s="51">
        <f>SUM(G29:G31)</f>
        <v>6</v>
      </c>
      <c r="H32" s="67"/>
      <c r="I32" s="63">
        <f>SUMPRODUCT(I29:I31,J29:J31)</f>
        <v>2</v>
      </c>
      <c r="J32" s="64">
        <f>SUM(J29:J31)</f>
        <v>6</v>
      </c>
      <c r="K32" s="65"/>
      <c r="L32" s="56"/>
      <c r="M32" s="56"/>
    </row>
    <row r="33" spans="1:13" ht="18.75" customHeight="1">
      <c r="A33" s="248" t="s">
        <v>82</v>
      </c>
      <c r="B33" s="248"/>
      <c r="C33" s="241" t="s">
        <v>19</v>
      </c>
      <c r="D33" s="242"/>
      <c r="E33" s="46" t="s">
        <v>20</v>
      </c>
      <c r="F33" s="241" t="s">
        <v>19</v>
      </c>
      <c r="G33" s="242"/>
      <c r="H33" s="46"/>
      <c r="I33" s="68" t="s">
        <v>19</v>
      </c>
      <c r="J33" s="66"/>
      <c r="K33" s="46" t="s">
        <v>20</v>
      </c>
      <c r="L33" s="8"/>
      <c r="M33" s="4"/>
    </row>
    <row r="34" spans="1:13" ht="30.75">
      <c r="A34" s="29" t="s">
        <v>83</v>
      </c>
      <c r="B34" s="29" t="s">
        <v>84</v>
      </c>
      <c r="C34" s="79">
        <v>1</v>
      </c>
      <c r="D34" s="80">
        <v>2</v>
      </c>
      <c r="E34" s="81"/>
      <c r="F34" s="89">
        <v>1</v>
      </c>
      <c r="G34" s="90">
        <v>2</v>
      </c>
      <c r="H34" s="91"/>
      <c r="I34" s="92">
        <v>1</v>
      </c>
      <c r="J34" s="93">
        <v>2</v>
      </c>
      <c r="K34" s="94"/>
      <c r="L34" s="5"/>
      <c r="M34" s="5"/>
    </row>
    <row r="35" spans="1:13">
      <c r="A35" s="23" t="s">
        <v>85</v>
      </c>
      <c r="B35" s="23" t="s">
        <v>86</v>
      </c>
      <c r="C35" s="83">
        <v>1</v>
      </c>
      <c r="D35" s="84">
        <v>2</v>
      </c>
      <c r="E35" s="85"/>
      <c r="F35" s="89">
        <v>1</v>
      </c>
      <c r="G35" s="87">
        <v>2</v>
      </c>
      <c r="H35" s="88"/>
      <c r="I35" s="92">
        <v>1</v>
      </c>
      <c r="J35" s="77">
        <v>2</v>
      </c>
      <c r="K35" s="78"/>
      <c r="L35" s="5"/>
      <c r="M35" s="5"/>
    </row>
    <row r="36" spans="1:13">
      <c r="A36" s="23" t="s">
        <v>87</v>
      </c>
      <c r="B36" s="23" t="s">
        <v>88</v>
      </c>
      <c r="C36" s="83">
        <v>1</v>
      </c>
      <c r="D36" s="84">
        <v>3</v>
      </c>
      <c r="E36" s="85"/>
      <c r="F36" s="89">
        <v>1</v>
      </c>
      <c r="G36" s="87">
        <v>3</v>
      </c>
      <c r="H36" s="88"/>
      <c r="I36" s="92">
        <v>1</v>
      </c>
      <c r="J36" s="77">
        <v>3</v>
      </c>
      <c r="K36" s="78"/>
      <c r="L36" s="5"/>
      <c r="M36" s="5"/>
    </row>
    <row r="37" spans="1:13" ht="45.75">
      <c r="A37" s="23" t="s">
        <v>89</v>
      </c>
      <c r="B37" s="23" t="s">
        <v>90</v>
      </c>
      <c r="C37" s="83">
        <v>1</v>
      </c>
      <c r="D37" s="84">
        <v>3</v>
      </c>
      <c r="E37" s="85"/>
      <c r="F37" s="89">
        <v>1</v>
      </c>
      <c r="G37" s="87">
        <v>3</v>
      </c>
      <c r="H37" s="88"/>
      <c r="I37" s="92">
        <v>1</v>
      </c>
      <c r="J37" s="77">
        <v>3</v>
      </c>
      <c r="K37" s="78"/>
      <c r="L37" s="5"/>
      <c r="M37" s="5"/>
    </row>
    <row r="38" spans="1:13" s="44" customFormat="1" ht="16.5">
      <c r="A38" s="243" t="s">
        <v>31</v>
      </c>
      <c r="B38" s="244"/>
      <c r="C38" s="69">
        <f>SUMPRODUCT(C34:C37,D34:D37)</f>
        <v>10</v>
      </c>
      <c r="D38" s="48">
        <f>SUM(D34:D37)</f>
        <v>10</v>
      </c>
      <c r="E38" s="49"/>
      <c r="F38" s="70">
        <f>SUMPRODUCT(F34:F37,G34:G37)</f>
        <v>10</v>
      </c>
      <c r="G38" s="51">
        <f>SUM(G34:G37)</f>
        <v>10</v>
      </c>
      <c r="H38" s="52"/>
      <c r="I38" s="63">
        <f>SUMPRODUCT(I34:I37,J34:J37)</f>
        <v>10</v>
      </c>
      <c r="J38" s="64">
        <f>SUM(J34:J37)</f>
        <v>10</v>
      </c>
      <c r="K38" s="65" t="s">
        <v>91</v>
      </c>
      <c r="L38" s="56"/>
      <c r="M38" s="56"/>
    </row>
    <row r="39" spans="1:13" ht="18.75" customHeight="1">
      <c r="A39" s="45" t="s">
        <v>92</v>
      </c>
      <c r="B39" s="45"/>
      <c r="C39" s="241" t="s">
        <v>19</v>
      </c>
      <c r="D39" s="242"/>
      <c r="E39" s="66" t="s">
        <v>93</v>
      </c>
      <c r="F39" s="241" t="s">
        <v>19</v>
      </c>
      <c r="G39" s="242"/>
      <c r="H39" s="46" t="s">
        <v>93</v>
      </c>
      <c r="I39" s="241" t="s">
        <v>19</v>
      </c>
      <c r="J39" s="242"/>
      <c r="K39" s="46" t="s">
        <v>93</v>
      </c>
      <c r="L39" s="4"/>
      <c r="M39" s="4"/>
    </row>
    <row r="40" spans="1:13" ht="60.75">
      <c r="A40" s="23" t="s">
        <v>94</v>
      </c>
      <c r="B40" s="23" t="s">
        <v>95</v>
      </c>
      <c r="C40" s="83">
        <v>1</v>
      </c>
      <c r="D40" s="84">
        <v>2</v>
      </c>
      <c r="E40" s="85" t="s">
        <v>96</v>
      </c>
      <c r="F40" s="86">
        <v>1</v>
      </c>
      <c r="G40" s="87">
        <f>D40</f>
        <v>2</v>
      </c>
      <c r="H40" s="88" t="s">
        <v>96</v>
      </c>
      <c r="I40" s="76">
        <v>1</v>
      </c>
      <c r="J40" s="77">
        <f>D40</f>
        <v>2</v>
      </c>
      <c r="K40" s="78" t="s">
        <v>96</v>
      </c>
      <c r="L40" s="5"/>
      <c r="M40" s="5"/>
    </row>
    <row r="41" spans="1:13" ht="60.75">
      <c r="A41" s="23" t="s">
        <v>97</v>
      </c>
      <c r="B41" s="23" t="s">
        <v>98</v>
      </c>
      <c r="C41" s="83">
        <v>0</v>
      </c>
      <c r="D41" s="84">
        <v>2</v>
      </c>
      <c r="E41" s="85" t="s">
        <v>99</v>
      </c>
      <c r="F41" s="86">
        <v>0</v>
      </c>
      <c r="G41" s="87">
        <f t="shared" ref="G41:G48" si="4">D41</f>
        <v>2</v>
      </c>
      <c r="H41" s="88" t="s">
        <v>100</v>
      </c>
      <c r="I41" s="76">
        <v>1</v>
      </c>
      <c r="J41" s="77">
        <f t="shared" ref="J41:J48" si="5">D41</f>
        <v>2</v>
      </c>
      <c r="K41" s="78" t="s">
        <v>96</v>
      </c>
      <c r="L41" s="5"/>
      <c r="M41" s="5"/>
    </row>
    <row r="42" spans="1:13">
      <c r="A42" s="23" t="s">
        <v>101</v>
      </c>
      <c r="B42" s="23" t="s">
        <v>102</v>
      </c>
      <c r="C42" s="83">
        <v>1</v>
      </c>
      <c r="D42" s="84">
        <v>2</v>
      </c>
      <c r="E42" s="85" t="s">
        <v>96</v>
      </c>
      <c r="F42" s="86">
        <v>0</v>
      </c>
      <c r="G42" s="87">
        <f t="shared" si="4"/>
        <v>2</v>
      </c>
      <c r="H42" s="88" t="s">
        <v>103</v>
      </c>
      <c r="I42" s="76">
        <v>0</v>
      </c>
      <c r="J42" s="77">
        <f t="shared" si="5"/>
        <v>2</v>
      </c>
      <c r="K42" s="78" t="s">
        <v>104</v>
      </c>
      <c r="L42" s="5"/>
    </row>
    <row r="43" spans="1:13" ht="30.75">
      <c r="A43" s="23" t="s">
        <v>105</v>
      </c>
      <c r="B43" s="23" t="s">
        <v>106</v>
      </c>
      <c r="C43" s="83">
        <v>0.95</v>
      </c>
      <c r="D43" s="84">
        <v>4</v>
      </c>
      <c r="E43" s="85" t="s">
        <v>107</v>
      </c>
      <c r="F43" s="86">
        <v>0.5</v>
      </c>
      <c r="G43" s="87">
        <f t="shared" si="4"/>
        <v>4</v>
      </c>
      <c r="H43" s="88" t="s">
        <v>108</v>
      </c>
      <c r="I43" s="76">
        <v>1</v>
      </c>
      <c r="J43" s="77">
        <f t="shared" si="5"/>
        <v>4</v>
      </c>
      <c r="K43" s="78" t="s">
        <v>96</v>
      </c>
      <c r="L43" s="5"/>
      <c r="M43" s="5"/>
    </row>
    <row r="44" spans="1:13" ht="106.5">
      <c r="A44" s="23" t="s">
        <v>109</v>
      </c>
      <c r="B44" s="23" t="s">
        <v>110</v>
      </c>
      <c r="C44" s="83">
        <v>1</v>
      </c>
      <c r="D44" s="84">
        <v>6</v>
      </c>
      <c r="E44" s="85" t="s">
        <v>96</v>
      </c>
      <c r="F44" s="86">
        <v>0.5</v>
      </c>
      <c r="G44" s="87">
        <f t="shared" si="4"/>
        <v>6</v>
      </c>
      <c r="H44" s="88" t="s">
        <v>111</v>
      </c>
      <c r="I44" s="76">
        <v>1</v>
      </c>
      <c r="J44" s="77">
        <f t="shared" si="5"/>
        <v>6</v>
      </c>
      <c r="K44" s="78" t="s">
        <v>96</v>
      </c>
      <c r="L44" s="5"/>
      <c r="M44" s="5"/>
    </row>
    <row r="45" spans="1:13" ht="198">
      <c r="A45" s="23" t="s">
        <v>112</v>
      </c>
      <c r="B45" s="23" t="s">
        <v>113</v>
      </c>
      <c r="C45" s="83">
        <v>0</v>
      </c>
      <c r="D45" s="84">
        <v>8</v>
      </c>
      <c r="E45" s="85" t="s">
        <v>114</v>
      </c>
      <c r="F45" s="86">
        <v>0</v>
      </c>
      <c r="G45" s="87">
        <f t="shared" si="4"/>
        <v>8</v>
      </c>
      <c r="H45" s="88" t="s">
        <v>115</v>
      </c>
      <c r="I45" s="76">
        <v>0</v>
      </c>
      <c r="J45" s="77">
        <f t="shared" si="5"/>
        <v>8</v>
      </c>
      <c r="K45" s="78" t="s">
        <v>116</v>
      </c>
      <c r="L45" s="5"/>
      <c r="M45" s="5"/>
    </row>
    <row r="46" spans="1:13" ht="229.5">
      <c r="A46" s="23" t="s">
        <v>117</v>
      </c>
      <c r="B46" s="23" t="s">
        <v>118</v>
      </c>
      <c r="C46" s="83">
        <v>1</v>
      </c>
      <c r="D46" s="84">
        <v>6</v>
      </c>
      <c r="E46" s="85" t="s">
        <v>91</v>
      </c>
      <c r="F46" s="86">
        <v>0</v>
      </c>
      <c r="G46" s="87">
        <f t="shared" si="4"/>
        <v>6</v>
      </c>
      <c r="H46" s="88" t="s">
        <v>119</v>
      </c>
      <c r="I46" s="76">
        <v>0</v>
      </c>
      <c r="J46" s="77">
        <f t="shared" si="5"/>
        <v>6</v>
      </c>
      <c r="K46" s="78" t="s">
        <v>120</v>
      </c>
      <c r="L46" s="5"/>
      <c r="M46" s="5"/>
    </row>
    <row r="47" spans="1:13" ht="106.5">
      <c r="A47" s="23" t="s">
        <v>121</v>
      </c>
      <c r="B47" s="23" t="s">
        <v>122</v>
      </c>
      <c r="C47" s="83">
        <v>1</v>
      </c>
      <c r="D47" s="84">
        <v>6</v>
      </c>
      <c r="E47" s="85" t="s">
        <v>96</v>
      </c>
      <c r="F47" s="86">
        <v>1</v>
      </c>
      <c r="G47" s="87">
        <f t="shared" si="4"/>
        <v>6</v>
      </c>
      <c r="H47" s="88" t="s">
        <v>96</v>
      </c>
      <c r="I47" s="76">
        <v>0.5</v>
      </c>
      <c r="J47" s="77">
        <f t="shared" si="5"/>
        <v>6</v>
      </c>
      <c r="K47" s="78" t="s">
        <v>123</v>
      </c>
      <c r="L47" s="5"/>
      <c r="M47" s="5"/>
    </row>
    <row r="48" spans="1:13">
      <c r="A48" s="13" t="s">
        <v>124</v>
      </c>
      <c r="B48" s="23" t="s">
        <v>125</v>
      </c>
      <c r="C48" s="83">
        <v>1</v>
      </c>
      <c r="D48" s="84">
        <v>4</v>
      </c>
      <c r="E48" s="85" t="s">
        <v>96</v>
      </c>
      <c r="F48" s="86">
        <v>1</v>
      </c>
      <c r="G48" s="87">
        <f t="shared" si="4"/>
        <v>4</v>
      </c>
      <c r="H48" s="88" t="s">
        <v>96</v>
      </c>
      <c r="I48" s="76">
        <v>1</v>
      </c>
      <c r="J48" s="77">
        <f t="shared" si="5"/>
        <v>4</v>
      </c>
      <c r="K48" s="78" t="s">
        <v>96</v>
      </c>
      <c r="L48" s="5"/>
      <c r="M48" s="5"/>
    </row>
    <row r="49" spans="1:17" s="30" customFormat="1" ht="15.75">
      <c r="A49" s="243" t="s">
        <v>31</v>
      </c>
      <c r="B49" s="244"/>
      <c r="C49" s="71">
        <f>SUMPRODUCT(C40:C48,D40:D48)</f>
        <v>29.8</v>
      </c>
      <c r="D49" s="58">
        <f>SUM(D40:D48)</f>
        <v>40</v>
      </c>
      <c r="E49" s="59"/>
      <c r="F49" s="70">
        <f>SUMPRODUCT(F40:F48,G40:G48)</f>
        <v>17</v>
      </c>
      <c r="G49" s="51">
        <f>SUM(G40:G48)</f>
        <v>40</v>
      </c>
      <c r="H49" s="52"/>
      <c r="I49" s="53">
        <f>SUMPRODUCT(I40:I48,J40:J48)</f>
        <v>21</v>
      </c>
      <c r="J49" s="54">
        <f>SUM(J40:J48)</f>
        <v>40</v>
      </c>
      <c r="K49" s="55"/>
      <c r="L49" s="56"/>
      <c r="M49" s="56"/>
      <c r="N49" s="44"/>
      <c r="O49" s="44"/>
      <c r="P49" s="44"/>
      <c r="Q49" s="44"/>
    </row>
    <row r="50" spans="1:17" ht="18.399999999999999" customHeight="1">
      <c r="A50" s="248" t="s">
        <v>126</v>
      </c>
      <c r="B50" s="248"/>
      <c r="C50" s="241" t="s">
        <v>19</v>
      </c>
      <c r="D50" s="242"/>
      <c r="E50" s="46" t="s">
        <v>93</v>
      </c>
      <c r="F50" s="241" t="s">
        <v>19</v>
      </c>
      <c r="G50" s="242"/>
      <c r="H50" s="46" t="s">
        <v>93</v>
      </c>
      <c r="I50" s="241" t="s">
        <v>19</v>
      </c>
      <c r="J50" s="242"/>
      <c r="K50" s="46" t="s">
        <v>93</v>
      </c>
      <c r="L50" s="8"/>
      <c r="M50" s="4"/>
    </row>
    <row r="51" spans="1:17">
      <c r="A51" s="29" t="s">
        <v>127</v>
      </c>
      <c r="B51" s="29" t="s">
        <v>128</v>
      </c>
      <c r="C51" s="79">
        <v>1</v>
      </c>
      <c r="D51" s="80">
        <v>2</v>
      </c>
      <c r="E51" s="81" t="s">
        <v>96</v>
      </c>
      <c r="F51" s="82">
        <v>1</v>
      </c>
      <c r="G51" s="27">
        <v>2</v>
      </c>
      <c r="H51" s="28" t="s">
        <v>96</v>
      </c>
      <c r="I51" s="73">
        <v>1</v>
      </c>
      <c r="J51" s="74">
        <v>2</v>
      </c>
      <c r="K51" s="75" t="s">
        <v>96</v>
      </c>
      <c r="L51" s="5"/>
      <c r="M51" s="5"/>
    </row>
    <row r="52" spans="1:17">
      <c r="A52" s="23" t="s">
        <v>129</v>
      </c>
      <c r="B52" s="23" t="s">
        <v>130</v>
      </c>
      <c r="C52" s="83">
        <v>1</v>
      </c>
      <c r="D52" s="84">
        <v>2</v>
      </c>
      <c r="E52" s="85" t="s">
        <v>96</v>
      </c>
      <c r="F52" s="86">
        <v>1</v>
      </c>
      <c r="G52" s="87">
        <v>2</v>
      </c>
      <c r="H52" s="88" t="s">
        <v>96</v>
      </c>
      <c r="I52" s="76">
        <v>1</v>
      </c>
      <c r="J52" s="77">
        <v>2</v>
      </c>
      <c r="K52" s="78" t="s">
        <v>96</v>
      </c>
      <c r="L52" s="5"/>
      <c r="M52" s="5"/>
    </row>
    <row r="53" spans="1:17" ht="30.75">
      <c r="A53" s="23" t="s">
        <v>131</v>
      </c>
      <c r="B53" s="23" t="s">
        <v>132</v>
      </c>
      <c r="C53" s="83">
        <v>1</v>
      </c>
      <c r="D53" s="84">
        <v>1</v>
      </c>
      <c r="E53" s="85" t="s">
        <v>96</v>
      </c>
      <c r="F53" s="86">
        <v>1</v>
      </c>
      <c r="G53" s="87">
        <v>1</v>
      </c>
      <c r="H53" s="88" t="s">
        <v>96</v>
      </c>
      <c r="I53" s="76">
        <v>1</v>
      </c>
      <c r="J53" s="77">
        <v>1</v>
      </c>
      <c r="K53" s="78" t="s">
        <v>91</v>
      </c>
      <c r="L53" s="5"/>
      <c r="M53" s="5"/>
    </row>
    <row r="54" spans="1:17" ht="91.5">
      <c r="A54" s="23" t="s">
        <v>133</v>
      </c>
      <c r="B54" s="23" t="s">
        <v>134</v>
      </c>
      <c r="C54" s="83">
        <v>1</v>
      </c>
      <c r="D54" s="84">
        <v>4</v>
      </c>
      <c r="E54" s="85"/>
      <c r="F54" s="86">
        <v>1</v>
      </c>
      <c r="G54" s="87">
        <v>4</v>
      </c>
      <c r="H54" s="88" t="s">
        <v>96</v>
      </c>
      <c r="I54" s="76">
        <v>0.5</v>
      </c>
      <c r="J54" s="77">
        <v>4</v>
      </c>
      <c r="K54" s="78" t="s">
        <v>135</v>
      </c>
      <c r="L54" s="5"/>
      <c r="M54" s="5"/>
    </row>
    <row r="55" spans="1:17" ht="30.75">
      <c r="A55" s="23" t="s">
        <v>136</v>
      </c>
      <c r="B55" s="23" t="s">
        <v>137</v>
      </c>
      <c r="C55" s="83">
        <v>1</v>
      </c>
      <c r="D55" s="84">
        <v>2</v>
      </c>
      <c r="E55" s="85"/>
      <c r="F55" s="86">
        <v>1</v>
      </c>
      <c r="G55" s="87">
        <v>2</v>
      </c>
      <c r="H55" s="88" t="s">
        <v>96</v>
      </c>
      <c r="I55" s="76">
        <v>1</v>
      </c>
      <c r="J55" s="77">
        <v>2</v>
      </c>
      <c r="K55" s="78" t="s">
        <v>96</v>
      </c>
      <c r="L55" s="6"/>
      <c r="M55" s="5"/>
    </row>
    <row r="56" spans="1:17" s="44" customFormat="1" ht="15.75">
      <c r="A56" s="243" t="s">
        <v>31</v>
      </c>
      <c r="B56" s="244"/>
      <c r="C56" s="57">
        <f>SUMPRODUCT(C51:C55,D51:D55)</f>
        <v>11</v>
      </c>
      <c r="D56" s="58">
        <f>SUM(D51:D55)</f>
        <v>11</v>
      </c>
      <c r="E56" s="59"/>
      <c r="F56" s="60">
        <f>SUMPRODUCT(F51:F55,G51:G55)</f>
        <v>11</v>
      </c>
      <c r="G56" s="61">
        <f>SUM(G51:G55)</f>
        <v>11</v>
      </c>
      <c r="H56" s="62"/>
      <c r="I56" s="53">
        <f>SUMPRODUCT(I51:I55,J51:J55)</f>
        <v>9</v>
      </c>
      <c r="J56" s="54">
        <f>SUM(J51:J55)</f>
        <v>11</v>
      </c>
      <c r="K56" s="55"/>
      <c r="L56" s="56"/>
      <c r="M56" s="56"/>
    </row>
    <row r="57" spans="1:17" ht="18.75" customHeight="1">
      <c r="A57" s="245" t="s">
        <v>2</v>
      </c>
      <c r="B57" s="246"/>
      <c r="C57" s="246"/>
      <c r="D57" s="246"/>
      <c r="E57" s="246"/>
      <c r="F57" s="246"/>
      <c r="G57" s="246"/>
      <c r="H57" s="246"/>
      <c r="I57" s="246"/>
      <c r="J57" s="246"/>
      <c r="K57" s="247"/>
      <c r="L57" s="4"/>
      <c r="M57" s="4"/>
    </row>
    <row r="58" spans="1:17">
      <c r="A58" s="249" t="s">
        <v>138</v>
      </c>
      <c r="B58" s="250"/>
      <c r="C58" s="34">
        <f>C11+C18+C22+C27+C32+C38+C49+C56</f>
        <v>82.7</v>
      </c>
      <c r="D58" s="25">
        <f>D11+D18+D22+D27+D32+D38+D49+D56</f>
        <v>100</v>
      </c>
      <c r="E58" s="26"/>
      <c r="F58" s="35">
        <f>F11+F18+F22+F27+F32+F38+F49+F56</f>
        <v>56.7</v>
      </c>
      <c r="G58" s="27">
        <f>G11+G18+G22+G27+G32+G38+G49+G56</f>
        <v>100</v>
      </c>
      <c r="H58" s="28"/>
      <c r="I58" s="210">
        <f>I11+I18+I22+I27+I32+I38+I49+I56</f>
        <v>55.1</v>
      </c>
      <c r="J58" s="32">
        <f>J11+J18+J22+J27+J32+J38+J49+J56</f>
        <v>100</v>
      </c>
      <c r="K58" s="33"/>
      <c r="L58" s="6"/>
      <c r="M58" s="5"/>
    </row>
    <row r="59" spans="1:17" s="44" customFormat="1" ht="15.75">
      <c r="A59" s="251" t="s">
        <v>139</v>
      </c>
      <c r="B59" s="252"/>
      <c r="C59" s="253">
        <f>C58/D58</f>
        <v>0.82700000000000007</v>
      </c>
      <c r="D59" s="254"/>
      <c r="E59" s="255"/>
      <c r="F59" s="256">
        <f>F58/G58</f>
        <v>0.56700000000000006</v>
      </c>
      <c r="G59" s="257"/>
      <c r="H59" s="258"/>
      <c r="I59" s="259">
        <f>I58/J58</f>
        <v>0.55100000000000005</v>
      </c>
      <c r="J59" s="260"/>
      <c r="K59" s="261"/>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C40:C48 F34:F37 C51:C55 F51:F55 I51:I55 I13:I17 F13:F17 C13:C17 I20:I21 F20:F21 C20:C21 I29:I31 F29:F31 C29:C31 I40:I48 F40:F48 I34:I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H47"/>
  <sheetViews>
    <sheetView topLeftCell="A36" workbookViewId="0">
      <selection activeCell="H36" sqref="H3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83.140625" style="37" customWidth="1"/>
    <col min="8" max="8" width="52" style="37" customWidth="1"/>
    <col min="9" max="16384" width="9.140625" style="37"/>
  </cols>
  <sheetData>
    <row r="2" spans="1:7" ht="18.75">
      <c r="A2" s="282" t="s">
        <v>12</v>
      </c>
      <c r="B2" s="282"/>
      <c r="C2" s="282"/>
      <c r="D2" s="282"/>
      <c r="E2" s="282"/>
      <c r="F2" s="282"/>
      <c r="G2" s="282"/>
    </row>
    <row r="3" spans="1:7">
      <c r="A3" s="38"/>
      <c r="B3" s="38"/>
      <c r="C3" s="39"/>
      <c r="D3" s="39"/>
      <c r="E3" s="38"/>
      <c r="F3" s="38"/>
      <c r="G3" s="39"/>
    </row>
    <row r="4" spans="1:7" ht="18.75">
      <c r="A4" s="36" t="s">
        <v>140</v>
      </c>
      <c r="B4" s="36"/>
      <c r="C4" s="36"/>
      <c r="D4" s="36"/>
      <c r="E4" s="36"/>
      <c r="F4" s="36"/>
      <c r="G4" s="36"/>
    </row>
    <row r="5" spans="1:7" ht="15.75" thickBot="1"/>
    <row r="6" spans="1:7" ht="23.25">
      <c r="A6" s="286" t="s">
        <v>7</v>
      </c>
      <c r="B6" s="287"/>
      <c r="C6" s="287"/>
      <c r="D6" s="287"/>
      <c r="E6" s="287"/>
      <c r="F6" s="287"/>
      <c r="G6" s="288"/>
    </row>
    <row r="7" spans="1:7">
      <c r="A7" s="130" t="s">
        <v>141</v>
      </c>
      <c r="B7" s="131" t="s">
        <v>16</v>
      </c>
      <c r="C7" s="131" t="s">
        <v>142</v>
      </c>
      <c r="D7" s="131" t="s">
        <v>4</v>
      </c>
      <c r="E7" s="131" t="s">
        <v>143</v>
      </c>
      <c r="F7" s="131" t="s">
        <v>19</v>
      </c>
      <c r="G7" s="132" t="s">
        <v>17</v>
      </c>
    </row>
    <row r="8" spans="1:7">
      <c r="A8" s="133" t="s">
        <v>144</v>
      </c>
      <c r="B8" s="134">
        <v>1</v>
      </c>
      <c r="C8" s="134">
        <v>1</v>
      </c>
      <c r="D8" s="134">
        <v>4</v>
      </c>
      <c r="E8" s="134">
        <f t="shared" ref="E8:E14" si="0">B8*C8*D8</f>
        <v>4</v>
      </c>
      <c r="F8" s="134" t="s">
        <v>33</v>
      </c>
      <c r="G8" s="135" t="s">
        <v>41</v>
      </c>
    </row>
    <row r="9" spans="1:7">
      <c r="A9" s="136" t="s">
        <v>145</v>
      </c>
      <c r="B9" s="137">
        <v>1</v>
      </c>
      <c r="C9" s="137">
        <v>1</v>
      </c>
      <c r="D9" s="137">
        <v>12</v>
      </c>
      <c r="E9" s="137">
        <f t="shared" si="0"/>
        <v>12</v>
      </c>
      <c r="F9" s="137" t="s">
        <v>20</v>
      </c>
      <c r="G9" s="138" t="s">
        <v>146</v>
      </c>
    </row>
    <row r="10" spans="1:7">
      <c r="A10" s="133" t="s">
        <v>147</v>
      </c>
      <c r="B10" s="134">
        <v>1</v>
      </c>
      <c r="C10" s="134">
        <v>1</v>
      </c>
      <c r="D10" s="134">
        <v>10</v>
      </c>
      <c r="E10" s="134">
        <f t="shared" si="0"/>
        <v>10</v>
      </c>
      <c r="F10" s="134" t="s">
        <v>20</v>
      </c>
      <c r="G10" s="135" t="s">
        <v>146</v>
      </c>
    </row>
    <row r="11" spans="1:7">
      <c r="A11" s="136" t="s">
        <v>148</v>
      </c>
      <c r="B11" s="137">
        <v>1</v>
      </c>
      <c r="C11" s="137">
        <v>1</v>
      </c>
      <c r="D11" s="137">
        <v>16</v>
      </c>
      <c r="E11" s="134">
        <f t="shared" si="0"/>
        <v>16</v>
      </c>
      <c r="F11" s="137" t="s">
        <v>93</v>
      </c>
      <c r="G11" s="138" t="s">
        <v>149</v>
      </c>
    </row>
    <row r="12" spans="1:7">
      <c r="A12" s="133" t="s">
        <v>150</v>
      </c>
      <c r="B12" s="134">
        <v>0.85</v>
      </c>
      <c r="C12" s="134">
        <v>0.5</v>
      </c>
      <c r="D12" s="134">
        <v>20</v>
      </c>
      <c r="E12" s="134">
        <f t="shared" si="0"/>
        <v>8.5</v>
      </c>
      <c r="F12" s="134" t="s">
        <v>93</v>
      </c>
      <c r="G12" s="135" t="s">
        <v>151</v>
      </c>
    </row>
    <row r="13" spans="1:7">
      <c r="A13" s="133" t="s">
        <v>152</v>
      </c>
      <c r="B13" s="134">
        <v>1</v>
      </c>
      <c r="C13" s="134">
        <v>1</v>
      </c>
      <c r="D13" s="134">
        <v>12</v>
      </c>
      <c r="E13" s="134">
        <f t="shared" si="0"/>
        <v>12</v>
      </c>
      <c r="F13" s="134" t="s">
        <v>20</v>
      </c>
      <c r="G13" s="135" t="s">
        <v>146</v>
      </c>
    </row>
    <row r="14" spans="1:7" ht="91.5">
      <c r="A14" s="136" t="s">
        <v>153</v>
      </c>
      <c r="B14" s="137">
        <v>0.2</v>
      </c>
      <c r="C14" s="137">
        <v>0.25</v>
      </c>
      <c r="D14" s="137">
        <v>26</v>
      </c>
      <c r="E14" s="137">
        <f t="shared" si="0"/>
        <v>1.3</v>
      </c>
      <c r="F14" s="137" t="s">
        <v>33</v>
      </c>
      <c r="G14" s="214" t="s">
        <v>154</v>
      </c>
    </row>
    <row r="15" spans="1:7">
      <c r="A15" s="139" t="s">
        <v>155</v>
      </c>
      <c r="B15" s="289"/>
      <c r="C15" s="289"/>
      <c r="D15" s="140">
        <f>SUM(D8:D14)</f>
        <v>100</v>
      </c>
      <c r="E15" s="141">
        <f>(SUM(E8:E14)+E17+E18)/D15</f>
        <v>0.63800000000000001</v>
      </c>
      <c r="F15" s="141"/>
      <c r="G15" s="142"/>
    </row>
    <row r="16" spans="1:7">
      <c r="A16" s="143" t="s">
        <v>156</v>
      </c>
      <c r="B16" s="144" t="s">
        <v>16</v>
      </c>
      <c r="C16" s="144"/>
      <c r="D16" s="144" t="s">
        <v>4</v>
      </c>
      <c r="E16" s="145" t="s">
        <v>143</v>
      </c>
      <c r="F16" s="145"/>
      <c r="G16" s="146" t="s">
        <v>17</v>
      </c>
    </row>
    <row r="17" spans="1:7">
      <c r="A17" s="147" t="s">
        <v>157</v>
      </c>
      <c r="B17" s="148">
        <v>0</v>
      </c>
      <c r="C17" s="148"/>
      <c r="D17" s="149">
        <v>-10</v>
      </c>
      <c r="E17" s="148">
        <f>B17*D17</f>
        <v>0</v>
      </c>
      <c r="F17" s="148"/>
      <c r="G17" s="150"/>
    </row>
    <row r="18" spans="1:7">
      <c r="A18" s="151" t="s">
        <v>158</v>
      </c>
      <c r="B18" s="152">
        <v>0</v>
      </c>
      <c r="C18" s="152"/>
      <c r="D18" s="153">
        <v>-15</v>
      </c>
      <c r="E18" s="152">
        <f>B18*D18</f>
        <v>0</v>
      </c>
      <c r="F18" s="152"/>
      <c r="G18" s="154"/>
    </row>
    <row r="19" spans="1:7" ht="23.25">
      <c r="A19" s="290" t="s">
        <v>8</v>
      </c>
      <c r="B19" s="291"/>
      <c r="C19" s="291"/>
      <c r="D19" s="291"/>
      <c r="E19" s="291"/>
      <c r="F19" s="291"/>
      <c r="G19" s="292"/>
    </row>
    <row r="20" spans="1:7">
      <c r="A20" s="155" t="s">
        <v>141</v>
      </c>
      <c r="B20" s="156" t="s">
        <v>16</v>
      </c>
      <c r="C20" s="156" t="s">
        <v>142</v>
      </c>
      <c r="D20" s="156" t="s">
        <v>4</v>
      </c>
      <c r="E20" s="156" t="s">
        <v>143</v>
      </c>
      <c r="F20" s="156" t="s">
        <v>19</v>
      </c>
      <c r="G20" s="157" t="s">
        <v>17</v>
      </c>
    </row>
    <row r="21" spans="1:7" ht="137.25">
      <c r="A21" s="158" t="s">
        <v>159</v>
      </c>
      <c r="B21" s="159">
        <v>0.5</v>
      </c>
      <c r="C21" s="159">
        <v>0.25</v>
      </c>
      <c r="D21" s="159">
        <v>26</v>
      </c>
      <c r="E21" s="159">
        <f>B21*C21*D21</f>
        <v>3.25</v>
      </c>
      <c r="F21" s="159" t="s">
        <v>33</v>
      </c>
      <c r="G21" s="215" t="s">
        <v>160</v>
      </c>
    </row>
    <row r="22" spans="1:7" ht="137.25">
      <c r="A22" s="160" t="s">
        <v>161</v>
      </c>
      <c r="B22" s="161">
        <v>0.5</v>
      </c>
      <c r="C22" s="161">
        <v>0.25</v>
      </c>
      <c r="D22" s="161">
        <v>14</v>
      </c>
      <c r="E22" s="161">
        <f t="shared" ref="E22:E28" si="1">B22*C22*D22</f>
        <v>1.75</v>
      </c>
      <c r="F22" s="161" t="s">
        <v>20</v>
      </c>
      <c r="G22" s="216" t="s">
        <v>162</v>
      </c>
    </row>
    <row r="23" spans="1:7" ht="30.75">
      <c r="A23" s="158" t="s">
        <v>163</v>
      </c>
      <c r="B23" s="159">
        <v>0.9</v>
      </c>
      <c r="C23" s="159">
        <v>0.65</v>
      </c>
      <c r="D23" s="159">
        <v>26</v>
      </c>
      <c r="E23" s="159">
        <f t="shared" si="1"/>
        <v>15.210000000000003</v>
      </c>
      <c r="F23" s="159" t="s">
        <v>93</v>
      </c>
      <c r="G23" s="215" t="s">
        <v>164</v>
      </c>
    </row>
    <row r="24" spans="1:7" ht="76.5">
      <c r="A24" s="160" t="s">
        <v>165</v>
      </c>
      <c r="B24" s="161">
        <v>0.25</v>
      </c>
      <c r="C24" s="161">
        <v>1</v>
      </c>
      <c r="D24" s="161">
        <v>12</v>
      </c>
      <c r="E24" s="161">
        <f t="shared" si="1"/>
        <v>3</v>
      </c>
      <c r="F24" s="161" t="s">
        <v>20</v>
      </c>
      <c r="G24" s="216" t="s">
        <v>166</v>
      </c>
    </row>
    <row r="25" spans="1:7" ht="30.75">
      <c r="A25" s="158" t="s">
        <v>167</v>
      </c>
      <c r="B25" s="159">
        <v>0.25</v>
      </c>
      <c r="C25" s="159">
        <v>0.75</v>
      </c>
      <c r="D25" s="159">
        <v>8</v>
      </c>
      <c r="E25" s="159">
        <f t="shared" si="1"/>
        <v>1.5</v>
      </c>
      <c r="F25" s="159" t="s">
        <v>93</v>
      </c>
      <c r="G25" s="215" t="s">
        <v>168</v>
      </c>
    </row>
    <row r="26" spans="1:7" ht="30.75">
      <c r="A26" s="160" t="s">
        <v>169</v>
      </c>
      <c r="B26" s="161">
        <v>0.75</v>
      </c>
      <c r="C26" s="161">
        <v>1</v>
      </c>
      <c r="D26" s="161">
        <v>6</v>
      </c>
      <c r="E26" s="161">
        <f t="shared" si="1"/>
        <v>4.5</v>
      </c>
      <c r="F26" s="161" t="s">
        <v>20</v>
      </c>
      <c r="G26" s="216" t="s">
        <v>170</v>
      </c>
    </row>
    <row r="27" spans="1:7" ht="45.75">
      <c r="A27" s="212" t="s">
        <v>171</v>
      </c>
      <c r="B27" s="212">
        <v>0.25</v>
      </c>
      <c r="C27" s="212">
        <v>0.25</v>
      </c>
      <c r="D27" s="212">
        <v>8</v>
      </c>
      <c r="E27" s="161">
        <f t="shared" si="1"/>
        <v>0.5</v>
      </c>
      <c r="F27" s="212" t="s">
        <v>33</v>
      </c>
      <c r="G27" s="212" t="s">
        <v>172</v>
      </c>
    </row>
    <row r="28" spans="1:7">
      <c r="A28" s="162" t="s">
        <v>155</v>
      </c>
      <c r="B28" s="163"/>
      <c r="C28" s="163"/>
      <c r="D28" s="163">
        <f>SUM(D21:D27)</f>
        <v>100</v>
      </c>
      <c r="E28" s="164">
        <f>(SUM(E21:E27) + E30+E31+E32)/D28</f>
        <v>0.29710000000000003</v>
      </c>
      <c r="F28" s="164"/>
      <c r="G28" s="165"/>
    </row>
    <row r="29" spans="1:7">
      <c r="A29" s="166" t="s">
        <v>156</v>
      </c>
      <c r="B29" s="167" t="s">
        <v>16</v>
      </c>
      <c r="C29" s="167"/>
      <c r="D29" s="167" t="s">
        <v>4</v>
      </c>
      <c r="E29" s="168" t="s">
        <v>143</v>
      </c>
      <c r="F29" s="168"/>
      <c r="G29" s="169" t="s">
        <v>17</v>
      </c>
    </row>
    <row r="30" spans="1:7">
      <c r="A30" s="170" t="s">
        <v>157</v>
      </c>
      <c r="B30" s="171">
        <v>0</v>
      </c>
      <c r="C30" s="171"/>
      <c r="D30" s="172">
        <v>-10</v>
      </c>
      <c r="E30" s="171">
        <f>B30*D30</f>
        <v>0</v>
      </c>
      <c r="F30" s="171"/>
      <c r="G30" s="173" t="s">
        <v>173</v>
      </c>
    </row>
    <row r="31" spans="1:7">
      <c r="A31" s="174" t="s">
        <v>174</v>
      </c>
      <c r="B31" s="175">
        <v>0</v>
      </c>
      <c r="C31" s="175"/>
      <c r="D31" s="176">
        <v>-15</v>
      </c>
      <c r="E31" s="175">
        <f>B31*D31</f>
        <v>0</v>
      </c>
      <c r="F31" s="175"/>
      <c r="G31" s="177"/>
    </row>
    <row r="32" spans="1:7">
      <c r="A32" s="178" t="s">
        <v>175</v>
      </c>
      <c r="B32" s="179">
        <v>0</v>
      </c>
      <c r="C32" s="179"/>
      <c r="D32" s="180">
        <v>-5</v>
      </c>
      <c r="E32" s="179">
        <f>B32*D32</f>
        <v>0</v>
      </c>
      <c r="F32" s="179"/>
      <c r="G32" s="181"/>
    </row>
    <row r="33" spans="1:8" ht="23.25">
      <c r="A33" s="283" t="s">
        <v>9</v>
      </c>
      <c r="B33" s="284"/>
      <c r="C33" s="284"/>
      <c r="D33" s="284"/>
      <c r="E33" s="284"/>
      <c r="F33" s="284"/>
      <c r="G33" s="285"/>
    </row>
    <row r="34" spans="1:8">
      <c r="A34" s="182" t="s">
        <v>141</v>
      </c>
      <c r="B34" s="183" t="s">
        <v>16</v>
      </c>
      <c r="C34" s="183" t="s">
        <v>142</v>
      </c>
      <c r="D34" s="183" t="s">
        <v>4</v>
      </c>
      <c r="E34" s="183" t="s">
        <v>143</v>
      </c>
      <c r="F34" s="183" t="s">
        <v>19</v>
      </c>
      <c r="G34" s="184" t="s">
        <v>176</v>
      </c>
      <c r="H34" s="184" t="s">
        <v>177</v>
      </c>
    </row>
    <row r="35" spans="1:8" ht="183">
      <c r="A35" s="185" t="s">
        <v>178</v>
      </c>
      <c r="B35" s="186">
        <v>0.25</v>
      </c>
      <c r="C35" s="186">
        <v>0.75</v>
      </c>
      <c r="D35" s="186">
        <v>24</v>
      </c>
      <c r="E35" s="186">
        <f t="shared" ref="E35:E42" si="2">B35*C35*D35</f>
        <v>4.5</v>
      </c>
      <c r="F35" s="186" t="s">
        <v>179</v>
      </c>
      <c r="G35" s="234" t="s">
        <v>180</v>
      </c>
      <c r="H35" s="240" t="s">
        <v>181</v>
      </c>
    </row>
    <row r="36" spans="1:8" ht="76.5">
      <c r="A36" s="188" t="s">
        <v>182</v>
      </c>
      <c r="B36" s="189">
        <v>0.75</v>
      </c>
      <c r="C36" s="189">
        <v>0.5</v>
      </c>
      <c r="D36" s="189">
        <v>6</v>
      </c>
      <c r="E36" s="189">
        <f t="shared" si="2"/>
        <v>2.25</v>
      </c>
      <c r="F36" s="189" t="s">
        <v>179</v>
      </c>
      <c r="G36" s="236" t="s">
        <v>183</v>
      </c>
      <c r="H36" s="236" t="s">
        <v>184</v>
      </c>
    </row>
    <row r="37" spans="1:8" ht="45.75">
      <c r="A37" s="185" t="s">
        <v>185</v>
      </c>
      <c r="B37" s="186">
        <v>1</v>
      </c>
      <c r="C37" s="186">
        <v>0.5</v>
      </c>
      <c r="D37" s="186">
        <v>6</v>
      </c>
      <c r="E37" s="186">
        <f t="shared" si="2"/>
        <v>3</v>
      </c>
      <c r="F37" s="186" t="s">
        <v>33</v>
      </c>
      <c r="G37" s="187" t="s">
        <v>146</v>
      </c>
      <c r="H37" s="234" t="s">
        <v>184</v>
      </c>
    </row>
    <row r="38" spans="1:8">
      <c r="A38" s="188" t="s">
        <v>186</v>
      </c>
      <c r="B38" s="189">
        <v>1</v>
      </c>
      <c r="C38" s="189">
        <v>1</v>
      </c>
      <c r="D38" s="189">
        <v>12</v>
      </c>
      <c r="E38" s="189">
        <f t="shared" si="2"/>
        <v>12</v>
      </c>
      <c r="F38" s="189" t="s">
        <v>187</v>
      </c>
      <c r="G38" s="187" t="s">
        <v>146</v>
      </c>
      <c r="H38" s="190"/>
    </row>
    <row r="39" spans="1:8" ht="45.75">
      <c r="A39" s="185" t="s">
        <v>188</v>
      </c>
      <c r="B39" s="186">
        <v>0.85</v>
      </c>
      <c r="C39" s="186">
        <v>1</v>
      </c>
      <c r="D39" s="186">
        <v>12</v>
      </c>
      <c r="E39" s="186">
        <f t="shared" si="2"/>
        <v>10.199999999999999</v>
      </c>
      <c r="F39" s="189" t="s">
        <v>187</v>
      </c>
      <c r="G39" s="234" t="s">
        <v>189</v>
      </c>
      <c r="H39" s="187"/>
    </row>
    <row r="40" spans="1:8">
      <c r="A40" s="188" t="s">
        <v>190</v>
      </c>
      <c r="B40" s="189">
        <v>1</v>
      </c>
      <c r="C40" s="189">
        <v>1</v>
      </c>
      <c r="D40" s="189">
        <v>14</v>
      </c>
      <c r="E40" s="189">
        <f t="shared" si="2"/>
        <v>14</v>
      </c>
      <c r="F40" s="189" t="s">
        <v>187</v>
      </c>
      <c r="G40" s="187" t="s">
        <v>146</v>
      </c>
      <c r="H40" s="190"/>
    </row>
    <row r="41" spans="1:8">
      <c r="A41" s="185" t="s">
        <v>191</v>
      </c>
      <c r="B41" s="186">
        <v>1</v>
      </c>
      <c r="C41" s="186">
        <v>1</v>
      </c>
      <c r="D41" s="186">
        <v>6</v>
      </c>
      <c r="E41" s="186">
        <f t="shared" si="2"/>
        <v>6</v>
      </c>
      <c r="F41" s="186" t="s">
        <v>33</v>
      </c>
      <c r="G41" s="187" t="s">
        <v>146</v>
      </c>
      <c r="H41" s="187" t="s">
        <v>146</v>
      </c>
    </row>
    <row r="42" spans="1:8" ht="45.75">
      <c r="A42" s="213" t="s">
        <v>192</v>
      </c>
      <c r="B42" s="213">
        <v>0.75</v>
      </c>
      <c r="C42" s="213">
        <v>0.5</v>
      </c>
      <c r="D42" s="213">
        <v>20</v>
      </c>
      <c r="E42" s="186">
        <f t="shared" si="2"/>
        <v>7.5</v>
      </c>
      <c r="F42" s="213" t="s">
        <v>33</v>
      </c>
      <c r="G42" s="213" t="s">
        <v>193</v>
      </c>
      <c r="H42" s="237" t="s">
        <v>194</v>
      </c>
    </row>
    <row r="43" spans="1:8">
      <c r="A43" s="191" t="s">
        <v>155</v>
      </c>
      <c r="B43" s="192"/>
      <c r="C43" s="192"/>
      <c r="D43" s="192">
        <f>SUM(D35:D42)</f>
        <v>100</v>
      </c>
      <c r="E43" s="193">
        <f>(SUM(E35:E42) +E45+E46+E47)/D43</f>
        <v>0.44950000000000001</v>
      </c>
      <c r="F43" s="193"/>
      <c r="G43" s="194"/>
    </row>
    <row r="44" spans="1:8">
      <c r="A44" s="195" t="s">
        <v>156</v>
      </c>
      <c r="B44" s="196" t="s">
        <v>16</v>
      </c>
      <c r="C44" s="196"/>
      <c r="D44" s="196" t="s">
        <v>4</v>
      </c>
      <c r="E44" s="197" t="s">
        <v>143</v>
      </c>
      <c r="F44" s="197"/>
      <c r="G44" s="198" t="s">
        <v>17</v>
      </c>
    </row>
    <row r="45" spans="1:8">
      <c r="A45" s="199" t="s">
        <v>157</v>
      </c>
      <c r="B45" s="200">
        <v>0.2</v>
      </c>
      <c r="C45" s="200"/>
      <c r="D45" s="201">
        <v>-10</v>
      </c>
      <c r="E45" s="200">
        <f>B45*D45</f>
        <v>-2</v>
      </c>
      <c r="F45" s="200"/>
      <c r="G45" s="202" t="s">
        <v>195</v>
      </c>
    </row>
    <row r="46" spans="1:8">
      <c r="A46" s="203" t="s">
        <v>196</v>
      </c>
      <c r="B46" s="204">
        <v>0.5</v>
      </c>
      <c r="C46" s="204"/>
      <c r="D46" s="205">
        <v>-15</v>
      </c>
      <c r="E46" s="204">
        <f>B46*D46</f>
        <v>-7.5</v>
      </c>
      <c r="F46" s="204"/>
      <c r="G46" s="206" t="s">
        <v>197</v>
      </c>
    </row>
    <row r="47" spans="1:8" ht="76.5">
      <c r="A47" s="207" t="s">
        <v>175</v>
      </c>
      <c r="B47" s="208">
        <v>1</v>
      </c>
      <c r="C47" s="208"/>
      <c r="D47" s="209">
        <v>-5</v>
      </c>
      <c r="E47" s="208">
        <f>B47*D47</f>
        <v>-5</v>
      </c>
      <c r="F47" s="208"/>
      <c r="G47" s="235" t="s">
        <v>198</v>
      </c>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00425-2A34-423A-9539-2D94C8EF3763}">
  <dimension ref="A1:G18"/>
  <sheetViews>
    <sheetView topLeftCell="C9" workbookViewId="0">
      <selection activeCell="G9" sqref="G9"/>
    </sheetView>
  </sheetViews>
  <sheetFormatPr defaultRowHeight="15"/>
  <cols>
    <col min="1" max="1" width="29.28515625" customWidth="1"/>
    <col min="2" max="2" width="88.85546875" customWidth="1"/>
    <col min="3" max="3" width="49.7109375" customWidth="1"/>
    <col min="5" max="5" width="44.140625" customWidth="1"/>
    <col min="6" max="6" width="51.85546875" customWidth="1"/>
    <col min="7" max="7" width="32.28515625" customWidth="1"/>
  </cols>
  <sheetData>
    <row r="1" spans="1:7" ht="15" customHeight="1">
      <c r="A1" s="293" t="s">
        <v>199</v>
      </c>
      <c r="B1" s="293"/>
      <c r="E1" s="293" t="s">
        <v>200</v>
      </c>
      <c r="F1" s="293"/>
    </row>
    <row r="2" spans="1:7" ht="15" customHeight="1">
      <c r="B2" s="217" t="s">
        <v>8</v>
      </c>
      <c r="C2" s="217" t="s">
        <v>9</v>
      </c>
      <c r="D2" s="217"/>
      <c r="E2" s="217"/>
      <c r="F2" s="217" t="s">
        <v>8</v>
      </c>
      <c r="G2" s="217" t="s">
        <v>9</v>
      </c>
    </row>
    <row r="3" spans="1:7" ht="15.75" customHeight="1">
      <c r="A3" s="218" t="s">
        <v>201</v>
      </c>
      <c r="B3" s="219"/>
      <c r="E3" s="218" t="s">
        <v>201</v>
      </c>
      <c r="F3" s="219"/>
    </row>
    <row r="4" spans="1:7" ht="15.75" customHeight="1">
      <c r="A4" s="220" t="s">
        <v>202</v>
      </c>
      <c r="B4" s="221">
        <v>1</v>
      </c>
      <c r="C4" s="221"/>
      <c r="E4" s="220" t="s">
        <v>202</v>
      </c>
      <c r="F4" s="221">
        <v>0.75</v>
      </c>
      <c r="G4" s="221">
        <v>1</v>
      </c>
    </row>
    <row r="5" spans="1:7" ht="48.75">
      <c r="A5" s="218"/>
      <c r="B5" s="222" t="s">
        <v>203</v>
      </c>
      <c r="C5" s="219"/>
      <c r="E5" s="218" t="s">
        <v>204</v>
      </c>
      <c r="F5" s="233" t="s">
        <v>205</v>
      </c>
      <c r="G5" t="s">
        <v>206</v>
      </c>
    </row>
    <row r="6" spans="1:7" ht="16.5">
      <c r="A6" s="220" t="s">
        <v>207</v>
      </c>
      <c r="B6" s="221">
        <v>2</v>
      </c>
      <c r="C6" s="221">
        <v>2.75</v>
      </c>
      <c r="E6" s="220" t="s">
        <v>208</v>
      </c>
      <c r="F6" s="221">
        <v>5</v>
      </c>
      <c r="G6" s="238">
        <v>5</v>
      </c>
    </row>
    <row r="7" spans="1:7" ht="210.75">
      <c r="A7" s="218"/>
      <c r="B7" s="219" t="s">
        <v>209</v>
      </c>
      <c r="C7" s="219" t="s">
        <v>210</v>
      </c>
      <c r="E7" s="218"/>
      <c r="F7" s="219" t="s">
        <v>211</v>
      </c>
      <c r="G7" s="219" t="s">
        <v>212</v>
      </c>
    </row>
    <row r="8" spans="1:7" ht="16.5">
      <c r="A8" s="220" t="s">
        <v>213</v>
      </c>
      <c r="B8" s="221">
        <v>2</v>
      </c>
      <c r="C8" s="221">
        <v>2.75</v>
      </c>
      <c r="E8" s="220" t="s">
        <v>214</v>
      </c>
      <c r="F8" s="221">
        <v>6</v>
      </c>
      <c r="G8" s="221">
        <v>9.5</v>
      </c>
    </row>
    <row r="9" spans="1:7" ht="409.6">
      <c r="A9" s="218"/>
      <c r="B9" s="223" t="s">
        <v>215</v>
      </c>
      <c r="C9" s="219" t="s">
        <v>216</v>
      </c>
      <c r="E9" s="224"/>
      <c r="F9" s="223" t="s">
        <v>217</v>
      </c>
      <c r="G9" s="223" t="s">
        <v>218</v>
      </c>
    </row>
    <row r="10" spans="1:7" ht="16.5">
      <c r="A10" s="220" t="s">
        <v>219</v>
      </c>
      <c r="B10" s="221">
        <v>1.5</v>
      </c>
      <c r="C10" s="221">
        <v>1.75</v>
      </c>
    </row>
    <row r="11" spans="1:7" ht="409.6">
      <c r="A11" s="218"/>
      <c r="B11" s="223" t="s">
        <v>220</v>
      </c>
      <c r="C11" s="223" t="s">
        <v>221</v>
      </c>
    </row>
    <row r="12" spans="1:7" ht="16.5">
      <c r="A12" s="220" t="s">
        <v>222</v>
      </c>
      <c r="B12" s="221">
        <v>0.25</v>
      </c>
      <c r="C12" s="221">
        <v>0.75</v>
      </c>
    </row>
    <row r="13" spans="1:7" ht="409.6">
      <c r="A13" s="224"/>
      <c r="B13" s="231" t="s">
        <v>223</v>
      </c>
      <c r="C13" s="223" t="s">
        <v>224</v>
      </c>
    </row>
    <row r="14" spans="1:7" ht="16.5">
      <c r="A14" s="225" t="s">
        <v>225</v>
      </c>
      <c r="B14" s="221">
        <v>0.75</v>
      </c>
      <c r="C14" s="221">
        <v>0.75</v>
      </c>
      <c r="E14" s="225" t="s">
        <v>225</v>
      </c>
      <c r="F14" s="226">
        <v>0.5</v>
      </c>
      <c r="G14" s="221">
        <v>1</v>
      </c>
    </row>
    <row r="15" spans="1:7" ht="146.25">
      <c r="A15" s="218"/>
      <c r="B15" s="232" t="s">
        <v>226</v>
      </c>
      <c r="C15" s="223" t="s">
        <v>227</v>
      </c>
      <c r="E15" s="218"/>
      <c r="F15" s="223" t="s">
        <v>228</v>
      </c>
      <c r="G15" s="239" t="s">
        <v>206</v>
      </c>
    </row>
    <row r="16" spans="1:7" ht="16.5">
      <c r="A16" s="227" t="s">
        <v>229</v>
      </c>
      <c r="B16" s="228">
        <f t="shared" ref="B16" si="0">SUM(B4,B6,B8,B10,B12)</f>
        <v>6.75</v>
      </c>
      <c r="C16" s="228">
        <f>SUM(C4,C6,C8,C10,C12)</f>
        <v>8</v>
      </c>
      <c r="E16" s="227" t="s">
        <v>229</v>
      </c>
      <c r="F16" s="228">
        <f>SUM(F4,F6,F8)</f>
        <v>11.75</v>
      </c>
      <c r="G16" s="228">
        <f>SUM(G4,G6,G8)</f>
        <v>15.5</v>
      </c>
    </row>
    <row r="17" spans="1:7" ht="16.5">
      <c r="A17" s="227" t="s">
        <v>230</v>
      </c>
      <c r="B17" s="228">
        <f t="shared" ref="B17" si="1">B14</f>
        <v>0.75</v>
      </c>
      <c r="C17" s="228">
        <f>C14</f>
        <v>0.75</v>
      </c>
      <c r="E17" s="227" t="s">
        <v>230</v>
      </c>
      <c r="F17" s="228">
        <f>F14</f>
        <v>0.5</v>
      </c>
      <c r="G17" s="228">
        <f>G14</f>
        <v>1</v>
      </c>
    </row>
    <row r="18" spans="1:7" ht="16.5">
      <c r="A18" s="229" t="s">
        <v>231</v>
      </c>
      <c r="B18" s="230">
        <f t="shared" ref="B18" si="2">B16/20*0.9+B17*0.1</f>
        <v>0.37875000000000003</v>
      </c>
      <c r="C18" s="230">
        <f>C16/20*0.9+C17*0.1</f>
        <v>0.43500000000000005</v>
      </c>
      <c r="E18" s="229" t="s">
        <v>231</v>
      </c>
      <c r="F18" s="230">
        <f>F16/20*0.9+F17*0.1</f>
        <v>0.5787500000000001</v>
      </c>
      <c r="G18" s="230">
        <f>G16/20*0.9+G17*0.1</f>
        <v>0.79749999999999999</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2023-05-08T17:14:53Z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