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mirhoushang/Desktop/Meine Z/"/>
    </mc:Choice>
  </mc:AlternateContent>
  <xr:revisionPtr revIDLastSave="0" documentId="13_ncr:1_{95E256F1-049A-774D-8899-238C7219DD15}" xr6:coauthVersionLast="47" xr6:coauthVersionMax="47" xr10:uidLastSave="{00000000-0000-0000-0000-000000000000}"/>
  <bookViews>
    <workbookView xWindow="0" yWindow="520" windowWidth="28800" windowHeight="16020" activeTab="3" xr2:uid="{28C79CDE-A2D2-D948-9EB5-D3DBF3AD15A5}"/>
  </bookViews>
  <sheets>
    <sheet name="Portfolio Overview" sheetId="1" r:id="rId1"/>
    <sheet name="Portfolio Summary" sheetId="4" r:id="rId2"/>
    <sheet name="Kurse" sheetId="3" r:id="rId3"/>
    <sheet name="Fixed Investment Plan" sheetId="6" r:id="rId4"/>
    <sheet name="Coins" sheetId="5" r:id="rId5"/>
    <sheet name="Digital Works" sheetId="2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O24" i="1"/>
  <c r="Q24" i="1" s="1"/>
  <c r="O25" i="1"/>
  <c r="O26" i="1"/>
  <c r="O27" i="1"/>
  <c r="Q27" i="1" s="1"/>
  <c r="O28" i="1"/>
  <c r="O29" i="1"/>
  <c r="O30" i="1"/>
  <c r="O31" i="1"/>
  <c r="O32" i="1"/>
  <c r="Q32" i="1" s="1"/>
  <c r="O33" i="1"/>
  <c r="Q33" i="1" s="1"/>
  <c r="O34" i="1"/>
  <c r="Q34" i="1" s="1"/>
  <c r="O35" i="1"/>
  <c r="Q35" i="1" s="1"/>
  <c r="O36" i="1"/>
  <c r="O37" i="1"/>
  <c r="O38" i="1"/>
  <c r="O39" i="1"/>
  <c r="O40" i="1"/>
  <c r="Q40" i="1" s="1"/>
  <c r="O41" i="1"/>
  <c r="Q41" i="1" s="1"/>
  <c r="O42" i="1"/>
  <c r="O43" i="1"/>
  <c r="O44" i="1"/>
  <c r="O45" i="1"/>
  <c r="O46" i="1"/>
  <c r="O47" i="1"/>
  <c r="O48" i="1"/>
  <c r="O49" i="1"/>
  <c r="O50" i="1"/>
  <c r="Q50" i="1" s="1"/>
  <c r="O51" i="1"/>
  <c r="Q51" i="1" s="1"/>
  <c r="O52" i="1"/>
  <c r="O53" i="1"/>
  <c r="O54" i="1"/>
  <c r="O55" i="1"/>
  <c r="O56" i="1"/>
  <c r="O57" i="1"/>
  <c r="Q57" i="1" s="1"/>
  <c r="O58" i="1"/>
  <c r="O59" i="1"/>
  <c r="O60" i="1"/>
  <c r="O61" i="1"/>
  <c r="O62" i="1"/>
  <c r="O63" i="1"/>
  <c r="O64" i="1"/>
  <c r="Q64" i="1" s="1"/>
  <c r="O65" i="1"/>
  <c r="O66" i="1"/>
  <c r="Q66" i="1" s="1"/>
  <c r="O67" i="1"/>
  <c r="Q67" i="1" s="1"/>
  <c r="O68" i="1"/>
  <c r="O69" i="1"/>
  <c r="O70" i="1"/>
  <c r="O71" i="1"/>
  <c r="O72" i="1"/>
  <c r="O73" i="1"/>
  <c r="Q73" i="1" s="1"/>
  <c r="O74" i="1"/>
  <c r="O75" i="1"/>
  <c r="Q75" i="1" s="1"/>
  <c r="O76" i="1"/>
  <c r="O77" i="1"/>
  <c r="O78" i="1"/>
  <c r="O79" i="1"/>
  <c r="O80" i="1"/>
  <c r="Q80" i="1" s="1"/>
  <c r="O81" i="1"/>
  <c r="O82" i="1"/>
  <c r="Q82" i="1" s="1"/>
  <c r="O83" i="1"/>
  <c r="Q83" i="1" s="1"/>
  <c r="O84" i="1"/>
  <c r="O85" i="1"/>
  <c r="O86" i="1"/>
  <c r="O87" i="1"/>
  <c r="O88" i="1"/>
  <c r="O89" i="1"/>
  <c r="O90" i="1"/>
  <c r="Q90" i="1" s="1"/>
  <c r="O91" i="1"/>
  <c r="Q91" i="1" s="1"/>
  <c r="O92" i="1"/>
  <c r="O93" i="1"/>
  <c r="O94" i="1"/>
  <c r="O95" i="1"/>
  <c r="O96" i="1"/>
  <c r="Q96" i="1" s="1"/>
  <c r="O97" i="1"/>
  <c r="Q97" i="1" s="1"/>
  <c r="O98" i="1"/>
  <c r="O99" i="1"/>
  <c r="Q99" i="1" s="1"/>
  <c r="O100" i="1"/>
  <c r="O101" i="1"/>
  <c r="O102" i="1"/>
  <c r="O103" i="1"/>
  <c r="O104" i="1"/>
  <c r="O105" i="1"/>
  <c r="O106" i="1"/>
  <c r="Q106" i="1" s="1"/>
  <c r="O107" i="1"/>
  <c r="Q107" i="1" s="1"/>
  <c r="O108" i="1"/>
  <c r="O109" i="1"/>
  <c r="O110" i="1"/>
  <c r="O111" i="1"/>
  <c r="O112" i="1"/>
  <c r="O113" i="1"/>
  <c r="Q113" i="1" s="1"/>
  <c r="O114" i="1"/>
  <c r="O115" i="1"/>
  <c r="Q115" i="1" s="1"/>
  <c r="O116" i="1"/>
  <c r="O117" i="1"/>
  <c r="O118" i="1"/>
  <c r="O119" i="1"/>
  <c r="O120" i="1"/>
  <c r="Q120" i="1" s="1"/>
  <c r="O121" i="1"/>
  <c r="O122" i="1"/>
  <c r="Q122" i="1" s="1"/>
  <c r="O123" i="1"/>
  <c r="Q123" i="1" s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9" i="1"/>
  <c r="N20" i="1"/>
  <c r="N21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3" i="1"/>
  <c r="M3" i="1"/>
  <c r="N3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N22" i="1" s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D4" i="6"/>
  <c r="D5" i="6"/>
  <c r="D6" i="6"/>
  <c r="D7" i="6"/>
  <c r="D8" i="6"/>
  <c r="D9" i="6"/>
  <c r="D10" i="6"/>
  <c r="D3" i="6"/>
  <c r="C11" i="6"/>
  <c r="I4" i="1"/>
  <c r="O4" i="1" s="1"/>
  <c r="Q4" i="1" s="1"/>
  <c r="I5" i="1"/>
  <c r="O5" i="1" s="1"/>
  <c r="Q5" i="1" s="1"/>
  <c r="I6" i="1"/>
  <c r="O6" i="1" s="1"/>
  <c r="Q6" i="1" s="1"/>
  <c r="I7" i="1"/>
  <c r="O7" i="1" s="1"/>
  <c r="Q7" i="1" s="1"/>
  <c r="I8" i="1"/>
  <c r="O8" i="1" s="1"/>
  <c r="Q8" i="1" s="1"/>
  <c r="I9" i="1"/>
  <c r="O9" i="1" s="1"/>
  <c r="Q9" i="1" s="1"/>
  <c r="I10" i="1"/>
  <c r="O10" i="1" s="1"/>
  <c r="Q10" i="1" s="1"/>
  <c r="I11" i="1"/>
  <c r="O11" i="1" s="1"/>
  <c r="Q11" i="1" s="1"/>
  <c r="I12" i="1"/>
  <c r="O12" i="1" s="1"/>
  <c r="Q12" i="1" s="1"/>
  <c r="I13" i="1"/>
  <c r="I14" i="1"/>
  <c r="O14" i="1" s="1"/>
  <c r="Q14" i="1" s="1"/>
  <c r="I15" i="1"/>
  <c r="O15" i="1" s="1"/>
  <c r="Q15" i="1" s="1"/>
  <c r="I16" i="1"/>
  <c r="O16" i="1" s="1"/>
  <c r="Q16" i="1" s="1"/>
  <c r="I17" i="1"/>
  <c r="O17" i="1" s="1"/>
  <c r="Q17" i="1" s="1"/>
  <c r="I18" i="1"/>
  <c r="O18" i="1" s="1"/>
  <c r="Q18" i="1" s="1"/>
  <c r="I19" i="1"/>
  <c r="O19" i="1" s="1"/>
  <c r="Q19" i="1" s="1"/>
  <c r="I20" i="1"/>
  <c r="O20" i="1" s="1"/>
  <c r="I21" i="1"/>
  <c r="O21" i="1" s="1"/>
  <c r="Q21" i="1" s="1"/>
  <c r="I22" i="1"/>
  <c r="O22" i="1" s="1"/>
  <c r="Q22" i="1" s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Q37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Q53" i="1" s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Q93" i="1" s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Q109" i="1" s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Q124" i="1" s="1"/>
  <c r="I125" i="1"/>
  <c r="I126" i="1"/>
  <c r="Q126" i="1" s="1"/>
  <c r="I127" i="1"/>
  <c r="Q127" i="1" s="1"/>
  <c r="I128" i="1"/>
  <c r="I129" i="1"/>
  <c r="I130" i="1"/>
  <c r="I131" i="1"/>
  <c r="I132" i="1"/>
  <c r="Q132" i="1" s="1"/>
  <c r="I133" i="1"/>
  <c r="Q133" i="1" s="1"/>
  <c r="I134" i="1"/>
  <c r="I135" i="1"/>
  <c r="Q135" i="1" s="1"/>
  <c r="I136" i="1"/>
  <c r="I137" i="1"/>
  <c r="I138" i="1"/>
  <c r="I139" i="1"/>
  <c r="I140" i="1"/>
  <c r="Q140" i="1" s="1"/>
  <c r="I141" i="1"/>
  <c r="Q141" i="1" s="1"/>
  <c r="I142" i="1"/>
  <c r="I143" i="1"/>
  <c r="Q143" i="1" s="1"/>
  <c r="I144" i="1"/>
  <c r="I145" i="1"/>
  <c r="I146" i="1"/>
  <c r="I147" i="1"/>
  <c r="I148" i="1"/>
  <c r="I149" i="1"/>
  <c r="I150" i="1"/>
  <c r="I151" i="1"/>
  <c r="Q151" i="1" s="1"/>
  <c r="I152" i="1"/>
  <c r="I153" i="1"/>
  <c r="I154" i="1"/>
  <c r="I155" i="1"/>
  <c r="I156" i="1"/>
  <c r="Q156" i="1" s="1"/>
  <c r="I157" i="1"/>
  <c r="I158" i="1"/>
  <c r="I159" i="1"/>
  <c r="I160" i="1"/>
  <c r="I161" i="1"/>
  <c r="I162" i="1"/>
  <c r="I163" i="1"/>
  <c r="I164" i="1"/>
  <c r="Q164" i="1" s="1"/>
  <c r="I165" i="1"/>
  <c r="Q165" i="1" s="1"/>
  <c r="I166" i="1"/>
  <c r="I167" i="1"/>
  <c r="I168" i="1"/>
  <c r="I169" i="1"/>
  <c r="I170" i="1"/>
  <c r="I171" i="1"/>
  <c r="I172" i="1"/>
  <c r="Q172" i="1" s="1"/>
  <c r="I173" i="1"/>
  <c r="I174" i="1"/>
  <c r="Q174" i="1" s="1"/>
  <c r="I175" i="1"/>
  <c r="Q175" i="1" s="1"/>
  <c r="I176" i="1"/>
  <c r="I177" i="1"/>
  <c r="I178" i="1"/>
  <c r="I179" i="1"/>
  <c r="I180" i="1"/>
  <c r="I181" i="1"/>
  <c r="I182" i="1"/>
  <c r="I183" i="1"/>
  <c r="Q183" i="1" s="1"/>
  <c r="I184" i="1"/>
  <c r="I185" i="1"/>
  <c r="I186" i="1"/>
  <c r="I187" i="1"/>
  <c r="I188" i="1"/>
  <c r="Q188" i="1" s="1"/>
  <c r="I189" i="1"/>
  <c r="I190" i="1"/>
  <c r="Q190" i="1" s="1"/>
  <c r="I191" i="1"/>
  <c r="I192" i="1"/>
  <c r="I193" i="1"/>
  <c r="I194" i="1"/>
  <c r="I195" i="1"/>
  <c r="I196" i="1"/>
  <c r="I197" i="1"/>
  <c r="I198" i="1"/>
  <c r="I199" i="1"/>
  <c r="Q199" i="1" s="1"/>
  <c r="I200" i="1"/>
  <c r="D20" i="4"/>
  <c r="F20" i="4" s="1"/>
  <c r="D21" i="4"/>
  <c r="F21" i="4" s="1"/>
  <c r="D22" i="4"/>
  <c r="F22" i="4" s="1"/>
  <c r="D23" i="4"/>
  <c r="F23" i="4" s="1"/>
  <c r="D24" i="4"/>
  <c r="F24" i="4" s="1"/>
  <c r="D25" i="4"/>
  <c r="F25" i="4" s="1"/>
  <c r="D26" i="4"/>
  <c r="F26" i="4" s="1"/>
  <c r="D27" i="4"/>
  <c r="F27" i="4" s="1"/>
  <c r="D28" i="4"/>
  <c r="F28" i="4" s="1"/>
  <c r="B20" i="4"/>
  <c r="B21" i="4"/>
  <c r="B22" i="4"/>
  <c r="B23" i="4"/>
  <c r="B24" i="4"/>
  <c r="B25" i="4"/>
  <c r="B26" i="4"/>
  <c r="B27" i="4"/>
  <c r="B28" i="4"/>
  <c r="F29" i="4"/>
  <c r="A3" i="4" a="1"/>
  <c r="I3" i="1"/>
  <c r="O3" i="1" s="1"/>
  <c r="Q25" i="1"/>
  <c r="Q29" i="1"/>
  <c r="Q44" i="1"/>
  <c r="Q45" i="1"/>
  <c r="Q48" i="1"/>
  <c r="Q49" i="1"/>
  <c r="Q52" i="1"/>
  <c r="Q61" i="1"/>
  <c r="Q65" i="1"/>
  <c r="Q68" i="1"/>
  <c r="Q69" i="1"/>
  <c r="Q72" i="1"/>
  <c r="Q76" i="1"/>
  <c r="Q77" i="1"/>
  <c r="Q81" i="1"/>
  <c r="Q85" i="1"/>
  <c r="Q88" i="1"/>
  <c r="Q89" i="1"/>
  <c r="Q100" i="1"/>
  <c r="Q101" i="1"/>
  <c r="Q104" i="1"/>
  <c r="Q105" i="1"/>
  <c r="Q108" i="1"/>
  <c r="Q112" i="1"/>
  <c r="Q116" i="1"/>
  <c r="Q117" i="1"/>
  <c r="Q121" i="1"/>
  <c r="Q142" i="1"/>
  <c r="Q158" i="1"/>
  <c r="Q159" i="1"/>
  <c r="Q23" i="1"/>
  <c r="Q28" i="1"/>
  <c r="Q30" i="1"/>
  <c r="Q31" i="1"/>
  <c r="Q36" i="1"/>
  <c r="Q38" i="1"/>
  <c r="Q39" i="1"/>
  <c r="Q42" i="1"/>
  <c r="Q43" i="1"/>
  <c r="Q46" i="1"/>
  <c r="Q47" i="1"/>
  <c r="Q54" i="1"/>
  <c r="Q55" i="1"/>
  <c r="Q56" i="1"/>
  <c r="Q58" i="1"/>
  <c r="Q59" i="1"/>
  <c r="Q60" i="1"/>
  <c r="Q62" i="1"/>
  <c r="Q63" i="1"/>
  <c r="Q70" i="1"/>
  <c r="Q71" i="1"/>
  <c r="Q74" i="1"/>
  <c r="Q78" i="1"/>
  <c r="Q79" i="1"/>
  <c r="Q84" i="1"/>
  <c r="Q86" i="1"/>
  <c r="Q87" i="1"/>
  <c r="Q92" i="1"/>
  <c r="Q94" i="1"/>
  <c r="Q95" i="1"/>
  <c r="Q98" i="1"/>
  <c r="Q102" i="1"/>
  <c r="Q103" i="1"/>
  <c r="Q110" i="1"/>
  <c r="Q111" i="1"/>
  <c r="Q114" i="1"/>
  <c r="Q118" i="1"/>
  <c r="Q119" i="1"/>
  <c r="L3" i="2"/>
  <c r="L4" i="2"/>
  <c r="L5" i="2"/>
  <c r="L6" i="2"/>
  <c r="L7" i="2"/>
  <c r="L8" i="2"/>
  <c r="L9" i="2"/>
  <c r="L10" i="2"/>
  <c r="L11" i="2"/>
  <c r="L12" i="2"/>
  <c r="L13" i="2"/>
  <c r="L2" i="2"/>
  <c r="O13" i="1" l="1"/>
  <c r="Q13" i="1" s="1"/>
  <c r="Q195" i="1"/>
  <c r="Q187" i="1"/>
  <c r="Q179" i="1"/>
  <c r="Q171" i="1"/>
  <c r="Q163" i="1"/>
  <c r="Q155" i="1"/>
  <c r="Q147" i="1"/>
  <c r="Q139" i="1"/>
  <c r="Q131" i="1"/>
  <c r="Q194" i="1"/>
  <c r="Q186" i="1"/>
  <c r="Q178" i="1"/>
  <c r="Q170" i="1"/>
  <c r="Q162" i="1"/>
  <c r="Q154" i="1"/>
  <c r="Q146" i="1"/>
  <c r="Q138" i="1"/>
  <c r="Q130" i="1"/>
  <c r="Q26" i="1"/>
  <c r="Q193" i="1"/>
  <c r="Q185" i="1"/>
  <c r="Q177" i="1"/>
  <c r="Q169" i="1"/>
  <c r="Q161" i="1"/>
  <c r="Q153" i="1"/>
  <c r="Q145" i="1"/>
  <c r="Q137" i="1"/>
  <c r="Q129" i="1"/>
  <c r="Q200" i="1"/>
  <c r="Q192" i="1"/>
  <c r="Q184" i="1"/>
  <c r="Q176" i="1"/>
  <c r="Q168" i="1"/>
  <c r="Q160" i="1"/>
  <c r="Q152" i="1"/>
  <c r="Q144" i="1"/>
  <c r="Q136" i="1"/>
  <c r="Q128" i="1"/>
  <c r="N18" i="1"/>
  <c r="Q3" i="1"/>
  <c r="D6" i="4"/>
  <c r="E24" i="4"/>
  <c r="E26" i="4"/>
  <c r="E22" i="4"/>
  <c r="E28" i="4"/>
  <c r="E20" i="4"/>
  <c r="E25" i="4"/>
  <c r="D5" i="4"/>
  <c r="D13" i="4"/>
  <c r="E27" i="4"/>
  <c r="D12" i="4"/>
  <c r="D4" i="4"/>
  <c r="D19" i="4"/>
  <c r="D11" i="4"/>
  <c r="D18" i="4"/>
  <c r="D10" i="4"/>
  <c r="D17" i="4"/>
  <c r="D9" i="4"/>
  <c r="D16" i="4"/>
  <c r="D8" i="4"/>
  <c r="D15" i="4"/>
  <c r="D7" i="4"/>
  <c r="E21" i="4"/>
  <c r="D14" i="4"/>
  <c r="B4" i="4"/>
  <c r="K30" i="4"/>
  <c r="M30" i="4"/>
  <c r="E23" i="4"/>
  <c r="B19" i="4"/>
  <c r="B11" i="4"/>
  <c r="B18" i="4"/>
  <c r="B10" i="4"/>
  <c r="B17" i="4"/>
  <c r="B9" i="4"/>
  <c r="B16" i="4"/>
  <c r="B8" i="4"/>
  <c r="B15" i="4"/>
  <c r="B7" i="4"/>
  <c r="B14" i="4"/>
  <c r="B6" i="4"/>
  <c r="B13" i="4"/>
  <c r="B5" i="4"/>
  <c r="B12" i="4"/>
  <c r="I30" i="4"/>
  <c r="G30" i="4"/>
  <c r="A3" i="4"/>
  <c r="D3" i="4" s="1"/>
  <c r="Q20" i="1"/>
  <c r="Q191" i="1"/>
  <c r="Q167" i="1"/>
  <c r="Q198" i="1"/>
  <c r="Q182" i="1"/>
  <c r="Q166" i="1"/>
  <c r="Q150" i="1"/>
  <c r="Q134" i="1"/>
  <c r="Q197" i="1"/>
  <c r="Q189" i="1"/>
  <c r="Q181" i="1"/>
  <c r="Q173" i="1"/>
  <c r="Q157" i="1"/>
  <c r="Q149" i="1"/>
  <c r="Q125" i="1"/>
  <c r="Q196" i="1"/>
  <c r="Q180" i="1"/>
  <c r="Q148" i="1"/>
  <c r="E4" i="4" l="1"/>
  <c r="F4" i="4" s="1"/>
  <c r="E9" i="4"/>
  <c r="F9" i="4" s="1"/>
  <c r="E17" i="4"/>
  <c r="F17" i="4" s="1"/>
  <c r="E13" i="4"/>
  <c r="F13" i="4" s="1"/>
  <c r="E14" i="4"/>
  <c r="F14" i="4" s="1"/>
  <c r="E7" i="4"/>
  <c r="F7" i="4" s="1"/>
  <c r="E11" i="4"/>
  <c r="F11" i="4" s="1"/>
  <c r="E10" i="4"/>
  <c r="F10" i="4" s="1"/>
  <c r="E15" i="4"/>
  <c r="F15" i="4" s="1"/>
  <c r="E19" i="4"/>
  <c r="F19" i="4" s="1"/>
  <c r="E5" i="4"/>
  <c r="F5" i="4" s="1"/>
  <c r="E18" i="4"/>
  <c r="F18" i="4" s="1"/>
  <c r="E8" i="4"/>
  <c r="F8" i="4" s="1"/>
  <c r="E6" i="4"/>
  <c r="F6" i="4" s="1"/>
  <c r="E12" i="4"/>
  <c r="F12" i="4" s="1"/>
  <c r="E16" i="4"/>
  <c r="F16" i="4" s="1"/>
  <c r="A3" i="5" a="1"/>
  <c r="A3" i="5" s="1"/>
  <c r="D30" i="4"/>
  <c r="B3" i="4"/>
  <c r="B30" i="4" l="1"/>
  <c r="N30" i="4" s="1"/>
  <c r="E3" i="4"/>
  <c r="F3" i="4" s="1"/>
  <c r="C20" i="4" l="1"/>
  <c r="C22" i="4"/>
  <c r="C24" i="4"/>
  <c r="C26" i="4"/>
  <c r="C5" i="4"/>
  <c r="C28" i="4"/>
  <c r="C12" i="4"/>
  <c r="C13" i="4"/>
  <c r="C23" i="4"/>
  <c r="C10" i="4"/>
  <c r="C6" i="4"/>
  <c r="C21" i="4"/>
  <c r="C18" i="4"/>
  <c r="C16" i="4"/>
  <c r="C3" i="4"/>
  <c r="C27" i="4"/>
  <c r="C15" i="4"/>
  <c r="C14" i="4"/>
  <c r="C9" i="4"/>
  <c r="C25" i="4"/>
  <c r="C17" i="4"/>
  <c r="C8" i="4"/>
  <c r="C7" i="4"/>
  <c r="C4" i="4"/>
  <c r="C11" i="4"/>
  <c r="C19" i="4"/>
  <c r="E30" i="4"/>
  <c r="F30" i="4" s="1"/>
  <c r="H30" i="4"/>
  <c r="J30" i="4"/>
  <c r="L3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<sst xmlns="http://schemas.openxmlformats.org/spreadsheetml/2006/main" count="347" uniqueCount="138">
  <si>
    <t>Clean Energy USD (Acc)</t>
  </si>
  <si>
    <t>Transaction Date</t>
  </si>
  <si>
    <t>Transaction Time</t>
  </si>
  <si>
    <t>Platform</t>
  </si>
  <si>
    <t>Asset Name</t>
  </si>
  <si>
    <t>ISIN / Ticker Symbol</t>
  </si>
  <si>
    <t>Notes</t>
  </si>
  <si>
    <t>IE00BK5BCH80</t>
  </si>
  <si>
    <t>Investment Strategy</t>
  </si>
  <si>
    <t>Execution Type</t>
  </si>
  <si>
    <t>Core</t>
  </si>
  <si>
    <t>One-Time Purchase</t>
  </si>
  <si>
    <t>Scalable Capital</t>
  </si>
  <si>
    <t>First  ETF - manual test before savings plan</t>
  </si>
  <si>
    <t>Invested Amount</t>
  </si>
  <si>
    <t xml:space="preserve">Unit Price </t>
  </si>
  <si>
    <t>Transaction Fee</t>
  </si>
  <si>
    <t>Total Cost</t>
  </si>
  <si>
    <t>Bitvavo</t>
  </si>
  <si>
    <t>Bitcoin</t>
  </si>
  <si>
    <t>BTC</t>
  </si>
  <si>
    <t>Long-term investment</t>
  </si>
  <si>
    <t>Ethereum</t>
  </si>
  <si>
    <t>ETH</t>
  </si>
  <si>
    <t>Render</t>
  </si>
  <si>
    <t>RENDER</t>
  </si>
  <si>
    <t>Speculative</t>
  </si>
  <si>
    <t>Fun/Learning purpose only</t>
  </si>
  <si>
    <t>SHIB</t>
  </si>
  <si>
    <t>Shiba Inu</t>
  </si>
  <si>
    <t>Trade Republic</t>
  </si>
  <si>
    <t>Amundi Nasdaq 100 EUR (Acc)</t>
  </si>
  <si>
    <t>Savings Plan</t>
  </si>
  <si>
    <t>LU1681038243</t>
  </si>
  <si>
    <t>iShares Automation &amp; Robotics (Acc)</t>
  </si>
  <si>
    <t>IE00BYZK4552</t>
  </si>
  <si>
    <t>iShares Physical Gold ETC</t>
  </si>
  <si>
    <t>IE00B4ND3602</t>
  </si>
  <si>
    <t>Scalable MSCI AC World Xtrackers (Acc)</t>
  </si>
  <si>
    <t>LU2903252349</t>
  </si>
  <si>
    <t>VanEck Defense (Acc)</t>
  </si>
  <si>
    <t>IE000YYE6WK5</t>
  </si>
  <si>
    <t>Xtrackers MSCI Emerging Markets (Acc)</t>
  </si>
  <si>
    <t>IE00BTJRMP35</t>
  </si>
  <si>
    <t>Asset Class</t>
  </si>
  <si>
    <t>ETF</t>
  </si>
  <si>
    <t>Cryptocurrency</t>
  </si>
  <si>
    <t>Commodity</t>
  </si>
  <si>
    <t>Cumulativ Invested Amount</t>
  </si>
  <si>
    <t>Xtrackers Artificial Intelligence &amp; Big Data</t>
  </si>
  <si>
    <t>IE00BGV5VN51</t>
  </si>
  <si>
    <t>IE00BMC38736</t>
  </si>
  <si>
    <t>Semiconductor USD (ACC)</t>
  </si>
  <si>
    <t>DE0007030009</t>
  </si>
  <si>
    <t>SOL</t>
  </si>
  <si>
    <t>Solana</t>
  </si>
  <si>
    <t>Polkadot</t>
  </si>
  <si>
    <t>DOT</t>
  </si>
  <si>
    <t>Dividend Yield</t>
  </si>
  <si>
    <t>Current Price</t>
  </si>
  <si>
    <t>Cumulative Total Cost</t>
  </si>
  <si>
    <t>Estimated Dividend</t>
  </si>
  <si>
    <t>Title</t>
  </si>
  <si>
    <t>Artist</t>
  </si>
  <si>
    <t>Blockchain</t>
  </si>
  <si>
    <t>Purchase Date</t>
  </si>
  <si>
    <t>Purchase Price</t>
  </si>
  <si>
    <t>Currency</t>
  </si>
  <si>
    <t>Storage</t>
  </si>
  <si>
    <t>Displayable</t>
  </si>
  <si>
    <t>Link to Artwork</t>
  </si>
  <si>
    <t>Type</t>
  </si>
  <si>
    <t>Resellable</t>
  </si>
  <si>
    <t>Screenshot Saved</t>
  </si>
  <si>
    <t>Matthew Biederman</t>
  </si>
  <si>
    <t>Sedition</t>
  </si>
  <si>
    <t>None</t>
  </si>
  <si>
    <t>Sedition Vault</t>
  </si>
  <si>
    <t>EUR</t>
  </si>
  <si>
    <t>Yes</t>
  </si>
  <si>
    <t>https://www.seditionart.com/matthew-biederman/freedom-red-white-and-blue-quantified-and-aggregated</t>
  </si>
  <si>
    <t>Mein erstes digitales Kunstwerk – passt zum Projekt „Freiheit“</t>
  </si>
  <si>
    <t>Artwork Year</t>
  </si>
  <si>
    <t>Fees</t>
  </si>
  <si>
    <t>HD-Video</t>
  </si>
  <si>
    <t xml:space="preserve">Private </t>
  </si>
  <si>
    <t>Diamond Beings: Forming over the Takamina Desert</t>
  </si>
  <si>
    <t>Terry Flaxton</t>
  </si>
  <si>
    <t>4K Video</t>
  </si>
  <si>
    <t xml:space="preserve">No </t>
  </si>
  <si>
    <t>https://www.seditionart.com/terry-flaxton/diamond-beings-forming-over-the-takamina-desert</t>
  </si>
  <si>
    <t>Nicht gemintet – nur in meinem Vault gespeichert, nicht übertragbar oder verkäuflich.</t>
  </si>
  <si>
    <t>Edition No.</t>
  </si>
  <si>
    <t>Bitvert</t>
  </si>
  <si>
    <t>Impunity</t>
  </si>
  <si>
    <t>Weitere Versionen vorhanden, z. B. „Impunity (Red and White)“ – möglicher Kauf geplant</t>
  </si>
  <si>
    <t>https://www.seditionart.com/malcolm-litson/impunity</t>
  </si>
  <si>
    <t>Rheinmetall AG</t>
  </si>
  <si>
    <t xml:space="preserve">Note: Trade Republic times are estimated. </t>
  </si>
  <si>
    <t>Cumulativ Quntity</t>
  </si>
  <si>
    <t>Quntity</t>
  </si>
  <si>
    <t xml:space="preserve">Current Price </t>
  </si>
  <si>
    <t>Tezos</t>
  </si>
  <si>
    <t>Date</t>
  </si>
  <si>
    <t>Time</t>
  </si>
  <si>
    <t>Note: All timestamps are approximate (1–15 minutes variation possible).</t>
  </si>
  <si>
    <t>Portfolio Allocation (%)</t>
  </si>
  <si>
    <t>Total Value (€)</t>
  </si>
  <si>
    <t>Invested Amount (€)</t>
  </si>
  <si>
    <t>Result (€)</t>
  </si>
  <si>
    <t xml:space="preserve">Return (%) </t>
  </si>
  <si>
    <t>SUMMARY</t>
  </si>
  <si>
    <t>Equity (€)</t>
  </si>
  <si>
    <t>Coins (%)</t>
  </si>
  <si>
    <t>Coins (€)</t>
  </si>
  <si>
    <t>ETF (€)</t>
  </si>
  <si>
    <t>ETF (%)</t>
  </si>
  <si>
    <t>Equity (%)</t>
  </si>
  <si>
    <t>Gold (€)</t>
  </si>
  <si>
    <t>Gold (%)</t>
  </si>
  <si>
    <t>Equity</t>
  </si>
  <si>
    <t>Bitnovo</t>
  </si>
  <si>
    <t>LTC</t>
  </si>
  <si>
    <t>Satellite</t>
  </si>
  <si>
    <t>Bitnovo gift card → LTC at Bitvavo → XTZ (art)</t>
  </si>
  <si>
    <t>Litecoin</t>
  </si>
  <si>
    <t>Fixed Investment Plan-Starting June 2025</t>
  </si>
  <si>
    <t>Asset</t>
  </si>
  <si>
    <t>Amount (€)</t>
  </si>
  <si>
    <t>ASML Holding N.V.</t>
  </si>
  <si>
    <t>ETC</t>
  </si>
  <si>
    <t>BTC &amp; ETH</t>
  </si>
  <si>
    <t>Total</t>
  </si>
  <si>
    <r>
      <t>Freedom: Red, White and Blue (Quantified and Aggregated)</t>
    </r>
    <r>
      <rPr>
        <sz val="14"/>
        <color rgb="FF111116"/>
        <rFont val="Arial"/>
        <family val="2"/>
      </rPr>
      <t> </t>
    </r>
  </si>
  <si>
    <t>Allocation %</t>
  </si>
  <si>
    <t>Sell Notes</t>
  </si>
  <si>
    <t>Aktive</t>
  </si>
  <si>
    <t xml:space="preserve">Portfolio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</si>
</sst>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0\ &quot;€&quot;"/>
    <numFmt numFmtId="165" formatCode="#,##0.00000000"/>
    <numFmt numFmtId="166" formatCode="h:mm;@"/>
    <numFmt numFmtId="167" formatCode="#,##0.00000000\ &quot;€&quot;"/>
    <numFmt numFmtId="168" formatCode="0.00000000"/>
    <numFmt numFmtId="169" formatCode="#,##0.000000\ &quot;€&quot;"/>
    <numFmt numFmtId="170" formatCode="#,##0.0000000\ &quot;€&quot;"/>
    <numFmt numFmtId="174" formatCode="#.#######\ &quot;€&quot;;\-#.#######\ &quot;€&quot;"/>
    <numFmt numFmtId="175" formatCode="\+0.00000000\ &quot;€&quot;;\-0.00000000\ &quot;€&quot;;0.00000000\ &quot;€&quot;"/>
    <numFmt numFmtId="176" formatCode="#,##0.000\ &quot;€&quot;"/>
    <numFmt numFmtId="177" formatCode="#,##0.0000\ &quot;€&quot;"/>
    <numFmt numFmtId="178" formatCode="#,##0.000000000\ &quot;€&quot;"/>
  </numFmts>
  <fonts count="22" x14ac:knownFonts="1">
    <font>
      <sz val="12"/>
      <color theme="1"/>
      <name val="Century Schoolbook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entury Schoolbook"/>
      <family val="2"/>
      <scheme val="minor"/>
    </font>
    <font>
      <sz val="18"/>
      <color theme="3"/>
      <name val="Century Schoolbook"/>
      <family val="2"/>
      <scheme val="major"/>
    </font>
    <font>
      <sz val="8"/>
      <name val="Century Schoolbook"/>
      <family val="2"/>
      <scheme val="minor"/>
    </font>
    <font>
      <sz val="12"/>
      <color theme="3"/>
      <name val="Arial"/>
      <family val="2"/>
    </font>
    <font>
      <i/>
      <sz val="14"/>
      <color rgb="FF111116"/>
      <name val="Arial"/>
      <family val="2"/>
    </font>
    <font>
      <b/>
      <sz val="14"/>
      <color theme="3"/>
      <name val="Arial"/>
      <family val="2"/>
    </font>
    <font>
      <b/>
      <sz val="12"/>
      <color theme="1"/>
      <name val="Arial"/>
      <family val="2"/>
    </font>
    <font>
      <b/>
      <sz val="12"/>
      <color theme="3"/>
      <name val="Arial"/>
      <family val="2"/>
    </font>
    <font>
      <sz val="12"/>
      <color rgb="FF350000"/>
      <name val="Arial"/>
      <family val="2"/>
    </font>
    <font>
      <b/>
      <sz val="12"/>
      <color rgb="FF350000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i/>
      <sz val="12"/>
      <color rgb="FF515151"/>
      <name val="Arial"/>
      <family val="2"/>
    </font>
    <font>
      <sz val="12"/>
      <color rgb="FF515151"/>
      <name val="Arial"/>
      <family val="2"/>
    </font>
    <font>
      <sz val="14"/>
      <color rgb="FF111116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i/>
      <sz val="14"/>
      <color rgb="FF0E0E0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14" fontId="8" fillId="0" borderId="0" xfId="2" applyNumberFormat="1" applyFont="1" applyAlignment="1">
      <alignment horizontal="center"/>
    </xf>
    <xf numFmtId="2" fontId="8" fillId="0" borderId="0" xfId="2" applyNumberFormat="1" applyFont="1" applyAlignment="1"/>
    <xf numFmtId="2" fontId="8" fillId="0" borderId="0" xfId="2" applyNumberFormat="1" applyFont="1" applyAlignment="1">
      <alignment horizontal="center"/>
    </xf>
    <xf numFmtId="0" fontId="8" fillId="0" borderId="0" xfId="2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9" fillId="0" borderId="0" xfId="0" applyFont="1"/>
    <xf numFmtId="10" fontId="9" fillId="0" borderId="0" xfId="1" applyNumberFormat="1" applyFont="1" applyAlignment="1"/>
    <xf numFmtId="10" fontId="9" fillId="0" borderId="0" xfId="0" applyNumberFormat="1" applyFont="1" applyAlignment="1">
      <alignment horizontal="center"/>
    </xf>
    <xf numFmtId="174" fontId="9" fillId="0" borderId="0" xfId="0" applyNumberFormat="1" applyFont="1"/>
    <xf numFmtId="175" fontId="9" fillId="0" borderId="0" xfId="0" applyNumberFormat="1" applyFont="1" applyAlignment="1">
      <alignment horizontal="center"/>
    </xf>
    <xf numFmtId="9" fontId="10" fillId="0" borderId="1" xfId="1" applyFont="1" applyFill="1" applyBorder="1" applyAlignment="1">
      <alignment horizontal="center"/>
    </xf>
    <xf numFmtId="9" fontId="2" fillId="0" borderId="1" xfId="1" applyFont="1" applyFill="1" applyBorder="1" applyAlignment="1">
      <alignment horizontal="center"/>
    </xf>
    <xf numFmtId="10" fontId="1" fillId="0" borderId="0" xfId="1" applyNumberFormat="1" applyFont="1" applyFill="1"/>
    <xf numFmtId="166" fontId="1" fillId="0" borderId="0" xfId="0" applyNumberFormat="1" applyFont="1" applyAlignment="1">
      <alignment horizontal="center"/>
    </xf>
    <xf numFmtId="164" fontId="1" fillId="0" borderId="0" xfId="0" applyNumberFormat="1" applyFont="1"/>
    <xf numFmtId="168" fontId="1" fillId="0" borderId="0" xfId="0" applyNumberFormat="1" applyFont="1"/>
    <xf numFmtId="165" fontId="1" fillId="0" borderId="0" xfId="0" applyNumberFormat="1" applyFont="1"/>
    <xf numFmtId="170" fontId="1" fillId="0" borderId="0" xfId="0" applyNumberFormat="1" applyFont="1"/>
    <xf numFmtId="167" fontId="1" fillId="0" borderId="0" xfId="0" applyNumberFormat="1" applyFont="1"/>
    <xf numFmtId="178" fontId="1" fillId="0" borderId="0" xfId="0" applyNumberFormat="1" applyFont="1"/>
    <xf numFmtId="177" fontId="1" fillId="0" borderId="0" xfId="1" applyNumberFormat="1" applyFont="1" applyFill="1"/>
    <xf numFmtId="164" fontId="1" fillId="0" borderId="0" xfId="0" applyNumberFormat="1" applyFont="1" applyAlignment="1">
      <alignment horizontal="center"/>
    </xf>
    <xf numFmtId="0" fontId="11" fillId="0" borderId="0" xfId="2" applyFont="1" applyFill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66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7" fontId="12" fillId="0" borderId="5" xfId="0" applyNumberFormat="1" applyFont="1" applyBorder="1" applyAlignment="1">
      <alignment horizontal="center" vertical="center"/>
    </xf>
    <xf numFmtId="178" fontId="12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70" fontId="12" fillId="0" borderId="5" xfId="0" applyNumberFormat="1" applyFont="1" applyBorder="1" applyAlignment="1">
      <alignment horizontal="center" vertical="center"/>
    </xf>
    <xf numFmtId="10" fontId="12" fillId="0" borderId="5" xfId="1" applyNumberFormat="1" applyFont="1" applyFill="1" applyBorder="1" applyAlignment="1">
      <alignment horizontal="center" vertical="center"/>
    </xf>
    <xf numFmtId="177" fontId="12" fillId="0" borderId="5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167" fontId="1" fillId="0" borderId="5" xfId="0" applyNumberFormat="1" applyFont="1" applyBorder="1"/>
    <xf numFmtId="178" fontId="1" fillId="0" borderId="5" xfId="0" applyNumberFormat="1" applyFont="1" applyBorder="1"/>
    <xf numFmtId="164" fontId="1" fillId="0" borderId="5" xfId="0" applyNumberFormat="1" applyFont="1" applyBorder="1"/>
    <xf numFmtId="170" fontId="1" fillId="0" borderId="5" xfId="0" applyNumberFormat="1" applyFont="1" applyBorder="1"/>
    <xf numFmtId="10" fontId="1" fillId="0" borderId="5" xfId="1" applyNumberFormat="1" applyFont="1" applyFill="1" applyBorder="1"/>
    <xf numFmtId="177" fontId="1" fillId="0" borderId="5" xfId="0" applyNumberFormat="1" applyFont="1" applyBorder="1"/>
    <xf numFmtId="0" fontId="1" fillId="0" borderId="6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7" fontId="1" fillId="0" borderId="3" xfId="0" applyNumberFormat="1" applyFont="1" applyBorder="1"/>
    <xf numFmtId="178" fontId="1" fillId="0" borderId="3" xfId="0" applyNumberFormat="1" applyFont="1" applyBorder="1"/>
    <xf numFmtId="164" fontId="1" fillId="0" borderId="3" xfId="0" applyNumberFormat="1" applyFont="1" applyBorder="1"/>
    <xf numFmtId="10" fontId="1" fillId="0" borderId="3" xfId="1" applyNumberFormat="1" applyFont="1" applyFill="1" applyBorder="1"/>
    <xf numFmtId="177" fontId="1" fillId="0" borderId="3" xfId="0" applyNumberFormat="1" applyFont="1" applyBorder="1"/>
    <xf numFmtId="0" fontId="1" fillId="0" borderId="1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4" fillId="3" borderId="5" xfId="0" applyFont="1" applyFill="1" applyBorder="1" applyAlignment="1">
      <alignment horizontal="left"/>
    </xf>
    <xf numFmtId="0" fontId="15" fillId="3" borderId="0" xfId="0" applyFont="1" applyFill="1" applyAlignment="1">
      <alignment horizontal="center"/>
    </xf>
    <xf numFmtId="164" fontId="14" fillId="3" borderId="0" xfId="0" applyNumberFormat="1" applyFont="1" applyFill="1"/>
    <xf numFmtId="174" fontId="1" fillId="0" borderId="0" xfId="0" applyNumberFormat="1" applyFont="1"/>
    <xf numFmtId="10" fontId="1" fillId="0" borderId="0" xfId="1" applyNumberFormat="1" applyFont="1"/>
    <xf numFmtId="175" fontId="1" fillId="0" borderId="0" xfId="0" applyNumberFormat="1" applyFont="1" applyAlignment="1">
      <alignment horizontal="center"/>
    </xf>
    <xf numFmtId="10" fontId="1" fillId="0" borderId="0" xfId="0" applyNumberFormat="1" applyFont="1"/>
    <xf numFmtId="0" fontId="9" fillId="0" borderId="0" xfId="0" applyFont="1" applyAlignment="1">
      <alignment horizontal="left"/>
    </xf>
    <xf numFmtId="10" fontId="1" fillId="0" borderId="0" xfId="1" applyNumberFormat="1" applyFont="1" applyAlignment="1"/>
    <xf numFmtId="169" fontId="1" fillId="0" borderId="0" xfId="0" applyNumberFormat="1" applyFont="1" applyAlignment="1">
      <alignment horizontal="center"/>
    </xf>
    <xf numFmtId="176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19" fillId="0" borderId="0" xfId="0" applyFont="1"/>
    <xf numFmtId="2" fontId="19" fillId="0" borderId="0" xfId="0" applyNumberFormat="1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0" fontId="14" fillId="3" borderId="0" xfId="0" applyNumberFormat="1" applyFont="1" applyFill="1"/>
    <xf numFmtId="164" fontId="1" fillId="0" borderId="0" xfId="0" applyNumberFormat="1" applyFont="1" applyAlignment="1">
      <alignment horizontal="right"/>
    </xf>
    <xf numFmtId="0" fontId="12" fillId="0" borderId="0" xfId="2" applyFont="1" applyFill="1" applyAlignment="1">
      <alignment horizontal="center" vertical="center"/>
    </xf>
    <xf numFmtId="0" fontId="9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4" fontId="16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/>
    </xf>
    <xf numFmtId="170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</cellXfs>
  <cellStyles count="3">
    <cellStyle name="Prozent" xfId="1" builtinId="5"/>
    <cellStyle name="Standard" xfId="0" builtinId="0"/>
    <cellStyle name="Überschrift" xfId="2" builtinId="15"/>
  </cellStyles>
  <dxfs count="0"/>
  <tableStyles count="0" defaultTableStyle="TableStyleMedium2" defaultPivotStyle="PivotStyleLight16"/>
  <colors>
    <mruColors>
      <color rgb="FFE4E4E4"/>
      <color rgb="FFD8D8D8"/>
      <color rgb="FF515151"/>
      <color rgb="FF5F5F5F"/>
      <color rgb="FF929292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Portfolio Allocation by Asset Class (%)</a:t>
            </a:r>
          </a:p>
        </c:rich>
      </c:tx>
      <c:layout>
        <c:manualLayout>
          <c:xMode val="edge"/>
          <c:yMode val="edge"/>
          <c:x val="0.26012462121212121"/>
          <c:y val="1.5079292929292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58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DC-D944-8551-0712CEC085B8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86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DC-D944-8551-0712CEC085B8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86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DC-D944-8551-0712CEC085B8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58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DC-D944-8551-0712CEC085B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('Portfolio Summary'!$H$29,'Portfolio Summary'!$J$29,'Portfolio Summary'!$L$29,'Portfolio Summary'!$N$29)</c:f>
              <c:strCache>
                <c:ptCount val="4"/>
                <c:pt idx="0">
                  <c:v>Coins (%)</c:v>
                </c:pt>
                <c:pt idx="1">
                  <c:v>ETF (%)</c:v>
                </c:pt>
                <c:pt idx="2">
                  <c:v>Equity (%)</c:v>
                </c:pt>
                <c:pt idx="3">
                  <c:v>Gold (%)</c:v>
                </c:pt>
              </c:strCache>
            </c:strRef>
          </c:cat>
          <c:val>
            <c:numRef>
              <c:f>('Portfolio Summary'!$H$30,'Portfolio Summary'!$J$30,'Portfolio Summary'!$L$30,'Portfolio Summary'!$N$30)</c:f>
              <c:numCache>
                <c:formatCode>0.00%</c:formatCode>
                <c:ptCount val="4"/>
                <c:pt idx="0">
                  <c:v>0.22706617596334414</c:v>
                </c:pt>
                <c:pt idx="1">
                  <c:v>0.58715495666500517</c:v>
                </c:pt>
                <c:pt idx="2">
                  <c:v>3.1289209967354119E-2</c:v>
                </c:pt>
                <c:pt idx="3">
                  <c:v>0.15448965740429654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C-D944-8551-0712CEC085B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555013042744907"/>
          <c:y val="0.94635251322751324"/>
          <c:w val="0.4740948672824476"/>
          <c:h val="3.1674560593815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Portfolio Allocation-Cryptocurrencies</a:t>
            </a:r>
          </a:p>
        </c:rich>
      </c:tx>
      <c:layout>
        <c:manualLayout>
          <c:xMode val="edge"/>
          <c:yMode val="edge"/>
          <c:x val="0.27523766016343015"/>
          <c:y val="1.2904427094876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47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21-2544-9D7F-054C896D761A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65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F21-2544-9D7F-054C896D761A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82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21-2544-9D7F-054C896D761A}"/>
              </c:ext>
            </c:extLst>
          </c:dPt>
          <c:dPt>
            <c:idx val="3"/>
            <c:bubble3D val="0"/>
            <c:spPr>
              <a:solidFill>
                <a:schemeClr val="accent1"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F21-2544-9D7F-054C896D761A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83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21-2544-9D7F-054C896D761A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65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F21-2544-9D7F-054C896D761A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48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21-2544-9D7F-054C896D76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('Portfolio Summary'!$A$4,'Portfolio Summary'!$A$5,'Portfolio Summary'!$A$6,'Portfolio Summary'!$A$7,'Portfolio Summary'!$A$14,'Portfolio Summary'!$A$15,'Portfolio Summary'!$A$19)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Render</c:v>
                </c:pt>
                <c:pt idx="3">
                  <c:v>Shiba Inu</c:v>
                </c:pt>
                <c:pt idx="4">
                  <c:v>Solana</c:v>
                </c:pt>
                <c:pt idx="5">
                  <c:v>Polkadot</c:v>
                </c:pt>
                <c:pt idx="6">
                  <c:v>Litecoin</c:v>
                </c:pt>
              </c:strCache>
            </c:strRef>
          </c:cat>
          <c:val>
            <c:numRef>
              <c:f>('Portfolio Summary'!$C$4,'Portfolio Summary'!$C$5,'Portfolio Summary'!$C$6,'Portfolio Summary'!$C$7,'Portfolio Summary'!$C$14,'Portfolio Summary'!$C$15,'Portfolio Summary'!$C$19)</c:f>
              <c:numCache>
                <c:formatCode>0.00%</c:formatCode>
                <c:ptCount val="7"/>
                <c:pt idx="0">
                  <c:v>2.0533381779782804E-2</c:v>
                </c:pt>
                <c:pt idx="1">
                  <c:v>2.6976674857875894E-2</c:v>
                </c:pt>
                <c:pt idx="2">
                  <c:v>7.7448314961666119E-3</c:v>
                </c:pt>
                <c:pt idx="3">
                  <c:v>7.6776971098261966E-3</c:v>
                </c:pt>
                <c:pt idx="4">
                  <c:v>7.399815619424658E-3</c:v>
                </c:pt>
                <c:pt idx="5">
                  <c:v>6.9645994522590472E-3</c:v>
                </c:pt>
                <c:pt idx="6">
                  <c:v>3.623608766633684E-2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2544-9D7F-054C896D761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Portfolio Allocation-ETFs</a:t>
            </a:r>
          </a:p>
        </c:rich>
      </c:tx>
      <c:layout>
        <c:manualLayout>
          <c:xMode val="edge"/>
          <c:yMode val="edge"/>
          <c:x val="0.32746216931216932"/>
          <c:y val="1.4323967514330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88F-1743-9854-45ADFE925E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8F-1743-9854-45ADFE925E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88F-1743-9854-45ADFE925E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8F-1743-9854-45ADFE925E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8F-1743-9854-45ADFE925E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88F-1743-9854-45ADFE925E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8F-1743-9854-45ADFE925E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8F-1743-9854-45ADFE925E3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8F-1743-9854-45ADFE925E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('Portfolio Summary'!$A$3,'Portfolio Summary'!$A$8,'Portfolio Summary'!$A$9,'Portfolio Summary'!$A$10,'Portfolio Summary'!$A$11,'Portfolio Summary'!$A$12,'Portfolio Summary'!$A$13,'Portfolio Summary'!$A$16,'Portfolio Summary'!$A$17)</c:f>
              <c:strCache>
                <c:ptCount val="9"/>
                <c:pt idx="0">
                  <c:v>Clean Energy USD (Acc)</c:v>
                </c:pt>
                <c:pt idx="1">
                  <c:v>Amundi Nasdaq 100 EUR (Acc)</c:v>
                </c:pt>
                <c:pt idx="2">
                  <c:v>iShares Automation &amp; Robotics (Acc)</c:v>
                </c:pt>
                <c:pt idx="3">
                  <c:v>Scalable MSCI AC World Xtrackers (Acc)</c:v>
                </c:pt>
                <c:pt idx="4">
                  <c:v>iShares Physical Gold ETC</c:v>
                </c:pt>
                <c:pt idx="5">
                  <c:v>VanEck Defense (Acc)</c:v>
                </c:pt>
                <c:pt idx="6">
                  <c:v>Xtrackers MSCI Emerging Markets (Acc)</c:v>
                </c:pt>
                <c:pt idx="7">
                  <c:v>Xtrackers Artificial Intelligence &amp; Big Data</c:v>
                </c:pt>
                <c:pt idx="8">
                  <c:v>Semiconductor USD (ACC)</c:v>
                </c:pt>
              </c:strCache>
            </c:strRef>
          </c:cat>
          <c:val>
            <c:numRef>
              <c:f>('Portfolio Summary'!$C$3,'Portfolio Summary'!$C$8,'Portfolio Summary'!$C$9,'Portfolio Summary'!$C$10,'Portfolio Summary'!$C$11,'Portfolio Summary'!$C$12,'Portfolio Summary'!$C$13,'Portfolio Summary'!$C$16,'Portfolio Summary'!$C$17)</c:f>
              <c:numCache>
                <c:formatCode>0.00%</c:formatCode>
                <c:ptCount val="9"/>
                <c:pt idx="0">
                  <c:v>3.250044116762766E-2</c:v>
                </c:pt>
                <c:pt idx="1">
                  <c:v>3.2072477619651756E-2</c:v>
                </c:pt>
                <c:pt idx="2">
                  <c:v>4.7087396051322998E-2</c:v>
                </c:pt>
                <c:pt idx="3">
                  <c:v>4.7685746174067262E-2</c:v>
                </c:pt>
                <c:pt idx="4">
                  <c:v>7.7244828702148272E-2</c:v>
                </c:pt>
                <c:pt idx="5">
                  <c:v>4.8053465169811391E-2</c:v>
                </c:pt>
                <c:pt idx="6">
                  <c:v>6.2722967121770612E-2</c:v>
                </c:pt>
                <c:pt idx="7">
                  <c:v>7.8555337304976082E-3</c:v>
                </c:pt>
                <c:pt idx="8">
                  <c:v>1.5599451297753267E-2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F-1743-9854-45ADFE925E3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16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Portfolio Allocation by Asset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5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45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54-024E-9D0D-C22C075C86A3}"/>
              </c:ext>
            </c:extLst>
          </c:dPt>
          <c:dPt>
            <c:idx val="1"/>
            <c:bubble3D val="0"/>
            <c:spPr>
              <a:solidFill>
                <a:schemeClr val="accent1">
                  <a:shade val="61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61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54-024E-9D0D-C22C075C86A3}"/>
              </c:ext>
            </c:extLst>
          </c:dPt>
          <c:dPt>
            <c:idx val="2"/>
            <c:bubble3D val="0"/>
            <c:spPr>
              <a:solidFill>
                <a:schemeClr val="accent1">
                  <a:shade val="76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76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54-024E-9D0D-C22C075C86A3}"/>
              </c:ext>
            </c:extLst>
          </c:dPt>
          <c:dPt>
            <c:idx val="3"/>
            <c:bubble3D val="0"/>
            <c:spPr>
              <a:solidFill>
                <a:schemeClr val="accent1">
                  <a:shade val="92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shade val="92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54-024E-9D0D-C22C075C86A3}"/>
              </c:ext>
            </c:extLst>
          </c:dPt>
          <c:dPt>
            <c:idx val="4"/>
            <c:bubble3D val="0"/>
            <c:spPr>
              <a:solidFill>
                <a:schemeClr val="accent1">
                  <a:tint val="93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93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B54-024E-9D0D-C22C075C86A3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77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B54-024E-9D0D-C22C075C86A3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62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B54-024E-9D0D-C22C075C86A3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  <a:tint val="60000"/>
                  <a:satMod val="120000"/>
                </a:schemeClr>
              </a:solidFill>
              <a:ln w="9525" cap="flat" cmpd="sng" algn="ctr">
                <a:solidFill>
                  <a:schemeClr val="accent1">
                    <a:tint val="46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54-024E-9D0D-C22C075C86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('Fixed Investment Plan'!$A$3,'Fixed Investment Plan'!$A$4,'Fixed Investment Plan'!$A$5,'Fixed Investment Plan'!$A$6,'Fixed Investment Plan'!$A$7,'Fixed Investment Plan'!$A$8,'Fixed Investment Plan'!$A$9,'Fixed Investment Plan'!$A$10)</c:f>
              <c:strCache>
                <c:ptCount val="8"/>
                <c:pt idx="0">
                  <c:v>Amundi Nasdaq 100 EUR (Acc)</c:v>
                </c:pt>
                <c:pt idx="1">
                  <c:v>Scalable MSCI AC World Xtrackers (Acc)</c:v>
                </c:pt>
                <c:pt idx="2">
                  <c:v>iShares Automation &amp; Robotics (Acc)</c:v>
                </c:pt>
                <c:pt idx="3">
                  <c:v>VanEck Defense (Acc)</c:v>
                </c:pt>
                <c:pt idx="4">
                  <c:v>iShares Physical Gold ETC</c:v>
                </c:pt>
                <c:pt idx="5">
                  <c:v>ASML Holding N.V.</c:v>
                </c:pt>
                <c:pt idx="6">
                  <c:v>Rheinmetall AG</c:v>
                </c:pt>
                <c:pt idx="7">
                  <c:v>BTC &amp; ETH</c:v>
                </c:pt>
              </c:strCache>
            </c:strRef>
          </c:cat>
          <c:val>
            <c:numRef>
              <c:f>('Fixed Investment Plan'!$D$3,'Fixed Investment Plan'!$D$4,'Fixed Investment Plan'!$D$5,'Fixed Investment Plan'!$D$6,'Fixed Investment Plan'!$D$7,'Fixed Investment Plan'!$D$8,'Fixed Investment Plan'!$D$9,'Fixed Investment Plan'!$D$10)</c:f>
              <c:numCache>
                <c:formatCode>0.00%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0.16</c:v>
                </c:pt>
                <c:pt idx="3">
                  <c:v>0.16</c:v>
                </c:pt>
                <c:pt idx="4">
                  <c:v>0.08</c:v>
                </c:pt>
                <c:pt idx="5">
                  <c:v>0.08</c:v>
                </c:pt>
                <c:pt idx="6">
                  <c:v>0.06</c:v>
                </c:pt>
                <c:pt idx="7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9-AE4C-B283-3F526FA0259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30236</xdr:colOff>
      <xdr:row>1</xdr:row>
      <xdr:rowOff>950</xdr:rowOff>
    </xdr:from>
    <xdr:to>
      <xdr:col>23</xdr:col>
      <xdr:colOff>330236</xdr:colOff>
      <xdr:row>39</xdr:row>
      <xdr:rowOff>78700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5546292-916D-DC5B-5907-217BEE668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6772</xdr:colOff>
      <xdr:row>1</xdr:row>
      <xdr:rowOff>25399</xdr:rowOff>
    </xdr:from>
    <xdr:to>
      <xdr:col>32</xdr:col>
      <xdr:colOff>306772</xdr:colOff>
      <xdr:row>39</xdr:row>
      <xdr:rowOff>103149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8A089563-20D4-2D76-A64D-F4ED5CC06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2953</xdr:colOff>
      <xdr:row>41</xdr:row>
      <xdr:rowOff>44400</xdr:rowOff>
    </xdr:from>
    <xdr:to>
      <xdr:col>23</xdr:col>
      <xdr:colOff>302953</xdr:colOff>
      <xdr:row>79</xdr:row>
      <xdr:rowOff>122150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D545936-793E-19A2-22E9-2764E96F1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16933</xdr:colOff>
      <xdr:row>0</xdr:row>
      <xdr:rowOff>33864</xdr:rowOff>
    </xdr:from>
    <xdr:to>
      <xdr:col>17</xdr:col>
      <xdr:colOff>253999</xdr:colOff>
      <xdr:row>49</xdr:row>
      <xdr:rowOff>2101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4B05297-1CC9-93DE-B14C-E04EB225A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Aussicht">
  <a:themeElements>
    <a:clrScheme name="Aussicht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ussicht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sicht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0ED5-8078-3A42-AA3A-710585D55116}">
  <sheetPr>
    <pageSetUpPr fitToPage="1"/>
  </sheetPr>
  <dimension ref="A1:AQ201"/>
  <sheetViews>
    <sheetView topLeftCell="K1" zoomScale="75" zoomScaleNormal="70" workbookViewId="0">
      <selection activeCell="W2" sqref="W2"/>
    </sheetView>
  </sheetViews>
  <sheetFormatPr baseColWidth="10" defaultRowHeight="16" x14ac:dyDescent="0.2"/>
  <cols>
    <col min="1" max="1" width="19.28515625" style="2" bestFit="1" customWidth="1"/>
    <col min="2" max="2" width="19.42578125" style="21" bestFit="1" customWidth="1"/>
    <col min="3" max="3" width="14" style="3" customWidth="1"/>
    <col min="4" max="4" width="33.85546875" style="3" bestFit="1" customWidth="1"/>
    <col min="5" max="5" width="25.7109375" style="3" bestFit="1" customWidth="1"/>
    <col min="6" max="6" width="13.7109375" style="23" bestFit="1" customWidth="1"/>
    <col min="7" max="7" width="23.5703125" style="24" bestFit="1" customWidth="1"/>
    <col min="8" max="8" width="16.7109375" style="26" bestFit="1" customWidth="1"/>
    <col min="9" max="9" width="19.5703125" style="27" bestFit="1" customWidth="1"/>
    <col min="10" max="10" width="22.42578125" style="22" bestFit="1" customWidth="1"/>
    <col min="11" max="11" width="32.5703125" style="22" bestFit="1" customWidth="1"/>
    <col min="12" max="12" width="21.140625" style="22" bestFit="1" customWidth="1"/>
    <col min="13" max="13" width="16" style="22" bestFit="1" customWidth="1"/>
    <col min="14" max="14" width="27" style="22" bestFit="1" customWidth="1"/>
    <col min="15" max="15" width="21.7109375" style="25" bestFit="1" customWidth="1"/>
    <col min="16" max="16" width="19.7109375" style="20" customWidth="1"/>
    <col min="17" max="17" width="24.7109375" style="28" bestFit="1" customWidth="1"/>
    <col min="18" max="18" width="17.28515625" style="29" bestFit="1" customWidth="1"/>
    <col min="19" max="19" width="25.28515625" style="3" bestFit="1" customWidth="1"/>
    <col min="20" max="20" width="40.5703125" style="3" bestFit="1" customWidth="1"/>
    <col min="21" max="21" width="17.28515625" style="3" bestFit="1" customWidth="1"/>
    <col min="22" max="22" width="11.42578125" style="92" bestFit="1" customWidth="1"/>
    <col min="23" max="16384" width="10.7109375" style="1"/>
  </cols>
  <sheetData>
    <row r="1" spans="1:43" x14ac:dyDescent="0.2">
      <c r="A1" s="93" t="s">
        <v>98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AQ1" s="78"/>
    </row>
    <row r="2" spans="1:43" s="30" customFormat="1" x14ac:dyDescent="0.2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3" t="s">
        <v>100</v>
      </c>
      <c r="G2" s="33" t="s">
        <v>99</v>
      </c>
      <c r="H2" s="34" t="s">
        <v>15</v>
      </c>
      <c r="I2" s="35" t="s">
        <v>59</v>
      </c>
      <c r="J2" s="36" t="s">
        <v>14</v>
      </c>
      <c r="K2" s="36" t="s">
        <v>48</v>
      </c>
      <c r="L2" s="36" t="s">
        <v>16</v>
      </c>
      <c r="M2" s="36" t="s">
        <v>17</v>
      </c>
      <c r="N2" s="36" t="s">
        <v>60</v>
      </c>
      <c r="O2" s="37" t="s">
        <v>137</v>
      </c>
      <c r="P2" s="38" t="s">
        <v>58</v>
      </c>
      <c r="Q2" s="39" t="s">
        <v>61</v>
      </c>
      <c r="R2" s="33" t="s">
        <v>9</v>
      </c>
      <c r="S2" s="33" t="s">
        <v>8</v>
      </c>
      <c r="T2" s="33" t="s">
        <v>6</v>
      </c>
      <c r="U2" s="40" t="s">
        <v>44</v>
      </c>
      <c r="V2" s="91" t="s">
        <v>136</v>
      </c>
      <c r="W2" s="90" t="s">
        <v>135</v>
      </c>
      <c r="AQ2" s="79"/>
    </row>
    <row r="3" spans="1:43" x14ac:dyDescent="0.2">
      <c r="A3" s="41">
        <v>45786</v>
      </c>
      <c r="B3" s="42">
        <v>0.60763888888888884</v>
      </c>
      <c r="C3" s="43" t="s">
        <v>30</v>
      </c>
      <c r="D3" s="64" t="s">
        <v>0</v>
      </c>
      <c r="E3" s="43" t="s">
        <v>7</v>
      </c>
      <c r="F3" s="44">
        <v>1.155268</v>
      </c>
      <c r="G3" s="44">
        <f>SUMIFS(F$3:F3, D$3:D3, D3, V$3:V3, "Yes")</f>
        <v>1.155268</v>
      </c>
      <c r="H3" s="45">
        <v>8.66</v>
      </c>
      <c r="I3" s="46">
        <f>IFERROR(VLOOKUP(D3,Kurse!$A:$E,2,FALSE),0)</f>
        <v>9.27</v>
      </c>
      <c r="J3" s="47">
        <v>10</v>
      </c>
      <c r="K3" s="47">
        <f>SUMIFS($J$3:J3, $D$3:D3, D3, $V$3:V3, "Yes")</f>
        <v>10</v>
      </c>
      <c r="L3" s="47">
        <v>1</v>
      </c>
      <c r="M3" s="47">
        <f>IF(V3="Yes",J3+L3,"")</f>
        <v>11</v>
      </c>
      <c r="N3" s="47">
        <f>SUMIFS($M$3:M3, $D$3:D3, D3, $V$3:V3, "Yes")</f>
        <v>11</v>
      </c>
      <c r="O3" s="48">
        <f>IF(V3="Yes",F3*I3,"")</f>
        <v>10.70933436</v>
      </c>
      <c r="P3" s="49">
        <v>0</v>
      </c>
      <c r="Q3" s="50">
        <f t="shared" ref="Q3:Q34" si="0">IFERROR(O3*P3,0)</f>
        <v>0</v>
      </c>
      <c r="R3" s="43" t="s">
        <v>11</v>
      </c>
      <c r="S3" s="43" t="s">
        <v>123</v>
      </c>
      <c r="T3" s="64" t="s">
        <v>13</v>
      </c>
      <c r="U3" s="51" t="s">
        <v>45</v>
      </c>
      <c r="V3" s="92" t="s">
        <v>79</v>
      </c>
      <c r="AQ3" s="18"/>
    </row>
    <row r="4" spans="1:43" x14ac:dyDescent="0.2">
      <c r="A4" s="41">
        <v>45786</v>
      </c>
      <c r="B4" s="42">
        <v>0.63055555555555554</v>
      </c>
      <c r="C4" s="43" t="s">
        <v>18</v>
      </c>
      <c r="D4" s="64" t="s">
        <v>19</v>
      </c>
      <c r="E4" s="43" t="s">
        <v>20</v>
      </c>
      <c r="F4" s="44">
        <v>5.4419999999999997E-5</v>
      </c>
      <c r="G4" s="44">
        <f>SUMIFS(F$3:F4, D$3:D4, D4, V$3:V4, "Yes")</f>
        <v>5.4419999999999997E-5</v>
      </c>
      <c r="H4" s="45">
        <v>91499</v>
      </c>
      <c r="I4" s="46">
        <f>IFERROR(VLOOKUP(D4,Kurse!$A:$E,2,FALSE),0)</f>
        <v>92640</v>
      </c>
      <c r="J4" s="47">
        <v>4.9800000000000004</v>
      </c>
      <c r="K4" s="47">
        <f>SUMIFS($J$3:J4, $D$3:D4, D4, $V$3:V4, "Yes")</f>
        <v>4.9800000000000004</v>
      </c>
      <c r="L4" s="47">
        <v>0.02</v>
      </c>
      <c r="M4" s="47">
        <f t="shared" ref="M4:M67" si="1">IF(V4="Yes",J4+L4,"")</f>
        <v>5</v>
      </c>
      <c r="N4" s="47">
        <f>SUMIFS($M$3:M4, $D$3:D4, D4, $V$3:V4, "Yes")</f>
        <v>5</v>
      </c>
      <c r="O4" s="48">
        <f t="shared" ref="O4:O67" si="2">IF(V4="Yes",F4*I4,"")</f>
        <v>5.0414687999999996</v>
      </c>
      <c r="P4" s="49">
        <v>0</v>
      </c>
      <c r="Q4" s="50">
        <f t="shared" si="0"/>
        <v>0</v>
      </c>
      <c r="R4" s="43" t="s">
        <v>11</v>
      </c>
      <c r="S4" s="43" t="s">
        <v>123</v>
      </c>
      <c r="T4" s="64" t="s">
        <v>21</v>
      </c>
      <c r="U4" s="51" t="s">
        <v>46</v>
      </c>
      <c r="V4" s="92" t="s">
        <v>79</v>
      </c>
      <c r="AQ4" s="19"/>
    </row>
    <row r="5" spans="1:43" x14ac:dyDescent="0.2">
      <c r="A5" s="41">
        <v>45786</v>
      </c>
      <c r="B5" s="42">
        <v>0.63194444444444442</v>
      </c>
      <c r="C5" s="43" t="s">
        <v>18</v>
      </c>
      <c r="D5" s="64" t="s">
        <v>22</v>
      </c>
      <c r="E5" s="43" t="s">
        <v>23</v>
      </c>
      <c r="F5" s="44">
        <v>2.8709899999999999E-3</v>
      </c>
      <c r="G5" s="44">
        <f>SUMIFS(F$3:F5, D$3:D5, D5, V$3:V5, "Yes")</f>
        <v>2.8709899999999999E-3</v>
      </c>
      <c r="H5" s="45">
        <v>2082.9</v>
      </c>
      <c r="I5" s="46">
        <f>IFERROR(VLOOKUP(D5,Kurse!$A:$E,2,FALSE),0)</f>
        <v>2309.1</v>
      </c>
      <c r="J5" s="47">
        <v>5.98</v>
      </c>
      <c r="K5" s="47">
        <f>SUMIFS($J$3:J5, $D$3:D5, D5, $V$3:V5, "Yes")</f>
        <v>5.98</v>
      </c>
      <c r="L5" s="47">
        <v>0.02</v>
      </c>
      <c r="M5" s="47">
        <f t="shared" si="1"/>
        <v>6</v>
      </c>
      <c r="N5" s="47">
        <f>SUMIFS($M$3:M5, $D$3:D5, D5, $V$3:V5, "Yes")</f>
        <v>6</v>
      </c>
      <c r="O5" s="48">
        <f t="shared" si="2"/>
        <v>6.6294030089999998</v>
      </c>
      <c r="P5" s="49">
        <v>6.0000000000000001E-3</v>
      </c>
      <c r="Q5" s="50">
        <f>IFERROR(O5*P5,0)</f>
        <v>3.9776418054E-2</v>
      </c>
      <c r="R5" s="43" t="s">
        <v>11</v>
      </c>
      <c r="S5" s="43" t="s">
        <v>123</v>
      </c>
      <c r="T5" s="64" t="s">
        <v>21</v>
      </c>
      <c r="U5" s="51" t="s">
        <v>46</v>
      </c>
      <c r="V5" s="92" t="s">
        <v>79</v>
      </c>
      <c r="AQ5" s="19"/>
    </row>
    <row r="6" spans="1:43" x14ac:dyDescent="0.2">
      <c r="A6" s="41">
        <v>45786</v>
      </c>
      <c r="B6" s="42">
        <v>0.64097222222222228</v>
      </c>
      <c r="C6" s="43" t="s">
        <v>18</v>
      </c>
      <c r="D6" s="64" t="s">
        <v>24</v>
      </c>
      <c r="E6" s="43" t="s">
        <v>25</v>
      </c>
      <c r="F6" s="44">
        <v>1.1291748800000001</v>
      </c>
      <c r="G6" s="44">
        <f>SUMIFS(F$3:F6, D$3:D6, D6, V$3:V6, "Yes")</f>
        <v>1.1291748800000001</v>
      </c>
      <c r="H6" s="45">
        <v>4.4103000000000003</v>
      </c>
      <c r="I6" s="46">
        <f>IFERROR(VLOOKUP(D6,Kurse!$A:$E,2,FALSE),0)</f>
        <v>4.3623000000000003</v>
      </c>
      <c r="J6" s="47">
        <v>4.9800000000000004</v>
      </c>
      <c r="K6" s="47">
        <f>SUMIFS($J$3:J6, $D$3:D6, D6, $V$3:V6, "Yes")</f>
        <v>4.9800000000000004</v>
      </c>
      <c r="L6" s="47">
        <v>0.02</v>
      </c>
      <c r="M6" s="47">
        <f t="shared" si="1"/>
        <v>5</v>
      </c>
      <c r="N6" s="47">
        <f>SUMIFS($M$3:M6, $D$3:D6, D6, $V$3:V6, "Yes")</f>
        <v>5</v>
      </c>
      <c r="O6" s="48">
        <f t="shared" si="2"/>
        <v>4.9257995790240008</v>
      </c>
      <c r="P6" s="49">
        <v>0</v>
      </c>
      <c r="Q6" s="50">
        <f>IFERROR(O6*P6,0)</f>
        <v>0</v>
      </c>
      <c r="R6" s="43" t="s">
        <v>11</v>
      </c>
      <c r="S6" s="43" t="s">
        <v>26</v>
      </c>
      <c r="T6" s="64" t="s">
        <v>27</v>
      </c>
      <c r="U6" s="51" t="s">
        <v>46</v>
      </c>
      <c r="V6" s="92" t="s">
        <v>79</v>
      </c>
      <c r="AQ6" s="19"/>
    </row>
    <row r="7" spans="1:43" x14ac:dyDescent="0.2">
      <c r="A7" s="41">
        <v>45786</v>
      </c>
      <c r="B7" s="42">
        <v>0.65138888888888891</v>
      </c>
      <c r="C7" s="43" t="s">
        <v>18</v>
      </c>
      <c r="D7" s="64" t="s">
        <v>29</v>
      </c>
      <c r="E7" s="43" t="s">
        <v>28</v>
      </c>
      <c r="F7" s="44">
        <v>367040.09</v>
      </c>
      <c r="G7" s="44">
        <f>SUMIFS(F$3:F7, D$3:D7, D7, V$3:V7, "Yes")</f>
        <v>367040.09</v>
      </c>
      <c r="H7" s="45">
        <v>1.358E-5</v>
      </c>
      <c r="I7" s="46">
        <f>IFERROR(VLOOKUP(D7,Kurse!$A:$E,2,FALSE),0)</f>
        <v>1.3304E-5</v>
      </c>
      <c r="J7" s="47">
        <v>4.9800000000000004</v>
      </c>
      <c r="K7" s="47">
        <f>SUMIFS($J$3:J7, $D$3:D7, D7, $V$3:V7, "Yes")</f>
        <v>4.9800000000000004</v>
      </c>
      <c r="L7" s="47">
        <v>0.02</v>
      </c>
      <c r="M7" s="47">
        <f t="shared" si="1"/>
        <v>5</v>
      </c>
      <c r="N7" s="47">
        <f>SUMIFS($M$3:M7, $D$3:D7, D7, $V$3:V7, "Yes")</f>
        <v>5</v>
      </c>
      <c r="O7" s="48">
        <f t="shared" si="2"/>
        <v>4.8831013573600002</v>
      </c>
      <c r="P7" s="49">
        <v>0</v>
      </c>
      <c r="Q7" s="50">
        <f t="shared" si="0"/>
        <v>0</v>
      </c>
      <c r="R7" s="43" t="s">
        <v>11</v>
      </c>
      <c r="S7" s="43" t="s">
        <v>26</v>
      </c>
      <c r="T7" s="64" t="s">
        <v>27</v>
      </c>
      <c r="U7" s="51" t="s">
        <v>46</v>
      </c>
      <c r="V7" s="92" t="s">
        <v>79</v>
      </c>
      <c r="AQ7" s="19"/>
    </row>
    <row r="8" spans="1:43" x14ac:dyDescent="0.2">
      <c r="A8" s="41">
        <v>45787</v>
      </c>
      <c r="B8" s="42">
        <v>0.4909722222222222</v>
      </c>
      <c r="C8" s="43" t="s">
        <v>18</v>
      </c>
      <c r="D8" s="64" t="s">
        <v>19</v>
      </c>
      <c r="E8" s="43" t="s">
        <v>20</v>
      </c>
      <c r="F8" s="44">
        <v>8.6550000000000003E-5</v>
      </c>
      <c r="G8" s="44">
        <f>SUMIFS(F$3:F8, D$3:D8, D8, V$3:V8, "Yes")</f>
        <v>1.4097E-4</v>
      </c>
      <c r="H8" s="45">
        <v>92193</v>
      </c>
      <c r="I8" s="46">
        <f>IFERROR(VLOOKUP(D8,Kurse!$A:$E,2,FALSE),0)</f>
        <v>92640</v>
      </c>
      <c r="J8" s="47">
        <v>7.98</v>
      </c>
      <c r="K8" s="47">
        <f>SUMIFS($J$3:J8, $D$3:D8, D8, $V$3:V8, "Yes")</f>
        <v>12.96</v>
      </c>
      <c r="L8" s="47">
        <v>0.02</v>
      </c>
      <c r="M8" s="47">
        <f t="shared" si="1"/>
        <v>8</v>
      </c>
      <c r="N8" s="47">
        <f>SUMIFS($M$3:M8, $D$3:D8, D8, $V$3:V8, "Yes")</f>
        <v>13</v>
      </c>
      <c r="O8" s="48">
        <f t="shared" si="2"/>
        <v>8.0179919999999996</v>
      </c>
      <c r="P8" s="49">
        <v>0</v>
      </c>
      <c r="Q8" s="50">
        <f t="shared" si="0"/>
        <v>0</v>
      </c>
      <c r="R8" s="43" t="s">
        <v>11</v>
      </c>
      <c r="S8" s="43" t="s">
        <v>123</v>
      </c>
      <c r="T8" s="64" t="s">
        <v>21</v>
      </c>
      <c r="U8" s="51" t="s">
        <v>46</v>
      </c>
      <c r="V8" s="92" t="s">
        <v>79</v>
      </c>
      <c r="AQ8" s="19"/>
    </row>
    <row r="9" spans="1:43" x14ac:dyDescent="0.2">
      <c r="A9" s="41">
        <v>45789</v>
      </c>
      <c r="B9" s="42">
        <v>0.46250000000000002</v>
      </c>
      <c r="C9" s="43" t="s">
        <v>12</v>
      </c>
      <c r="D9" s="64" t="s">
        <v>31</v>
      </c>
      <c r="E9" s="43" t="s">
        <v>33</v>
      </c>
      <c r="F9" s="44">
        <v>9.3785999999999994E-2</v>
      </c>
      <c r="G9" s="44">
        <f>SUMIFS(F$3:F9, D$3:D9, D9, V$3:V9, "Yes")</f>
        <v>9.3785999999999994E-2</v>
      </c>
      <c r="H9" s="45">
        <v>213.25</v>
      </c>
      <c r="I9" s="46">
        <f>IFERROR(VLOOKUP(D9,Kurse!$A:$E,2,FALSE),0)</f>
        <v>217.5</v>
      </c>
      <c r="J9" s="47">
        <v>20</v>
      </c>
      <c r="K9" s="47">
        <f>SUMIFS($J$3:J9, $D$3:D9, D9, $V$3:V9, "Yes")</f>
        <v>20</v>
      </c>
      <c r="L9" s="47">
        <v>0</v>
      </c>
      <c r="M9" s="47">
        <f t="shared" si="1"/>
        <v>20</v>
      </c>
      <c r="N9" s="47">
        <f>SUMIFS($M$3:M9, $D$3:D9, D9, $V$3:V9, "Yes")</f>
        <v>20</v>
      </c>
      <c r="O9" s="48">
        <f t="shared" si="2"/>
        <v>20.398454999999998</v>
      </c>
      <c r="P9" s="49">
        <v>0</v>
      </c>
      <c r="Q9" s="50">
        <f t="shared" si="0"/>
        <v>0</v>
      </c>
      <c r="R9" s="43" t="s">
        <v>32</v>
      </c>
      <c r="S9" s="43" t="s">
        <v>10</v>
      </c>
      <c r="T9" s="64" t="s">
        <v>21</v>
      </c>
      <c r="U9" s="51" t="s">
        <v>45</v>
      </c>
      <c r="V9" s="92" t="s">
        <v>79</v>
      </c>
      <c r="AQ9" s="19"/>
    </row>
    <row r="10" spans="1:43" x14ac:dyDescent="0.2">
      <c r="A10" s="41">
        <v>45789</v>
      </c>
      <c r="B10" s="42">
        <v>0.47291666666666665</v>
      </c>
      <c r="C10" s="43" t="s">
        <v>12</v>
      </c>
      <c r="D10" s="64" t="s">
        <v>34</v>
      </c>
      <c r="E10" s="43" t="s">
        <v>35</v>
      </c>
      <c r="F10" s="44">
        <v>2.3581189999999999</v>
      </c>
      <c r="G10" s="44">
        <f>SUMIFS(F$3:F10, D$3:D10, D10, V$3:V10, "Yes")</f>
        <v>2.3581189999999999</v>
      </c>
      <c r="H10" s="45">
        <v>12.722</v>
      </c>
      <c r="I10" s="46">
        <f>IFERROR(VLOOKUP(D10,Kurse!$A:$E,2,FALSE),0)</f>
        <v>12.7</v>
      </c>
      <c r="J10" s="47">
        <v>30</v>
      </c>
      <c r="K10" s="47">
        <f>SUMIFS($J$3:J10, $D$3:D10, D10, $V$3:V10, "Yes")</f>
        <v>30</v>
      </c>
      <c r="L10" s="47">
        <v>0</v>
      </c>
      <c r="M10" s="47">
        <f t="shared" si="1"/>
        <v>30</v>
      </c>
      <c r="N10" s="47">
        <f>SUMIFS($M$3:M10, $D$3:D10, D10, $V$3:V10, "Yes")</f>
        <v>30</v>
      </c>
      <c r="O10" s="48">
        <f t="shared" si="2"/>
        <v>29.948111299999997</v>
      </c>
      <c r="P10" s="49">
        <v>0</v>
      </c>
      <c r="Q10" s="50">
        <f t="shared" si="0"/>
        <v>0</v>
      </c>
      <c r="R10" s="43" t="s">
        <v>32</v>
      </c>
      <c r="S10" s="43" t="s">
        <v>10</v>
      </c>
      <c r="T10" s="64" t="s">
        <v>21</v>
      </c>
      <c r="U10" s="51" t="s">
        <v>45</v>
      </c>
      <c r="V10" s="92" t="s">
        <v>79</v>
      </c>
      <c r="AQ10" s="19"/>
    </row>
    <row r="11" spans="1:43" x14ac:dyDescent="0.2">
      <c r="A11" s="41">
        <v>45789</v>
      </c>
      <c r="B11" s="42">
        <v>0.47916666666666669</v>
      </c>
      <c r="C11" s="43" t="s">
        <v>12</v>
      </c>
      <c r="D11" s="64" t="s">
        <v>38</v>
      </c>
      <c r="E11" s="43" t="s">
        <v>39</v>
      </c>
      <c r="F11" s="44">
        <v>3.254149</v>
      </c>
      <c r="G11" s="44">
        <f>SUMIFS(F$3:F11, D$3:D11, D11, V$3:V11, "Yes")</f>
        <v>3.254149</v>
      </c>
      <c r="H11" s="45">
        <v>9.2189999999999994</v>
      </c>
      <c r="I11" s="46">
        <f>IFERROR(VLOOKUP(D11,Kurse!$A:$E,2,FALSE),0)</f>
        <v>9.32</v>
      </c>
      <c r="J11" s="47">
        <v>30</v>
      </c>
      <c r="K11" s="47">
        <f>SUMIFS($J$3:J11, $D$3:D11, D11, $V$3:V11, "Yes")</f>
        <v>30</v>
      </c>
      <c r="L11" s="47">
        <v>0</v>
      </c>
      <c r="M11" s="47">
        <f t="shared" si="1"/>
        <v>30</v>
      </c>
      <c r="N11" s="47">
        <f>SUMIFS($M$3:M11, $D$3:D11, D11, $V$3:V11, "Yes")</f>
        <v>30</v>
      </c>
      <c r="O11" s="48">
        <f t="shared" si="2"/>
        <v>30.32866868</v>
      </c>
      <c r="P11" s="49">
        <v>0</v>
      </c>
      <c r="Q11" s="50">
        <f t="shared" si="0"/>
        <v>0</v>
      </c>
      <c r="R11" s="43" t="s">
        <v>32</v>
      </c>
      <c r="S11" s="43" t="s">
        <v>10</v>
      </c>
      <c r="T11" s="64" t="s">
        <v>21</v>
      </c>
      <c r="U11" s="51" t="s">
        <v>45</v>
      </c>
      <c r="V11" s="92" t="s">
        <v>79</v>
      </c>
      <c r="AQ11" s="19"/>
    </row>
    <row r="12" spans="1:43" x14ac:dyDescent="0.2">
      <c r="A12" s="41">
        <v>45789</v>
      </c>
      <c r="B12" s="42">
        <v>0.48402777777777778</v>
      </c>
      <c r="C12" s="43" t="s">
        <v>12</v>
      </c>
      <c r="D12" s="64" t="s">
        <v>36</v>
      </c>
      <c r="E12" s="43" t="s">
        <v>37</v>
      </c>
      <c r="F12" s="44">
        <v>0.88920500000000002</v>
      </c>
      <c r="G12" s="44">
        <f>SUMIFS(F$3:F12, D$3:D12, D12, V$3:V12, "Yes")</f>
        <v>0.88920500000000002</v>
      </c>
      <c r="H12" s="45">
        <v>56.23</v>
      </c>
      <c r="I12" s="46">
        <f>IFERROR(VLOOKUP(D12,Kurse!$A:$E,2,FALSE),0)</f>
        <v>55.25</v>
      </c>
      <c r="J12" s="47">
        <v>50</v>
      </c>
      <c r="K12" s="47">
        <f>SUMIFS($J$3:J12, $D$3:D12, D12, $V$3:V12, "Yes")</f>
        <v>50</v>
      </c>
      <c r="L12" s="47">
        <v>0</v>
      </c>
      <c r="M12" s="47">
        <f t="shared" si="1"/>
        <v>50</v>
      </c>
      <c r="N12" s="47">
        <f>SUMIFS($M$3:M12, $D$3:D12, D12, $V$3:V12, "Yes")</f>
        <v>50</v>
      </c>
      <c r="O12" s="48">
        <f t="shared" si="2"/>
        <v>49.128576250000002</v>
      </c>
      <c r="P12" s="49">
        <v>0</v>
      </c>
      <c r="Q12" s="50">
        <f t="shared" si="0"/>
        <v>0</v>
      </c>
      <c r="R12" s="43" t="s">
        <v>32</v>
      </c>
      <c r="S12" s="43" t="s">
        <v>10</v>
      </c>
      <c r="T12" s="64" t="s">
        <v>21</v>
      </c>
      <c r="U12" s="51" t="s">
        <v>47</v>
      </c>
      <c r="V12" s="92" t="s">
        <v>79</v>
      </c>
      <c r="AQ12" s="19"/>
    </row>
    <row r="13" spans="1:43" x14ac:dyDescent="0.2">
      <c r="A13" s="41">
        <v>45789</v>
      </c>
      <c r="B13" s="42">
        <v>0.49652777777777779</v>
      </c>
      <c r="C13" s="43" t="s">
        <v>12</v>
      </c>
      <c r="D13" s="64" t="s">
        <v>40</v>
      </c>
      <c r="E13" s="43" t="s">
        <v>41</v>
      </c>
      <c r="F13" s="44">
        <v>0.65416399999999997</v>
      </c>
      <c r="G13" s="44">
        <f>SUMIFS(F$3:F13, D$3:D13, D13, V$3:V13, "Yes")</f>
        <v>0.65416399999999997</v>
      </c>
      <c r="H13" s="45">
        <v>45.86</v>
      </c>
      <c r="I13" s="46">
        <f>IFERROR(VLOOKUP(D13,Kurse!$A:$E,2,FALSE),0)</f>
        <v>46.72</v>
      </c>
      <c r="J13" s="47">
        <v>30</v>
      </c>
      <c r="K13" s="47">
        <f>SUMIFS($J$3:J13, $D$3:D13, D13, $V$3:V13, "Yes")</f>
        <v>30</v>
      </c>
      <c r="L13" s="47">
        <v>0</v>
      </c>
      <c r="M13" s="47">
        <f t="shared" si="1"/>
        <v>30</v>
      </c>
      <c r="N13" s="47">
        <f>SUMIFS($M$3:M13, $D$3:D13, D13, $V$3:V13, "Yes")</f>
        <v>30</v>
      </c>
      <c r="O13" s="48">
        <f t="shared" si="2"/>
        <v>30.562542079999997</v>
      </c>
      <c r="P13" s="49">
        <v>0</v>
      </c>
      <c r="Q13" s="50">
        <f t="shared" si="0"/>
        <v>0</v>
      </c>
      <c r="R13" s="43" t="s">
        <v>32</v>
      </c>
      <c r="S13" s="43" t="s">
        <v>10</v>
      </c>
      <c r="T13" s="64" t="s">
        <v>21</v>
      </c>
      <c r="U13" s="51" t="s">
        <v>45</v>
      </c>
      <c r="V13" s="92" t="s">
        <v>79</v>
      </c>
      <c r="AQ13" s="19"/>
    </row>
    <row r="14" spans="1:43" x14ac:dyDescent="0.2">
      <c r="A14" s="41">
        <v>45789</v>
      </c>
      <c r="B14" s="42">
        <v>0.49722222222222223</v>
      </c>
      <c r="C14" s="43" t="s">
        <v>12</v>
      </c>
      <c r="D14" s="64" t="s">
        <v>42</v>
      </c>
      <c r="E14" s="43" t="s">
        <v>43</v>
      </c>
      <c r="F14" s="44">
        <v>0.71658900000000003</v>
      </c>
      <c r="G14" s="44">
        <f>SUMIFS(F$3:F14, D$3:D14, D14, V$3:V14, "Yes")</f>
        <v>0.71658900000000003</v>
      </c>
      <c r="H14" s="45">
        <v>55.82</v>
      </c>
      <c r="I14" s="46">
        <f>IFERROR(VLOOKUP(D14,Kurse!$A:$E,2,FALSE),0)</f>
        <v>55.67</v>
      </c>
      <c r="J14" s="47">
        <v>40</v>
      </c>
      <c r="K14" s="47">
        <f>SUMIFS($J$3:J14, $D$3:D14, D14, $V$3:V14, "Yes")</f>
        <v>40</v>
      </c>
      <c r="L14" s="47">
        <v>0</v>
      </c>
      <c r="M14" s="47">
        <f t="shared" si="1"/>
        <v>40</v>
      </c>
      <c r="N14" s="47">
        <f>SUMIFS($M$3:M14, $D$3:D14, D14, $V$3:V14, "Yes")</f>
        <v>40</v>
      </c>
      <c r="O14" s="48">
        <f t="shared" si="2"/>
        <v>39.892509630000006</v>
      </c>
      <c r="P14" s="49">
        <v>0</v>
      </c>
      <c r="Q14" s="50">
        <f t="shared" si="0"/>
        <v>0</v>
      </c>
      <c r="R14" s="43" t="s">
        <v>32</v>
      </c>
      <c r="S14" s="43" t="s">
        <v>10</v>
      </c>
      <c r="T14" s="64" t="s">
        <v>21</v>
      </c>
      <c r="U14" s="51" t="s">
        <v>45</v>
      </c>
      <c r="V14" s="92" t="s">
        <v>79</v>
      </c>
      <c r="AQ14" s="19"/>
    </row>
    <row r="15" spans="1:43" x14ac:dyDescent="0.2">
      <c r="A15" s="41">
        <v>45790</v>
      </c>
      <c r="B15" s="42">
        <v>0.26250000000000001</v>
      </c>
      <c r="C15" s="43" t="s">
        <v>18</v>
      </c>
      <c r="D15" s="64" t="s">
        <v>22</v>
      </c>
      <c r="E15" s="43" t="s">
        <v>23</v>
      </c>
      <c r="F15" s="44">
        <v>4.55938E-3</v>
      </c>
      <c r="G15" s="44">
        <f>SUMIFS(F$3:F15, D$3:D15, D15, V$3:V15, "Yes")</f>
        <v>7.4303700000000004E-3</v>
      </c>
      <c r="H15" s="45">
        <v>2186.6999999999998</v>
      </c>
      <c r="I15" s="46">
        <f>IFERROR(VLOOKUP(D15,Kurse!$A:$E,2,FALSE),0)</f>
        <v>2309.1</v>
      </c>
      <c r="J15" s="47">
        <v>9.9700000000000006</v>
      </c>
      <c r="K15" s="47">
        <f>SUMIFS($J$3:J15, $D$3:D15, D15, $V$3:V15, "Yes")</f>
        <v>15.950000000000001</v>
      </c>
      <c r="L15" s="47">
        <v>0.03</v>
      </c>
      <c r="M15" s="47">
        <f t="shared" si="1"/>
        <v>10</v>
      </c>
      <c r="N15" s="47">
        <f>SUMIFS($M$3:M15, $D$3:D15, D15, $V$3:V15, "Yes")</f>
        <v>16</v>
      </c>
      <c r="O15" s="48">
        <f t="shared" si="2"/>
        <v>10.528064358</v>
      </c>
      <c r="P15" s="49">
        <v>6.0000000000000001E-3</v>
      </c>
      <c r="Q15" s="50">
        <f t="shared" si="0"/>
        <v>6.3168386147999994E-2</v>
      </c>
      <c r="R15" s="43" t="s">
        <v>11</v>
      </c>
      <c r="S15" s="43" t="s">
        <v>123</v>
      </c>
      <c r="T15" s="64" t="s">
        <v>21</v>
      </c>
      <c r="U15" s="51" t="s">
        <v>46</v>
      </c>
      <c r="V15" s="92" t="s">
        <v>79</v>
      </c>
      <c r="AQ15" s="19"/>
    </row>
    <row r="16" spans="1:43" x14ac:dyDescent="0.2">
      <c r="A16" s="41">
        <v>45791</v>
      </c>
      <c r="B16" s="42">
        <v>0.30555555555555558</v>
      </c>
      <c r="C16" s="43" t="s">
        <v>18</v>
      </c>
      <c r="D16" s="64" t="s">
        <v>55</v>
      </c>
      <c r="E16" s="43" t="s">
        <v>54</v>
      </c>
      <c r="F16" s="44">
        <v>3.0676350000000002E-2</v>
      </c>
      <c r="G16" s="44">
        <f>SUMIFS(F$3:F16, D$3:D16, D16, V$3:V16, "Yes")</f>
        <v>3.0676350000000002E-2</v>
      </c>
      <c r="H16" s="45">
        <v>162.34</v>
      </c>
      <c r="I16" s="46">
        <f>IFERROR(VLOOKUP(D16,Kurse!$A:$E,2,FALSE),0)</f>
        <v>153.41999999999999</v>
      </c>
      <c r="J16" s="47">
        <v>4.9800000000000004</v>
      </c>
      <c r="K16" s="47">
        <f>SUMIFS($J$3:J16, $D$3:D16, D16, $V$3:V16, "Yes")</f>
        <v>4.9800000000000004</v>
      </c>
      <c r="L16" s="47">
        <v>0.02</v>
      </c>
      <c r="M16" s="47">
        <f t="shared" si="1"/>
        <v>5</v>
      </c>
      <c r="N16" s="47">
        <f>SUMIFS($M$3:M16, $D$3:D16, D16, $V$3:V16, "Yes")</f>
        <v>5</v>
      </c>
      <c r="O16" s="48">
        <f t="shared" si="2"/>
        <v>4.7063656169999994</v>
      </c>
      <c r="P16" s="49">
        <v>1.4999999999999999E-2</v>
      </c>
      <c r="Q16" s="50">
        <f t="shared" si="0"/>
        <v>7.0595484254999993E-2</v>
      </c>
      <c r="R16" s="43" t="s">
        <v>11</v>
      </c>
      <c r="S16" s="43" t="s">
        <v>26</v>
      </c>
      <c r="T16" s="64" t="s">
        <v>27</v>
      </c>
      <c r="U16" s="51" t="s">
        <v>46</v>
      </c>
      <c r="V16" s="92" t="s">
        <v>79</v>
      </c>
      <c r="AQ16" s="19"/>
    </row>
    <row r="17" spans="1:43" x14ac:dyDescent="0.2">
      <c r="A17" s="41">
        <v>45791</v>
      </c>
      <c r="B17" s="42">
        <v>0.30625000000000002</v>
      </c>
      <c r="C17" s="43" t="s">
        <v>18</v>
      </c>
      <c r="D17" s="64" t="s">
        <v>56</v>
      </c>
      <c r="E17" s="43" t="s">
        <v>57</v>
      </c>
      <c r="F17" s="44">
        <v>1.0640570899999999</v>
      </c>
      <c r="G17" s="44">
        <f>SUMIFS(F$3:F17, D$3:D17, D17, V$3:V17, "Yes")</f>
        <v>1.0640570899999999</v>
      </c>
      <c r="H17" s="45">
        <v>4.6802000000000001</v>
      </c>
      <c r="I17" s="46">
        <f>IFERROR(VLOOKUP(D17,Kurse!$A:$E,2,FALSE),0)</f>
        <v>4.1628999999999996</v>
      </c>
      <c r="J17" s="47">
        <v>4.9800000000000004</v>
      </c>
      <c r="K17" s="47">
        <f>SUMIFS($J$3:J17, $D$3:D17, D17, $V$3:V17, "Yes")</f>
        <v>4.9800000000000004</v>
      </c>
      <c r="L17" s="47">
        <v>0.02</v>
      </c>
      <c r="M17" s="47">
        <f t="shared" si="1"/>
        <v>5</v>
      </c>
      <c r="N17" s="47">
        <f>SUMIFS($M$3:M17, $D$3:D17, D17, $V$3:V17, "Yes")</f>
        <v>5</v>
      </c>
      <c r="O17" s="48">
        <f t="shared" si="2"/>
        <v>4.4295632599609993</v>
      </c>
      <c r="P17" s="49">
        <v>2.3E-2</v>
      </c>
      <c r="Q17" s="50">
        <f t="shared" si="0"/>
        <v>0.10187995497910299</v>
      </c>
      <c r="R17" s="43" t="s">
        <v>11</v>
      </c>
      <c r="S17" s="43" t="s">
        <v>26</v>
      </c>
      <c r="T17" s="64" t="s">
        <v>27</v>
      </c>
      <c r="U17" s="51" t="s">
        <v>46</v>
      </c>
      <c r="V17" s="92" t="s">
        <v>79</v>
      </c>
      <c r="AQ17" s="19"/>
    </row>
    <row r="18" spans="1:43" x14ac:dyDescent="0.2">
      <c r="A18" s="41">
        <v>45793</v>
      </c>
      <c r="B18" s="42">
        <v>0.5805555555555556</v>
      </c>
      <c r="C18" s="43" t="s">
        <v>30</v>
      </c>
      <c r="D18" s="64" t="s">
        <v>0</v>
      </c>
      <c r="E18" s="43" t="s">
        <v>7</v>
      </c>
      <c r="F18" s="44">
        <v>1.0745750000000001</v>
      </c>
      <c r="G18" s="44">
        <f>SUMIFS(F$3:F18, D$3:D18, D18, V$3:V18, "Yes")</f>
        <v>2.2298429999999998</v>
      </c>
      <c r="H18" s="45">
        <v>9.31</v>
      </c>
      <c r="I18" s="46">
        <f>IFERROR(VLOOKUP(D18,Kurse!$A:$E,2,FALSE),0)</f>
        <v>9.27</v>
      </c>
      <c r="J18" s="47">
        <v>10</v>
      </c>
      <c r="K18" s="47">
        <f>SUMIFS($J$3:J18, $D$3:D18, D18, $V$3:V18, "Yes")</f>
        <v>20</v>
      </c>
      <c r="L18" s="47">
        <v>0</v>
      </c>
      <c r="M18" s="47">
        <f t="shared" si="1"/>
        <v>10</v>
      </c>
      <c r="N18" s="47">
        <f>SUMIFS($M$3:M18, $D$3:D18, D18, $V$3:V18, "Yes")</f>
        <v>21</v>
      </c>
      <c r="O18" s="48">
        <f t="shared" si="2"/>
        <v>9.9613102500000004</v>
      </c>
      <c r="P18" s="49">
        <v>0</v>
      </c>
      <c r="Q18" s="50">
        <f t="shared" si="0"/>
        <v>0</v>
      </c>
      <c r="R18" s="43" t="s">
        <v>32</v>
      </c>
      <c r="S18" s="43" t="s">
        <v>123</v>
      </c>
      <c r="T18" s="64" t="s">
        <v>21</v>
      </c>
      <c r="U18" s="51" t="s">
        <v>45</v>
      </c>
      <c r="V18" s="92" t="s">
        <v>79</v>
      </c>
      <c r="AQ18" s="19"/>
    </row>
    <row r="19" spans="1:43" x14ac:dyDescent="0.2">
      <c r="A19" s="41">
        <v>45793</v>
      </c>
      <c r="B19" s="42">
        <v>0.66736111111111107</v>
      </c>
      <c r="C19" s="43" t="s">
        <v>30</v>
      </c>
      <c r="D19" s="64" t="s">
        <v>49</v>
      </c>
      <c r="E19" s="43" t="s">
        <v>50</v>
      </c>
      <c r="F19" s="44">
        <v>3.7919000000000001E-2</v>
      </c>
      <c r="G19" s="44">
        <f>SUMIFS(F$3:F19, D$3:D19, D19, V$3:V19, "Yes")</f>
        <v>3.7919000000000001E-2</v>
      </c>
      <c r="H19" s="45">
        <v>131.86000000000001</v>
      </c>
      <c r="I19" s="46">
        <f>IFERROR(VLOOKUP(D19,Kurse!$A:$E,2,FALSE),0)</f>
        <v>131.76</v>
      </c>
      <c r="J19" s="47">
        <v>5</v>
      </c>
      <c r="K19" s="47">
        <f>SUMIFS($J$3:J19, $D$3:D19, D19, $V$3:V19, "Yes")</f>
        <v>5</v>
      </c>
      <c r="L19" s="47">
        <v>0</v>
      </c>
      <c r="M19" s="47">
        <f t="shared" si="1"/>
        <v>5</v>
      </c>
      <c r="N19" s="47">
        <f>SUMIFS($M$3:M19, $D$3:D19, D19, $V$3:V19, "Yes")</f>
        <v>5</v>
      </c>
      <c r="O19" s="48">
        <f t="shared" si="2"/>
        <v>4.9962074400000001</v>
      </c>
      <c r="P19" s="49">
        <v>0</v>
      </c>
      <c r="Q19" s="50">
        <f t="shared" si="0"/>
        <v>0</v>
      </c>
      <c r="R19" s="43" t="s">
        <v>32</v>
      </c>
      <c r="S19" s="43" t="s">
        <v>123</v>
      </c>
      <c r="T19" s="64" t="s">
        <v>21</v>
      </c>
      <c r="U19" s="51" t="s">
        <v>45</v>
      </c>
      <c r="V19" s="92" t="s">
        <v>79</v>
      </c>
      <c r="AQ19" s="19"/>
    </row>
    <row r="20" spans="1:43" x14ac:dyDescent="0.2">
      <c r="A20" s="41">
        <v>45793</v>
      </c>
      <c r="B20" s="42">
        <v>0.56736111111111109</v>
      </c>
      <c r="C20" s="43" t="s">
        <v>30</v>
      </c>
      <c r="D20" s="64" t="s">
        <v>52</v>
      </c>
      <c r="E20" s="43" t="s">
        <v>51</v>
      </c>
      <c r="F20" s="44">
        <v>0.266347</v>
      </c>
      <c r="G20" s="44">
        <f>SUMIFS(F$3:F20, D$3:D20, D20, V$3:V20, "Yes")</f>
        <v>0.266347</v>
      </c>
      <c r="H20" s="45">
        <v>37.549999999999997</v>
      </c>
      <c r="I20" s="46">
        <f>IFERROR(VLOOKUP(D20,Kurse!$A:$E,2,FALSE),0)</f>
        <v>37.25</v>
      </c>
      <c r="J20" s="47">
        <v>10</v>
      </c>
      <c r="K20" s="47">
        <f>SUMIFS($J$3:J20, $D$3:D20, D20, $V$3:V20, "Yes")</f>
        <v>10</v>
      </c>
      <c r="L20" s="47">
        <v>0</v>
      </c>
      <c r="M20" s="47">
        <f t="shared" si="1"/>
        <v>10</v>
      </c>
      <c r="N20" s="47">
        <f>SUMIFS($M$3:M20, $D$3:D20, D20, $V$3:V20, "Yes")</f>
        <v>10</v>
      </c>
      <c r="O20" s="48">
        <f t="shared" si="2"/>
        <v>9.9214257499999992</v>
      </c>
      <c r="P20" s="49">
        <v>0</v>
      </c>
      <c r="Q20" s="50">
        <f t="shared" si="0"/>
        <v>0</v>
      </c>
      <c r="R20" s="43" t="s">
        <v>32</v>
      </c>
      <c r="S20" s="43" t="s">
        <v>123</v>
      </c>
      <c r="T20" s="64" t="s">
        <v>21</v>
      </c>
      <c r="U20" s="51" t="s">
        <v>45</v>
      </c>
      <c r="V20" s="92" t="s">
        <v>79</v>
      </c>
      <c r="AQ20" s="19"/>
    </row>
    <row r="21" spans="1:43" x14ac:dyDescent="0.2">
      <c r="A21" s="41">
        <v>45793</v>
      </c>
      <c r="B21" s="42">
        <v>0.47916666666666669</v>
      </c>
      <c r="C21" s="43" t="s">
        <v>30</v>
      </c>
      <c r="D21" s="64" t="s">
        <v>97</v>
      </c>
      <c r="E21" s="43" t="s">
        <v>53</v>
      </c>
      <c r="F21" s="44">
        <v>5.8120000000000003E-3</v>
      </c>
      <c r="G21" s="44">
        <f>SUMIFS(F$3:F21, D$3:D21, D21, V$3:V21, "Yes")</f>
        <v>5.8120000000000003E-3</v>
      </c>
      <c r="H21" s="45">
        <v>1720.5</v>
      </c>
      <c r="I21" s="46">
        <f>IFERROR(VLOOKUP(D21,Kurse!$A:$E,2,FALSE),0)</f>
        <v>1712</v>
      </c>
      <c r="J21" s="47">
        <v>10</v>
      </c>
      <c r="K21" s="47">
        <f>SUMIFS($J$3:J21, $D$3:D21, D21, $V$3:V21, "Yes")</f>
        <v>10</v>
      </c>
      <c r="L21" s="47">
        <v>0</v>
      </c>
      <c r="M21" s="47">
        <f t="shared" si="1"/>
        <v>10</v>
      </c>
      <c r="N21" s="47">
        <f>SUMIFS($M$3:M21, $D$3:D21, D21, $V$3:V21, "Yes")</f>
        <v>10</v>
      </c>
      <c r="O21" s="48">
        <f t="shared" si="2"/>
        <v>9.9501439999999999</v>
      </c>
      <c r="P21" s="49">
        <v>4.7000000000000002E-3</v>
      </c>
      <c r="Q21" s="50">
        <f t="shared" si="0"/>
        <v>4.6765676800000003E-2</v>
      </c>
      <c r="R21" s="43" t="s">
        <v>32</v>
      </c>
      <c r="S21" s="43" t="s">
        <v>123</v>
      </c>
      <c r="T21" s="64" t="s">
        <v>21</v>
      </c>
      <c r="U21" s="51" t="s">
        <v>120</v>
      </c>
      <c r="V21" s="92" t="s">
        <v>79</v>
      </c>
      <c r="AQ21" s="19"/>
    </row>
    <row r="22" spans="1:43" x14ac:dyDescent="0.2">
      <c r="A22" s="41">
        <v>45794</v>
      </c>
      <c r="B22" s="42">
        <v>0.13750000000000001</v>
      </c>
      <c r="C22" s="43" t="s">
        <v>121</v>
      </c>
      <c r="D22" s="64" t="s">
        <v>125</v>
      </c>
      <c r="E22" s="43" t="s">
        <v>122</v>
      </c>
      <c r="F22" s="44">
        <v>0.26338922999999997</v>
      </c>
      <c r="G22" s="44">
        <f>SUMIFS(F$3:F22, D$3:D22, D22, V$3:V22, "Yes")</f>
        <v>0.26338922999999997</v>
      </c>
      <c r="H22" s="45">
        <v>88.27</v>
      </c>
      <c r="I22" s="46">
        <f>IFERROR(VLOOKUP(D22,Kurse!$A:$E,2,FALSE),0)</f>
        <v>87.5</v>
      </c>
      <c r="J22" s="47">
        <v>23.25</v>
      </c>
      <c r="K22" s="47">
        <f>SUMIFS($J$3:J22, $D$3:D22, D22, $V$3:V22, "Yes")</f>
        <v>23.25</v>
      </c>
      <c r="L22" s="47">
        <v>1.75</v>
      </c>
      <c r="M22" s="47">
        <f t="shared" si="1"/>
        <v>25</v>
      </c>
      <c r="N22" s="47">
        <f>SUMIFS($M$3:M22, $D$3:D22, D22, $V$3:V22, "Yes")</f>
        <v>25</v>
      </c>
      <c r="O22" s="48">
        <f t="shared" si="2"/>
        <v>23.046557624999998</v>
      </c>
      <c r="P22" s="49">
        <v>0</v>
      </c>
      <c r="Q22" s="50">
        <f t="shared" si="0"/>
        <v>0</v>
      </c>
      <c r="R22" s="43" t="s">
        <v>11</v>
      </c>
      <c r="S22" s="43" t="s">
        <v>26</v>
      </c>
      <c r="T22" s="64" t="s">
        <v>124</v>
      </c>
      <c r="U22" s="51" t="s">
        <v>46</v>
      </c>
      <c r="V22" s="92" t="s">
        <v>79</v>
      </c>
      <c r="AQ22" s="19"/>
    </row>
    <row r="23" spans="1:43" x14ac:dyDescent="0.2">
      <c r="A23" s="41"/>
      <c r="B23" s="42"/>
      <c r="C23" s="43"/>
      <c r="D23" s="43"/>
      <c r="E23" s="43"/>
      <c r="F23" s="44"/>
      <c r="G23" s="44">
        <f>SUMIFS(F$3:F23, D$3:D23, D23, V$3:V23, "Yes")</f>
        <v>0</v>
      </c>
      <c r="H23" s="45"/>
      <c r="I23" s="46">
        <f>IFERROR(VLOOKUP(D23,Kurse!$A:$E,2,FALSE),0)</f>
        <v>0</v>
      </c>
      <c r="J23" s="47"/>
      <c r="K23" s="47">
        <f>SUMIFS($J$3:J23, $D$3:D23, D23, $V$3:V23, "Yes")</f>
        <v>0</v>
      </c>
      <c r="L23" s="47"/>
      <c r="M23" s="47" t="str">
        <f t="shared" si="1"/>
        <v/>
      </c>
      <c r="N23" s="47">
        <f>SUMIFS($M$3:M23, $D$3:D23, D23, $V$3:V23, "Yes")</f>
        <v>0</v>
      </c>
      <c r="O23" s="48" t="str">
        <f t="shared" si="2"/>
        <v/>
      </c>
      <c r="P23" s="49"/>
      <c r="Q23" s="50">
        <f t="shared" si="0"/>
        <v>0</v>
      </c>
      <c r="R23" s="43"/>
      <c r="S23" s="43"/>
      <c r="T23" s="43"/>
      <c r="U23" s="51"/>
      <c r="AQ23" s="19"/>
    </row>
    <row r="24" spans="1:43" x14ac:dyDescent="0.2">
      <c r="A24" s="41"/>
      <c r="B24" s="42"/>
      <c r="C24" s="43"/>
      <c r="D24" s="43"/>
      <c r="E24" s="43"/>
      <c r="F24" s="44"/>
      <c r="G24" s="44">
        <f>SUMIFS(F$3:F24, D$3:D24, D24, V$3:V24, "Yes")</f>
        <v>0</v>
      </c>
      <c r="H24" s="45"/>
      <c r="I24" s="46">
        <f>IFERROR(VLOOKUP(D24,Kurse!$A:$E,2,FALSE),0)</f>
        <v>0</v>
      </c>
      <c r="J24" s="47"/>
      <c r="K24" s="47">
        <f>SUMIFS($J$3:J24, $D$3:D24, D24, $V$3:V24, "Yes")</f>
        <v>0</v>
      </c>
      <c r="L24" s="47"/>
      <c r="M24" s="47" t="str">
        <f t="shared" si="1"/>
        <v/>
      </c>
      <c r="N24" s="47">
        <f>SUMIFS($M$3:M24, $D$3:D24, D24, $V$3:V24, "Yes")</f>
        <v>0</v>
      </c>
      <c r="O24" s="48" t="str">
        <f t="shared" si="2"/>
        <v/>
      </c>
      <c r="P24" s="49"/>
      <c r="Q24" s="50">
        <f t="shared" si="0"/>
        <v>0</v>
      </c>
      <c r="R24" s="43"/>
      <c r="S24" s="43"/>
      <c r="T24" s="43"/>
      <c r="U24" s="51"/>
      <c r="AQ24" s="19"/>
    </row>
    <row r="25" spans="1:43" x14ac:dyDescent="0.2">
      <c r="A25" s="41"/>
      <c r="B25" s="42"/>
      <c r="C25" s="43"/>
      <c r="D25" s="43"/>
      <c r="E25" s="43"/>
      <c r="F25" s="44"/>
      <c r="G25" s="44">
        <f>SUMIFS(F$3:F25, D$3:D25, D25, V$3:V25, "Yes")</f>
        <v>0</v>
      </c>
      <c r="H25" s="45"/>
      <c r="I25" s="46">
        <f>IFERROR(VLOOKUP(D25,Kurse!$A:$E,2,FALSE),0)</f>
        <v>0</v>
      </c>
      <c r="J25" s="47"/>
      <c r="K25" s="47">
        <f>SUMIFS($J$3:J25, $D$3:D25, D25, $V$3:V25, "Yes")</f>
        <v>0</v>
      </c>
      <c r="L25" s="47"/>
      <c r="M25" s="47" t="str">
        <f t="shared" si="1"/>
        <v/>
      </c>
      <c r="N25" s="47">
        <f>SUMIFS($M$3:M25, $D$3:D25, D25, $V$3:V25, "Yes")</f>
        <v>0</v>
      </c>
      <c r="O25" s="48" t="str">
        <f t="shared" si="2"/>
        <v/>
      </c>
      <c r="P25" s="49"/>
      <c r="Q25" s="50">
        <f t="shared" si="0"/>
        <v>0</v>
      </c>
      <c r="R25" s="43"/>
      <c r="S25" s="43"/>
      <c r="T25" s="43"/>
      <c r="U25" s="51"/>
      <c r="AQ25" s="19"/>
    </row>
    <row r="26" spans="1:43" x14ac:dyDescent="0.2">
      <c r="A26" s="41"/>
      <c r="B26" s="42"/>
      <c r="C26" s="43"/>
      <c r="D26" s="43"/>
      <c r="E26" s="43"/>
      <c r="F26" s="44"/>
      <c r="G26" s="44">
        <f>SUMIFS(F$3:F26, D$3:D26, D26, V$3:V26, "Yes")</f>
        <v>0</v>
      </c>
      <c r="H26" s="45"/>
      <c r="I26" s="46">
        <f>IFERROR(VLOOKUP(D26,Kurse!$A:$E,2,FALSE),0)</f>
        <v>0</v>
      </c>
      <c r="J26" s="47"/>
      <c r="K26" s="47">
        <f>SUMIFS($J$3:J26, $D$3:D26, D26, $V$3:V26, "Yes")</f>
        <v>0</v>
      </c>
      <c r="L26" s="47"/>
      <c r="M26" s="47" t="str">
        <f t="shared" si="1"/>
        <v/>
      </c>
      <c r="N26" s="47">
        <f>SUMIFS($M$3:M26, $D$3:D26, D26, $V$3:V26, "Yes")</f>
        <v>0</v>
      </c>
      <c r="O26" s="48" t="str">
        <f t="shared" si="2"/>
        <v/>
      </c>
      <c r="P26" s="49"/>
      <c r="Q26" s="50">
        <f t="shared" si="0"/>
        <v>0</v>
      </c>
      <c r="R26" s="43"/>
      <c r="S26" s="43"/>
      <c r="T26" s="43"/>
      <c r="U26" s="51"/>
      <c r="AQ26" s="19"/>
    </row>
    <row r="27" spans="1:43" x14ac:dyDescent="0.2">
      <c r="A27" s="41"/>
      <c r="B27" s="42"/>
      <c r="C27" s="43"/>
      <c r="D27" s="43"/>
      <c r="E27" s="43"/>
      <c r="F27" s="44"/>
      <c r="G27" s="44">
        <f>SUMIFS(F$3:F27, D$3:D27, D27, V$3:V27, "Yes")</f>
        <v>0</v>
      </c>
      <c r="H27" s="45"/>
      <c r="I27" s="46">
        <f>IFERROR(VLOOKUP(D27,Kurse!$A:$E,2,FALSE),0)</f>
        <v>0</v>
      </c>
      <c r="J27" s="47"/>
      <c r="K27" s="47">
        <f>SUMIFS($J$3:J27, $D$3:D27, D27, $V$3:V27, "Yes")</f>
        <v>0</v>
      </c>
      <c r="L27" s="47"/>
      <c r="M27" s="47" t="str">
        <f t="shared" si="1"/>
        <v/>
      </c>
      <c r="N27" s="47">
        <f>SUMIFS($M$3:M27, $D$3:D27, D27, $V$3:V27, "Yes")</f>
        <v>0</v>
      </c>
      <c r="O27" s="48" t="str">
        <f t="shared" si="2"/>
        <v/>
      </c>
      <c r="P27" s="49"/>
      <c r="Q27" s="50">
        <f t="shared" si="0"/>
        <v>0</v>
      </c>
      <c r="R27" s="43"/>
      <c r="S27" s="43"/>
      <c r="T27" s="43"/>
      <c r="U27" s="51"/>
      <c r="AQ27" s="19"/>
    </row>
    <row r="28" spans="1:43" x14ac:dyDescent="0.2">
      <c r="A28" s="41"/>
      <c r="B28" s="42"/>
      <c r="C28" s="43"/>
      <c r="D28" s="43"/>
      <c r="E28" s="43"/>
      <c r="F28" s="44"/>
      <c r="G28" s="44">
        <f>SUMIFS(F$3:F28, D$3:D28, D28, V$3:V28, "Yes")</f>
        <v>0</v>
      </c>
      <c r="H28" s="45"/>
      <c r="I28" s="46">
        <f>IFERROR(VLOOKUP(D28,Kurse!$A:$E,2,FALSE),0)</f>
        <v>0</v>
      </c>
      <c r="J28" s="47"/>
      <c r="K28" s="47">
        <f>SUMIFS($J$3:J28, $D$3:D28, D28, $V$3:V28, "Yes")</f>
        <v>0</v>
      </c>
      <c r="L28" s="47"/>
      <c r="M28" s="47" t="str">
        <f t="shared" si="1"/>
        <v/>
      </c>
      <c r="N28" s="47">
        <f>SUMIFS($M$3:M28, $D$3:D28, D28, $V$3:V28, "Yes")</f>
        <v>0</v>
      </c>
      <c r="O28" s="48" t="str">
        <f t="shared" si="2"/>
        <v/>
      </c>
      <c r="P28" s="49"/>
      <c r="Q28" s="50">
        <f t="shared" si="0"/>
        <v>0</v>
      </c>
      <c r="R28" s="43"/>
      <c r="S28" s="43"/>
      <c r="T28" s="43"/>
      <c r="U28" s="51"/>
      <c r="AQ28" s="19"/>
    </row>
    <row r="29" spans="1:43" x14ac:dyDescent="0.2">
      <c r="A29" s="41"/>
      <c r="B29" s="42"/>
      <c r="C29" s="43"/>
      <c r="D29" s="43"/>
      <c r="E29" s="43"/>
      <c r="F29" s="44"/>
      <c r="G29" s="44">
        <f>SUMIFS(F$3:F29, D$3:D29, D29, V$3:V29, "Yes")</f>
        <v>0</v>
      </c>
      <c r="H29" s="45"/>
      <c r="I29" s="46">
        <f>IFERROR(VLOOKUP(D29,Kurse!$A:$E,2,FALSE),0)</f>
        <v>0</v>
      </c>
      <c r="J29" s="47"/>
      <c r="K29" s="47">
        <f>SUMIFS($J$3:J29, $D$3:D29, D29, $V$3:V29, "Yes")</f>
        <v>0</v>
      </c>
      <c r="L29" s="47"/>
      <c r="M29" s="47" t="str">
        <f t="shared" si="1"/>
        <v/>
      </c>
      <c r="N29" s="47">
        <f>SUMIFS($M$3:M29, $D$3:D29, D29, $V$3:V29, "Yes")</f>
        <v>0</v>
      </c>
      <c r="O29" s="48" t="str">
        <f t="shared" si="2"/>
        <v/>
      </c>
      <c r="P29" s="49"/>
      <c r="Q29" s="50">
        <f t="shared" si="0"/>
        <v>0</v>
      </c>
      <c r="R29" s="43"/>
      <c r="S29" s="43"/>
      <c r="T29" s="43"/>
      <c r="U29" s="51"/>
      <c r="AQ29" s="19"/>
    </row>
    <row r="30" spans="1:43" x14ac:dyDescent="0.2">
      <c r="A30" s="41"/>
      <c r="B30" s="42"/>
      <c r="C30" s="43"/>
      <c r="D30" s="43"/>
      <c r="E30" s="43"/>
      <c r="F30" s="44"/>
      <c r="G30" s="44">
        <f>SUMIFS(F$3:F30, D$3:D30, D30, V$3:V30, "Yes")</f>
        <v>0</v>
      </c>
      <c r="H30" s="45"/>
      <c r="I30" s="46">
        <f>IFERROR(VLOOKUP(D30,Kurse!$A:$E,2,FALSE),0)</f>
        <v>0</v>
      </c>
      <c r="J30" s="47"/>
      <c r="K30" s="47">
        <f>SUMIFS($J$3:J30, $D$3:D30, D30, $V$3:V30, "Yes")</f>
        <v>0</v>
      </c>
      <c r="L30" s="47"/>
      <c r="M30" s="47" t="str">
        <f t="shared" si="1"/>
        <v/>
      </c>
      <c r="N30" s="47">
        <f>SUMIFS($M$3:M30, $D$3:D30, D30, $V$3:V30, "Yes")</f>
        <v>0</v>
      </c>
      <c r="O30" s="48" t="str">
        <f t="shared" si="2"/>
        <v/>
      </c>
      <c r="P30" s="49"/>
      <c r="Q30" s="50">
        <f t="shared" si="0"/>
        <v>0</v>
      </c>
      <c r="R30" s="43"/>
      <c r="S30" s="43"/>
      <c r="T30" s="43"/>
      <c r="U30" s="51"/>
      <c r="AQ30" s="19"/>
    </row>
    <row r="31" spans="1:43" x14ac:dyDescent="0.2">
      <c r="A31" s="41"/>
      <c r="B31" s="42"/>
      <c r="C31" s="43"/>
      <c r="D31" s="43"/>
      <c r="E31" s="43"/>
      <c r="F31" s="44"/>
      <c r="G31" s="44">
        <f>SUMIFS(F$3:F31, D$3:D31, D31, V$3:V31, "Yes")</f>
        <v>0</v>
      </c>
      <c r="H31" s="45"/>
      <c r="I31" s="46">
        <f>IFERROR(VLOOKUP(D31,Kurse!$A:$E,2,FALSE),0)</f>
        <v>0</v>
      </c>
      <c r="J31" s="47"/>
      <c r="K31" s="47">
        <f>SUMIFS($J$3:J31, $D$3:D31, D31, $V$3:V31, "Yes")</f>
        <v>0</v>
      </c>
      <c r="L31" s="47"/>
      <c r="M31" s="47" t="str">
        <f t="shared" si="1"/>
        <v/>
      </c>
      <c r="N31" s="47">
        <f>SUMIFS($M$3:M31, $D$3:D31, D31, $V$3:V31, "Yes")</f>
        <v>0</v>
      </c>
      <c r="O31" s="48" t="str">
        <f t="shared" si="2"/>
        <v/>
      </c>
      <c r="P31" s="49"/>
      <c r="Q31" s="50">
        <f t="shared" si="0"/>
        <v>0</v>
      </c>
      <c r="R31" s="43"/>
      <c r="S31" s="43"/>
      <c r="T31" s="43"/>
      <c r="U31" s="51"/>
      <c r="AQ31" s="19"/>
    </row>
    <row r="32" spans="1:43" x14ac:dyDescent="0.2">
      <c r="A32" s="41"/>
      <c r="B32" s="42"/>
      <c r="C32" s="43"/>
      <c r="D32" s="43"/>
      <c r="E32" s="43"/>
      <c r="F32" s="44"/>
      <c r="G32" s="44">
        <f>SUMIFS(F$3:F32, D$3:D32, D32, V$3:V32, "Yes")</f>
        <v>0</v>
      </c>
      <c r="H32" s="45"/>
      <c r="I32" s="46">
        <f>IFERROR(VLOOKUP(D32,Kurse!$A:$E,2,FALSE),0)</f>
        <v>0</v>
      </c>
      <c r="J32" s="47"/>
      <c r="K32" s="47">
        <f>SUMIFS($J$3:J32, $D$3:D32, D32, $V$3:V32, "Yes")</f>
        <v>0</v>
      </c>
      <c r="L32" s="47"/>
      <c r="M32" s="47" t="str">
        <f t="shared" si="1"/>
        <v/>
      </c>
      <c r="N32" s="47">
        <f>SUMIFS($M$3:M32, $D$3:D32, D32, $V$3:V32, "Yes")</f>
        <v>0</v>
      </c>
      <c r="O32" s="48" t="str">
        <f t="shared" si="2"/>
        <v/>
      </c>
      <c r="P32" s="49"/>
      <c r="Q32" s="50">
        <f t="shared" si="0"/>
        <v>0</v>
      </c>
      <c r="R32" s="43"/>
      <c r="S32" s="43"/>
      <c r="T32" s="43"/>
      <c r="U32" s="51"/>
      <c r="AQ32" s="19"/>
    </row>
    <row r="33" spans="1:43" x14ac:dyDescent="0.2">
      <c r="A33" s="41"/>
      <c r="B33" s="42"/>
      <c r="C33" s="43"/>
      <c r="D33" s="43"/>
      <c r="E33" s="43"/>
      <c r="F33" s="44"/>
      <c r="G33" s="44">
        <f>SUMIFS(F$3:F33, D$3:D33, D33, V$3:V33, "Yes")</f>
        <v>0</v>
      </c>
      <c r="H33" s="45"/>
      <c r="I33" s="46">
        <f>IFERROR(VLOOKUP(D33,Kurse!$A:$E,2,FALSE),0)</f>
        <v>0</v>
      </c>
      <c r="J33" s="47"/>
      <c r="K33" s="47">
        <f>SUMIFS($J$3:J33, $D$3:D33, D33, $V$3:V33, "Yes")</f>
        <v>0</v>
      </c>
      <c r="L33" s="47"/>
      <c r="M33" s="47" t="str">
        <f t="shared" si="1"/>
        <v/>
      </c>
      <c r="N33" s="47">
        <f>SUMIFS($M$3:M33, $D$3:D33, D33, $V$3:V33, "Yes")</f>
        <v>0</v>
      </c>
      <c r="O33" s="48" t="str">
        <f t="shared" si="2"/>
        <v/>
      </c>
      <c r="P33" s="49"/>
      <c r="Q33" s="50">
        <f t="shared" si="0"/>
        <v>0</v>
      </c>
      <c r="R33" s="43"/>
      <c r="S33" s="43"/>
      <c r="T33" s="43"/>
      <c r="U33" s="51"/>
      <c r="AQ33" s="19"/>
    </row>
    <row r="34" spans="1:43" x14ac:dyDescent="0.2">
      <c r="A34" s="41"/>
      <c r="B34" s="42"/>
      <c r="C34" s="43"/>
      <c r="D34" s="43"/>
      <c r="E34" s="43"/>
      <c r="F34" s="44"/>
      <c r="G34" s="44">
        <f>SUMIFS(F$3:F34, D$3:D34, D34, V$3:V34, "Yes")</f>
        <v>0</v>
      </c>
      <c r="H34" s="45"/>
      <c r="I34" s="46">
        <f>IFERROR(VLOOKUP(D34,Kurse!$A:$E,2,FALSE),0)</f>
        <v>0</v>
      </c>
      <c r="J34" s="47"/>
      <c r="K34" s="47">
        <f>SUMIFS($J$3:J34, $D$3:D34, D34, $V$3:V34, "Yes")</f>
        <v>0</v>
      </c>
      <c r="L34" s="47"/>
      <c r="M34" s="47" t="str">
        <f t="shared" si="1"/>
        <v/>
      </c>
      <c r="N34" s="47">
        <f>SUMIFS($M$3:M34, $D$3:D34, D34, $V$3:V34, "Yes")</f>
        <v>0</v>
      </c>
      <c r="O34" s="48" t="str">
        <f t="shared" si="2"/>
        <v/>
      </c>
      <c r="P34" s="49"/>
      <c r="Q34" s="50">
        <f t="shared" si="0"/>
        <v>0</v>
      </c>
      <c r="R34" s="43"/>
      <c r="S34" s="43"/>
      <c r="T34" s="43"/>
      <c r="U34" s="51"/>
      <c r="AQ34" s="19"/>
    </row>
    <row r="35" spans="1:43" x14ac:dyDescent="0.2">
      <c r="A35" s="41"/>
      <c r="B35" s="42"/>
      <c r="C35" s="43"/>
      <c r="D35" s="43"/>
      <c r="E35" s="43"/>
      <c r="F35" s="44"/>
      <c r="G35" s="44">
        <f>SUMIFS(F$3:F35, D$3:D35, D35, V$3:V35, "Yes")</f>
        <v>0</v>
      </c>
      <c r="H35" s="45"/>
      <c r="I35" s="46">
        <f>IFERROR(VLOOKUP(D35,Kurse!$A:$E,2,FALSE),0)</f>
        <v>0</v>
      </c>
      <c r="J35" s="47"/>
      <c r="K35" s="47">
        <f>SUMIFS($J$3:J35, $D$3:D35, D35, $V$3:V35, "Yes")</f>
        <v>0</v>
      </c>
      <c r="L35" s="47"/>
      <c r="M35" s="47" t="str">
        <f t="shared" si="1"/>
        <v/>
      </c>
      <c r="N35" s="47">
        <f>SUMIFS($M$3:M35, $D$3:D35, D35, $V$3:V35, "Yes")</f>
        <v>0</v>
      </c>
      <c r="O35" s="48" t="str">
        <f t="shared" si="2"/>
        <v/>
      </c>
      <c r="P35" s="49"/>
      <c r="Q35" s="50">
        <f t="shared" ref="Q35:Q66" si="3">IFERROR(O35*P35,0)</f>
        <v>0</v>
      </c>
      <c r="R35" s="43"/>
      <c r="S35" s="43"/>
      <c r="T35" s="43"/>
      <c r="U35" s="51"/>
      <c r="AQ35" s="19"/>
    </row>
    <row r="36" spans="1:43" x14ac:dyDescent="0.2">
      <c r="A36" s="41"/>
      <c r="B36" s="42"/>
      <c r="C36" s="43"/>
      <c r="D36" s="43"/>
      <c r="E36" s="43"/>
      <c r="F36" s="44"/>
      <c r="G36" s="44">
        <f>SUMIFS(F$3:F36, D$3:D36, D36, V$3:V36, "Yes")</f>
        <v>0</v>
      </c>
      <c r="H36" s="45"/>
      <c r="I36" s="46">
        <f>IFERROR(VLOOKUP(D36,Kurse!$A:$E,2,FALSE),0)</f>
        <v>0</v>
      </c>
      <c r="J36" s="47"/>
      <c r="K36" s="47">
        <f>SUMIFS($J$3:J36, $D$3:D36, D36, $V$3:V36, "Yes")</f>
        <v>0</v>
      </c>
      <c r="L36" s="47"/>
      <c r="M36" s="47" t="str">
        <f t="shared" si="1"/>
        <v/>
      </c>
      <c r="N36" s="47">
        <f>SUMIFS($M$3:M36, $D$3:D36, D36, $V$3:V36, "Yes")</f>
        <v>0</v>
      </c>
      <c r="O36" s="48" t="str">
        <f t="shared" si="2"/>
        <v/>
      </c>
      <c r="P36" s="49"/>
      <c r="Q36" s="50">
        <f t="shared" si="3"/>
        <v>0</v>
      </c>
      <c r="R36" s="43"/>
      <c r="S36" s="43"/>
      <c r="T36" s="43"/>
      <c r="U36" s="51"/>
      <c r="AQ36" s="19"/>
    </row>
    <row r="37" spans="1:43" x14ac:dyDescent="0.2">
      <c r="A37" s="41"/>
      <c r="B37" s="42"/>
      <c r="C37" s="43"/>
      <c r="D37" s="43"/>
      <c r="E37" s="43"/>
      <c r="F37" s="44"/>
      <c r="G37" s="44">
        <f>SUMIFS(F$3:F37, D$3:D37, D37, V$3:V37, "Yes")</f>
        <v>0</v>
      </c>
      <c r="H37" s="45"/>
      <c r="I37" s="46">
        <f>IFERROR(VLOOKUP(D37,Kurse!$A:$E,2,FALSE),0)</f>
        <v>0</v>
      </c>
      <c r="J37" s="47"/>
      <c r="K37" s="47">
        <f>SUMIFS($J$3:J37, $D$3:D37, D37, $V$3:V37, "Yes")</f>
        <v>0</v>
      </c>
      <c r="L37" s="47"/>
      <c r="M37" s="47" t="str">
        <f t="shared" si="1"/>
        <v/>
      </c>
      <c r="N37" s="47">
        <f>SUMIFS($M$3:M37, $D$3:D37, D37, $V$3:V37, "Yes")</f>
        <v>0</v>
      </c>
      <c r="O37" s="48" t="str">
        <f t="shared" si="2"/>
        <v/>
      </c>
      <c r="P37" s="49"/>
      <c r="Q37" s="50">
        <f t="shared" si="3"/>
        <v>0</v>
      </c>
      <c r="R37" s="43"/>
      <c r="S37" s="43"/>
      <c r="T37" s="43"/>
      <c r="U37" s="51"/>
      <c r="AQ37" s="19"/>
    </row>
    <row r="38" spans="1:43" x14ac:dyDescent="0.2">
      <c r="A38" s="41"/>
      <c r="B38" s="42"/>
      <c r="C38" s="43"/>
      <c r="D38" s="43"/>
      <c r="E38" s="43"/>
      <c r="F38" s="44"/>
      <c r="G38" s="44">
        <f>SUMIFS(F$3:F38, D$3:D38, D38, V$3:V38, "Yes")</f>
        <v>0</v>
      </c>
      <c r="H38" s="45"/>
      <c r="I38" s="46">
        <f>IFERROR(VLOOKUP(D38,Kurse!$A:$E,2,FALSE),0)</f>
        <v>0</v>
      </c>
      <c r="J38" s="47"/>
      <c r="K38" s="47">
        <f>SUMIFS($J$3:J38, $D$3:D38, D38, $V$3:V38, "Yes")</f>
        <v>0</v>
      </c>
      <c r="L38" s="47"/>
      <c r="M38" s="47" t="str">
        <f t="shared" si="1"/>
        <v/>
      </c>
      <c r="N38" s="47">
        <f>SUMIFS($M$3:M38, $D$3:D38, D38, $V$3:V38, "Yes")</f>
        <v>0</v>
      </c>
      <c r="O38" s="48" t="str">
        <f t="shared" si="2"/>
        <v/>
      </c>
      <c r="P38" s="49"/>
      <c r="Q38" s="50">
        <f t="shared" si="3"/>
        <v>0</v>
      </c>
      <c r="R38" s="43"/>
      <c r="S38" s="43"/>
      <c r="T38" s="43"/>
      <c r="U38" s="51"/>
      <c r="AQ38" s="19"/>
    </row>
    <row r="39" spans="1:43" x14ac:dyDescent="0.2">
      <c r="A39" s="41"/>
      <c r="B39" s="42"/>
      <c r="C39" s="43"/>
      <c r="D39" s="43"/>
      <c r="E39" s="43"/>
      <c r="F39" s="44"/>
      <c r="G39" s="44">
        <f>SUMIFS(F$3:F39, D$3:D39, D39, V$3:V39, "Yes")</f>
        <v>0</v>
      </c>
      <c r="H39" s="45"/>
      <c r="I39" s="46">
        <f>IFERROR(VLOOKUP(D39,Kurse!$A:$E,2,FALSE),0)</f>
        <v>0</v>
      </c>
      <c r="J39" s="47"/>
      <c r="K39" s="47">
        <f>SUMIFS($J$3:J39, $D$3:D39, D39, $V$3:V39, "Yes")</f>
        <v>0</v>
      </c>
      <c r="L39" s="47"/>
      <c r="M39" s="47" t="str">
        <f t="shared" si="1"/>
        <v/>
      </c>
      <c r="N39" s="47">
        <f>SUMIFS($M$3:M39, $D$3:D39, D39, $V$3:V39, "Yes")</f>
        <v>0</v>
      </c>
      <c r="O39" s="48" t="str">
        <f t="shared" si="2"/>
        <v/>
      </c>
      <c r="P39" s="49"/>
      <c r="Q39" s="50">
        <f t="shared" si="3"/>
        <v>0</v>
      </c>
      <c r="R39" s="43"/>
      <c r="S39" s="43"/>
      <c r="T39" s="43"/>
      <c r="U39" s="51"/>
      <c r="AQ39" s="19"/>
    </row>
    <row r="40" spans="1:43" x14ac:dyDescent="0.2">
      <c r="A40" s="41"/>
      <c r="B40" s="42"/>
      <c r="C40" s="43"/>
      <c r="D40" s="43"/>
      <c r="E40" s="43"/>
      <c r="F40" s="44"/>
      <c r="G40" s="44">
        <f>SUMIFS(F$3:F40, D$3:D40, D40, V$3:V40, "Yes")</f>
        <v>0</v>
      </c>
      <c r="H40" s="45"/>
      <c r="I40" s="46">
        <f>IFERROR(VLOOKUP(D40,Kurse!$A:$E,2,FALSE),0)</f>
        <v>0</v>
      </c>
      <c r="J40" s="47"/>
      <c r="K40" s="47">
        <f>SUMIFS($J$3:J40, $D$3:D40, D40, $V$3:V40, "Yes")</f>
        <v>0</v>
      </c>
      <c r="L40" s="47"/>
      <c r="M40" s="47" t="str">
        <f t="shared" si="1"/>
        <v/>
      </c>
      <c r="N40" s="47">
        <f>SUMIFS($M$3:M40, $D$3:D40, D40, $V$3:V40, "Yes")</f>
        <v>0</v>
      </c>
      <c r="O40" s="48" t="str">
        <f t="shared" si="2"/>
        <v/>
      </c>
      <c r="P40" s="49"/>
      <c r="Q40" s="50">
        <f t="shared" si="3"/>
        <v>0</v>
      </c>
      <c r="R40" s="43"/>
      <c r="S40" s="43"/>
      <c r="T40" s="43"/>
      <c r="U40" s="51"/>
      <c r="AQ40" s="19"/>
    </row>
    <row r="41" spans="1:43" x14ac:dyDescent="0.2">
      <c r="A41" s="41"/>
      <c r="B41" s="42"/>
      <c r="C41" s="43"/>
      <c r="D41" s="43"/>
      <c r="E41" s="43"/>
      <c r="F41" s="44"/>
      <c r="G41" s="44">
        <f>SUMIFS(F$3:F41, D$3:D41, D41, V$3:V41, "Yes")</f>
        <v>0</v>
      </c>
      <c r="H41" s="45"/>
      <c r="I41" s="46">
        <f>IFERROR(VLOOKUP(D41,Kurse!$A:$E,2,FALSE),0)</f>
        <v>0</v>
      </c>
      <c r="J41" s="47"/>
      <c r="K41" s="47">
        <f>SUMIFS($J$3:J41, $D$3:D41, D41, $V$3:V41, "Yes")</f>
        <v>0</v>
      </c>
      <c r="L41" s="47"/>
      <c r="M41" s="47" t="str">
        <f t="shared" si="1"/>
        <v/>
      </c>
      <c r="N41" s="47">
        <f>SUMIFS($M$3:M41, $D$3:D41, D41, $V$3:V41, "Yes")</f>
        <v>0</v>
      </c>
      <c r="O41" s="48" t="str">
        <f t="shared" si="2"/>
        <v/>
      </c>
      <c r="P41" s="49"/>
      <c r="Q41" s="50">
        <f t="shared" si="3"/>
        <v>0</v>
      </c>
      <c r="R41" s="43"/>
      <c r="S41" s="43"/>
      <c r="T41" s="43"/>
      <c r="U41" s="51"/>
      <c r="AQ41" s="19"/>
    </row>
    <row r="42" spans="1:43" x14ac:dyDescent="0.2">
      <c r="A42" s="41"/>
      <c r="B42" s="42"/>
      <c r="C42" s="43"/>
      <c r="D42" s="43"/>
      <c r="E42" s="43"/>
      <c r="F42" s="44"/>
      <c r="G42" s="44">
        <f>SUMIFS(F$3:F42, D$3:D42, D42, V$3:V42, "Yes")</f>
        <v>0</v>
      </c>
      <c r="H42" s="45"/>
      <c r="I42" s="46">
        <f>IFERROR(VLOOKUP(D42,Kurse!$A:$E,2,FALSE),0)</f>
        <v>0</v>
      </c>
      <c r="J42" s="47"/>
      <c r="K42" s="47">
        <f>SUMIFS($J$3:J42, $D$3:D42, D42, $V$3:V42, "Yes")</f>
        <v>0</v>
      </c>
      <c r="L42" s="47"/>
      <c r="M42" s="47" t="str">
        <f t="shared" si="1"/>
        <v/>
      </c>
      <c r="N42" s="47">
        <f>SUMIFS($M$3:M42, $D$3:D42, D42, $V$3:V42, "Yes")</f>
        <v>0</v>
      </c>
      <c r="O42" s="48" t="str">
        <f t="shared" si="2"/>
        <v/>
      </c>
      <c r="P42" s="49"/>
      <c r="Q42" s="50">
        <f t="shared" si="3"/>
        <v>0</v>
      </c>
      <c r="R42" s="43"/>
      <c r="S42" s="43"/>
      <c r="T42" s="43"/>
      <c r="U42" s="51"/>
      <c r="AQ42" s="19"/>
    </row>
    <row r="43" spans="1:43" x14ac:dyDescent="0.2">
      <c r="A43" s="41"/>
      <c r="B43" s="42"/>
      <c r="C43" s="43"/>
      <c r="D43" s="43"/>
      <c r="E43" s="43"/>
      <c r="F43" s="44"/>
      <c r="G43" s="44">
        <f>SUMIFS(F$3:F43, D$3:D43, D43, V$3:V43, "Yes")</f>
        <v>0</v>
      </c>
      <c r="H43" s="45"/>
      <c r="I43" s="46">
        <f>IFERROR(VLOOKUP(D43,Kurse!$A:$E,2,FALSE),0)</f>
        <v>0</v>
      </c>
      <c r="J43" s="47"/>
      <c r="K43" s="47">
        <f>SUMIFS($J$3:J43, $D$3:D43, D43, $V$3:V43, "Yes")</f>
        <v>0</v>
      </c>
      <c r="L43" s="47"/>
      <c r="M43" s="47" t="str">
        <f t="shared" si="1"/>
        <v/>
      </c>
      <c r="N43" s="47">
        <f>SUMIFS($M$3:M43, $D$3:D43, D43, $V$3:V43, "Yes")</f>
        <v>0</v>
      </c>
      <c r="O43" s="48" t="str">
        <f t="shared" si="2"/>
        <v/>
      </c>
      <c r="P43" s="49"/>
      <c r="Q43" s="50">
        <f t="shared" si="3"/>
        <v>0</v>
      </c>
      <c r="R43" s="43"/>
      <c r="S43" s="43"/>
      <c r="T43" s="43"/>
      <c r="U43" s="51"/>
      <c r="AQ43" s="19"/>
    </row>
    <row r="44" spans="1:43" x14ac:dyDescent="0.2">
      <c r="A44" s="41"/>
      <c r="B44" s="42"/>
      <c r="C44" s="43"/>
      <c r="D44" s="43"/>
      <c r="E44" s="43"/>
      <c r="F44" s="44"/>
      <c r="G44" s="44">
        <f>SUMIFS(F$3:F44, D$3:D44, D44, V$3:V44, "Yes")</f>
        <v>0</v>
      </c>
      <c r="H44" s="45"/>
      <c r="I44" s="46">
        <f>IFERROR(VLOOKUP(D44,Kurse!$A:$E,2,FALSE),0)</f>
        <v>0</v>
      </c>
      <c r="J44" s="47"/>
      <c r="K44" s="47">
        <f>SUMIFS($J$3:J44, $D$3:D44, D44, $V$3:V44, "Yes")</f>
        <v>0</v>
      </c>
      <c r="L44" s="47"/>
      <c r="M44" s="47" t="str">
        <f t="shared" si="1"/>
        <v/>
      </c>
      <c r="N44" s="47">
        <f>SUMIFS($M$3:M44, $D$3:D44, D44, $V$3:V44, "Yes")</f>
        <v>0</v>
      </c>
      <c r="O44" s="48" t="str">
        <f t="shared" si="2"/>
        <v/>
      </c>
      <c r="P44" s="49"/>
      <c r="Q44" s="50">
        <f t="shared" si="3"/>
        <v>0</v>
      </c>
      <c r="R44" s="43"/>
      <c r="S44" s="43"/>
      <c r="T44" s="43"/>
      <c r="U44" s="51"/>
      <c r="AQ44" s="19"/>
    </row>
    <row r="45" spans="1:43" x14ac:dyDescent="0.2">
      <c r="A45" s="41"/>
      <c r="B45" s="42"/>
      <c r="C45" s="43"/>
      <c r="D45" s="43"/>
      <c r="E45" s="43"/>
      <c r="F45" s="44"/>
      <c r="G45" s="44">
        <f>SUMIFS(F$3:F45, D$3:D45, D45, V$3:V45, "Yes")</f>
        <v>0</v>
      </c>
      <c r="H45" s="45"/>
      <c r="I45" s="46">
        <f>IFERROR(VLOOKUP(D45,Kurse!$A:$E,2,FALSE),0)</f>
        <v>0</v>
      </c>
      <c r="J45" s="47"/>
      <c r="K45" s="47">
        <f>SUMIFS($J$3:J45, $D$3:D45, D45, $V$3:V45, "Yes")</f>
        <v>0</v>
      </c>
      <c r="L45" s="47"/>
      <c r="M45" s="47" t="str">
        <f t="shared" si="1"/>
        <v/>
      </c>
      <c r="N45" s="47">
        <f>SUMIFS($M$3:M45, $D$3:D45, D45, $V$3:V45, "Yes")</f>
        <v>0</v>
      </c>
      <c r="O45" s="48" t="str">
        <f t="shared" si="2"/>
        <v/>
      </c>
      <c r="P45" s="49"/>
      <c r="Q45" s="50">
        <f t="shared" si="3"/>
        <v>0</v>
      </c>
      <c r="R45" s="43"/>
      <c r="S45" s="43"/>
      <c r="T45" s="43"/>
      <c r="U45" s="51"/>
      <c r="AQ45" s="19"/>
    </row>
    <row r="46" spans="1:43" x14ac:dyDescent="0.2">
      <c r="A46" s="41"/>
      <c r="B46" s="42"/>
      <c r="C46" s="43"/>
      <c r="D46" s="43"/>
      <c r="E46" s="43"/>
      <c r="F46" s="44"/>
      <c r="G46" s="44">
        <f>SUMIFS(F$3:F46, D$3:D46, D46, V$3:V46, "Yes")</f>
        <v>0</v>
      </c>
      <c r="H46" s="45"/>
      <c r="I46" s="46">
        <f>IFERROR(VLOOKUP(D46,Kurse!$A:$E,2,FALSE),0)</f>
        <v>0</v>
      </c>
      <c r="J46" s="47"/>
      <c r="K46" s="47">
        <f>SUMIFS($J$3:J46, $D$3:D46, D46, $V$3:V46, "Yes")</f>
        <v>0</v>
      </c>
      <c r="L46" s="47"/>
      <c r="M46" s="47" t="str">
        <f t="shared" si="1"/>
        <v/>
      </c>
      <c r="N46" s="47">
        <f>SUMIFS($M$3:M46, $D$3:D46, D46, $V$3:V46, "Yes")</f>
        <v>0</v>
      </c>
      <c r="O46" s="48" t="str">
        <f t="shared" si="2"/>
        <v/>
      </c>
      <c r="P46" s="49"/>
      <c r="Q46" s="50">
        <f t="shared" si="3"/>
        <v>0</v>
      </c>
      <c r="R46" s="43"/>
      <c r="S46" s="43"/>
      <c r="T46" s="43"/>
      <c r="U46" s="51"/>
      <c r="AQ46" s="19"/>
    </row>
    <row r="47" spans="1:43" x14ac:dyDescent="0.2">
      <c r="A47" s="41"/>
      <c r="B47" s="42"/>
      <c r="C47" s="43"/>
      <c r="D47" s="43"/>
      <c r="E47" s="43"/>
      <c r="F47" s="44"/>
      <c r="G47" s="44">
        <f>SUMIFS(F$3:F47, D$3:D47, D47, V$3:V47, "Yes")</f>
        <v>0</v>
      </c>
      <c r="H47" s="45"/>
      <c r="I47" s="46">
        <f>IFERROR(VLOOKUP(D47,Kurse!$A:$E,2,FALSE),0)</f>
        <v>0</v>
      </c>
      <c r="J47" s="47"/>
      <c r="K47" s="47">
        <f>SUMIFS($J$3:J47, $D$3:D47, D47, $V$3:V47, "Yes")</f>
        <v>0</v>
      </c>
      <c r="L47" s="47"/>
      <c r="M47" s="47" t="str">
        <f t="shared" si="1"/>
        <v/>
      </c>
      <c r="N47" s="47">
        <f>SUMIFS($M$3:M47, $D$3:D47, D47, $V$3:V47, "Yes")</f>
        <v>0</v>
      </c>
      <c r="O47" s="48" t="str">
        <f t="shared" si="2"/>
        <v/>
      </c>
      <c r="P47" s="49"/>
      <c r="Q47" s="50">
        <f t="shared" si="3"/>
        <v>0</v>
      </c>
      <c r="R47" s="43"/>
      <c r="S47" s="43"/>
      <c r="T47" s="43"/>
      <c r="U47" s="51"/>
      <c r="AQ47" s="19"/>
    </row>
    <row r="48" spans="1:43" x14ac:dyDescent="0.2">
      <c r="A48" s="41"/>
      <c r="B48" s="42"/>
      <c r="C48" s="43"/>
      <c r="D48" s="43"/>
      <c r="E48" s="43"/>
      <c r="F48" s="44"/>
      <c r="G48" s="44">
        <f>SUMIFS(F$3:F48, D$3:D48, D48, V$3:V48, "Yes")</f>
        <v>0</v>
      </c>
      <c r="H48" s="45"/>
      <c r="I48" s="46">
        <f>IFERROR(VLOOKUP(D48,Kurse!$A:$E,2,FALSE),0)</f>
        <v>0</v>
      </c>
      <c r="J48" s="47"/>
      <c r="K48" s="47">
        <f>SUMIFS($J$3:J48, $D$3:D48, D48, $V$3:V48, "Yes")</f>
        <v>0</v>
      </c>
      <c r="L48" s="47"/>
      <c r="M48" s="47" t="str">
        <f t="shared" si="1"/>
        <v/>
      </c>
      <c r="N48" s="47">
        <f>SUMIFS($M$3:M48, $D$3:D48, D48, $V$3:V48, "Yes")</f>
        <v>0</v>
      </c>
      <c r="O48" s="48" t="str">
        <f t="shared" si="2"/>
        <v/>
      </c>
      <c r="P48" s="49"/>
      <c r="Q48" s="50">
        <f t="shared" si="3"/>
        <v>0</v>
      </c>
      <c r="R48" s="43"/>
      <c r="S48" s="43"/>
      <c r="T48" s="43"/>
      <c r="U48" s="51"/>
      <c r="AQ48" s="19"/>
    </row>
    <row r="49" spans="1:43" x14ac:dyDescent="0.2">
      <c r="A49" s="41"/>
      <c r="B49" s="42"/>
      <c r="C49" s="43"/>
      <c r="D49" s="43"/>
      <c r="E49" s="43"/>
      <c r="F49" s="44"/>
      <c r="G49" s="44">
        <f>SUMIFS(F$3:F49, D$3:D49, D49, V$3:V49, "Yes")</f>
        <v>0</v>
      </c>
      <c r="H49" s="45"/>
      <c r="I49" s="46">
        <f>IFERROR(VLOOKUP(D49,Kurse!$A:$E,2,FALSE),0)</f>
        <v>0</v>
      </c>
      <c r="J49" s="47"/>
      <c r="K49" s="47">
        <f>SUMIFS($J$3:J49, $D$3:D49, D49, $V$3:V49, "Yes")</f>
        <v>0</v>
      </c>
      <c r="L49" s="47"/>
      <c r="M49" s="47" t="str">
        <f t="shared" si="1"/>
        <v/>
      </c>
      <c r="N49" s="47">
        <f>SUMIFS($M$3:M49, $D$3:D49, D49, $V$3:V49, "Yes")</f>
        <v>0</v>
      </c>
      <c r="O49" s="48" t="str">
        <f t="shared" si="2"/>
        <v/>
      </c>
      <c r="P49" s="49"/>
      <c r="Q49" s="50">
        <f t="shared" si="3"/>
        <v>0</v>
      </c>
      <c r="R49" s="43"/>
      <c r="S49" s="43"/>
      <c r="T49" s="43"/>
      <c r="U49" s="51"/>
      <c r="AQ49" s="19"/>
    </row>
    <row r="50" spans="1:43" x14ac:dyDescent="0.2">
      <c r="A50" s="41"/>
      <c r="B50" s="42"/>
      <c r="C50" s="43"/>
      <c r="D50" s="43"/>
      <c r="E50" s="43"/>
      <c r="F50" s="44"/>
      <c r="G50" s="44">
        <f>SUMIFS(F$3:F50, D$3:D50, D50, V$3:V50, "Yes")</f>
        <v>0</v>
      </c>
      <c r="H50" s="45"/>
      <c r="I50" s="46">
        <f>IFERROR(VLOOKUP(D50,Kurse!$A:$E,2,FALSE),0)</f>
        <v>0</v>
      </c>
      <c r="J50" s="47"/>
      <c r="K50" s="47">
        <f>SUMIFS($J$3:J50, $D$3:D50, D50, $V$3:V50, "Yes")</f>
        <v>0</v>
      </c>
      <c r="L50" s="47"/>
      <c r="M50" s="47" t="str">
        <f t="shared" si="1"/>
        <v/>
      </c>
      <c r="N50" s="47">
        <f>SUMIFS($M$3:M50, $D$3:D50, D50, $V$3:V50, "Yes")</f>
        <v>0</v>
      </c>
      <c r="O50" s="48" t="str">
        <f t="shared" si="2"/>
        <v/>
      </c>
      <c r="P50" s="49"/>
      <c r="Q50" s="50">
        <f t="shared" si="3"/>
        <v>0</v>
      </c>
      <c r="R50" s="43"/>
      <c r="S50" s="43"/>
      <c r="T50" s="43"/>
      <c r="U50" s="51"/>
      <c r="AQ50" s="19"/>
    </row>
    <row r="51" spans="1:43" x14ac:dyDescent="0.2">
      <c r="A51" s="41"/>
      <c r="B51" s="42"/>
      <c r="C51" s="43"/>
      <c r="D51" s="43"/>
      <c r="E51" s="43"/>
      <c r="F51" s="44"/>
      <c r="G51" s="44">
        <f>SUMIFS(F$3:F51, D$3:D51, D51, V$3:V51, "Yes")</f>
        <v>0</v>
      </c>
      <c r="H51" s="45"/>
      <c r="I51" s="46">
        <f>IFERROR(VLOOKUP(D51,Kurse!$A:$E,2,FALSE),0)</f>
        <v>0</v>
      </c>
      <c r="J51" s="47"/>
      <c r="K51" s="47">
        <f>SUMIFS($J$3:J51, $D$3:D51, D51, $V$3:V51, "Yes")</f>
        <v>0</v>
      </c>
      <c r="L51" s="47"/>
      <c r="M51" s="47" t="str">
        <f t="shared" si="1"/>
        <v/>
      </c>
      <c r="N51" s="47">
        <f>SUMIFS($M$3:M51, $D$3:D51, D51, $V$3:V51, "Yes")</f>
        <v>0</v>
      </c>
      <c r="O51" s="48" t="str">
        <f t="shared" si="2"/>
        <v/>
      </c>
      <c r="P51" s="49"/>
      <c r="Q51" s="50">
        <f t="shared" si="3"/>
        <v>0</v>
      </c>
      <c r="R51" s="43"/>
      <c r="S51" s="43"/>
      <c r="T51" s="43"/>
      <c r="U51" s="51"/>
      <c r="AQ51" s="19"/>
    </row>
    <row r="52" spans="1:43" x14ac:dyDescent="0.2">
      <c r="A52" s="41"/>
      <c r="B52" s="42"/>
      <c r="C52" s="43"/>
      <c r="D52" s="43"/>
      <c r="E52" s="43"/>
      <c r="F52" s="44"/>
      <c r="G52" s="44">
        <f>SUMIFS(F$3:F52, D$3:D52, D52, V$3:V52, "Yes")</f>
        <v>0</v>
      </c>
      <c r="H52" s="45"/>
      <c r="I52" s="46">
        <f>IFERROR(VLOOKUP(D52,Kurse!$A:$E,2,FALSE),0)</f>
        <v>0</v>
      </c>
      <c r="J52" s="47"/>
      <c r="K52" s="47">
        <f>SUMIFS($J$3:J52, $D$3:D52, D52, $V$3:V52, "Yes")</f>
        <v>0</v>
      </c>
      <c r="L52" s="47"/>
      <c r="M52" s="47" t="str">
        <f t="shared" si="1"/>
        <v/>
      </c>
      <c r="N52" s="47">
        <f>SUMIFS($M$3:M52, $D$3:D52, D52, $V$3:V52, "Yes")</f>
        <v>0</v>
      </c>
      <c r="O52" s="48" t="str">
        <f t="shared" si="2"/>
        <v/>
      </c>
      <c r="P52" s="49"/>
      <c r="Q52" s="50">
        <f t="shared" si="3"/>
        <v>0</v>
      </c>
      <c r="R52" s="43"/>
      <c r="S52" s="43"/>
      <c r="T52" s="43"/>
      <c r="U52" s="51"/>
      <c r="AQ52" s="19"/>
    </row>
    <row r="53" spans="1:43" x14ac:dyDescent="0.2">
      <c r="A53" s="41"/>
      <c r="B53" s="42"/>
      <c r="C53" s="43"/>
      <c r="D53" s="43"/>
      <c r="E53" s="43"/>
      <c r="F53" s="44"/>
      <c r="G53" s="44">
        <f>SUMIFS(F$3:F53, D$3:D53, D53, V$3:V53, "Yes")</f>
        <v>0</v>
      </c>
      <c r="H53" s="45"/>
      <c r="I53" s="46">
        <f>IFERROR(VLOOKUP(D53,Kurse!$A:$E,2,FALSE),0)</f>
        <v>0</v>
      </c>
      <c r="J53" s="47"/>
      <c r="K53" s="47">
        <f>SUMIFS($J$3:J53, $D$3:D53, D53, $V$3:V53, "Yes")</f>
        <v>0</v>
      </c>
      <c r="L53" s="47"/>
      <c r="M53" s="47" t="str">
        <f t="shared" si="1"/>
        <v/>
      </c>
      <c r="N53" s="47">
        <f>SUMIFS($M$3:M53, $D$3:D53, D53, $V$3:V53, "Yes")</f>
        <v>0</v>
      </c>
      <c r="O53" s="48" t="str">
        <f t="shared" si="2"/>
        <v/>
      </c>
      <c r="P53" s="49"/>
      <c r="Q53" s="50">
        <f t="shared" si="3"/>
        <v>0</v>
      </c>
      <c r="R53" s="43"/>
      <c r="S53" s="43"/>
      <c r="T53" s="43"/>
      <c r="U53" s="51"/>
      <c r="AQ53" s="19"/>
    </row>
    <row r="54" spans="1:43" x14ac:dyDescent="0.2">
      <c r="A54" s="41"/>
      <c r="B54" s="42"/>
      <c r="C54" s="43"/>
      <c r="D54" s="43"/>
      <c r="E54" s="43"/>
      <c r="F54" s="44"/>
      <c r="G54" s="44">
        <f>SUMIFS(F$3:F54, D$3:D54, D54, V$3:V54, "Yes")</f>
        <v>0</v>
      </c>
      <c r="H54" s="45"/>
      <c r="I54" s="46">
        <f>IFERROR(VLOOKUP(D54,Kurse!$A:$E,2,FALSE),0)</f>
        <v>0</v>
      </c>
      <c r="J54" s="47"/>
      <c r="K54" s="47">
        <f>SUMIFS($J$3:J54, $D$3:D54, D54, $V$3:V54, "Yes")</f>
        <v>0</v>
      </c>
      <c r="L54" s="47"/>
      <c r="M54" s="47" t="str">
        <f t="shared" si="1"/>
        <v/>
      </c>
      <c r="N54" s="47">
        <f>SUMIFS($M$3:M54, $D$3:D54, D54, $V$3:V54, "Yes")</f>
        <v>0</v>
      </c>
      <c r="O54" s="48" t="str">
        <f t="shared" si="2"/>
        <v/>
      </c>
      <c r="P54" s="49"/>
      <c r="Q54" s="50">
        <f t="shared" si="3"/>
        <v>0</v>
      </c>
      <c r="R54" s="43"/>
      <c r="S54" s="43"/>
      <c r="T54" s="43"/>
      <c r="U54" s="51"/>
      <c r="AQ54" s="19"/>
    </row>
    <row r="55" spans="1:43" x14ac:dyDescent="0.2">
      <c r="A55" s="41"/>
      <c r="B55" s="42"/>
      <c r="C55" s="43"/>
      <c r="D55" s="43"/>
      <c r="E55" s="43"/>
      <c r="F55" s="44"/>
      <c r="G55" s="44">
        <f>SUMIFS(F$3:F55, D$3:D55, D55, V$3:V55, "Yes")</f>
        <v>0</v>
      </c>
      <c r="H55" s="45"/>
      <c r="I55" s="46">
        <f>IFERROR(VLOOKUP(D55,Kurse!$A:$E,2,FALSE),0)</f>
        <v>0</v>
      </c>
      <c r="J55" s="47"/>
      <c r="K55" s="47">
        <f>SUMIFS($J$3:J55, $D$3:D55, D55, $V$3:V55, "Yes")</f>
        <v>0</v>
      </c>
      <c r="L55" s="47"/>
      <c r="M55" s="47" t="str">
        <f t="shared" si="1"/>
        <v/>
      </c>
      <c r="N55" s="47">
        <f>SUMIFS($M$3:M55, $D$3:D55, D55, $V$3:V55, "Yes")</f>
        <v>0</v>
      </c>
      <c r="O55" s="48" t="str">
        <f t="shared" si="2"/>
        <v/>
      </c>
      <c r="P55" s="49"/>
      <c r="Q55" s="50">
        <f t="shared" si="3"/>
        <v>0</v>
      </c>
      <c r="R55" s="43"/>
      <c r="S55" s="43"/>
      <c r="T55" s="43"/>
      <c r="U55" s="51"/>
      <c r="AQ55" s="19"/>
    </row>
    <row r="56" spans="1:43" x14ac:dyDescent="0.2">
      <c r="A56" s="41"/>
      <c r="B56" s="42"/>
      <c r="C56" s="43"/>
      <c r="D56" s="43"/>
      <c r="E56" s="43"/>
      <c r="F56" s="44"/>
      <c r="G56" s="44">
        <f>SUMIFS(F$3:F56, D$3:D56, D56, V$3:V56, "Yes")</f>
        <v>0</v>
      </c>
      <c r="H56" s="45"/>
      <c r="I56" s="46">
        <f>IFERROR(VLOOKUP(D56,Kurse!$A:$E,2,FALSE),0)</f>
        <v>0</v>
      </c>
      <c r="J56" s="47"/>
      <c r="K56" s="47">
        <f>SUMIFS($J$3:J56, $D$3:D56, D56, $V$3:V56, "Yes")</f>
        <v>0</v>
      </c>
      <c r="L56" s="47"/>
      <c r="M56" s="47" t="str">
        <f t="shared" si="1"/>
        <v/>
      </c>
      <c r="N56" s="47">
        <f>SUMIFS($M$3:M56, $D$3:D56, D56, $V$3:V56, "Yes")</f>
        <v>0</v>
      </c>
      <c r="O56" s="48" t="str">
        <f t="shared" si="2"/>
        <v/>
      </c>
      <c r="P56" s="49"/>
      <c r="Q56" s="50">
        <f t="shared" si="3"/>
        <v>0</v>
      </c>
      <c r="R56" s="43"/>
      <c r="S56" s="43"/>
      <c r="T56" s="43"/>
      <c r="U56" s="51"/>
      <c r="AQ56" s="19"/>
    </row>
    <row r="57" spans="1:43" x14ac:dyDescent="0.2">
      <c r="A57" s="41"/>
      <c r="B57" s="42"/>
      <c r="C57" s="43"/>
      <c r="D57" s="43"/>
      <c r="E57" s="43"/>
      <c r="F57" s="44"/>
      <c r="G57" s="44">
        <f>SUMIFS(F$3:F57, D$3:D57, D57, V$3:V57, "Yes")</f>
        <v>0</v>
      </c>
      <c r="H57" s="45"/>
      <c r="I57" s="46">
        <f>IFERROR(VLOOKUP(D57,Kurse!$A:$E,2,FALSE),0)</f>
        <v>0</v>
      </c>
      <c r="J57" s="47"/>
      <c r="K57" s="47">
        <f>SUMIFS($J$3:J57, $D$3:D57, D57, $V$3:V57, "Yes")</f>
        <v>0</v>
      </c>
      <c r="L57" s="47"/>
      <c r="M57" s="47" t="str">
        <f t="shared" si="1"/>
        <v/>
      </c>
      <c r="N57" s="47">
        <f>SUMIFS($M$3:M57, $D$3:D57, D57, $V$3:V57, "Yes")</f>
        <v>0</v>
      </c>
      <c r="O57" s="48" t="str">
        <f t="shared" si="2"/>
        <v/>
      </c>
      <c r="P57" s="49"/>
      <c r="Q57" s="50">
        <f t="shared" si="3"/>
        <v>0</v>
      </c>
      <c r="R57" s="43"/>
      <c r="S57" s="43"/>
      <c r="T57" s="43"/>
      <c r="U57" s="51"/>
      <c r="AQ57" s="19"/>
    </row>
    <row r="58" spans="1:43" x14ac:dyDescent="0.2">
      <c r="A58" s="41"/>
      <c r="B58" s="42"/>
      <c r="C58" s="43"/>
      <c r="D58" s="43"/>
      <c r="E58" s="43"/>
      <c r="F58" s="44"/>
      <c r="G58" s="44">
        <f>SUMIFS(F$3:F58, D$3:D58, D58, V$3:V58, "Yes")</f>
        <v>0</v>
      </c>
      <c r="H58" s="45"/>
      <c r="I58" s="46">
        <f>IFERROR(VLOOKUP(D58,Kurse!$A:$E,2,FALSE),0)</f>
        <v>0</v>
      </c>
      <c r="J58" s="47"/>
      <c r="K58" s="47">
        <f>SUMIFS($J$3:J58, $D$3:D58, D58, $V$3:V58, "Yes")</f>
        <v>0</v>
      </c>
      <c r="L58" s="47"/>
      <c r="M58" s="47" t="str">
        <f t="shared" si="1"/>
        <v/>
      </c>
      <c r="N58" s="47">
        <f>SUMIFS($M$3:M58, $D$3:D58, D58, $V$3:V58, "Yes")</f>
        <v>0</v>
      </c>
      <c r="O58" s="48" t="str">
        <f t="shared" si="2"/>
        <v/>
      </c>
      <c r="P58" s="49"/>
      <c r="Q58" s="50">
        <f t="shared" si="3"/>
        <v>0</v>
      </c>
      <c r="R58" s="43"/>
      <c r="S58" s="43"/>
      <c r="T58" s="43"/>
      <c r="U58" s="51"/>
      <c r="AQ58" s="19"/>
    </row>
    <row r="59" spans="1:43" x14ac:dyDescent="0.2">
      <c r="A59" s="41"/>
      <c r="B59" s="42"/>
      <c r="C59" s="43"/>
      <c r="D59" s="43"/>
      <c r="E59" s="43"/>
      <c r="F59" s="44"/>
      <c r="G59" s="44">
        <f>SUMIFS(F$3:F59, D$3:D59, D59, V$3:V59, "Yes")</f>
        <v>0</v>
      </c>
      <c r="H59" s="45"/>
      <c r="I59" s="46">
        <f>IFERROR(VLOOKUP(D59,Kurse!$A:$E,2,FALSE),0)</f>
        <v>0</v>
      </c>
      <c r="J59" s="47"/>
      <c r="K59" s="47">
        <f>SUMIFS($J$3:J59, $D$3:D59, D59, $V$3:V59, "Yes")</f>
        <v>0</v>
      </c>
      <c r="L59" s="47"/>
      <c r="M59" s="47" t="str">
        <f t="shared" si="1"/>
        <v/>
      </c>
      <c r="N59" s="47">
        <f>SUMIFS($M$3:M59, $D$3:D59, D59, $V$3:V59, "Yes")</f>
        <v>0</v>
      </c>
      <c r="O59" s="48" t="str">
        <f t="shared" si="2"/>
        <v/>
      </c>
      <c r="P59" s="49"/>
      <c r="Q59" s="50">
        <f t="shared" si="3"/>
        <v>0</v>
      </c>
      <c r="R59" s="43"/>
      <c r="S59" s="43"/>
      <c r="T59" s="43"/>
      <c r="U59" s="51"/>
      <c r="AQ59" s="19"/>
    </row>
    <row r="60" spans="1:43" x14ac:dyDescent="0.2">
      <c r="A60" s="41"/>
      <c r="B60" s="42"/>
      <c r="C60" s="43"/>
      <c r="D60" s="43"/>
      <c r="E60" s="43"/>
      <c r="F60" s="44"/>
      <c r="G60" s="44">
        <f>SUMIFS(F$3:F60, D$3:D60, D60, V$3:V60, "Yes")</f>
        <v>0</v>
      </c>
      <c r="H60" s="45"/>
      <c r="I60" s="46">
        <f>IFERROR(VLOOKUP(D60,Kurse!$A:$E,2,FALSE),0)</f>
        <v>0</v>
      </c>
      <c r="J60" s="47"/>
      <c r="K60" s="47">
        <f>SUMIFS($J$3:J60, $D$3:D60, D60, $V$3:V60, "Yes")</f>
        <v>0</v>
      </c>
      <c r="L60" s="47"/>
      <c r="M60" s="47" t="str">
        <f t="shared" si="1"/>
        <v/>
      </c>
      <c r="N60" s="47">
        <f>SUMIFS($M$3:M60, $D$3:D60, D60, $V$3:V60, "Yes")</f>
        <v>0</v>
      </c>
      <c r="O60" s="48" t="str">
        <f t="shared" si="2"/>
        <v/>
      </c>
      <c r="P60" s="49"/>
      <c r="Q60" s="50">
        <f t="shared" si="3"/>
        <v>0</v>
      </c>
      <c r="R60" s="43"/>
      <c r="S60" s="43"/>
      <c r="T60" s="43"/>
      <c r="U60" s="51"/>
      <c r="AQ60" s="19"/>
    </row>
    <row r="61" spans="1:43" x14ac:dyDescent="0.2">
      <c r="A61" s="41"/>
      <c r="B61" s="42"/>
      <c r="C61" s="43"/>
      <c r="D61" s="43"/>
      <c r="E61" s="43"/>
      <c r="F61" s="44"/>
      <c r="G61" s="44">
        <f>SUMIFS(F$3:F61, D$3:D61, D61, V$3:V61, "Yes")</f>
        <v>0</v>
      </c>
      <c r="H61" s="45"/>
      <c r="I61" s="46">
        <f>IFERROR(VLOOKUP(D61,Kurse!$A:$E,2,FALSE),0)</f>
        <v>0</v>
      </c>
      <c r="J61" s="47"/>
      <c r="K61" s="47">
        <f>SUMIFS($J$3:J61, $D$3:D61, D61, $V$3:V61, "Yes")</f>
        <v>0</v>
      </c>
      <c r="L61" s="47"/>
      <c r="M61" s="47" t="str">
        <f t="shared" si="1"/>
        <v/>
      </c>
      <c r="N61" s="47">
        <f>SUMIFS($M$3:M61, $D$3:D61, D61, $V$3:V61, "Yes")</f>
        <v>0</v>
      </c>
      <c r="O61" s="48" t="str">
        <f t="shared" si="2"/>
        <v/>
      </c>
      <c r="P61" s="49"/>
      <c r="Q61" s="50">
        <f t="shared" si="3"/>
        <v>0</v>
      </c>
      <c r="R61" s="43"/>
      <c r="S61" s="43"/>
      <c r="T61" s="43"/>
      <c r="U61" s="51"/>
      <c r="AQ61" s="19"/>
    </row>
    <row r="62" spans="1:43" x14ac:dyDescent="0.2">
      <c r="A62" s="41"/>
      <c r="B62" s="42"/>
      <c r="C62" s="43"/>
      <c r="D62" s="43"/>
      <c r="E62" s="43"/>
      <c r="F62" s="44"/>
      <c r="G62" s="44">
        <f>SUMIFS(F$3:F62, D$3:D62, D62, V$3:V62, "Yes")</f>
        <v>0</v>
      </c>
      <c r="H62" s="45"/>
      <c r="I62" s="46">
        <f>IFERROR(VLOOKUP(D62,Kurse!$A:$E,2,FALSE),0)</f>
        <v>0</v>
      </c>
      <c r="J62" s="47"/>
      <c r="K62" s="47">
        <f>SUMIFS($J$3:J62, $D$3:D62, D62, $V$3:V62, "Yes")</f>
        <v>0</v>
      </c>
      <c r="L62" s="47"/>
      <c r="M62" s="47" t="str">
        <f t="shared" si="1"/>
        <v/>
      </c>
      <c r="N62" s="47">
        <f>SUMIFS($M$3:M62, $D$3:D62, D62, $V$3:V62, "Yes")</f>
        <v>0</v>
      </c>
      <c r="O62" s="48" t="str">
        <f t="shared" si="2"/>
        <v/>
      </c>
      <c r="P62" s="49"/>
      <c r="Q62" s="50">
        <f t="shared" si="3"/>
        <v>0</v>
      </c>
      <c r="R62" s="43"/>
      <c r="S62" s="43"/>
      <c r="T62" s="43"/>
      <c r="U62" s="51"/>
      <c r="AQ62" s="19"/>
    </row>
    <row r="63" spans="1:43" x14ac:dyDescent="0.2">
      <c r="A63" s="41"/>
      <c r="B63" s="42"/>
      <c r="C63" s="43"/>
      <c r="D63" s="43"/>
      <c r="E63" s="43"/>
      <c r="F63" s="44"/>
      <c r="G63" s="44">
        <f>SUMIFS(F$3:F63, D$3:D63, D63, V$3:V63, "Yes")</f>
        <v>0</v>
      </c>
      <c r="H63" s="45"/>
      <c r="I63" s="46">
        <f>IFERROR(VLOOKUP(D63,Kurse!$A:$E,2,FALSE),0)</f>
        <v>0</v>
      </c>
      <c r="J63" s="47"/>
      <c r="K63" s="47">
        <f>SUMIFS($J$3:J63, $D$3:D63, D63, $V$3:V63, "Yes")</f>
        <v>0</v>
      </c>
      <c r="L63" s="47"/>
      <c r="M63" s="47" t="str">
        <f t="shared" si="1"/>
        <v/>
      </c>
      <c r="N63" s="47">
        <f>SUMIFS($M$3:M63, $D$3:D63, D63, $V$3:V63, "Yes")</f>
        <v>0</v>
      </c>
      <c r="O63" s="48" t="str">
        <f t="shared" si="2"/>
        <v/>
      </c>
      <c r="P63" s="49"/>
      <c r="Q63" s="50">
        <f t="shared" si="3"/>
        <v>0</v>
      </c>
      <c r="R63" s="43"/>
      <c r="S63" s="43"/>
      <c r="T63" s="43"/>
      <c r="U63" s="51"/>
      <c r="AQ63" s="19"/>
    </row>
    <row r="64" spans="1:43" x14ac:dyDescent="0.2">
      <c r="A64" s="41"/>
      <c r="B64" s="42"/>
      <c r="C64" s="43"/>
      <c r="D64" s="43"/>
      <c r="E64" s="43"/>
      <c r="F64" s="44"/>
      <c r="G64" s="44">
        <f>SUMIFS(F$3:F64, D$3:D64, D64, V$3:V64, "Yes")</f>
        <v>0</v>
      </c>
      <c r="H64" s="45"/>
      <c r="I64" s="46">
        <f>IFERROR(VLOOKUP(D64,Kurse!$A:$E,2,FALSE),0)</f>
        <v>0</v>
      </c>
      <c r="J64" s="47"/>
      <c r="K64" s="47">
        <f>SUMIFS($J$3:J64, $D$3:D64, D64, $V$3:V64, "Yes")</f>
        <v>0</v>
      </c>
      <c r="L64" s="47"/>
      <c r="M64" s="47" t="str">
        <f t="shared" si="1"/>
        <v/>
      </c>
      <c r="N64" s="47">
        <f>SUMIFS($M$3:M64, $D$3:D64, D64, $V$3:V64, "Yes")</f>
        <v>0</v>
      </c>
      <c r="O64" s="48" t="str">
        <f t="shared" si="2"/>
        <v/>
      </c>
      <c r="P64" s="49"/>
      <c r="Q64" s="50">
        <f t="shared" si="3"/>
        <v>0</v>
      </c>
      <c r="R64" s="43"/>
      <c r="S64" s="43"/>
      <c r="T64" s="43"/>
      <c r="U64" s="51"/>
      <c r="AQ64" s="19"/>
    </row>
    <row r="65" spans="1:43" x14ac:dyDescent="0.2">
      <c r="A65" s="41"/>
      <c r="B65" s="42"/>
      <c r="C65" s="43"/>
      <c r="D65" s="43"/>
      <c r="E65" s="43"/>
      <c r="F65" s="44"/>
      <c r="G65" s="44">
        <f>SUMIFS(F$3:F65, D$3:D65, D65, V$3:V65, "Yes")</f>
        <v>0</v>
      </c>
      <c r="H65" s="45"/>
      <c r="I65" s="46">
        <f>IFERROR(VLOOKUP(D65,Kurse!$A:$E,2,FALSE),0)</f>
        <v>0</v>
      </c>
      <c r="J65" s="47"/>
      <c r="K65" s="47">
        <f>SUMIFS($J$3:J65, $D$3:D65, D65, $V$3:V65, "Yes")</f>
        <v>0</v>
      </c>
      <c r="L65" s="47"/>
      <c r="M65" s="47" t="str">
        <f t="shared" si="1"/>
        <v/>
      </c>
      <c r="N65" s="47">
        <f>SUMIFS($M$3:M65, $D$3:D65, D65, $V$3:V65, "Yes")</f>
        <v>0</v>
      </c>
      <c r="O65" s="48" t="str">
        <f t="shared" si="2"/>
        <v/>
      </c>
      <c r="P65" s="49"/>
      <c r="Q65" s="50">
        <f t="shared" si="3"/>
        <v>0</v>
      </c>
      <c r="R65" s="43"/>
      <c r="S65" s="43"/>
      <c r="T65" s="43"/>
      <c r="U65" s="51"/>
      <c r="AQ65" s="19"/>
    </row>
    <row r="66" spans="1:43" x14ac:dyDescent="0.2">
      <c r="A66" s="41"/>
      <c r="B66" s="42"/>
      <c r="C66" s="43"/>
      <c r="D66" s="43"/>
      <c r="E66" s="43"/>
      <c r="F66" s="44"/>
      <c r="G66" s="44">
        <f>SUMIFS(F$3:F66, D$3:D66, D66, V$3:V66, "Yes")</f>
        <v>0</v>
      </c>
      <c r="H66" s="45"/>
      <c r="I66" s="46">
        <f>IFERROR(VLOOKUP(D66,Kurse!$A:$E,2,FALSE),0)</f>
        <v>0</v>
      </c>
      <c r="J66" s="47"/>
      <c r="K66" s="47">
        <f>SUMIFS($J$3:J66, $D$3:D66, D66, $V$3:V66, "Yes")</f>
        <v>0</v>
      </c>
      <c r="L66" s="47"/>
      <c r="M66" s="47" t="str">
        <f t="shared" si="1"/>
        <v/>
      </c>
      <c r="N66" s="47">
        <f>SUMIFS($M$3:M66, $D$3:D66, D66, $V$3:V66, "Yes")</f>
        <v>0</v>
      </c>
      <c r="O66" s="48" t="str">
        <f t="shared" si="2"/>
        <v/>
      </c>
      <c r="P66" s="49"/>
      <c r="Q66" s="50">
        <f t="shared" si="3"/>
        <v>0</v>
      </c>
      <c r="R66" s="43"/>
      <c r="S66" s="43"/>
      <c r="T66" s="43"/>
      <c r="U66" s="51"/>
      <c r="AQ66" s="19"/>
    </row>
    <row r="67" spans="1:43" x14ac:dyDescent="0.2">
      <c r="A67" s="41"/>
      <c r="B67" s="42"/>
      <c r="C67" s="43"/>
      <c r="D67" s="43"/>
      <c r="E67" s="43"/>
      <c r="F67" s="44"/>
      <c r="G67" s="44">
        <f>SUMIFS(F$3:F67, D$3:D67, D67, V$3:V67, "Yes")</f>
        <v>0</v>
      </c>
      <c r="H67" s="45"/>
      <c r="I67" s="46">
        <f>IFERROR(VLOOKUP(D67,Kurse!$A:$E,2,FALSE),0)</f>
        <v>0</v>
      </c>
      <c r="J67" s="47"/>
      <c r="K67" s="47">
        <f>SUMIFS($J$3:J67, $D$3:D67, D67, $V$3:V67, "Yes")</f>
        <v>0</v>
      </c>
      <c r="L67" s="47"/>
      <c r="M67" s="47" t="str">
        <f t="shared" si="1"/>
        <v/>
      </c>
      <c r="N67" s="47">
        <f>SUMIFS($M$3:M67, $D$3:D67, D67, $V$3:V67, "Yes")</f>
        <v>0</v>
      </c>
      <c r="O67" s="48" t="str">
        <f t="shared" si="2"/>
        <v/>
      </c>
      <c r="P67" s="49"/>
      <c r="Q67" s="50">
        <f t="shared" ref="Q67:Q98" si="4">IFERROR(O67*P67,0)</f>
        <v>0</v>
      </c>
      <c r="R67" s="43"/>
      <c r="S67" s="43"/>
      <c r="T67" s="43"/>
      <c r="U67" s="51"/>
      <c r="AQ67" s="19"/>
    </row>
    <row r="68" spans="1:43" x14ac:dyDescent="0.2">
      <c r="A68" s="41"/>
      <c r="B68" s="42"/>
      <c r="C68" s="43"/>
      <c r="D68" s="43"/>
      <c r="E68" s="43"/>
      <c r="F68" s="44"/>
      <c r="G68" s="44">
        <f>SUMIFS(F$3:F68, D$3:D68, D68, V$3:V68, "Yes")</f>
        <v>0</v>
      </c>
      <c r="H68" s="45"/>
      <c r="I68" s="46">
        <f>IFERROR(VLOOKUP(D68,Kurse!$A:$E,2,FALSE),0)</f>
        <v>0</v>
      </c>
      <c r="J68" s="47"/>
      <c r="K68" s="47">
        <f>SUMIFS($J$3:J68, $D$3:D68, D68, $V$3:V68, "Yes")</f>
        <v>0</v>
      </c>
      <c r="L68" s="47"/>
      <c r="M68" s="47" t="str">
        <f t="shared" ref="M68:M131" si="5">IF(V68="Yes",J68+L68,"")</f>
        <v/>
      </c>
      <c r="N68" s="47">
        <f>SUMIFS($M$3:M68, $D$3:D68, D68, $V$3:V68, "Yes")</f>
        <v>0</v>
      </c>
      <c r="O68" s="48" t="str">
        <f t="shared" ref="O68:O131" si="6">IF(V68="Yes",F68*I68,"")</f>
        <v/>
      </c>
      <c r="P68" s="49"/>
      <c r="Q68" s="50">
        <f t="shared" si="4"/>
        <v>0</v>
      </c>
      <c r="R68" s="43"/>
      <c r="S68" s="43"/>
      <c r="T68" s="43"/>
      <c r="U68" s="51"/>
      <c r="AQ68" s="19"/>
    </row>
    <row r="69" spans="1:43" x14ac:dyDescent="0.2">
      <c r="A69" s="41"/>
      <c r="B69" s="42"/>
      <c r="C69" s="43"/>
      <c r="D69" s="43"/>
      <c r="E69" s="43"/>
      <c r="F69" s="44"/>
      <c r="G69" s="44">
        <f>SUMIFS(F$3:F69, D$3:D69, D69, V$3:V69, "Yes")</f>
        <v>0</v>
      </c>
      <c r="H69" s="45"/>
      <c r="I69" s="46">
        <f>IFERROR(VLOOKUP(D69,Kurse!$A:$E,2,FALSE),0)</f>
        <v>0</v>
      </c>
      <c r="J69" s="47"/>
      <c r="K69" s="47">
        <f>SUMIFS($J$3:J69, $D$3:D69, D69, $V$3:V69, "Yes")</f>
        <v>0</v>
      </c>
      <c r="L69" s="47"/>
      <c r="M69" s="47" t="str">
        <f t="shared" si="5"/>
        <v/>
      </c>
      <c r="N69" s="47">
        <f>SUMIFS($M$3:M69, $D$3:D69, D69, $V$3:V69, "Yes")</f>
        <v>0</v>
      </c>
      <c r="O69" s="48" t="str">
        <f t="shared" si="6"/>
        <v/>
      </c>
      <c r="P69" s="49"/>
      <c r="Q69" s="50">
        <f t="shared" si="4"/>
        <v>0</v>
      </c>
      <c r="R69" s="43"/>
      <c r="S69" s="43"/>
      <c r="T69" s="43"/>
      <c r="U69" s="51"/>
      <c r="AQ69" s="19"/>
    </row>
    <row r="70" spans="1:43" x14ac:dyDescent="0.2">
      <c r="A70" s="41"/>
      <c r="B70" s="42"/>
      <c r="C70" s="43"/>
      <c r="D70" s="43"/>
      <c r="E70" s="43"/>
      <c r="F70" s="44"/>
      <c r="G70" s="44">
        <f>SUMIFS(F$3:F70, D$3:D70, D70, V$3:V70, "Yes")</f>
        <v>0</v>
      </c>
      <c r="H70" s="45"/>
      <c r="I70" s="46">
        <f>IFERROR(VLOOKUP(D70,Kurse!$A:$E,2,FALSE),0)</f>
        <v>0</v>
      </c>
      <c r="J70" s="47"/>
      <c r="K70" s="47">
        <f>SUMIFS($J$3:J70, $D$3:D70, D70, $V$3:V70, "Yes")</f>
        <v>0</v>
      </c>
      <c r="L70" s="47"/>
      <c r="M70" s="47" t="str">
        <f t="shared" si="5"/>
        <v/>
      </c>
      <c r="N70" s="47">
        <f>SUMIFS($M$3:M70, $D$3:D70, D70, $V$3:V70, "Yes")</f>
        <v>0</v>
      </c>
      <c r="O70" s="48" t="str">
        <f t="shared" si="6"/>
        <v/>
      </c>
      <c r="P70" s="49"/>
      <c r="Q70" s="50">
        <f t="shared" si="4"/>
        <v>0</v>
      </c>
      <c r="R70" s="43"/>
      <c r="S70" s="43"/>
      <c r="T70" s="43"/>
      <c r="U70" s="51"/>
      <c r="AQ70" s="19"/>
    </row>
    <row r="71" spans="1:43" x14ac:dyDescent="0.2">
      <c r="A71" s="41"/>
      <c r="B71" s="42"/>
      <c r="C71" s="43"/>
      <c r="D71" s="43"/>
      <c r="E71" s="43"/>
      <c r="F71" s="44"/>
      <c r="G71" s="44">
        <f>SUMIFS(F$3:F71, D$3:D71, D71, V$3:V71, "Yes")</f>
        <v>0</v>
      </c>
      <c r="H71" s="45"/>
      <c r="I71" s="46">
        <f>IFERROR(VLOOKUP(D71,Kurse!$A:$E,2,FALSE),0)</f>
        <v>0</v>
      </c>
      <c r="J71" s="47"/>
      <c r="K71" s="47">
        <f>SUMIFS($J$3:J71, $D$3:D71, D71, $V$3:V71, "Yes")</f>
        <v>0</v>
      </c>
      <c r="L71" s="47"/>
      <c r="M71" s="47" t="str">
        <f t="shared" si="5"/>
        <v/>
      </c>
      <c r="N71" s="47">
        <f>SUMIFS($M$3:M71, $D$3:D71, D71, $V$3:V71, "Yes")</f>
        <v>0</v>
      </c>
      <c r="O71" s="48" t="str">
        <f t="shared" si="6"/>
        <v/>
      </c>
      <c r="P71" s="49"/>
      <c r="Q71" s="50">
        <f t="shared" si="4"/>
        <v>0</v>
      </c>
      <c r="R71" s="43"/>
      <c r="S71" s="43"/>
      <c r="T71" s="43"/>
      <c r="U71" s="51"/>
      <c r="AQ71" s="19"/>
    </row>
    <row r="72" spans="1:43" x14ac:dyDescent="0.2">
      <c r="A72" s="41"/>
      <c r="B72" s="42"/>
      <c r="C72" s="43"/>
      <c r="D72" s="43"/>
      <c r="E72" s="43"/>
      <c r="F72" s="44"/>
      <c r="G72" s="44">
        <f>SUMIFS(F$3:F72, D$3:D72, D72, V$3:V72, "Yes")</f>
        <v>0</v>
      </c>
      <c r="H72" s="45"/>
      <c r="I72" s="46">
        <f>IFERROR(VLOOKUP(D72,Kurse!$A:$E,2,FALSE),0)</f>
        <v>0</v>
      </c>
      <c r="J72" s="47"/>
      <c r="K72" s="47">
        <f>SUMIFS($J$3:J72, $D$3:D72, D72, $V$3:V72, "Yes")</f>
        <v>0</v>
      </c>
      <c r="L72" s="47"/>
      <c r="M72" s="47" t="str">
        <f t="shared" si="5"/>
        <v/>
      </c>
      <c r="N72" s="47">
        <f>SUMIFS($M$3:M72, $D$3:D72, D72, $V$3:V72, "Yes")</f>
        <v>0</v>
      </c>
      <c r="O72" s="48" t="str">
        <f t="shared" si="6"/>
        <v/>
      </c>
      <c r="P72" s="49"/>
      <c r="Q72" s="50">
        <f t="shared" si="4"/>
        <v>0</v>
      </c>
      <c r="R72" s="43"/>
      <c r="S72" s="43"/>
      <c r="T72" s="43"/>
      <c r="U72" s="51"/>
      <c r="AQ72" s="19"/>
    </row>
    <row r="73" spans="1:43" x14ac:dyDescent="0.2">
      <c r="A73" s="41"/>
      <c r="B73" s="42"/>
      <c r="C73" s="43"/>
      <c r="D73" s="43"/>
      <c r="E73" s="43"/>
      <c r="F73" s="44"/>
      <c r="G73" s="44">
        <f>SUMIFS(F$3:F73, D$3:D73, D73, V$3:V73, "Yes")</f>
        <v>0</v>
      </c>
      <c r="H73" s="45"/>
      <c r="I73" s="46">
        <f>IFERROR(VLOOKUP(D73,Kurse!$A:$E,2,FALSE),0)</f>
        <v>0</v>
      </c>
      <c r="J73" s="47"/>
      <c r="K73" s="47">
        <f>SUMIFS($J$3:J73, $D$3:D73, D73, $V$3:V73, "Yes")</f>
        <v>0</v>
      </c>
      <c r="L73" s="47"/>
      <c r="M73" s="47" t="str">
        <f t="shared" si="5"/>
        <v/>
      </c>
      <c r="N73" s="47">
        <f>SUMIFS($M$3:M73, $D$3:D73, D73, $V$3:V73, "Yes")</f>
        <v>0</v>
      </c>
      <c r="O73" s="48" t="str">
        <f t="shared" si="6"/>
        <v/>
      </c>
      <c r="P73" s="49"/>
      <c r="Q73" s="50">
        <f t="shared" si="4"/>
        <v>0</v>
      </c>
      <c r="R73" s="43"/>
      <c r="S73" s="43"/>
      <c r="T73" s="43"/>
      <c r="U73" s="51"/>
      <c r="AQ73" s="19"/>
    </row>
    <row r="74" spans="1:43" x14ac:dyDescent="0.2">
      <c r="A74" s="41"/>
      <c r="B74" s="42"/>
      <c r="C74" s="43"/>
      <c r="D74" s="43"/>
      <c r="E74" s="43"/>
      <c r="F74" s="44"/>
      <c r="G74" s="44">
        <f>SUMIFS(F$3:F74, D$3:D74, D74, V$3:V74, "Yes")</f>
        <v>0</v>
      </c>
      <c r="H74" s="45"/>
      <c r="I74" s="46">
        <f>IFERROR(VLOOKUP(D74,Kurse!$A:$E,2,FALSE),0)</f>
        <v>0</v>
      </c>
      <c r="J74" s="47"/>
      <c r="K74" s="47">
        <f>SUMIFS($J$3:J74, $D$3:D74, D74, $V$3:V74, "Yes")</f>
        <v>0</v>
      </c>
      <c r="L74" s="47"/>
      <c r="M74" s="47" t="str">
        <f t="shared" si="5"/>
        <v/>
      </c>
      <c r="N74" s="47">
        <f>SUMIFS($M$3:M74, $D$3:D74, D74, $V$3:V74, "Yes")</f>
        <v>0</v>
      </c>
      <c r="O74" s="48" t="str">
        <f t="shared" si="6"/>
        <v/>
      </c>
      <c r="P74" s="49"/>
      <c r="Q74" s="50">
        <f t="shared" si="4"/>
        <v>0</v>
      </c>
      <c r="R74" s="43"/>
      <c r="S74" s="43"/>
      <c r="T74" s="43"/>
      <c r="U74" s="51"/>
      <c r="AQ74" s="19"/>
    </row>
    <row r="75" spans="1:43" x14ac:dyDescent="0.2">
      <c r="A75" s="41"/>
      <c r="B75" s="42"/>
      <c r="C75" s="43"/>
      <c r="D75" s="43"/>
      <c r="E75" s="43"/>
      <c r="F75" s="44"/>
      <c r="G75" s="44">
        <f>SUMIFS(F$3:F75, D$3:D75, D75, V$3:V75, "Yes")</f>
        <v>0</v>
      </c>
      <c r="H75" s="45"/>
      <c r="I75" s="46">
        <f>IFERROR(VLOOKUP(D75,Kurse!$A:$E,2,FALSE),0)</f>
        <v>0</v>
      </c>
      <c r="J75" s="47"/>
      <c r="K75" s="47">
        <f>SUMIFS($J$3:J75, $D$3:D75, D75, $V$3:V75, "Yes")</f>
        <v>0</v>
      </c>
      <c r="L75" s="47"/>
      <c r="M75" s="47" t="str">
        <f t="shared" si="5"/>
        <v/>
      </c>
      <c r="N75" s="47">
        <f>SUMIFS($M$3:M75, $D$3:D75, D75, $V$3:V75, "Yes")</f>
        <v>0</v>
      </c>
      <c r="O75" s="48" t="str">
        <f t="shared" si="6"/>
        <v/>
      </c>
      <c r="P75" s="49"/>
      <c r="Q75" s="50">
        <f t="shared" si="4"/>
        <v>0</v>
      </c>
      <c r="R75" s="43"/>
      <c r="S75" s="43"/>
      <c r="T75" s="43"/>
      <c r="U75" s="51"/>
      <c r="AQ75" s="19"/>
    </row>
    <row r="76" spans="1:43" x14ac:dyDescent="0.2">
      <c r="A76" s="41"/>
      <c r="B76" s="42"/>
      <c r="C76" s="43"/>
      <c r="D76" s="43"/>
      <c r="E76" s="43"/>
      <c r="F76" s="44"/>
      <c r="G76" s="44">
        <f>SUMIFS(F$3:F76, D$3:D76, D76, V$3:V76, "Yes")</f>
        <v>0</v>
      </c>
      <c r="H76" s="45"/>
      <c r="I76" s="46">
        <f>IFERROR(VLOOKUP(D76,Kurse!$A:$E,2,FALSE),0)</f>
        <v>0</v>
      </c>
      <c r="J76" s="47"/>
      <c r="K76" s="47">
        <f>SUMIFS($J$3:J76, $D$3:D76, D76, $V$3:V76, "Yes")</f>
        <v>0</v>
      </c>
      <c r="L76" s="47"/>
      <c r="M76" s="47" t="str">
        <f t="shared" si="5"/>
        <v/>
      </c>
      <c r="N76" s="47">
        <f>SUMIFS($M$3:M76, $D$3:D76, D76, $V$3:V76, "Yes")</f>
        <v>0</v>
      </c>
      <c r="O76" s="48" t="str">
        <f t="shared" si="6"/>
        <v/>
      </c>
      <c r="P76" s="49"/>
      <c r="Q76" s="50">
        <f t="shared" si="4"/>
        <v>0</v>
      </c>
      <c r="R76" s="43"/>
      <c r="S76" s="43"/>
      <c r="T76" s="43"/>
      <c r="U76" s="51"/>
      <c r="AQ76" s="19"/>
    </row>
    <row r="77" spans="1:43" x14ac:dyDescent="0.2">
      <c r="A77" s="41"/>
      <c r="B77" s="42"/>
      <c r="C77" s="43"/>
      <c r="D77" s="43"/>
      <c r="E77" s="43"/>
      <c r="F77" s="44"/>
      <c r="G77" s="44">
        <f>SUMIFS(F$3:F77, D$3:D77, D77, V$3:V77, "Yes")</f>
        <v>0</v>
      </c>
      <c r="H77" s="45"/>
      <c r="I77" s="46">
        <f>IFERROR(VLOOKUP(D77,Kurse!$A:$E,2,FALSE),0)</f>
        <v>0</v>
      </c>
      <c r="J77" s="47"/>
      <c r="K77" s="47">
        <f>SUMIFS($J$3:J77, $D$3:D77, D77, $V$3:V77, "Yes")</f>
        <v>0</v>
      </c>
      <c r="L77" s="47"/>
      <c r="M77" s="47" t="str">
        <f t="shared" si="5"/>
        <v/>
      </c>
      <c r="N77" s="47">
        <f>SUMIFS($M$3:M77, $D$3:D77, D77, $V$3:V77, "Yes")</f>
        <v>0</v>
      </c>
      <c r="O77" s="48" t="str">
        <f t="shared" si="6"/>
        <v/>
      </c>
      <c r="P77" s="49"/>
      <c r="Q77" s="50">
        <f t="shared" si="4"/>
        <v>0</v>
      </c>
      <c r="R77" s="43"/>
      <c r="S77" s="43"/>
      <c r="T77" s="43"/>
      <c r="U77" s="51"/>
      <c r="AQ77" s="19"/>
    </row>
    <row r="78" spans="1:43" x14ac:dyDescent="0.2">
      <c r="A78" s="41"/>
      <c r="B78" s="42"/>
      <c r="C78" s="43"/>
      <c r="D78" s="43"/>
      <c r="E78" s="43"/>
      <c r="F78" s="44"/>
      <c r="G78" s="44">
        <f>SUMIFS(F$3:F78, D$3:D78, D78, V$3:V78, "Yes")</f>
        <v>0</v>
      </c>
      <c r="H78" s="45"/>
      <c r="I78" s="46">
        <f>IFERROR(VLOOKUP(D78,Kurse!$A:$E,2,FALSE),0)</f>
        <v>0</v>
      </c>
      <c r="J78" s="47"/>
      <c r="K78" s="47">
        <f>SUMIFS($J$3:J78, $D$3:D78, D78, $V$3:V78, "Yes")</f>
        <v>0</v>
      </c>
      <c r="L78" s="47"/>
      <c r="M78" s="47" t="str">
        <f t="shared" si="5"/>
        <v/>
      </c>
      <c r="N78" s="47">
        <f>SUMIFS($M$3:M78, $D$3:D78, D78, $V$3:V78, "Yes")</f>
        <v>0</v>
      </c>
      <c r="O78" s="48" t="str">
        <f t="shared" si="6"/>
        <v/>
      </c>
      <c r="P78" s="49"/>
      <c r="Q78" s="50">
        <f t="shared" si="4"/>
        <v>0</v>
      </c>
      <c r="R78" s="43"/>
      <c r="S78" s="43"/>
      <c r="T78" s="43"/>
      <c r="U78" s="51"/>
      <c r="AQ78" s="19"/>
    </row>
    <row r="79" spans="1:43" x14ac:dyDescent="0.2">
      <c r="A79" s="41"/>
      <c r="B79" s="42"/>
      <c r="C79" s="43"/>
      <c r="D79" s="43"/>
      <c r="E79" s="43"/>
      <c r="F79" s="44"/>
      <c r="G79" s="44">
        <f>SUMIFS(F$3:F79, D$3:D79, D79, V$3:V79, "Yes")</f>
        <v>0</v>
      </c>
      <c r="H79" s="45"/>
      <c r="I79" s="46">
        <f>IFERROR(VLOOKUP(D79,Kurse!$A:$E,2,FALSE),0)</f>
        <v>0</v>
      </c>
      <c r="J79" s="47"/>
      <c r="K79" s="47">
        <f>SUMIFS($J$3:J79, $D$3:D79, D79, $V$3:V79, "Yes")</f>
        <v>0</v>
      </c>
      <c r="L79" s="47"/>
      <c r="M79" s="47" t="str">
        <f t="shared" si="5"/>
        <v/>
      </c>
      <c r="N79" s="47">
        <f>SUMIFS($M$3:M79, $D$3:D79, D79, $V$3:V79, "Yes")</f>
        <v>0</v>
      </c>
      <c r="O79" s="48" t="str">
        <f t="shared" si="6"/>
        <v/>
      </c>
      <c r="P79" s="49"/>
      <c r="Q79" s="50">
        <f t="shared" si="4"/>
        <v>0</v>
      </c>
      <c r="R79" s="43"/>
      <c r="S79" s="43"/>
      <c r="T79" s="43"/>
      <c r="U79" s="51"/>
      <c r="AQ79" s="19"/>
    </row>
    <row r="80" spans="1:43" x14ac:dyDescent="0.2">
      <c r="A80" s="41"/>
      <c r="B80" s="42"/>
      <c r="C80" s="43"/>
      <c r="D80" s="43"/>
      <c r="E80" s="43"/>
      <c r="F80" s="44"/>
      <c r="G80" s="44">
        <f>SUMIFS(F$3:F80, D$3:D80, D80, V$3:V80, "Yes")</f>
        <v>0</v>
      </c>
      <c r="H80" s="45"/>
      <c r="I80" s="46">
        <f>IFERROR(VLOOKUP(D80,Kurse!$A:$E,2,FALSE),0)</f>
        <v>0</v>
      </c>
      <c r="J80" s="47"/>
      <c r="K80" s="47">
        <f>SUMIFS($J$3:J80, $D$3:D80, D80, $V$3:V80, "Yes")</f>
        <v>0</v>
      </c>
      <c r="L80" s="47"/>
      <c r="M80" s="47" t="str">
        <f t="shared" si="5"/>
        <v/>
      </c>
      <c r="N80" s="47">
        <f>SUMIFS($M$3:M80, $D$3:D80, D80, $V$3:V80, "Yes")</f>
        <v>0</v>
      </c>
      <c r="O80" s="48" t="str">
        <f t="shared" si="6"/>
        <v/>
      </c>
      <c r="P80" s="49"/>
      <c r="Q80" s="50">
        <f t="shared" si="4"/>
        <v>0</v>
      </c>
      <c r="R80" s="43"/>
      <c r="S80" s="43"/>
      <c r="T80" s="43"/>
      <c r="U80" s="51"/>
      <c r="AQ80" s="19"/>
    </row>
    <row r="81" spans="1:43" x14ac:dyDescent="0.2">
      <c r="A81" s="41"/>
      <c r="B81" s="42"/>
      <c r="C81" s="43"/>
      <c r="D81" s="43"/>
      <c r="E81" s="43"/>
      <c r="F81" s="44"/>
      <c r="G81" s="44">
        <f>SUMIFS(F$3:F81, D$3:D81, D81, V$3:V81, "Yes")</f>
        <v>0</v>
      </c>
      <c r="H81" s="45"/>
      <c r="I81" s="46">
        <f>IFERROR(VLOOKUP(D81,Kurse!$A:$E,2,FALSE),0)</f>
        <v>0</v>
      </c>
      <c r="J81" s="47"/>
      <c r="K81" s="47">
        <f>SUMIFS($J$3:J81, $D$3:D81, D81, $V$3:V81, "Yes")</f>
        <v>0</v>
      </c>
      <c r="L81" s="47"/>
      <c r="M81" s="47" t="str">
        <f t="shared" si="5"/>
        <v/>
      </c>
      <c r="N81" s="47">
        <f>SUMIFS($M$3:M81, $D$3:D81, D81, $V$3:V81, "Yes")</f>
        <v>0</v>
      </c>
      <c r="O81" s="48" t="str">
        <f t="shared" si="6"/>
        <v/>
      </c>
      <c r="P81" s="49"/>
      <c r="Q81" s="50">
        <f t="shared" si="4"/>
        <v>0</v>
      </c>
      <c r="R81" s="43"/>
      <c r="S81" s="43"/>
      <c r="T81" s="43"/>
      <c r="U81" s="51"/>
      <c r="AQ81" s="19"/>
    </row>
    <row r="82" spans="1:43" x14ac:dyDescent="0.2">
      <c r="A82" s="41"/>
      <c r="B82" s="42"/>
      <c r="C82" s="43"/>
      <c r="D82" s="43"/>
      <c r="E82" s="43"/>
      <c r="F82" s="44"/>
      <c r="G82" s="44">
        <f>SUMIFS(F$3:F82, D$3:D82, D82, V$3:V82, "Yes")</f>
        <v>0</v>
      </c>
      <c r="H82" s="45"/>
      <c r="I82" s="46">
        <f>IFERROR(VLOOKUP(D82,Kurse!$A:$E,2,FALSE),0)</f>
        <v>0</v>
      </c>
      <c r="J82" s="47"/>
      <c r="K82" s="47">
        <f>SUMIFS($J$3:J82, $D$3:D82, D82, $V$3:V82, "Yes")</f>
        <v>0</v>
      </c>
      <c r="L82" s="47"/>
      <c r="M82" s="47" t="str">
        <f t="shared" si="5"/>
        <v/>
      </c>
      <c r="N82" s="47">
        <f>SUMIFS($M$3:M82, $D$3:D82, D82, $V$3:V82, "Yes")</f>
        <v>0</v>
      </c>
      <c r="O82" s="48" t="str">
        <f t="shared" si="6"/>
        <v/>
      </c>
      <c r="P82" s="49"/>
      <c r="Q82" s="50">
        <f t="shared" si="4"/>
        <v>0</v>
      </c>
      <c r="R82" s="43"/>
      <c r="S82" s="43"/>
      <c r="T82" s="43"/>
      <c r="U82" s="51"/>
      <c r="AQ82" s="19"/>
    </row>
    <row r="83" spans="1:43" x14ac:dyDescent="0.2">
      <c r="A83" s="41"/>
      <c r="B83" s="42"/>
      <c r="C83" s="43"/>
      <c r="D83" s="43"/>
      <c r="E83" s="43"/>
      <c r="F83" s="44"/>
      <c r="G83" s="44">
        <f>SUMIFS(F$3:F83, D$3:D83, D83, V$3:V83, "Yes")</f>
        <v>0</v>
      </c>
      <c r="H83" s="45"/>
      <c r="I83" s="46">
        <f>IFERROR(VLOOKUP(D83,Kurse!$A:$E,2,FALSE),0)</f>
        <v>0</v>
      </c>
      <c r="J83" s="47"/>
      <c r="K83" s="47">
        <f>SUMIFS($J$3:J83, $D$3:D83, D83, $V$3:V83, "Yes")</f>
        <v>0</v>
      </c>
      <c r="L83" s="47"/>
      <c r="M83" s="47" t="str">
        <f t="shared" si="5"/>
        <v/>
      </c>
      <c r="N83" s="47">
        <f>SUMIFS($M$3:M83, $D$3:D83, D83, $V$3:V83, "Yes")</f>
        <v>0</v>
      </c>
      <c r="O83" s="48" t="str">
        <f t="shared" si="6"/>
        <v/>
      </c>
      <c r="P83" s="49"/>
      <c r="Q83" s="50">
        <f t="shared" si="4"/>
        <v>0</v>
      </c>
      <c r="R83" s="43"/>
      <c r="S83" s="43"/>
      <c r="T83" s="43"/>
      <c r="U83" s="51"/>
      <c r="AQ83" s="19"/>
    </row>
    <row r="84" spans="1:43" x14ac:dyDescent="0.2">
      <c r="A84" s="41"/>
      <c r="B84" s="42"/>
      <c r="C84" s="43"/>
      <c r="D84" s="43"/>
      <c r="E84" s="43"/>
      <c r="F84" s="44"/>
      <c r="G84" s="44">
        <f>SUMIFS(F$3:F84, D$3:D84, D84, V$3:V84, "Yes")</f>
        <v>0</v>
      </c>
      <c r="H84" s="45"/>
      <c r="I84" s="46">
        <f>IFERROR(VLOOKUP(D84,Kurse!$A:$E,2,FALSE),0)</f>
        <v>0</v>
      </c>
      <c r="J84" s="47"/>
      <c r="K84" s="47">
        <f>SUMIFS($J$3:J84, $D$3:D84, D84, $V$3:V84, "Yes")</f>
        <v>0</v>
      </c>
      <c r="L84" s="47"/>
      <c r="M84" s="47" t="str">
        <f t="shared" si="5"/>
        <v/>
      </c>
      <c r="N84" s="47">
        <f>SUMIFS($M$3:M84, $D$3:D84, D84, $V$3:V84, "Yes")</f>
        <v>0</v>
      </c>
      <c r="O84" s="48" t="str">
        <f t="shared" si="6"/>
        <v/>
      </c>
      <c r="P84" s="49"/>
      <c r="Q84" s="50">
        <f t="shared" si="4"/>
        <v>0</v>
      </c>
      <c r="R84" s="43"/>
      <c r="S84" s="43"/>
      <c r="T84" s="43"/>
      <c r="U84" s="51"/>
      <c r="AQ84" s="19"/>
    </row>
    <row r="85" spans="1:43" x14ac:dyDescent="0.2">
      <c r="A85" s="41"/>
      <c r="B85" s="42"/>
      <c r="C85" s="43"/>
      <c r="D85" s="43"/>
      <c r="E85" s="43"/>
      <c r="F85" s="44"/>
      <c r="G85" s="44">
        <f>SUMIFS(F$3:F85, D$3:D85, D85, V$3:V85, "Yes")</f>
        <v>0</v>
      </c>
      <c r="H85" s="45"/>
      <c r="I85" s="46">
        <f>IFERROR(VLOOKUP(D85,Kurse!$A:$E,2,FALSE),0)</f>
        <v>0</v>
      </c>
      <c r="J85" s="47"/>
      <c r="K85" s="47">
        <f>SUMIFS($J$3:J85, $D$3:D85, D85, $V$3:V85, "Yes")</f>
        <v>0</v>
      </c>
      <c r="L85" s="47"/>
      <c r="M85" s="47" t="str">
        <f t="shared" si="5"/>
        <v/>
      </c>
      <c r="N85" s="47">
        <f>SUMIFS($M$3:M85, $D$3:D85, D85, $V$3:V85, "Yes")</f>
        <v>0</v>
      </c>
      <c r="O85" s="48" t="str">
        <f t="shared" si="6"/>
        <v/>
      </c>
      <c r="P85" s="49"/>
      <c r="Q85" s="50">
        <f t="shared" si="4"/>
        <v>0</v>
      </c>
      <c r="R85" s="43"/>
      <c r="S85" s="43"/>
      <c r="T85" s="43"/>
      <c r="U85" s="51"/>
      <c r="AQ85" s="19"/>
    </row>
    <row r="86" spans="1:43" x14ac:dyDescent="0.2">
      <c r="A86" s="41"/>
      <c r="B86" s="42"/>
      <c r="C86" s="43"/>
      <c r="D86" s="43"/>
      <c r="E86" s="43"/>
      <c r="F86" s="44"/>
      <c r="G86" s="44">
        <f>SUMIFS(F$3:F86, D$3:D86, D86, V$3:V86, "Yes")</f>
        <v>0</v>
      </c>
      <c r="H86" s="45"/>
      <c r="I86" s="46">
        <f>IFERROR(VLOOKUP(D86,Kurse!$A:$E,2,FALSE),0)</f>
        <v>0</v>
      </c>
      <c r="J86" s="47"/>
      <c r="K86" s="47">
        <f>SUMIFS($J$3:J86, $D$3:D86, D86, $V$3:V86, "Yes")</f>
        <v>0</v>
      </c>
      <c r="L86" s="47"/>
      <c r="M86" s="47" t="str">
        <f t="shared" si="5"/>
        <v/>
      </c>
      <c r="N86" s="47">
        <f>SUMIFS($M$3:M86, $D$3:D86, D86, $V$3:V86, "Yes")</f>
        <v>0</v>
      </c>
      <c r="O86" s="48" t="str">
        <f t="shared" si="6"/>
        <v/>
      </c>
      <c r="P86" s="49"/>
      <c r="Q86" s="50">
        <f t="shared" si="4"/>
        <v>0</v>
      </c>
      <c r="R86" s="43"/>
      <c r="S86" s="43"/>
      <c r="T86" s="43"/>
      <c r="U86" s="51"/>
      <c r="AQ86" s="19"/>
    </row>
    <row r="87" spans="1:43" x14ac:dyDescent="0.2">
      <c r="A87" s="41"/>
      <c r="B87" s="42"/>
      <c r="C87" s="43"/>
      <c r="D87" s="43"/>
      <c r="E87" s="43"/>
      <c r="F87" s="44"/>
      <c r="G87" s="44">
        <f>SUMIFS(F$3:F87, D$3:D87, D87, V$3:V87, "Yes")</f>
        <v>0</v>
      </c>
      <c r="H87" s="45"/>
      <c r="I87" s="46">
        <f>IFERROR(VLOOKUP(D87,Kurse!$A:$E,2,FALSE),0)</f>
        <v>0</v>
      </c>
      <c r="J87" s="47"/>
      <c r="K87" s="47">
        <f>SUMIFS($J$3:J87, $D$3:D87, D87, $V$3:V87, "Yes")</f>
        <v>0</v>
      </c>
      <c r="L87" s="47"/>
      <c r="M87" s="47" t="str">
        <f t="shared" si="5"/>
        <v/>
      </c>
      <c r="N87" s="47">
        <f>SUMIFS($M$3:M87, $D$3:D87, D87, $V$3:V87, "Yes")</f>
        <v>0</v>
      </c>
      <c r="O87" s="48" t="str">
        <f t="shared" si="6"/>
        <v/>
      </c>
      <c r="P87" s="49"/>
      <c r="Q87" s="50">
        <f t="shared" si="4"/>
        <v>0</v>
      </c>
      <c r="R87" s="43"/>
      <c r="S87" s="43"/>
      <c r="T87" s="43"/>
      <c r="U87" s="51"/>
      <c r="AQ87" s="19"/>
    </row>
    <row r="88" spans="1:43" x14ac:dyDescent="0.2">
      <c r="A88" s="41"/>
      <c r="B88" s="42"/>
      <c r="C88" s="43"/>
      <c r="D88" s="43"/>
      <c r="E88" s="43"/>
      <c r="F88" s="44"/>
      <c r="G88" s="44">
        <f>SUMIFS(F$3:F88, D$3:D88, D88, V$3:V88, "Yes")</f>
        <v>0</v>
      </c>
      <c r="H88" s="45"/>
      <c r="I88" s="46">
        <f>IFERROR(VLOOKUP(D88,Kurse!$A:$E,2,FALSE),0)</f>
        <v>0</v>
      </c>
      <c r="J88" s="47"/>
      <c r="K88" s="47">
        <f>SUMIFS($J$3:J88, $D$3:D88, D88, $V$3:V88, "Yes")</f>
        <v>0</v>
      </c>
      <c r="L88" s="47"/>
      <c r="M88" s="47" t="str">
        <f t="shared" si="5"/>
        <v/>
      </c>
      <c r="N88" s="47">
        <f>SUMIFS($M$3:M88, $D$3:D88, D88, $V$3:V88, "Yes")</f>
        <v>0</v>
      </c>
      <c r="O88" s="48" t="str">
        <f t="shared" si="6"/>
        <v/>
      </c>
      <c r="P88" s="49"/>
      <c r="Q88" s="50">
        <f t="shared" si="4"/>
        <v>0</v>
      </c>
      <c r="R88" s="43"/>
      <c r="S88" s="43"/>
      <c r="T88" s="43"/>
      <c r="U88" s="51"/>
      <c r="AQ88" s="19"/>
    </row>
    <row r="89" spans="1:43" x14ac:dyDescent="0.2">
      <c r="A89" s="41"/>
      <c r="B89" s="42"/>
      <c r="C89" s="43"/>
      <c r="D89" s="43"/>
      <c r="E89" s="43"/>
      <c r="F89" s="44"/>
      <c r="G89" s="44">
        <f>SUMIFS(F$3:F89, D$3:D89, D89, V$3:V89, "Yes")</f>
        <v>0</v>
      </c>
      <c r="H89" s="45"/>
      <c r="I89" s="46">
        <f>IFERROR(VLOOKUP(D89,Kurse!$A:$E,2,FALSE),0)</f>
        <v>0</v>
      </c>
      <c r="J89" s="47"/>
      <c r="K89" s="47">
        <f>SUMIFS($J$3:J89, $D$3:D89, D89, $V$3:V89, "Yes")</f>
        <v>0</v>
      </c>
      <c r="L89" s="47"/>
      <c r="M89" s="47" t="str">
        <f t="shared" si="5"/>
        <v/>
      </c>
      <c r="N89" s="47">
        <f>SUMIFS($M$3:M89, $D$3:D89, D89, $V$3:V89, "Yes")</f>
        <v>0</v>
      </c>
      <c r="O89" s="48" t="str">
        <f t="shared" si="6"/>
        <v/>
      </c>
      <c r="P89" s="49"/>
      <c r="Q89" s="50">
        <f t="shared" si="4"/>
        <v>0</v>
      </c>
      <c r="R89" s="43"/>
      <c r="S89" s="43"/>
      <c r="T89" s="43"/>
      <c r="U89" s="51"/>
      <c r="AQ89" s="19"/>
    </row>
    <row r="90" spans="1:43" x14ac:dyDescent="0.2">
      <c r="A90" s="41"/>
      <c r="B90" s="42"/>
      <c r="C90" s="43"/>
      <c r="D90" s="43"/>
      <c r="E90" s="43"/>
      <c r="F90" s="44"/>
      <c r="G90" s="44">
        <f>SUMIFS(F$3:F90, D$3:D90, D90, V$3:V90, "Yes")</f>
        <v>0</v>
      </c>
      <c r="H90" s="45"/>
      <c r="I90" s="46">
        <f>IFERROR(VLOOKUP(D90,Kurse!$A:$E,2,FALSE),0)</f>
        <v>0</v>
      </c>
      <c r="J90" s="47"/>
      <c r="K90" s="47">
        <f>SUMIFS($J$3:J90, $D$3:D90, D90, $V$3:V90, "Yes")</f>
        <v>0</v>
      </c>
      <c r="L90" s="47"/>
      <c r="M90" s="47" t="str">
        <f t="shared" si="5"/>
        <v/>
      </c>
      <c r="N90" s="47">
        <f>SUMIFS($M$3:M90, $D$3:D90, D90, $V$3:V90, "Yes")</f>
        <v>0</v>
      </c>
      <c r="O90" s="48" t="str">
        <f t="shared" si="6"/>
        <v/>
      </c>
      <c r="P90" s="49"/>
      <c r="Q90" s="50">
        <f t="shared" si="4"/>
        <v>0</v>
      </c>
      <c r="R90" s="43"/>
      <c r="S90" s="43"/>
      <c r="T90" s="43"/>
      <c r="U90" s="51"/>
      <c r="AQ90" s="19"/>
    </row>
    <row r="91" spans="1:43" x14ac:dyDescent="0.2">
      <c r="A91" s="41"/>
      <c r="B91" s="42"/>
      <c r="C91" s="43"/>
      <c r="D91" s="43"/>
      <c r="E91" s="43"/>
      <c r="F91" s="44"/>
      <c r="G91" s="44">
        <f>SUMIFS(F$3:F91, D$3:D91, D91, V$3:V91, "Yes")</f>
        <v>0</v>
      </c>
      <c r="H91" s="45"/>
      <c r="I91" s="46">
        <f>IFERROR(VLOOKUP(D91,Kurse!$A:$E,2,FALSE),0)</f>
        <v>0</v>
      </c>
      <c r="J91" s="47"/>
      <c r="K91" s="47">
        <f>SUMIFS($J$3:J91, $D$3:D91, D91, $V$3:V91, "Yes")</f>
        <v>0</v>
      </c>
      <c r="L91" s="47"/>
      <c r="M91" s="47" t="str">
        <f t="shared" si="5"/>
        <v/>
      </c>
      <c r="N91" s="47">
        <f>SUMIFS($M$3:M91, $D$3:D91, D91, $V$3:V91, "Yes")</f>
        <v>0</v>
      </c>
      <c r="O91" s="48" t="str">
        <f t="shared" si="6"/>
        <v/>
      </c>
      <c r="P91" s="49"/>
      <c r="Q91" s="50">
        <f t="shared" si="4"/>
        <v>0</v>
      </c>
      <c r="R91" s="43"/>
      <c r="S91" s="43"/>
      <c r="T91" s="43"/>
      <c r="U91" s="51"/>
      <c r="AQ91" s="19"/>
    </row>
    <row r="92" spans="1:43" x14ac:dyDescent="0.2">
      <c r="A92" s="41"/>
      <c r="B92" s="42"/>
      <c r="C92" s="43"/>
      <c r="D92" s="43"/>
      <c r="E92" s="43"/>
      <c r="F92" s="44"/>
      <c r="G92" s="44">
        <f>SUMIFS(F$3:F92, D$3:D92, D92, V$3:V92, "Yes")</f>
        <v>0</v>
      </c>
      <c r="H92" s="45"/>
      <c r="I92" s="46">
        <f>IFERROR(VLOOKUP(D92,Kurse!$A:$E,2,FALSE),0)</f>
        <v>0</v>
      </c>
      <c r="J92" s="47"/>
      <c r="K92" s="47">
        <f>SUMIFS($J$3:J92, $D$3:D92, D92, $V$3:V92, "Yes")</f>
        <v>0</v>
      </c>
      <c r="L92" s="47"/>
      <c r="M92" s="47" t="str">
        <f t="shared" si="5"/>
        <v/>
      </c>
      <c r="N92" s="47">
        <f>SUMIFS($M$3:M92, $D$3:D92, D92, $V$3:V92, "Yes")</f>
        <v>0</v>
      </c>
      <c r="O92" s="48" t="str">
        <f t="shared" si="6"/>
        <v/>
      </c>
      <c r="P92" s="49"/>
      <c r="Q92" s="50">
        <f t="shared" si="4"/>
        <v>0</v>
      </c>
      <c r="R92" s="43"/>
      <c r="S92" s="43"/>
      <c r="T92" s="43"/>
      <c r="U92" s="51"/>
      <c r="AQ92" s="19"/>
    </row>
    <row r="93" spans="1:43" x14ac:dyDescent="0.2">
      <c r="A93" s="41"/>
      <c r="B93" s="42"/>
      <c r="C93" s="43"/>
      <c r="D93" s="43"/>
      <c r="E93" s="43"/>
      <c r="F93" s="44"/>
      <c r="G93" s="44">
        <f>SUMIFS(F$3:F93, D$3:D93, D93, V$3:V93, "Yes")</f>
        <v>0</v>
      </c>
      <c r="H93" s="45"/>
      <c r="I93" s="46">
        <f>IFERROR(VLOOKUP(D93,Kurse!$A:$E,2,FALSE),0)</f>
        <v>0</v>
      </c>
      <c r="J93" s="47"/>
      <c r="K93" s="47">
        <f>SUMIFS($J$3:J93, $D$3:D93, D93, $V$3:V93, "Yes")</f>
        <v>0</v>
      </c>
      <c r="L93" s="47"/>
      <c r="M93" s="47" t="str">
        <f t="shared" si="5"/>
        <v/>
      </c>
      <c r="N93" s="47">
        <f>SUMIFS($M$3:M93, $D$3:D93, D93, $V$3:V93, "Yes")</f>
        <v>0</v>
      </c>
      <c r="O93" s="48" t="str">
        <f t="shared" si="6"/>
        <v/>
      </c>
      <c r="P93" s="49"/>
      <c r="Q93" s="50">
        <f t="shared" si="4"/>
        <v>0</v>
      </c>
      <c r="R93" s="43"/>
      <c r="S93" s="43"/>
      <c r="T93" s="43"/>
      <c r="U93" s="51"/>
      <c r="AQ93" s="19"/>
    </row>
    <row r="94" spans="1:43" x14ac:dyDescent="0.2">
      <c r="A94" s="41"/>
      <c r="B94" s="42"/>
      <c r="C94" s="43"/>
      <c r="D94" s="43"/>
      <c r="E94" s="43"/>
      <c r="F94" s="44"/>
      <c r="G94" s="44">
        <f>SUMIFS(F$3:F94, D$3:D94, D94, V$3:V94, "Yes")</f>
        <v>0</v>
      </c>
      <c r="H94" s="45"/>
      <c r="I94" s="46">
        <f>IFERROR(VLOOKUP(D94,Kurse!$A:$E,2,FALSE),0)</f>
        <v>0</v>
      </c>
      <c r="J94" s="47"/>
      <c r="K94" s="47">
        <f>SUMIFS($J$3:J94, $D$3:D94, D94, $V$3:V94, "Yes")</f>
        <v>0</v>
      </c>
      <c r="L94" s="47"/>
      <c r="M94" s="47" t="str">
        <f t="shared" si="5"/>
        <v/>
      </c>
      <c r="N94" s="47">
        <f>SUMIFS($M$3:M94, $D$3:D94, D94, $V$3:V94, "Yes")</f>
        <v>0</v>
      </c>
      <c r="O94" s="48" t="str">
        <f t="shared" si="6"/>
        <v/>
      </c>
      <c r="P94" s="49"/>
      <c r="Q94" s="50">
        <f t="shared" si="4"/>
        <v>0</v>
      </c>
      <c r="R94" s="43"/>
      <c r="S94" s="43"/>
      <c r="T94" s="43"/>
      <c r="U94" s="51"/>
      <c r="AQ94" s="19"/>
    </row>
    <row r="95" spans="1:43" x14ac:dyDescent="0.2">
      <c r="A95" s="41"/>
      <c r="B95" s="42"/>
      <c r="C95" s="43"/>
      <c r="D95" s="43"/>
      <c r="E95" s="43"/>
      <c r="F95" s="44"/>
      <c r="G95" s="44">
        <f>SUMIFS(F$3:F95, D$3:D95, D95, V$3:V95, "Yes")</f>
        <v>0</v>
      </c>
      <c r="H95" s="45"/>
      <c r="I95" s="46">
        <f>IFERROR(VLOOKUP(D95,Kurse!$A:$E,2,FALSE),0)</f>
        <v>0</v>
      </c>
      <c r="J95" s="47"/>
      <c r="K95" s="47">
        <f>SUMIFS($J$3:J95, $D$3:D95, D95, $V$3:V95, "Yes")</f>
        <v>0</v>
      </c>
      <c r="L95" s="47"/>
      <c r="M95" s="47" t="str">
        <f t="shared" si="5"/>
        <v/>
      </c>
      <c r="N95" s="47">
        <f>SUMIFS($M$3:M95, $D$3:D95, D95, $V$3:V95, "Yes")</f>
        <v>0</v>
      </c>
      <c r="O95" s="48" t="str">
        <f t="shared" si="6"/>
        <v/>
      </c>
      <c r="P95" s="49"/>
      <c r="Q95" s="50">
        <f t="shared" si="4"/>
        <v>0</v>
      </c>
      <c r="R95" s="43"/>
      <c r="S95" s="43"/>
      <c r="T95" s="43"/>
      <c r="U95" s="51"/>
      <c r="AQ95" s="19"/>
    </row>
    <row r="96" spans="1:43" x14ac:dyDescent="0.2">
      <c r="A96" s="41"/>
      <c r="B96" s="42"/>
      <c r="C96" s="43"/>
      <c r="D96" s="43"/>
      <c r="E96" s="43"/>
      <c r="F96" s="44"/>
      <c r="G96" s="44">
        <f>SUMIFS(F$3:F96, D$3:D96, D96, V$3:V96, "Yes")</f>
        <v>0</v>
      </c>
      <c r="H96" s="45"/>
      <c r="I96" s="46">
        <f>IFERROR(VLOOKUP(D96,Kurse!$A:$E,2,FALSE),0)</f>
        <v>0</v>
      </c>
      <c r="J96" s="47"/>
      <c r="K96" s="47">
        <f>SUMIFS($J$3:J96, $D$3:D96, D96, $V$3:V96, "Yes")</f>
        <v>0</v>
      </c>
      <c r="L96" s="47"/>
      <c r="M96" s="47" t="str">
        <f t="shared" si="5"/>
        <v/>
      </c>
      <c r="N96" s="47">
        <f>SUMIFS($M$3:M96, $D$3:D96, D96, $V$3:V96, "Yes")</f>
        <v>0</v>
      </c>
      <c r="O96" s="48" t="str">
        <f t="shared" si="6"/>
        <v/>
      </c>
      <c r="P96" s="49"/>
      <c r="Q96" s="50">
        <f t="shared" si="4"/>
        <v>0</v>
      </c>
      <c r="R96" s="43"/>
      <c r="S96" s="43"/>
      <c r="T96" s="43"/>
      <c r="U96" s="51"/>
      <c r="AQ96" s="19"/>
    </row>
    <row r="97" spans="1:43" x14ac:dyDescent="0.2">
      <c r="A97" s="41"/>
      <c r="B97" s="42"/>
      <c r="C97" s="43"/>
      <c r="D97" s="43"/>
      <c r="E97" s="43"/>
      <c r="F97" s="44"/>
      <c r="G97" s="44">
        <f>SUMIFS(F$3:F97, D$3:D97, D97, V$3:V97, "Yes")</f>
        <v>0</v>
      </c>
      <c r="H97" s="45"/>
      <c r="I97" s="46">
        <f>IFERROR(VLOOKUP(D97,Kurse!$A:$E,2,FALSE),0)</f>
        <v>0</v>
      </c>
      <c r="J97" s="47"/>
      <c r="K97" s="47">
        <f>SUMIFS($J$3:J97, $D$3:D97, D97, $V$3:V97, "Yes")</f>
        <v>0</v>
      </c>
      <c r="L97" s="47"/>
      <c r="M97" s="47" t="str">
        <f t="shared" si="5"/>
        <v/>
      </c>
      <c r="N97" s="47">
        <f>SUMIFS($M$3:M97, $D$3:D97, D97, $V$3:V97, "Yes")</f>
        <v>0</v>
      </c>
      <c r="O97" s="48" t="str">
        <f t="shared" si="6"/>
        <v/>
      </c>
      <c r="P97" s="49"/>
      <c r="Q97" s="50">
        <f t="shared" si="4"/>
        <v>0</v>
      </c>
      <c r="R97" s="43"/>
      <c r="S97" s="43"/>
      <c r="T97" s="43"/>
      <c r="U97" s="51"/>
      <c r="AQ97" s="19"/>
    </row>
    <row r="98" spans="1:43" x14ac:dyDescent="0.2">
      <c r="A98" s="41"/>
      <c r="B98" s="42"/>
      <c r="C98" s="43"/>
      <c r="D98" s="43"/>
      <c r="E98" s="43"/>
      <c r="F98" s="44"/>
      <c r="G98" s="44">
        <f>SUMIFS(F$3:F98, D$3:D98, D98, V$3:V98, "Yes")</f>
        <v>0</v>
      </c>
      <c r="H98" s="45"/>
      <c r="I98" s="46">
        <f>IFERROR(VLOOKUP(D98,Kurse!$A:$E,2,FALSE),0)</f>
        <v>0</v>
      </c>
      <c r="J98" s="47"/>
      <c r="K98" s="47">
        <f>SUMIFS($J$3:J98, $D$3:D98, D98, $V$3:V98, "Yes")</f>
        <v>0</v>
      </c>
      <c r="L98" s="47"/>
      <c r="M98" s="47" t="str">
        <f t="shared" si="5"/>
        <v/>
      </c>
      <c r="N98" s="47">
        <f>SUMIFS($M$3:M98, $D$3:D98, D98, $V$3:V98, "Yes")</f>
        <v>0</v>
      </c>
      <c r="O98" s="48" t="str">
        <f t="shared" si="6"/>
        <v/>
      </c>
      <c r="P98" s="49"/>
      <c r="Q98" s="50">
        <f t="shared" si="4"/>
        <v>0</v>
      </c>
      <c r="R98" s="43"/>
      <c r="S98" s="43"/>
      <c r="T98" s="43"/>
      <c r="U98" s="51"/>
      <c r="AQ98" s="19"/>
    </row>
    <row r="99" spans="1:43" x14ac:dyDescent="0.2">
      <c r="A99" s="41"/>
      <c r="B99" s="42"/>
      <c r="C99" s="43"/>
      <c r="D99" s="43"/>
      <c r="E99" s="43"/>
      <c r="F99" s="44"/>
      <c r="G99" s="44">
        <f>SUMIFS(F$3:F99, D$3:D99, D99, V$3:V99, "Yes")</f>
        <v>0</v>
      </c>
      <c r="H99" s="45"/>
      <c r="I99" s="46">
        <f>IFERROR(VLOOKUP(D99,Kurse!$A:$E,2,FALSE),0)</f>
        <v>0</v>
      </c>
      <c r="J99" s="47"/>
      <c r="K99" s="47">
        <f>SUMIFS($J$3:J99, $D$3:D99, D99, $V$3:V99, "Yes")</f>
        <v>0</v>
      </c>
      <c r="L99" s="47"/>
      <c r="M99" s="47" t="str">
        <f t="shared" si="5"/>
        <v/>
      </c>
      <c r="N99" s="47">
        <f>SUMIFS($M$3:M99, $D$3:D99, D99, $V$3:V99, "Yes")</f>
        <v>0</v>
      </c>
      <c r="O99" s="48" t="str">
        <f t="shared" si="6"/>
        <v/>
      </c>
      <c r="P99" s="49"/>
      <c r="Q99" s="50">
        <f t="shared" ref="Q99:Q130" si="7">IFERROR(O99*P99,0)</f>
        <v>0</v>
      </c>
      <c r="R99" s="43"/>
      <c r="S99" s="43"/>
      <c r="T99" s="43"/>
      <c r="U99" s="51"/>
      <c r="AQ99" s="19"/>
    </row>
    <row r="100" spans="1:43" x14ac:dyDescent="0.2">
      <c r="A100" s="41"/>
      <c r="B100" s="42"/>
      <c r="C100" s="43"/>
      <c r="D100" s="43"/>
      <c r="E100" s="43"/>
      <c r="F100" s="44"/>
      <c r="G100" s="44">
        <f>SUMIFS(F$3:F100, D$3:D100, D100, V$3:V100, "Yes")</f>
        <v>0</v>
      </c>
      <c r="H100" s="45"/>
      <c r="I100" s="46">
        <f>IFERROR(VLOOKUP(D100,Kurse!$A:$E,2,FALSE),0)</f>
        <v>0</v>
      </c>
      <c r="J100" s="47"/>
      <c r="K100" s="47">
        <f>SUMIFS($J$3:J100, $D$3:D100, D100, $V$3:V100, "Yes")</f>
        <v>0</v>
      </c>
      <c r="L100" s="47"/>
      <c r="M100" s="47" t="str">
        <f t="shared" si="5"/>
        <v/>
      </c>
      <c r="N100" s="47">
        <f>SUMIFS($M$3:M100, $D$3:D100, D100, $V$3:V100, "Yes")</f>
        <v>0</v>
      </c>
      <c r="O100" s="48" t="str">
        <f t="shared" si="6"/>
        <v/>
      </c>
      <c r="P100" s="49"/>
      <c r="Q100" s="50">
        <f t="shared" si="7"/>
        <v>0</v>
      </c>
      <c r="R100" s="43"/>
      <c r="S100" s="43"/>
      <c r="T100" s="43"/>
      <c r="U100" s="51"/>
      <c r="AQ100" s="19"/>
    </row>
    <row r="101" spans="1:43" x14ac:dyDescent="0.2">
      <c r="A101" s="41"/>
      <c r="B101" s="42"/>
      <c r="C101" s="43"/>
      <c r="D101" s="43"/>
      <c r="E101" s="43"/>
      <c r="F101" s="44"/>
      <c r="G101" s="44">
        <f>SUMIFS(F$3:F101, D$3:D101, D101, V$3:V101, "Yes")</f>
        <v>0</v>
      </c>
      <c r="H101" s="45"/>
      <c r="I101" s="46">
        <f>IFERROR(VLOOKUP(D101,Kurse!$A:$E,2,FALSE),0)</f>
        <v>0</v>
      </c>
      <c r="J101" s="47"/>
      <c r="K101" s="47">
        <f>SUMIFS($J$3:J101, $D$3:D101, D101, $V$3:V101, "Yes")</f>
        <v>0</v>
      </c>
      <c r="L101" s="47"/>
      <c r="M101" s="47" t="str">
        <f t="shared" si="5"/>
        <v/>
      </c>
      <c r="N101" s="47">
        <f>SUMIFS($M$3:M101, $D$3:D101, D101, $V$3:V101, "Yes")</f>
        <v>0</v>
      </c>
      <c r="O101" s="48" t="str">
        <f t="shared" si="6"/>
        <v/>
      </c>
      <c r="P101" s="49"/>
      <c r="Q101" s="50">
        <f t="shared" si="7"/>
        <v>0</v>
      </c>
      <c r="R101" s="43"/>
      <c r="S101" s="43"/>
      <c r="T101" s="43"/>
      <c r="U101" s="51"/>
      <c r="AQ101" s="19"/>
    </row>
    <row r="102" spans="1:43" x14ac:dyDescent="0.2">
      <c r="A102" s="41"/>
      <c r="B102" s="42"/>
      <c r="C102" s="43"/>
      <c r="D102" s="43"/>
      <c r="E102" s="43"/>
      <c r="F102" s="44"/>
      <c r="G102" s="44">
        <f>SUMIFS(F$3:F102, D$3:D102, D102, V$3:V102, "Yes")</f>
        <v>0</v>
      </c>
      <c r="H102" s="45"/>
      <c r="I102" s="46">
        <f>IFERROR(VLOOKUP(D102,Kurse!$A:$E,2,FALSE),0)</f>
        <v>0</v>
      </c>
      <c r="J102" s="47"/>
      <c r="K102" s="47">
        <f>SUMIFS($J$3:J102, $D$3:D102, D102, $V$3:V102, "Yes")</f>
        <v>0</v>
      </c>
      <c r="L102" s="47"/>
      <c r="M102" s="47" t="str">
        <f t="shared" si="5"/>
        <v/>
      </c>
      <c r="N102" s="47">
        <f>SUMIFS($M$3:M102, $D$3:D102, D102, $V$3:V102, "Yes")</f>
        <v>0</v>
      </c>
      <c r="O102" s="48" t="str">
        <f t="shared" si="6"/>
        <v/>
      </c>
      <c r="P102" s="49"/>
      <c r="Q102" s="50">
        <f t="shared" si="7"/>
        <v>0</v>
      </c>
      <c r="R102" s="43"/>
      <c r="S102" s="43"/>
      <c r="T102" s="43"/>
      <c r="U102" s="51"/>
      <c r="AQ102" s="19"/>
    </row>
    <row r="103" spans="1:43" x14ac:dyDescent="0.2">
      <c r="A103" s="41"/>
      <c r="B103" s="42"/>
      <c r="C103" s="43"/>
      <c r="D103" s="43"/>
      <c r="E103" s="43"/>
      <c r="F103" s="44"/>
      <c r="G103" s="44">
        <f>SUMIFS(F$3:F103, D$3:D103, D103, V$3:V103, "Yes")</f>
        <v>0</v>
      </c>
      <c r="H103" s="45"/>
      <c r="I103" s="46">
        <f>IFERROR(VLOOKUP(D103,Kurse!$A:$E,2,FALSE),0)</f>
        <v>0</v>
      </c>
      <c r="J103" s="47"/>
      <c r="K103" s="47">
        <f>SUMIFS($J$3:J103, $D$3:D103, D103, $V$3:V103, "Yes")</f>
        <v>0</v>
      </c>
      <c r="L103" s="47"/>
      <c r="M103" s="47" t="str">
        <f t="shared" si="5"/>
        <v/>
      </c>
      <c r="N103" s="47">
        <f>SUMIFS($M$3:M103, $D$3:D103, D103, $V$3:V103, "Yes")</f>
        <v>0</v>
      </c>
      <c r="O103" s="48" t="str">
        <f t="shared" si="6"/>
        <v/>
      </c>
      <c r="P103" s="49"/>
      <c r="Q103" s="50">
        <f t="shared" si="7"/>
        <v>0</v>
      </c>
      <c r="R103" s="43"/>
      <c r="S103" s="43"/>
      <c r="T103" s="43"/>
      <c r="U103" s="51"/>
      <c r="AQ103" s="19"/>
    </row>
    <row r="104" spans="1:43" x14ac:dyDescent="0.2">
      <c r="A104" s="41"/>
      <c r="B104" s="42"/>
      <c r="C104" s="43"/>
      <c r="D104" s="43"/>
      <c r="E104" s="43"/>
      <c r="F104" s="44"/>
      <c r="G104" s="44">
        <f>SUMIFS(F$3:F104, D$3:D104, D104, V$3:V104, "Yes")</f>
        <v>0</v>
      </c>
      <c r="H104" s="45"/>
      <c r="I104" s="46">
        <f>IFERROR(VLOOKUP(D104,Kurse!$A:$E,2,FALSE),0)</f>
        <v>0</v>
      </c>
      <c r="J104" s="47"/>
      <c r="K104" s="47">
        <f>SUMIFS($J$3:J104, $D$3:D104, D104, $V$3:V104, "Yes")</f>
        <v>0</v>
      </c>
      <c r="L104" s="47"/>
      <c r="M104" s="47" t="str">
        <f t="shared" si="5"/>
        <v/>
      </c>
      <c r="N104" s="47">
        <f>SUMIFS($M$3:M104, $D$3:D104, D104, $V$3:V104, "Yes")</f>
        <v>0</v>
      </c>
      <c r="O104" s="48" t="str">
        <f t="shared" si="6"/>
        <v/>
      </c>
      <c r="P104" s="49"/>
      <c r="Q104" s="50">
        <f t="shared" si="7"/>
        <v>0</v>
      </c>
      <c r="R104" s="43"/>
      <c r="S104" s="43"/>
      <c r="T104" s="43"/>
      <c r="U104" s="51"/>
      <c r="AQ104" s="19"/>
    </row>
    <row r="105" spans="1:43" x14ac:dyDescent="0.2">
      <c r="A105" s="41"/>
      <c r="B105" s="42"/>
      <c r="C105" s="43"/>
      <c r="D105" s="43"/>
      <c r="E105" s="43"/>
      <c r="F105" s="44"/>
      <c r="G105" s="44">
        <f>SUMIFS(F$3:F105, D$3:D105, D105, V$3:V105, "Yes")</f>
        <v>0</v>
      </c>
      <c r="H105" s="45"/>
      <c r="I105" s="46">
        <f>IFERROR(VLOOKUP(D105,Kurse!$A:$E,2,FALSE),0)</f>
        <v>0</v>
      </c>
      <c r="J105" s="47"/>
      <c r="K105" s="47">
        <f>SUMIFS($J$3:J105, $D$3:D105, D105, $V$3:V105, "Yes")</f>
        <v>0</v>
      </c>
      <c r="L105" s="47"/>
      <c r="M105" s="47" t="str">
        <f t="shared" si="5"/>
        <v/>
      </c>
      <c r="N105" s="47">
        <f>SUMIFS($M$3:M105, $D$3:D105, D105, $V$3:V105, "Yes")</f>
        <v>0</v>
      </c>
      <c r="O105" s="48" t="str">
        <f t="shared" si="6"/>
        <v/>
      </c>
      <c r="P105" s="49"/>
      <c r="Q105" s="50">
        <f t="shared" si="7"/>
        <v>0</v>
      </c>
      <c r="R105" s="43"/>
      <c r="S105" s="43"/>
      <c r="T105" s="43"/>
      <c r="U105" s="51"/>
      <c r="AQ105" s="19"/>
    </row>
    <row r="106" spans="1:43" x14ac:dyDescent="0.2">
      <c r="A106" s="41"/>
      <c r="B106" s="42"/>
      <c r="C106" s="43"/>
      <c r="D106" s="43"/>
      <c r="E106" s="43"/>
      <c r="F106" s="44"/>
      <c r="G106" s="44">
        <f>SUMIFS(F$3:F106, D$3:D106, D106, V$3:V106, "Yes")</f>
        <v>0</v>
      </c>
      <c r="H106" s="45"/>
      <c r="I106" s="46">
        <f>IFERROR(VLOOKUP(D106,Kurse!$A:$E,2,FALSE),0)</f>
        <v>0</v>
      </c>
      <c r="J106" s="47"/>
      <c r="K106" s="47">
        <f>SUMIFS($J$3:J106, $D$3:D106, D106, $V$3:V106, "Yes")</f>
        <v>0</v>
      </c>
      <c r="L106" s="47"/>
      <c r="M106" s="47" t="str">
        <f t="shared" si="5"/>
        <v/>
      </c>
      <c r="N106" s="47">
        <f>SUMIFS($M$3:M106, $D$3:D106, D106, $V$3:V106, "Yes")</f>
        <v>0</v>
      </c>
      <c r="O106" s="48" t="str">
        <f t="shared" si="6"/>
        <v/>
      </c>
      <c r="P106" s="49"/>
      <c r="Q106" s="50">
        <f t="shared" si="7"/>
        <v>0</v>
      </c>
      <c r="R106" s="43"/>
      <c r="S106" s="43"/>
      <c r="T106" s="43"/>
      <c r="U106" s="51"/>
      <c r="AQ106" s="19"/>
    </row>
    <row r="107" spans="1:43" x14ac:dyDescent="0.2">
      <c r="A107" s="41"/>
      <c r="B107" s="42"/>
      <c r="C107" s="43"/>
      <c r="D107" s="43"/>
      <c r="E107" s="43"/>
      <c r="F107" s="44"/>
      <c r="G107" s="44">
        <f>SUMIFS(F$3:F107, D$3:D107, D107, V$3:V107, "Yes")</f>
        <v>0</v>
      </c>
      <c r="H107" s="45"/>
      <c r="I107" s="46">
        <f>IFERROR(VLOOKUP(D107,Kurse!$A:$E,2,FALSE),0)</f>
        <v>0</v>
      </c>
      <c r="J107" s="47"/>
      <c r="K107" s="47">
        <f>SUMIFS($J$3:J107, $D$3:D107, D107, $V$3:V107, "Yes")</f>
        <v>0</v>
      </c>
      <c r="L107" s="47"/>
      <c r="M107" s="47" t="str">
        <f t="shared" si="5"/>
        <v/>
      </c>
      <c r="N107" s="47">
        <f>SUMIFS($M$3:M107, $D$3:D107, D107, $V$3:V107, "Yes")</f>
        <v>0</v>
      </c>
      <c r="O107" s="48" t="str">
        <f t="shared" si="6"/>
        <v/>
      </c>
      <c r="P107" s="49"/>
      <c r="Q107" s="50">
        <f t="shared" si="7"/>
        <v>0</v>
      </c>
      <c r="R107" s="43"/>
      <c r="S107" s="43"/>
      <c r="T107" s="43"/>
      <c r="U107" s="51"/>
      <c r="AQ107" s="19"/>
    </row>
    <row r="108" spans="1:43" x14ac:dyDescent="0.2">
      <c r="A108" s="41"/>
      <c r="B108" s="42"/>
      <c r="C108" s="43"/>
      <c r="D108" s="43"/>
      <c r="E108" s="43"/>
      <c r="F108" s="44"/>
      <c r="G108" s="44">
        <f>SUMIFS(F$3:F108, D$3:D108, D108, V$3:V108, "Yes")</f>
        <v>0</v>
      </c>
      <c r="H108" s="45"/>
      <c r="I108" s="46">
        <f>IFERROR(VLOOKUP(D108,Kurse!$A:$E,2,FALSE),0)</f>
        <v>0</v>
      </c>
      <c r="J108" s="47"/>
      <c r="K108" s="47">
        <f>SUMIFS($J$3:J108, $D$3:D108, D108, $V$3:V108, "Yes")</f>
        <v>0</v>
      </c>
      <c r="L108" s="47"/>
      <c r="M108" s="47" t="str">
        <f t="shared" si="5"/>
        <v/>
      </c>
      <c r="N108" s="47">
        <f>SUMIFS($M$3:M108, $D$3:D108, D108, $V$3:V108, "Yes")</f>
        <v>0</v>
      </c>
      <c r="O108" s="48" t="str">
        <f t="shared" si="6"/>
        <v/>
      </c>
      <c r="P108" s="49"/>
      <c r="Q108" s="50">
        <f t="shared" si="7"/>
        <v>0</v>
      </c>
      <c r="R108" s="43"/>
      <c r="S108" s="43"/>
      <c r="T108" s="43"/>
      <c r="U108" s="51"/>
      <c r="AQ108" s="19"/>
    </row>
    <row r="109" spans="1:43" x14ac:dyDescent="0.2">
      <c r="A109" s="41"/>
      <c r="B109" s="42"/>
      <c r="C109" s="43"/>
      <c r="D109" s="43"/>
      <c r="E109" s="43"/>
      <c r="F109" s="44"/>
      <c r="G109" s="44">
        <f>SUMIFS(F$3:F109, D$3:D109, D109, V$3:V109, "Yes")</f>
        <v>0</v>
      </c>
      <c r="H109" s="45"/>
      <c r="I109" s="46">
        <f>IFERROR(VLOOKUP(D109,Kurse!$A:$E,2,FALSE),0)</f>
        <v>0</v>
      </c>
      <c r="J109" s="47"/>
      <c r="K109" s="47">
        <f>SUMIFS($J$3:J109, $D$3:D109, D109, $V$3:V109, "Yes")</f>
        <v>0</v>
      </c>
      <c r="L109" s="47"/>
      <c r="M109" s="47" t="str">
        <f t="shared" si="5"/>
        <v/>
      </c>
      <c r="N109" s="47">
        <f>SUMIFS($M$3:M109, $D$3:D109, D109, $V$3:V109, "Yes")</f>
        <v>0</v>
      </c>
      <c r="O109" s="48" t="str">
        <f t="shared" si="6"/>
        <v/>
      </c>
      <c r="P109" s="49"/>
      <c r="Q109" s="50">
        <f t="shared" si="7"/>
        <v>0</v>
      </c>
      <c r="R109" s="43"/>
      <c r="S109" s="43"/>
      <c r="T109" s="43"/>
      <c r="U109" s="51"/>
      <c r="AQ109" s="19"/>
    </row>
    <row r="110" spans="1:43" x14ac:dyDescent="0.2">
      <c r="A110" s="41"/>
      <c r="B110" s="42"/>
      <c r="C110" s="43"/>
      <c r="D110" s="43"/>
      <c r="E110" s="43"/>
      <c r="F110" s="44"/>
      <c r="G110" s="44">
        <f>SUMIFS(F$3:F110, D$3:D110, D110, V$3:V110, "Yes")</f>
        <v>0</v>
      </c>
      <c r="H110" s="45"/>
      <c r="I110" s="46">
        <f>IFERROR(VLOOKUP(D110,Kurse!$A:$E,2,FALSE),0)</f>
        <v>0</v>
      </c>
      <c r="J110" s="47"/>
      <c r="K110" s="47">
        <f>SUMIFS($J$3:J110, $D$3:D110, D110, $V$3:V110, "Yes")</f>
        <v>0</v>
      </c>
      <c r="L110" s="47"/>
      <c r="M110" s="47" t="str">
        <f t="shared" si="5"/>
        <v/>
      </c>
      <c r="N110" s="47">
        <f>SUMIFS($M$3:M110, $D$3:D110, D110, $V$3:V110, "Yes")</f>
        <v>0</v>
      </c>
      <c r="O110" s="48" t="str">
        <f t="shared" si="6"/>
        <v/>
      </c>
      <c r="P110" s="49"/>
      <c r="Q110" s="50">
        <f t="shared" si="7"/>
        <v>0</v>
      </c>
      <c r="R110" s="43"/>
      <c r="S110" s="43"/>
      <c r="T110" s="43"/>
      <c r="U110" s="51"/>
      <c r="AQ110" s="19"/>
    </row>
    <row r="111" spans="1:43" x14ac:dyDescent="0.2">
      <c r="A111" s="41"/>
      <c r="B111" s="42"/>
      <c r="C111" s="43"/>
      <c r="D111" s="43"/>
      <c r="E111" s="43"/>
      <c r="F111" s="44"/>
      <c r="G111" s="44">
        <f>SUMIFS(F$3:F111, D$3:D111, D111, V$3:V111, "Yes")</f>
        <v>0</v>
      </c>
      <c r="H111" s="45"/>
      <c r="I111" s="46">
        <f>IFERROR(VLOOKUP(D111,Kurse!$A:$E,2,FALSE),0)</f>
        <v>0</v>
      </c>
      <c r="J111" s="47"/>
      <c r="K111" s="47">
        <f>SUMIFS($J$3:J111, $D$3:D111, D111, $V$3:V111, "Yes")</f>
        <v>0</v>
      </c>
      <c r="L111" s="47"/>
      <c r="M111" s="47" t="str">
        <f t="shared" si="5"/>
        <v/>
      </c>
      <c r="N111" s="47">
        <f>SUMIFS($M$3:M111, $D$3:D111, D111, $V$3:V111, "Yes")</f>
        <v>0</v>
      </c>
      <c r="O111" s="48" t="str">
        <f t="shared" si="6"/>
        <v/>
      </c>
      <c r="P111" s="49"/>
      <c r="Q111" s="50">
        <f t="shared" si="7"/>
        <v>0</v>
      </c>
      <c r="R111" s="43"/>
      <c r="S111" s="43"/>
      <c r="T111" s="43"/>
      <c r="U111" s="51"/>
      <c r="AQ111" s="19"/>
    </row>
    <row r="112" spans="1:43" x14ac:dyDescent="0.2">
      <c r="A112" s="41"/>
      <c r="B112" s="42"/>
      <c r="C112" s="43"/>
      <c r="D112" s="43"/>
      <c r="E112" s="43"/>
      <c r="F112" s="44"/>
      <c r="G112" s="44">
        <f>SUMIFS(F$3:F112, D$3:D112, D112, V$3:V112, "Yes")</f>
        <v>0</v>
      </c>
      <c r="H112" s="45"/>
      <c r="I112" s="46">
        <f>IFERROR(VLOOKUP(D112,Kurse!$A:$E,2,FALSE),0)</f>
        <v>0</v>
      </c>
      <c r="J112" s="47"/>
      <c r="K112" s="47">
        <f>SUMIFS($J$3:J112, $D$3:D112, D112, $V$3:V112, "Yes")</f>
        <v>0</v>
      </c>
      <c r="L112" s="47"/>
      <c r="M112" s="47" t="str">
        <f t="shared" si="5"/>
        <v/>
      </c>
      <c r="N112" s="47">
        <f>SUMIFS($M$3:M112, $D$3:D112, D112, $V$3:V112, "Yes")</f>
        <v>0</v>
      </c>
      <c r="O112" s="48" t="str">
        <f t="shared" si="6"/>
        <v/>
      </c>
      <c r="P112" s="49"/>
      <c r="Q112" s="50">
        <f t="shared" si="7"/>
        <v>0</v>
      </c>
      <c r="R112" s="43"/>
      <c r="S112" s="43"/>
      <c r="T112" s="43"/>
      <c r="U112" s="51"/>
      <c r="AQ112" s="19"/>
    </row>
    <row r="113" spans="1:43" x14ac:dyDescent="0.2">
      <c r="A113" s="41"/>
      <c r="B113" s="42"/>
      <c r="C113" s="43"/>
      <c r="D113" s="43"/>
      <c r="E113" s="43"/>
      <c r="F113" s="44"/>
      <c r="G113" s="44">
        <f>SUMIFS(F$3:F113, D$3:D113, D113, V$3:V113, "Yes")</f>
        <v>0</v>
      </c>
      <c r="H113" s="45"/>
      <c r="I113" s="46">
        <f>IFERROR(VLOOKUP(D113,Kurse!$A:$E,2,FALSE),0)</f>
        <v>0</v>
      </c>
      <c r="J113" s="47"/>
      <c r="K113" s="47">
        <f>SUMIFS($J$3:J113, $D$3:D113, D113, $V$3:V113, "Yes")</f>
        <v>0</v>
      </c>
      <c r="L113" s="47"/>
      <c r="M113" s="47" t="str">
        <f t="shared" si="5"/>
        <v/>
      </c>
      <c r="N113" s="47">
        <f>SUMIFS($M$3:M113, $D$3:D113, D113, $V$3:V113, "Yes")</f>
        <v>0</v>
      </c>
      <c r="O113" s="48" t="str">
        <f t="shared" si="6"/>
        <v/>
      </c>
      <c r="P113" s="49"/>
      <c r="Q113" s="50">
        <f t="shared" si="7"/>
        <v>0</v>
      </c>
      <c r="R113" s="43"/>
      <c r="S113" s="43"/>
      <c r="T113" s="43"/>
      <c r="U113" s="51"/>
      <c r="AQ113" s="19"/>
    </row>
    <row r="114" spans="1:43" x14ac:dyDescent="0.2">
      <c r="A114" s="41"/>
      <c r="B114" s="42"/>
      <c r="C114" s="43"/>
      <c r="D114" s="43"/>
      <c r="E114" s="43"/>
      <c r="F114" s="44"/>
      <c r="G114" s="44">
        <f>SUMIFS(F$3:F114, D$3:D114, D114, V$3:V114, "Yes")</f>
        <v>0</v>
      </c>
      <c r="H114" s="45"/>
      <c r="I114" s="46">
        <f>IFERROR(VLOOKUP(D114,Kurse!$A:$E,2,FALSE),0)</f>
        <v>0</v>
      </c>
      <c r="J114" s="47"/>
      <c r="K114" s="47">
        <f>SUMIFS($J$3:J114, $D$3:D114, D114, $V$3:V114, "Yes")</f>
        <v>0</v>
      </c>
      <c r="L114" s="47"/>
      <c r="M114" s="47" t="str">
        <f t="shared" si="5"/>
        <v/>
      </c>
      <c r="N114" s="47">
        <f>SUMIFS($M$3:M114, $D$3:D114, D114, $V$3:V114, "Yes")</f>
        <v>0</v>
      </c>
      <c r="O114" s="48" t="str">
        <f t="shared" si="6"/>
        <v/>
      </c>
      <c r="P114" s="49"/>
      <c r="Q114" s="50">
        <f t="shared" si="7"/>
        <v>0</v>
      </c>
      <c r="R114" s="43"/>
      <c r="S114" s="43"/>
      <c r="T114" s="43"/>
      <c r="U114" s="51"/>
      <c r="AQ114" s="19"/>
    </row>
    <row r="115" spans="1:43" x14ac:dyDescent="0.2">
      <c r="A115" s="41"/>
      <c r="B115" s="42"/>
      <c r="C115" s="43"/>
      <c r="D115" s="43"/>
      <c r="E115" s="43"/>
      <c r="F115" s="44"/>
      <c r="G115" s="44">
        <f>SUMIFS(F$3:F115, D$3:D115, D115, V$3:V115, "Yes")</f>
        <v>0</v>
      </c>
      <c r="H115" s="45"/>
      <c r="I115" s="46">
        <f>IFERROR(VLOOKUP(D115,Kurse!$A:$E,2,FALSE),0)</f>
        <v>0</v>
      </c>
      <c r="J115" s="47"/>
      <c r="K115" s="47">
        <f>SUMIFS($J$3:J115, $D$3:D115, D115, $V$3:V115, "Yes")</f>
        <v>0</v>
      </c>
      <c r="L115" s="47"/>
      <c r="M115" s="47" t="str">
        <f t="shared" si="5"/>
        <v/>
      </c>
      <c r="N115" s="47">
        <f>SUMIFS($M$3:M115, $D$3:D115, D115, $V$3:V115, "Yes")</f>
        <v>0</v>
      </c>
      <c r="O115" s="48" t="str">
        <f t="shared" si="6"/>
        <v/>
      </c>
      <c r="P115" s="49"/>
      <c r="Q115" s="50">
        <f t="shared" si="7"/>
        <v>0</v>
      </c>
      <c r="R115" s="43"/>
      <c r="S115" s="43"/>
      <c r="T115" s="43"/>
      <c r="U115" s="51"/>
      <c r="AQ115" s="19"/>
    </row>
    <row r="116" spans="1:43" x14ac:dyDescent="0.2">
      <c r="A116" s="41"/>
      <c r="B116" s="42"/>
      <c r="C116" s="43"/>
      <c r="D116" s="43"/>
      <c r="E116" s="43"/>
      <c r="F116" s="44"/>
      <c r="G116" s="44">
        <f>SUMIFS(F$3:F116, D$3:D116, D116, V$3:V116, "Yes")</f>
        <v>0</v>
      </c>
      <c r="H116" s="45"/>
      <c r="I116" s="46">
        <f>IFERROR(VLOOKUP(D116,Kurse!$A:$E,2,FALSE),0)</f>
        <v>0</v>
      </c>
      <c r="J116" s="47"/>
      <c r="K116" s="47">
        <f>SUMIFS($J$3:J116, $D$3:D116, D116, $V$3:V116, "Yes")</f>
        <v>0</v>
      </c>
      <c r="L116" s="47"/>
      <c r="M116" s="47" t="str">
        <f t="shared" si="5"/>
        <v/>
      </c>
      <c r="N116" s="47">
        <f>SUMIFS($M$3:M116, $D$3:D116, D116, $V$3:V116, "Yes")</f>
        <v>0</v>
      </c>
      <c r="O116" s="48" t="str">
        <f t="shared" si="6"/>
        <v/>
      </c>
      <c r="P116" s="49"/>
      <c r="Q116" s="50">
        <f t="shared" si="7"/>
        <v>0</v>
      </c>
      <c r="R116" s="43"/>
      <c r="S116" s="43"/>
      <c r="T116" s="43"/>
      <c r="U116" s="51"/>
      <c r="AQ116" s="19"/>
    </row>
    <row r="117" spans="1:43" x14ac:dyDescent="0.2">
      <c r="A117" s="41"/>
      <c r="B117" s="42"/>
      <c r="C117" s="43"/>
      <c r="D117" s="43"/>
      <c r="E117" s="43"/>
      <c r="F117" s="44"/>
      <c r="G117" s="44">
        <f>SUMIFS(F$3:F117, D$3:D117, D117, V$3:V117, "Yes")</f>
        <v>0</v>
      </c>
      <c r="H117" s="45"/>
      <c r="I117" s="46">
        <f>IFERROR(VLOOKUP(D117,Kurse!$A:$E,2,FALSE),0)</f>
        <v>0</v>
      </c>
      <c r="J117" s="47"/>
      <c r="K117" s="47">
        <f>SUMIFS($J$3:J117, $D$3:D117, D117, $V$3:V117, "Yes")</f>
        <v>0</v>
      </c>
      <c r="L117" s="47"/>
      <c r="M117" s="47" t="str">
        <f t="shared" si="5"/>
        <v/>
      </c>
      <c r="N117" s="47">
        <f>SUMIFS($M$3:M117, $D$3:D117, D117, $V$3:V117, "Yes")</f>
        <v>0</v>
      </c>
      <c r="O117" s="48" t="str">
        <f t="shared" si="6"/>
        <v/>
      </c>
      <c r="P117" s="49"/>
      <c r="Q117" s="50">
        <f t="shared" si="7"/>
        <v>0</v>
      </c>
      <c r="R117" s="43"/>
      <c r="S117" s="43"/>
      <c r="T117" s="43"/>
      <c r="U117" s="51"/>
      <c r="AQ117" s="19"/>
    </row>
    <row r="118" spans="1:43" x14ac:dyDescent="0.2">
      <c r="A118" s="41"/>
      <c r="B118" s="42"/>
      <c r="C118" s="43"/>
      <c r="D118" s="43"/>
      <c r="E118" s="43"/>
      <c r="F118" s="44"/>
      <c r="G118" s="44">
        <f>SUMIFS(F$3:F118, D$3:D118, D118, V$3:V118, "Yes")</f>
        <v>0</v>
      </c>
      <c r="H118" s="45"/>
      <c r="I118" s="46">
        <f>IFERROR(VLOOKUP(D118,Kurse!$A:$E,2,FALSE),0)</f>
        <v>0</v>
      </c>
      <c r="J118" s="47"/>
      <c r="K118" s="47">
        <f>SUMIFS($J$3:J118, $D$3:D118, D118, $V$3:V118, "Yes")</f>
        <v>0</v>
      </c>
      <c r="L118" s="47"/>
      <c r="M118" s="47" t="str">
        <f t="shared" si="5"/>
        <v/>
      </c>
      <c r="N118" s="47">
        <f>SUMIFS($M$3:M118, $D$3:D118, D118, $V$3:V118, "Yes")</f>
        <v>0</v>
      </c>
      <c r="O118" s="48" t="str">
        <f t="shared" si="6"/>
        <v/>
      </c>
      <c r="P118" s="49"/>
      <c r="Q118" s="50">
        <f t="shared" si="7"/>
        <v>0</v>
      </c>
      <c r="R118" s="43"/>
      <c r="S118" s="43"/>
      <c r="T118" s="43"/>
      <c r="U118" s="51"/>
      <c r="AQ118" s="19"/>
    </row>
    <row r="119" spans="1:43" x14ac:dyDescent="0.2">
      <c r="A119" s="41"/>
      <c r="B119" s="42"/>
      <c r="C119" s="43"/>
      <c r="D119" s="43"/>
      <c r="E119" s="43"/>
      <c r="F119" s="44"/>
      <c r="G119" s="44">
        <f>SUMIFS(F$3:F119, D$3:D119, D119, V$3:V119, "Yes")</f>
        <v>0</v>
      </c>
      <c r="H119" s="45"/>
      <c r="I119" s="46">
        <f>IFERROR(VLOOKUP(D119,Kurse!$A:$E,2,FALSE),0)</f>
        <v>0</v>
      </c>
      <c r="J119" s="47"/>
      <c r="K119" s="47">
        <f>SUMIFS($J$3:J119, $D$3:D119, D119, $V$3:V119, "Yes")</f>
        <v>0</v>
      </c>
      <c r="L119" s="47"/>
      <c r="M119" s="47" t="str">
        <f t="shared" si="5"/>
        <v/>
      </c>
      <c r="N119" s="47">
        <f>SUMIFS($M$3:M119, $D$3:D119, D119, $V$3:V119, "Yes")</f>
        <v>0</v>
      </c>
      <c r="O119" s="48" t="str">
        <f t="shared" si="6"/>
        <v/>
      </c>
      <c r="P119" s="49"/>
      <c r="Q119" s="50">
        <f t="shared" si="7"/>
        <v>0</v>
      </c>
      <c r="R119" s="43"/>
      <c r="S119" s="43"/>
      <c r="T119" s="43"/>
      <c r="U119" s="51"/>
      <c r="AQ119" s="19"/>
    </row>
    <row r="120" spans="1:43" x14ac:dyDescent="0.2">
      <c r="A120" s="41"/>
      <c r="B120" s="42"/>
      <c r="C120" s="43"/>
      <c r="D120" s="43"/>
      <c r="E120" s="43"/>
      <c r="F120" s="44"/>
      <c r="G120" s="44">
        <f>SUMIFS(F$3:F120, D$3:D120, D120, V$3:V120, "Yes")</f>
        <v>0</v>
      </c>
      <c r="H120" s="45"/>
      <c r="I120" s="46">
        <f>IFERROR(VLOOKUP(D120,Kurse!$A:$E,2,FALSE),0)</f>
        <v>0</v>
      </c>
      <c r="J120" s="47"/>
      <c r="K120" s="47">
        <f>SUMIFS($J$3:J120, $D$3:D120, D120, $V$3:V120, "Yes")</f>
        <v>0</v>
      </c>
      <c r="L120" s="47"/>
      <c r="M120" s="47" t="str">
        <f t="shared" si="5"/>
        <v/>
      </c>
      <c r="N120" s="47">
        <f>SUMIFS($M$3:M120, $D$3:D120, D120, $V$3:V120, "Yes")</f>
        <v>0</v>
      </c>
      <c r="O120" s="48" t="str">
        <f t="shared" si="6"/>
        <v/>
      </c>
      <c r="P120" s="49"/>
      <c r="Q120" s="50">
        <f t="shared" si="7"/>
        <v>0</v>
      </c>
      <c r="R120" s="43"/>
      <c r="S120" s="43"/>
      <c r="T120" s="43"/>
      <c r="U120" s="51"/>
      <c r="AQ120" s="19"/>
    </row>
    <row r="121" spans="1:43" x14ac:dyDescent="0.2">
      <c r="A121" s="41"/>
      <c r="B121" s="42"/>
      <c r="C121" s="43"/>
      <c r="D121" s="43"/>
      <c r="E121" s="43"/>
      <c r="F121" s="44"/>
      <c r="G121" s="44">
        <f>SUMIFS(F$3:F121, D$3:D121, D121, V$3:V121, "Yes")</f>
        <v>0</v>
      </c>
      <c r="H121" s="45"/>
      <c r="I121" s="46">
        <f>IFERROR(VLOOKUP(D121,Kurse!$A:$E,2,FALSE),0)</f>
        <v>0</v>
      </c>
      <c r="J121" s="47"/>
      <c r="K121" s="47">
        <f>SUMIFS($J$3:J121, $D$3:D121, D121, $V$3:V121, "Yes")</f>
        <v>0</v>
      </c>
      <c r="L121" s="47"/>
      <c r="M121" s="47" t="str">
        <f t="shared" si="5"/>
        <v/>
      </c>
      <c r="N121" s="47">
        <f>SUMIFS($M$3:M121, $D$3:D121, D121, $V$3:V121, "Yes")</f>
        <v>0</v>
      </c>
      <c r="O121" s="48" t="str">
        <f t="shared" si="6"/>
        <v/>
      </c>
      <c r="P121" s="49"/>
      <c r="Q121" s="50">
        <f t="shared" si="7"/>
        <v>0</v>
      </c>
      <c r="R121" s="43"/>
      <c r="S121" s="43"/>
      <c r="T121" s="43"/>
      <c r="U121" s="51"/>
      <c r="AQ121" s="19"/>
    </row>
    <row r="122" spans="1:43" x14ac:dyDescent="0.2">
      <c r="A122" s="41"/>
      <c r="B122" s="42"/>
      <c r="C122" s="43"/>
      <c r="D122" s="43"/>
      <c r="E122" s="43"/>
      <c r="F122" s="44"/>
      <c r="G122" s="44">
        <f>SUMIFS(F$3:F122, D$3:D122, D122, V$3:V122, "Yes")</f>
        <v>0</v>
      </c>
      <c r="H122" s="45"/>
      <c r="I122" s="46">
        <f>IFERROR(VLOOKUP(D122,Kurse!$A:$E,2,FALSE),0)</f>
        <v>0</v>
      </c>
      <c r="J122" s="47"/>
      <c r="K122" s="47">
        <f>SUMIFS($J$3:J122, $D$3:D122, D122, $V$3:V122, "Yes")</f>
        <v>0</v>
      </c>
      <c r="L122" s="47"/>
      <c r="M122" s="47" t="str">
        <f t="shared" si="5"/>
        <v/>
      </c>
      <c r="N122" s="47">
        <f>SUMIFS($M$3:M122, $D$3:D122, D122, $V$3:V122, "Yes")</f>
        <v>0</v>
      </c>
      <c r="O122" s="48" t="str">
        <f t="shared" si="6"/>
        <v/>
      </c>
      <c r="P122" s="49"/>
      <c r="Q122" s="50">
        <f t="shared" si="7"/>
        <v>0</v>
      </c>
      <c r="R122" s="43"/>
      <c r="S122" s="43"/>
      <c r="T122" s="43"/>
      <c r="U122" s="51"/>
      <c r="AQ122" s="19"/>
    </row>
    <row r="123" spans="1:43" x14ac:dyDescent="0.2">
      <c r="A123" s="41"/>
      <c r="B123" s="42"/>
      <c r="C123" s="43"/>
      <c r="D123" s="43"/>
      <c r="E123" s="43"/>
      <c r="F123" s="44"/>
      <c r="G123" s="44">
        <f>SUMIFS(F$3:F123, D$3:D123, D123, V$3:V123, "Yes")</f>
        <v>0</v>
      </c>
      <c r="H123" s="45"/>
      <c r="I123" s="46">
        <f>IFERROR(VLOOKUP(D123,Kurse!$A:$E,2,FALSE),0)</f>
        <v>0</v>
      </c>
      <c r="J123" s="47"/>
      <c r="K123" s="47">
        <f>SUMIFS($J$3:J123, $D$3:D123, D123, $V$3:V123, "Yes")</f>
        <v>0</v>
      </c>
      <c r="L123" s="47"/>
      <c r="M123" s="47" t="str">
        <f t="shared" si="5"/>
        <v/>
      </c>
      <c r="N123" s="47">
        <f>SUMIFS($M$3:M123, $D$3:D123, D123, $V$3:V123, "Yes")</f>
        <v>0</v>
      </c>
      <c r="O123" s="48" t="str">
        <f t="shared" si="6"/>
        <v/>
      </c>
      <c r="P123" s="49"/>
      <c r="Q123" s="50">
        <f t="shared" si="7"/>
        <v>0</v>
      </c>
      <c r="R123" s="43"/>
      <c r="S123" s="43"/>
      <c r="T123" s="43"/>
      <c r="U123" s="51"/>
      <c r="AQ123" s="19"/>
    </row>
    <row r="124" spans="1:43" x14ac:dyDescent="0.2">
      <c r="A124" s="41"/>
      <c r="B124" s="42"/>
      <c r="C124" s="43"/>
      <c r="D124" s="43"/>
      <c r="E124" s="43"/>
      <c r="F124" s="44"/>
      <c r="G124" s="44">
        <f>SUMIFS(F$3:F124, D$3:D124, D124, V$3:V124, "Yes")</f>
        <v>0</v>
      </c>
      <c r="H124" s="45"/>
      <c r="I124" s="46">
        <f>IFERROR(VLOOKUP(D124,Kurse!$A:$E,2,FALSE),0)</f>
        <v>0</v>
      </c>
      <c r="J124" s="47"/>
      <c r="K124" s="47">
        <f>SUMIFS($J$3:J124, $D$3:D124, D124, $V$3:V124, "Yes")</f>
        <v>0</v>
      </c>
      <c r="L124" s="47"/>
      <c r="M124" s="47" t="str">
        <f t="shared" si="5"/>
        <v/>
      </c>
      <c r="N124" s="47">
        <f>SUMIFS($M$3:M124, $D$3:D124, D124, $V$3:V124, "Yes")</f>
        <v>0</v>
      </c>
      <c r="O124" s="48" t="str">
        <f t="shared" si="6"/>
        <v/>
      </c>
      <c r="P124" s="49"/>
      <c r="Q124" s="50">
        <f t="shared" si="7"/>
        <v>0</v>
      </c>
      <c r="R124" s="43"/>
      <c r="S124" s="43"/>
      <c r="T124" s="43"/>
      <c r="U124" s="51"/>
      <c r="AQ124" s="19"/>
    </row>
    <row r="125" spans="1:43" x14ac:dyDescent="0.2">
      <c r="A125" s="41"/>
      <c r="B125" s="42"/>
      <c r="C125" s="43"/>
      <c r="D125" s="43"/>
      <c r="E125" s="43"/>
      <c r="F125" s="44"/>
      <c r="G125" s="44">
        <f>SUMIFS(F$3:F125, D$3:D125, D125, V$3:V125, "Yes")</f>
        <v>0</v>
      </c>
      <c r="H125" s="45"/>
      <c r="I125" s="46">
        <f>IFERROR(VLOOKUP(D125,Kurse!$A:$E,2,FALSE),0)</f>
        <v>0</v>
      </c>
      <c r="J125" s="47"/>
      <c r="K125" s="47">
        <f>SUMIFS($J$3:J125, $D$3:D125, D125, $V$3:V125, "Yes")</f>
        <v>0</v>
      </c>
      <c r="L125" s="47"/>
      <c r="M125" s="47" t="str">
        <f t="shared" si="5"/>
        <v/>
      </c>
      <c r="N125" s="47">
        <f>SUMIFS($M$3:M125, $D$3:D125, D125, $V$3:V125, "Yes")</f>
        <v>0</v>
      </c>
      <c r="O125" s="48" t="str">
        <f t="shared" si="6"/>
        <v/>
      </c>
      <c r="P125" s="49"/>
      <c r="Q125" s="50">
        <f t="shared" si="7"/>
        <v>0</v>
      </c>
      <c r="R125" s="43"/>
      <c r="S125" s="43"/>
      <c r="T125" s="43"/>
      <c r="U125" s="51"/>
      <c r="AQ125" s="19"/>
    </row>
    <row r="126" spans="1:43" x14ac:dyDescent="0.2">
      <c r="A126" s="41"/>
      <c r="B126" s="42"/>
      <c r="C126" s="43"/>
      <c r="D126" s="43"/>
      <c r="E126" s="43"/>
      <c r="F126" s="44"/>
      <c r="G126" s="44">
        <f>SUMIFS(F$3:F126, D$3:D126, D126, V$3:V126, "Yes")</f>
        <v>0</v>
      </c>
      <c r="H126" s="45"/>
      <c r="I126" s="46">
        <f>IFERROR(VLOOKUP(D126,Kurse!$A:$E,2,FALSE),0)</f>
        <v>0</v>
      </c>
      <c r="J126" s="47"/>
      <c r="K126" s="47">
        <f>SUMIFS($J$3:J126, $D$3:D126, D126, $V$3:V126, "Yes")</f>
        <v>0</v>
      </c>
      <c r="L126" s="47"/>
      <c r="M126" s="47" t="str">
        <f t="shared" si="5"/>
        <v/>
      </c>
      <c r="N126" s="47">
        <f>SUMIFS($M$3:M126, $D$3:D126, D126, $V$3:V126, "Yes")</f>
        <v>0</v>
      </c>
      <c r="O126" s="48" t="str">
        <f t="shared" si="6"/>
        <v/>
      </c>
      <c r="P126" s="49"/>
      <c r="Q126" s="50">
        <f t="shared" si="7"/>
        <v>0</v>
      </c>
      <c r="R126" s="43"/>
      <c r="S126" s="43"/>
      <c r="T126" s="43"/>
      <c r="U126" s="51"/>
      <c r="AQ126" s="19"/>
    </row>
    <row r="127" spans="1:43" x14ac:dyDescent="0.2">
      <c r="A127" s="41"/>
      <c r="B127" s="42"/>
      <c r="C127" s="43"/>
      <c r="D127" s="43"/>
      <c r="E127" s="43"/>
      <c r="F127" s="44"/>
      <c r="G127" s="44">
        <f>SUMIFS(F$3:F127, D$3:D127, D127, V$3:V127, "Yes")</f>
        <v>0</v>
      </c>
      <c r="H127" s="45"/>
      <c r="I127" s="46">
        <f>IFERROR(VLOOKUP(D127,Kurse!$A:$E,2,FALSE),0)</f>
        <v>0</v>
      </c>
      <c r="J127" s="47"/>
      <c r="K127" s="47">
        <f>SUMIFS($J$3:J127, $D$3:D127, D127, $V$3:V127, "Yes")</f>
        <v>0</v>
      </c>
      <c r="L127" s="47"/>
      <c r="M127" s="47" t="str">
        <f t="shared" si="5"/>
        <v/>
      </c>
      <c r="N127" s="47">
        <f>SUMIFS($M$3:M127, $D$3:D127, D127, $V$3:V127, "Yes")</f>
        <v>0</v>
      </c>
      <c r="O127" s="48" t="str">
        <f t="shared" si="6"/>
        <v/>
      </c>
      <c r="P127" s="49"/>
      <c r="Q127" s="50">
        <f t="shared" si="7"/>
        <v>0</v>
      </c>
      <c r="R127" s="43"/>
      <c r="S127" s="43"/>
      <c r="T127" s="43"/>
      <c r="U127" s="51"/>
      <c r="AQ127" s="19"/>
    </row>
    <row r="128" spans="1:43" x14ac:dyDescent="0.2">
      <c r="A128" s="41"/>
      <c r="B128" s="42"/>
      <c r="C128" s="43"/>
      <c r="D128" s="43"/>
      <c r="E128" s="43"/>
      <c r="F128" s="44"/>
      <c r="G128" s="44">
        <f>SUMIFS(F$3:F128, D$3:D128, D128, V$3:V128, "Yes")</f>
        <v>0</v>
      </c>
      <c r="H128" s="45"/>
      <c r="I128" s="46">
        <f>IFERROR(VLOOKUP(D128,Kurse!$A:$E,2,FALSE),0)</f>
        <v>0</v>
      </c>
      <c r="J128" s="47"/>
      <c r="K128" s="47">
        <f>SUMIFS($J$3:J128, $D$3:D128, D128, $V$3:V128, "Yes")</f>
        <v>0</v>
      </c>
      <c r="L128" s="47"/>
      <c r="M128" s="47" t="str">
        <f t="shared" si="5"/>
        <v/>
      </c>
      <c r="N128" s="47">
        <f>SUMIFS($M$3:M128, $D$3:D128, D128, $V$3:V128, "Yes")</f>
        <v>0</v>
      </c>
      <c r="O128" s="48" t="str">
        <f t="shared" si="6"/>
        <v/>
      </c>
      <c r="P128" s="49"/>
      <c r="Q128" s="50">
        <f t="shared" si="7"/>
        <v>0</v>
      </c>
      <c r="R128" s="43"/>
      <c r="S128" s="43"/>
      <c r="T128" s="43"/>
      <c r="U128" s="51"/>
      <c r="AQ128" s="19"/>
    </row>
    <row r="129" spans="1:43" x14ac:dyDescent="0.2">
      <c r="A129" s="41"/>
      <c r="B129" s="42"/>
      <c r="C129" s="43"/>
      <c r="D129" s="43"/>
      <c r="E129" s="43"/>
      <c r="F129" s="44"/>
      <c r="G129" s="44">
        <f>SUMIFS(F$3:F129, D$3:D129, D129, V$3:V129, "Yes")</f>
        <v>0</v>
      </c>
      <c r="H129" s="45"/>
      <c r="I129" s="46">
        <f>IFERROR(VLOOKUP(D129,Kurse!$A:$E,2,FALSE),0)</f>
        <v>0</v>
      </c>
      <c r="J129" s="47"/>
      <c r="K129" s="47">
        <f>SUMIFS($J$3:J129, $D$3:D129, D129, $V$3:V129, "Yes")</f>
        <v>0</v>
      </c>
      <c r="L129" s="47"/>
      <c r="M129" s="47" t="str">
        <f t="shared" si="5"/>
        <v/>
      </c>
      <c r="N129" s="47">
        <f>SUMIFS($M$3:M129, $D$3:D129, D129, $V$3:V129, "Yes")</f>
        <v>0</v>
      </c>
      <c r="O129" s="48" t="str">
        <f t="shared" si="6"/>
        <v/>
      </c>
      <c r="P129" s="49"/>
      <c r="Q129" s="50">
        <f t="shared" si="7"/>
        <v>0</v>
      </c>
      <c r="R129" s="43"/>
      <c r="S129" s="43"/>
      <c r="T129" s="43"/>
      <c r="U129" s="51"/>
      <c r="AQ129" s="19"/>
    </row>
    <row r="130" spans="1:43" x14ac:dyDescent="0.2">
      <c r="A130" s="41"/>
      <c r="B130" s="42"/>
      <c r="C130" s="43"/>
      <c r="D130" s="43"/>
      <c r="E130" s="43"/>
      <c r="F130" s="44"/>
      <c r="G130" s="44">
        <f>SUMIFS(F$3:F130, D$3:D130, D130, V$3:V130, "Yes")</f>
        <v>0</v>
      </c>
      <c r="H130" s="45"/>
      <c r="I130" s="46">
        <f>IFERROR(VLOOKUP(D130,Kurse!$A:$E,2,FALSE),0)</f>
        <v>0</v>
      </c>
      <c r="J130" s="47"/>
      <c r="K130" s="47">
        <f>SUMIFS($J$3:J130, $D$3:D130, D130, $V$3:V130, "Yes")</f>
        <v>0</v>
      </c>
      <c r="L130" s="47"/>
      <c r="M130" s="47" t="str">
        <f t="shared" si="5"/>
        <v/>
      </c>
      <c r="N130" s="47">
        <f>SUMIFS($M$3:M130, $D$3:D130, D130, $V$3:V130, "Yes")</f>
        <v>0</v>
      </c>
      <c r="O130" s="48" t="str">
        <f t="shared" si="6"/>
        <v/>
      </c>
      <c r="P130" s="49"/>
      <c r="Q130" s="50">
        <f t="shared" si="7"/>
        <v>0</v>
      </c>
      <c r="R130" s="43"/>
      <c r="S130" s="43"/>
      <c r="T130" s="43"/>
      <c r="U130" s="51"/>
      <c r="AQ130" s="19"/>
    </row>
    <row r="131" spans="1:43" x14ac:dyDescent="0.2">
      <c r="A131" s="41"/>
      <c r="B131" s="42"/>
      <c r="C131" s="43"/>
      <c r="D131" s="43"/>
      <c r="E131" s="43"/>
      <c r="F131" s="44"/>
      <c r="G131" s="44">
        <f>SUMIFS(F$3:F131, D$3:D131, D131, V$3:V131, "Yes")</f>
        <v>0</v>
      </c>
      <c r="H131" s="45"/>
      <c r="I131" s="46">
        <f>IFERROR(VLOOKUP(D131,Kurse!$A:$E,2,FALSE),0)</f>
        <v>0</v>
      </c>
      <c r="J131" s="47"/>
      <c r="K131" s="47">
        <f>SUMIFS($J$3:J131, $D$3:D131, D131, $V$3:V131, "Yes")</f>
        <v>0</v>
      </c>
      <c r="L131" s="47"/>
      <c r="M131" s="47" t="str">
        <f t="shared" si="5"/>
        <v/>
      </c>
      <c r="N131" s="47">
        <f>SUMIFS($M$3:M131, $D$3:D131, D131, $V$3:V131, "Yes")</f>
        <v>0</v>
      </c>
      <c r="O131" s="48" t="str">
        <f t="shared" si="6"/>
        <v/>
      </c>
      <c r="P131" s="49"/>
      <c r="Q131" s="50">
        <f t="shared" ref="Q131:Q162" si="8">IFERROR(O131*P131,0)</f>
        <v>0</v>
      </c>
      <c r="R131" s="43"/>
      <c r="S131" s="43"/>
      <c r="T131" s="43"/>
      <c r="U131" s="51"/>
      <c r="AQ131" s="19"/>
    </row>
    <row r="132" spans="1:43" x14ac:dyDescent="0.2">
      <c r="A132" s="41"/>
      <c r="B132" s="42"/>
      <c r="C132" s="43"/>
      <c r="D132" s="43"/>
      <c r="E132" s="43"/>
      <c r="F132" s="44"/>
      <c r="G132" s="44">
        <f>SUMIFS(F$3:F132, D$3:D132, D132, V$3:V132, "Yes")</f>
        <v>0</v>
      </c>
      <c r="H132" s="45"/>
      <c r="I132" s="46">
        <f>IFERROR(VLOOKUP(D132,Kurse!$A:$E,2,FALSE),0)</f>
        <v>0</v>
      </c>
      <c r="J132" s="47"/>
      <c r="K132" s="47">
        <f>SUMIFS($J$3:J132, $D$3:D132, D132, $V$3:V132, "Yes")</f>
        <v>0</v>
      </c>
      <c r="L132" s="47"/>
      <c r="M132" s="47" t="str">
        <f t="shared" ref="M132:M195" si="9">IF(V132="Yes",J132+L132,"")</f>
        <v/>
      </c>
      <c r="N132" s="47">
        <f>SUMIFS($M$3:M132, $D$3:D132, D132, $V$3:V132, "Yes")</f>
        <v>0</v>
      </c>
      <c r="O132" s="48" t="str">
        <f t="shared" ref="O132:O195" si="10">IF(V132="Yes",F132*I132,"")</f>
        <v/>
      </c>
      <c r="P132" s="49"/>
      <c r="Q132" s="50">
        <f t="shared" si="8"/>
        <v>0</v>
      </c>
      <c r="R132" s="43"/>
      <c r="S132" s="43"/>
      <c r="T132" s="43"/>
      <c r="U132" s="51"/>
      <c r="AQ132" s="19"/>
    </row>
    <row r="133" spans="1:43" x14ac:dyDescent="0.2">
      <c r="A133" s="41"/>
      <c r="B133" s="42"/>
      <c r="C133" s="43"/>
      <c r="D133" s="43"/>
      <c r="E133" s="43"/>
      <c r="F133" s="44"/>
      <c r="G133" s="44">
        <f>SUMIFS(F$3:F133, D$3:D133, D133, V$3:V133, "Yes")</f>
        <v>0</v>
      </c>
      <c r="H133" s="45"/>
      <c r="I133" s="46">
        <f>IFERROR(VLOOKUP(D133,Kurse!$A:$E,2,FALSE),0)</f>
        <v>0</v>
      </c>
      <c r="J133" s="47"/>
      <c r="K133" s="47">
        <f>SUMIFS($J$3:J133, $D$3:D133, D133, $V$3:V133, "Yes")</f>
        <v>0</v>
      </c>
      <c r="L133" s="47"/>
      <c r="M133" s="47" t="str">
        <f t="shared" si="9"/>
        <v/>
      </c>
      <c r="N133" s="47">
        <f>SUMIFS($M$3:M133, $D$3:D133, D133, $V$3:V133, "Yes")</f>
        <v>0</v>
      </c>
      <c r="O133" s="48" t="str">
        <f t="shared" si="10"/>
        <v/>
      </c>
      <c r="P133" s="49"/>
      <c r="Q133" s="50">
        <f t="shared" si="8"/>
        <v>0</v>
      </c>
      <c r="R133" s="43"/>
      <c r="S133" s="43"/>
      <c r="T133" s="43"/>
      <c r="U133" s="51"/>
      <c r="AQ133" s="19"/>
    </row>
    <row r="134" spans="1:43" x14ac:dyDescent="0.2">
      <c r="A134" s="41"/>
      <c r="B134" s="42"/>
      <c r="C134" s="43"/>
      <c r="D134" s="43"/>
      <c r="E134" s="43"/>
      <c r="F134" s="44"/>
      <c r="G134" s="44">
        <f>SUMIFS(F$3:F134, D$3:D134, D134, V$3:V134, "Yes")</f>
        <v>0</v>
      </c>
      <c r="H134" s="45"/>
      <c r="I134" s="46">
        <f>IFERROR(VLOOKUP(D134,Kurse!$A:$E,2,FALSE),0)</f>
        <v>0</v>
      </c>
      <c r="J134" s="47"/>
      <c r="K134" s="47">
        <f>SUMIFS($J$3:J134, $D$3:D134, D134, $V$3:V134, "Yes")</f>
        <v>0</v>
      </c>
      <c r="L134" s="47"/>
      <c r="M134" s="47" t="str">
        <f t="shared" si="9"/>
        <v/>
      </c>
      <c r="N134" s="47">
        <f>SUMIFS($M$3:M134, $D$3:D134, D134, $V$3:V134, "Yes")</f>
        <v>0</v>
      </c>
      <c r="O134" s="48" t="str">
        <f t="shared" si="10"/>
        <v/>
      </c>
      <c r="P134" s="49"/>
      <c r="Q134" s="50">
        <f t="shared" si="8"/>
        <v>0</v>
      </c>
      <c r="R134" s="43"/>
      <c r="S134" s="43"/>
      <c r="T134" s="43"/>
      <c r="U134" s="51"/>
      <c r="AQ134" s="19"/>
    </row>
    <row r="135" spans="1:43" x14ac:dyDescent="0.2">
      <c r="A135" s="41"/>
      <c r="B135" s="42"/>
      <c r="C135" s="43"/>
      <c r="D135" s="43"/>
      <c r="E135" s="43"/>
      <c r="F135" s="44"/>
      <c r="G135" s="44">
        <f>SUMIFS(F$3:F135, D$3:D135, D135, V$3:V135, "Yes")</f>
        <v>0</v>
      </c>
      <c r="H135" s="45"/>
      <c r="I135" s="46">
        <f>IFERROR(VLOOKUP(D135,Kurse!$A:$E,2,FALSE),0)</f>
        <v>0</v>
      </c>
      <c r="J135" s="47"/>
      <c r="K135" s="47">
        <f>SUMIFS($J$3:J135, $D$3:D135, D135, $V$3:V135, "Yes")</f>
        <v>0</v>
      </c>
      <c r="L135" s="47"/>
      <c r="M135" s="47" t="str">
        <f t="shared" si="9"/>
        <v/>
      </c>
      <c r="N135" s="47">
        <f>SUMIFS($M$3:M135, $D$3:D135, D135, $V$3:V135, "Yes")</f>
        <v>0</v>
      </c>
      <c r="O135" s="48" t="str">
        <f t="shared" si="10"/>
        <v/>
      </c>
      <c r="P135" s="49"/>
      <c r="Q135" s="50">
        <f t="shared" si="8"/>
        <v>0</v>
      </c>
      <c r="R135" s="43"/>
      <c r="S135" s="43"/>
      <c r="T135" s="43"/>
      <c r="U135" s="51"/>
      <c r="AQ135" s="19"/>
    </row>
    <row r="136" spans="1:43" x14ac:dyDescent="0.2">
      <c r="A136" s="41"/>
      <c r="B136" s="42"/>
      <c r="C136" s="43"/>
      <c r="D136" s="43"/>
      <c r="E136" s="43"/>
      <c r="F136" s="44"/>
      <c r="G136" s="44">
        <f>SUMIFS(F$3:F136, D$3:D136, D136, V$3:V136, "Yes")</f>
        <v>0</v>
      </c>
      <c r="H136" s="45"/>
      <c r="I136" s="46">
        <f>IFERROR(VLOOKUP(D136,Kurse!$A:$E,2,FALSE),0)</f>
        <v>0</v>
      </c>
      <c r="J136" s="47"/>
      <c r="K136" s="47">
        <f>SUMIFS($J$3:J136, $D$3:D136, D136, $V$3:V136, "Yes")</f>
        <v>0</v>
      </c>
      <c r="L136" s="47"/>
      <c r="M136" s="47" t="str">
        <f t="shared" si="9"/>
        <v/>
      </c>
      <c r="N136" s="47">
        <f>SUMIFS($M$3:M136, $D$3:D136, D136, $V$3:V136, "Yes")</f>
        <v>0</v>
      </c>
      <c r="O136" s="48" t="str">
        <f t="shared" si="10"/>
        <v/>
      </c>
      <c r="P136" s="49"/>
      <c r="Q136" s="50">
        <f t="shared" si="8"/>
        <v>0</v>
      </c>
      <c r="R136" s="43"/>
      <c r="S136" s="43"/>
      <c r="T136" s="43"/>
      <c r="U136" s="51"/>
      <c r="AQ136" s="19"/>
    </row>
    <row r="137" spans="1:43" x14ac:dyDescent="0.2">
      <c r="A137" s="41"/>
      <c r="B137" s="42"/>
      <c r="C137" s="43"/>
      <c r="D137" s="43"/>
      <c r="E137" s="43"/>
      <c r="F137" s="44"/>
      <c r="G137" s="44">
        <f>SUMIFS(F$3:F137, D$3:D137, D137, V$3:V137, "Yes")</f>
        <v>0</v>
      </c>
      <c r="H137" s="45"/>
      <c r="I137" s="46">
        <f>IFERROR(VLOOKUP(D137,Kurse!$A:$E,2,FALSE),0)</f>
        <v>0</v>
      </c>
      <c r="J137" s="47"/>
      <c r="K137" s="47">
        <f>SUMIFS($J$3:J137, $D$3:D137, D137, $V$3:V137, "Yes")</f>
        <v>0</v>
      </c>
      <c r="L137" s="47"/>
      <c r="M137" s="47" t="str">
        <f t="shared" si="9"/>
        <v/>
      </c>
      <c r="N137" s="47">
        <f>SUMIFS($M$3:M137, $D$3:D137, D137, $V$3:V137, "Yes")</f>
        <v>0</v>
      </c>
      <c r="O137" s="48" t="str">
        <f t="shared" si="10"/>
        <v/>
      </c>
      <c r="P137" s="49"/>
      <c r="Q137" s="50">
        <f t="shared" si="8"/>
        <v>0</v>
      </c>
      <c r="R137" s="43"/>
      <c r="S137" s="43"/>
      <c r="T137" s="43"/>
      <c r="U137" s="51"/>
      <c r="AQ137" s="19"/>
    </row>
    <row r="138" spans="1:43" x14ac:dyDescent="0.2">
      <c r="A138" s="41"/>
      <c r="B138" s="42"/>
      <c r="C138" s="43"/>
      <c r="D138" s="43"/>
      <c r="E138" s="43"/>
      <c r="F138" s="44"/>
      <c r="G138" s="44">
        <f>SUMIFS(F$3:F138, D$3:D138, D138, V$3:V138, "Yes")</f>
        <v>0</v>
      </c>
      <c r="H138" s="45"/>
      <c r="I138" s="46">
        <f>IFERROR(VLOOKUP(D138,Kurse!$A:$E,2,FALSE),0)</f>
        <v>0</v>
      </c>
      <c r="J138" s="47"/>
      <c r="K138" s="47">
        <f>SUMIFS($J$3:J138, $D$3:D138, D138, $V$3:V138, "Yes")</f>
        <v>0</v>
      </c>
      <c r="L138" s="47"/>
      <c r="M138" s="47" t="str">
        <f t="shared" si="9"/>
        <v/>
      </c>
      <c r="N138" s="47">
        <f>SUMIFS($M$3:M138, $D$3:D138, D138, $V$3:V138, "Yes")</f>
        <v>0</v>
      </c>
      <c r="O138" s="48" t="str">
        <f t="shared" si="10"/>
        <v/>
      </c>
      <c r="P138" s="49"/>
      <c r="Q138" s="50">
        <f t="shared" si="8"/>
        <v>0</v>
      </c>
      <c r="R138" s="43"/>
      <c r="S138" s="43"/>
      <c r="T138" s="43"/>
      <c r="U138" s="51"/>
      <c r="AQ138" s="19"/>
    </row>
    <row r="139" spans="1:43" x14ac:dyDescent="0.2">
      <c r="A139" s="41"/>
      <c r="B139" s="42"/>
      <c r="C139" s="43"/>
      <c r="D139" s="43"/>
      <c r="E139" s="43"/>
      <c r="F139" s="44"/>
      <c r="G139" s="44">
        <f>SUMIFS(F$3:F139, D$3:D139, D139, V$3:V139, "Yes")</f>
        <v>0</v>
      </c>
      <c r="H139" s="45"/>
      <c r="I139" s="46">
        <f>IFERROR(VLOOKUP(D139,Kurse!$A:$E,2,FALSE),0)</f>
        <v>0</v>
      </c>
      <c r="J139" s="47"/>
      <c r="K139" s="47">
        <f>SUMIFS($J$3:J139, $D$3:D139, D139, $V$3:V139, "Yes")</f>
        <v>0</v>
      </c>
      <c r="L139" s="47"/>
      <c r="M139" s="47" t="str">
        <f t="shared" si="9"/>
        <v/>
      </c>
      <c r="N139" s="47">
        <f>SUMIFS($M$3:M139, $D$3:D139, D139, $V$3:V139, "Yes")</f>
        <v>0</v>
      </c>
      <c r="O139" s="48" t="str">
        <f t="shared" si="10"/>
        <v/>
      </c>
      <c r="P139" s="49"/>
      <c r="Q139" s="50">
        <f t="shared" si="8"/>
        <v>0</v>
      </c>
      <c r="R139" s="43"/>
      <c r="S139" s="43"/>
      <c r="T139" s="43"/>
      <c r="U139" s="51"/>
      <c r="AQ139" s="19"/>
    </row>
    <row r="140" spans="1:43" x14ac:dyDescent="0.2">
      <c r="A140" s="41"/>
      <c r="B140" s="42"/>
      <c r="C140" s="43"/>
      <c r="D140" s="43"/>
      <c r="E140" s="43"/>
      <c r="F140" s="44"/>
      <c r="G140" s="44">
        <f>SUMIFS(F$3:F140, D$3:D140, D140, V$3:V140, "Yes")</f>
        <v>0</v>
      </c>
      <c r="H140" s="45"/>
      <c r="I140" s="46">
        <f>IFERROR(VLOOKUP(D140,Kurse!$A:$E,2,FALSE),0)</f>
        <v>0</v>
      </c>
      <c r="J140" s="47"/>
      <c r="K140" s="47">
        <f>SUMIFS($J$3:J140, $D$3:D140, D140, $V$3:V140, "Yes")</f>
        <v>0</v>
      </c>
      <c r="L140" s="47"/>
      <c r="M140" s="47" t="str">
        <f t="shared" si="9"/>
        <v/>
      </c>
      <c r="N140" s="47">
        <f>SUMIFS($M$3:M140, $D$3:D140, D140, $V$3:V140, "Yes")</f>
        <v>0</v>
      </c>
      <c r="O140" s="48" t="str">
        <f t="shared" si="10"/>
        <v/>
      </c>
      <c r="P140" s="49"/>
      <c r="Q140" s="50">
        <f t="shared" si="8"/>
        <v>0</v>
      </c>
      <c r="R140" s="43"/>
      <c r="S140" s="43"/>
      <c r="T140" s="43"/>
      <c r="U140" s="51"/>
      <c r="AQ140" s="19"/>
    </row>
    <row r="141" spans="1:43" x14ac:dyDescent="0.2">
      <c r="A141" s="41"/>
      <c r="B141" s="42"/>
      <c r="C141" s="43"/>
      <c r="D141" s="43"/>
      <c r="E141" s="43"/>
      <c r="F141" s="44"/>
      <c r="G141" s="44">
        <f>SUMIFS(F$3:F141, D$3:D141, D141, V$3:V141, "Yes")</f>
        <v>0</v>
      </c>
      <c r="H141" s="45"/>
      <c r="I141" s="46">
        <f>IFERROR(VLOOKUP(D141,Kurse!$A:$E,2,FALSE),0)</f>
        <v>0</v>
      </c>
      <c r="J141" s="47"/>
      <c r="K141" s="47">
        <f>SUMIFS($J$3:J141, $D$3:D141, D141, $V$3:V141, "Yes")</f>
        <v>0</v>
      </c>
      <c r="L141" s="47"/>
      <c r="M141" s="47" t="str">
        <f t="shared" si="9"/>
        <v/>
      </c>
      <c r="N141" s="47">
        <f>SUMIFS($M$3:M141, $D$3:D141, D141, $V$3:V141, "Yes")</f>
        <v>0</v>
      </c>
      <c r="O141" s="48" t="str">
        <f t="shared" si="10"/>
        <v/>
      </c>
      <c r="P141" s="49"/>
      <c r="Q141" s="50">
        <f t="shared" si="8"/>
        <v>0</v>
      </c>
      <c r="R141" s="43"/>
      <c r="S141" s="43"/>
      <c r="T141" s="43"/>
      <c r="U141" s="51"/>
      <c r="AQ141" s="19"/>
    </row>
    <row r="142" spans="1:43" x14ac:dyDescent="0.2">
      <c r="A142" s="41"/>
      <c r="B142" s="42"/>
      <c r="C142" s="43"/>
      <c r="D142" s="43"/>
      <c r="E142" s="43"/>
      <c r="F142" s="44"/>
      <c r="G142" s="44">
        <f>SUMIFS(F$3:F142, D$3:D142, D142, V$3:V142, "Yes")</f>
        <v>0</v>
      </c>
      <c r="H142" s="45"/>
      <c r="I142" s="46">
        <f>IFERROR(VLOOKUP(D142,Kurse!$A:$E,2,FALSE),0)</f>
        <v>0</v>
      </c>
      <c r="J142" s="47"/>
      <c r="K142" s="47">
        <f>SUMIFS($J$3:J142, $D$3:D142, D142, $V$3:V142, "Yes")</f>
        <v>0</v>
      </c>
      <c r="L142" s="47"/>
      <c r="M142" s="47" t="str">
        <f t="shared" si="9"/>
        <v/>
      </c>
      <c r="N142" s="47">
        <f>SUMIFS($M$3:M142, $D$3:D142, D142, $V$3:V142, "Yes")</f>
        <v>0</v>
      </c>
      <c r="O142" s="48" t="str">
        <f t="shared" si="10"/>
        <v/>
      </c>
      <c r="P142" s="49"/>
      <c r="Q142" s="50">
        <f t="shared" si="8"/>
        <v>0</v>
      </c>
      <c r="R142" s="43"/>
      <c r="S142" s="43"/>
      <c r="T142" s="43"/>
      <c r="U142" s="51"/>
      <c r="AQ142" s="19"/>
    </row>
    <row r="143" spans="1:43" x14ac:dyDescent="0.2">
      <c r="A143" s="41"/>
      <c r="B143" s="42"/>
      <c r="C143" s="43"/>
      <c r="D143" s="43"/>
      <c r="E143" s="43"/>
      <c r="F143" s="44"/>
      <c r="G143" s="44">
        <f>SUMIFS(F$3:F143, D$3:D143, D143, V$3:V143, "Yes")</f>
        <v>0</v>
      </c>
      <c r="H143" s="45"/>
      <c r="I143" s="46">
        <f>IFERROR(VLOOKUP(D143,Kurse!$A:$E,2,FALSE),0)</f>
        <v>0</v>
      </c>
      <c r="J143" s="47"/>
      <c r="K143" s="47">
        <f>SUMIFS($J$3:J143, $D$3:D143, D143, $V$3:V143, "Yes")</f>
        <v>0</v>
      </c>
      <c r="L143" s="47"/>
      <c r="M143" s="47" t="str">
        <f t="shared" si="9"/>
        <v/>
      </c>
      <c r="N143" s="47">
        <f>SUMIFS($M$3:M143, $D$3:D143, D143, $V$3:V143, "Yes")</f>
        <v>0</v>
      </c>
      <c r="O143" s="48" t="str">
        <f t="shared" si="10"/>
        <v/>
      </c>
      <c r="P143" s="49"/>
      <c r="Q143" s="50">
        <f t="shared" si="8"/>
        <v>0</v>
      </c>
      <c r="R143" s="43"/>
      <c r="S143" s="43"/>
      <c r="T143" s="43"/>
      <c r="U143" s="51"/>
      <c r="AQ143" s="19"/>
    </row>
    <row r="144" spans="1:43" x14ac:dyDescent="0.2">
      <c r="A144" s="41"/>
      <c r="B144" s="42"/>
      <c r="C144" s="43"/>
      <c r="D144" s="43"/>
      <c r="E144" s="43"/>
      <c r="F144" s="44"/>
      <c r="G144" s="44">
        <f>SUMIFS(F$3:F144, D$3:D144, D144, V$3:V144, "Yes")</f>
        <v>0</v>
      </c>
      <c r="H144" s="45"/>
      <c r="I144" s="46">
        <f>IFERROR(VLOOKUP(D144,Kurse!$A:$E,2,FALSE),0)</f>
        <v>0</v>
      </c>
      <c r="J144" s="47"/>
      <c r="K144" s="47">
        <f>SUMIFS($J$3:J144, $D$3:D144, D144, $V$3:V144, "Yes")</f>
        <v>0</v>
      </c>
      <c r="L144" s="47"/>
      <c r="M144" s="47" t="str">
        <f t="shared" si="9"/>
        <v/>
      </c>
      <c r="N144" s="47">
        <f>SUMIFS($M$3:M144, $D$3:D144, D144, $V$3:V144, "Yes")</f>
        <v>0</v>
      </c>
      <c r="O144" s="48" t="str">
        <f t="shared" si="10"/>
        <v/>
      </c>
      <c r="P144" s="49"/>
      <c r="Q144" s="50">
        <f t="shared" si="8"/>
        <v>0</v>
      </c>
      <c r="R144" s="43"/>
      <c r="S144" s="43"/>
      <c r="T144" s="43"/>
      <c r="U144" s="51"/>
      <c r="AQ144" s="19"/>
    </row>
    <row r="145" spans="1:43" x14ac:dyDescent="0.2">
      <c r="A145" s="41"/>
      <c r="B145" s="42"/>
      <c r="C145" s="43"/>
      <c r="D145" s="43"/>
      <c r="E145" s="43"/>
      <c r="F145" s="44"/>
      <c r="G145" s="44">
        <f>SUMIFS(F$3:F145, D$3:D145, D145, V$3:V145, "Yes")</f>
        <v>0</v>
      </c>
      <c r="H145" s="45"/>
      <c r="I145" s="46">
        <f>IFERROR(VLOOKUP(D145,Kurse!$A:$E,2,FALSE),0)</f>
        <v>0</v>
      </c>
      <c r="J145" s="47"/>
      <c r="K145" s="47">
        <f>SUMIFS($J$3:J145, $D$3:D145, D145, $V$3:V145, "Yes")</f>
        <v>0</v>
      </c>
      <c r="L145" s="47"/>
      <c r="M145" s="47" t="str">
        <f t="shared" si="9"/>
        <v/>
      </c>
      <c r="N145" s="47">
        <f>SUMIFS($M$3:M145, $D$3:D145, D145, $V$3:V145, "Yes")</f>
        <v>0</v>
      </c>
      <c r="O145" s="48" t="str">
        <f t="shared" si="10"/>
        <v/>
      </c>
      <c r="P145" s="49"/>
      <c r="Q145" s="50">
        <f t="shared" si="8"/>
        <v>0</v>
      </c>
      <c r="R145" s="43"/>
      <c r="S145" s="43"/>
      <c r="T145" s="43"/>
      <c r="U145" s="51"/>
      <c r="AQ145" s="19"/>
    </row>
    <row r="146" spans="1:43" x14ac:dyDescent="0.2">
      <c r="A146" s="41"/>
      <c r="B146" s="42"/>
      <c r="C146" s="43"/>
      <c r="D146" s="43"/>
      <c r="E146" s="43"/>
      <c r="F146" s="44"/>
      <c r="G146" s="44">
        <f>SUMIFS(F$3:F146, D$3:D146, D146, V$3:V146, "Yes")</f>
        <v>0</v>
      </c>
      <c r="H146" s="45"/>
      <c r="I146" s="46">
        <f>IFERROR(VLOOKUP(D146,Kurse!$A:$E,2,FALSE),0)</f>
        <v>0</v>
      </c>
      <c r="J146" s="47"/>
      <c r="K146" s="47">
        <f>SUMIFS($J$3:J146, $D$3:D146, D146, $V$3:V146, "Yes")</f>
        <v>0</v>
      </c>
      <c r="L146" s="47"/>
      <c r="M146" s="47" t="str">
        <f t="shared" si="9"/>
        <v/>
      </c>
      <c r="N146" s="47">
        <f>SUMIFS($M$3:M146, $D$3:D146, D146, $V$3:V146, "Yes")</f>
        <v>0</v>
      </c>
      <c r="O146" s="48" t="str">
        <f t="shared" si="10"/>
        <v/>
      </c>
      <c r="P146" s="49"/>
      <c r="Q146" s="50">
        <f t="shared" si="8"/>
        <v>0</v>
      </c>
      <c r="R146" s="43"/>
      <c r="S146" s="43"/>
      <c r="T146" s="43"/>
      <c r="U146" s="51"/>
      <c r="AQ146" s="19"/>
    </row>
    <row r="147" spans="1:43" x14ac:dyDescent="0.2">
      <c r="A147" s="41"/>
      <c r="B147" s="42"/>
      <c r="C147" s="43"/>
      <c r="D147" s="43"/>
      <c r="E147" s="43"/>
      <c r="F147" s="44"/>
      <c r="G147" s="44">
        <f>SUMIFS(F$3:F147, D$3:D147, D147, V$3:V147, "Yes")</f>
        <v>0</v>
      </c>
      <c r="H147" s="45"/>
      <c r="I147" s="46">
        <f>IFERROR(VLOOKUP(D147,Kurse!$A:$E,2,FALSE),0)</f>
        <v>0</v>
      </c>
      <c r="J147" s="47"/>
      <c r="K147" s="47">
        <f>SUMIFS($J$3:J147, $D$3:D147, D147, $V$3:V147, "Yes")</f>
        <v>0</v>
      </c>
      <c r="L147" s="47"/>
      <c r="M147" s="47" t="str">
        <f t="shared" si="9"/>
        <v/>
      </c>
      <c r="N147" s="47">
        <f>SUMIFS($M$3:M147, $D$3:D147, D147, $V$3:V147, "Yes")</f>
        <v>0</v>
      </c>
      <c r="O147" s="48" t="str">
        <f t="shared" si="10"/>
        <v/>
      </c>
      <c r="P147" s="49"/>
      <c r="Q147" s="50">
        <f t="shared" si="8"/>
        <v>0</v>
      </c>
      <c r="R147" s="43"/>
      <c r="S147" s="43"/>
      <c r="T147" s="43"/>
      <c r="U147" s="51"/>
      <c r="AQ147" s="19"/>
    </row>
    <row r="148" spans="1:43" x14ac:dyDescent="0.2">
      <c r="A148" s="41"/>
      <c r="B148" s="42"/>
      <c r="C148" s="43"/>
      <c r="D148" s="43"/>
      <c r="E148" s="43"/>
      <c r="F148" s="44"/>
      <c r="G148" s="44">
        <f>SUMIFS(F$3:F148, D$3:D148, D148, V$3:V148, "Yes")</f>
        <v>0</v>
      </c>
      <c r="H148" s="45"/>
      <c r="I148" s="46">
        <f>IFERROR(VLOOKUP(D148,Kurse!$A:$E,2,FALSE),0)</f>
        <v>0</v>
      </c>
      <c r="J148" s="47"/>
      <c r="K148" s="47">
        <f>SUMIFS($J$3:J148, $D$3:D148, D148, $V$3:V148, "Yes")</f>
        <v>0</v>
      </c>
      <c r="L148" s="47"/>
      <c r="M148" s="47" t="str">
        <f t="shared" si="9"/>
        <v/>
      </c>
      <c r="N148" s="47">
        <f>SUMIFS($M$3:M148, $D$3:D148, D148, $V$3:V148, "Yes")</f>
        <v>0</v>
      </c>
      <c r="O148" s="48" t="str">
        <f t="shared" si="10"/>
        <v/>
      </c>
      <c r="P148" s="49"/>
      <c r="Q148" s="50">
        <f t="shared" si="8"/>
        <v>0</v>
      </c>
      <c r="R148" s="43"/>
      <c r="S148" s="43"/>
      <c r="T148" s="43"/>
      <c r="U148" s="51"/>
      <c r="AQ148" s="19"/>
    </row>
    <row r="149" spans="1:43" x14ac:dyDescent="0.2">
      <c r="A149" s="41"/>
      <c r="B149" s="42"/>
      <c r="C149" s="43"/>
      <c r="D149" s="43"/>
      <c r="E149" s="43"/>
      <c r="F149" s="44"/>
      <c r="G149" s="44">
        <f>SUMIFS(F$3:F149, D$3:D149, D149, V$3:V149, "Yes")</f>
        <v>0</v>
      </c>
      <c r="H149" s="45"/>
      <c r="I149" s="46">
        <f>IFERROR(VLOOKUP(D149,Kurse!$A:$E,2,FALSE),0)</f>
        <v>0</v>
      </c>
      <c r="J149" s="47"/>
      <c r="K149" s="47">
        <f>SUMIFS($J$3:J149, $D$3:D149, D149, $V$3:V149, "Yes")</f>
        <v>0</v>
      </c>
      <c r="L149" s="47"/>
      <c r="M149" s="47" t="str">
        <f t="shared" si="9"/>
        <v/>
      </c>
      <c r="N149" s="47">
        <f>SUMIFS($M$3:M149, $D$3:D149, D149, $V$3:V149, "Yes")</f>
        <v>0</v>
      </c>
      <c r="O149" s="48" t="str">
        <f t="shared" si="10"/>
        <v/>
      </c>
      <c r="P149" s="49"/>
      <c r="Q149" s="50">
        <f t="shared" si="8"/>
        <v>0</v>
      </c>
      <c r="R149" s="43"/>
      <c r="S149" s="43"/>
      <c r="T149" s="43"/>
      <c r="U149" s="51"/>
      <c r="AQ149" s="19"/>
    </row>
    <row r="150" spans="1:43" x14ac:dyDescent="0.2">
      <c r="A150" s="41"/>
      <c r="B150" s="42"/>
      <c r="C150" s="43"/>
      <c r="D150" s="43"/>
      <c r="E150" s="43"/>
      <c r="F150" s="44"/>
      <c r="G150" s="44">
        <f>SUMIFS(F$3:F150, D$3:D150, D150, V$3:V150, "Yes")</f>
        <v>0</v>
      </c>
      <c r="H150" s="45"/>
      <c r="I150" s="46">
        <f>IFERROR(VLOOKUP(D150,Kurse!$A:$E,2,FALSE),0)</f>
        <v>0</v>
      </c>
      <c r="J150" s="47"/>
      <c r="K150" s="47">
        <f>SUMIFS($J$3:J150, $D$3:D150, D150, $V$3:V150, "Yes")</f>
        <v>0</v>
      </c>
      <c r="L150" s="47"/>
      <c r="M150" s="47" t="str">
        <f t="shared" si="9"/>
        <v/>
      </c>
      <c r="N150" s="47">
        <f>SUMIFS($M$3:M150, $D$3:D150, D150, $V$3:V150, "Yes")</f>
        <v>0</v>
      </c>
      <c r="O150" s="48" t="str">
        <f t="shared" si="10"/>
        <v/>
      </c>
      <c r="P150" s="49"/>
      <c r="Q150" s="50">
        <f t="shared" si="8"/>
        <v>0</v>
      </c>
      <c r="R150" s="43"/>
      <c r="S150" s="43"/>
      <c r="T150" s="43"/>
      <c r="U150" s="51"/>
      <c r="AQ150" s="19"/>
    </row>
    <row r="151" spans="1:43" x14ac:dyDescent="0.2">
      <c r="A151" s="41"/>
      <c r="B151" s="42"/>
      <c r="C151" s="43"/>
      <c r="D151" s="43"/>
      <c r="E151" s="43"/>
      <c r="F151" s="44"/>
      <c r="G151" s="44">
        <f>SUMIFS(F$3:F151, D$3:D151, D151, V$3:V151, "Yes")</f>
        <v>0</v>
      </c>
      <c r="H151" s="45"/>
      <c r="I151" s="46">
        <f>IFERROR(VLOOKUP(D151,Kurse!$A:$E,2,FALSE),0)</f>
        <v>0</v>
      </c>
      <c r="J151" s="47"/>
      <c r="K151" s="47">
        <f>SUMIFS($J$3:J151, $D$3:D151, D151, $V$3:V151, "Yes")</f>
        <v>0</v>
      </c>
      <c r="L151" s="47"/>
      <c r="M151" s="47" t="str">
        <f t="shared" si="9"/>
        <v/>
      </c>
      <c r="N151" s="47">
        <f>SUMIFS($M$3:M151, $D$3:D151, D151, $V$3:V151, "Yes")</f>
        <v>0</v>
      </c>
      <c r="O151" s="48" t="str">
        <f t="shared" si="10"/>
        <v/>
      </c>
      <c r="P151" s="49"/>
      <c r="Q151" s="50">
        <f t="shared" si="8"/>
        <v>0</v>
      </c>
      <c r="R151" s="43"/>
      <c r="S151" s="43"/>
      <c r="T151" s="43"/>
      <c r="U151" s="51"/>
      <c r="AQ151" s="19"/>
    </row>
    <row r="152" spans="1:43" x14ac:dyDescent="0.2">
      <c r="A152" s="41"/>
      <c r="B152" s="42"/>
      <c r="C152" s="43"/>
      <c r="D152" s="43"/>
      <c r="E152" s="43"/>
      <c r="F152" s="44"/>
      <c r="G152" s="44">
        <f>SUMIFS(F$3:F152, D$3:D152, D152, V$3:V152, "Yes")</f>
        <v>0</v>
      </c>
      <c r="H152" s="45"/>
      <c r="I152" s="46">
        <f>IFERROR(VLOOKUP(D152,Kurse!$A:$E,2,FALSE),0)</f>
        <v>0</v>
      </c>
      <c r="J152" s="47"/>
      <c r="K152" s="47">
        <f>SUMIFS($J$3:J152, $D$3:D152, D152, $V$3:V152, "Yes")</f>
        <v>0</v>
      </c>
      <c r="L152" s="47"/>
      <c r="M152" s="47" t="str">
        <f t="shared" si="9"/>
        <v/>
      </c>
      <c r="N152" s="47">
        <f>SUMIFS($M$3:M152, $D$3:D152, D152, $V$3:V152, "Yes")</f>
        <v>0</v>
      </c>
      <c r="O152" s="48" t="str">
        <f t="shared" si="10"/>
        <v/>
      </c>
      <c r="P152" s="49"/>
      <c r="Q152" s="50">
        <f t="shared" si="8"/>
        <v>0</v>
      </c>
      <c r="R152" s="43"/>
      <c r="S152" s="43"/>
      <c r="T152" s="43"/>
      <c r="U152" s="51"/>
      <c r="AQ152" s="19"/>
    </row>
    <row r="153" spans="1:43" x14ac:dyDescent="0.2">
      <c r="A153" s="41"/>
      <c r="B153" s="42"/>
      <c r="C153" s="43"/>
      <c r="D153" s="43"/>
      <c r="E153" s="43"/>
      <c r="F153" s="44"/>
      <c r="G153" s="44">
        <f>SUMIFS(F$3:F153, D$3:D153, D153, V$3:V153, "Yes")</f>
        <v>0</v>
      </c>
      <c r="H153" s="45"/>
      <c r="I153" s="46">
        <f>IFERROR(VLOOKUP(D153,Kurse!$A:$E,2,FALSE),0)</f>
        <v>0</v>
      </c>
      <c r="J153" s="47"/>
      <c r="K153" s="47">
        <f>SUMIFS($J$3:J153, $D$3:D153, D153, $V$3:V153, "Yes")</f>
        <v>0</v>
      </c>
      <c r="L153" s="47"/>
      <c r="M153" s="47" t="str">
        <f t="shared" si="9"/>
        <v/>
      </c>
      <c r="N153" s="47">
        <f>SUMIFS($M$3:M153, $D$3:D153, D153, $V$3:V153, "Yes")</f>
        <v>0</v>
      </c>
      <c r="O153" s="48" t="str">
        <f t="shared" si="10"/>
        <v/>
      </c>
      <c r="P153" s="49"/>
      <c r="Q153" s="50">
        <f t="shared" si="8"/>
        <v>0</v>
      </c>
      <c r="R153" s="43"/>
      <c r="S153" s="43"/>
      <c r="T153" s="43"/>
      <c r="U153" s="51"/>
      <c r="AQ153" s="19"/>
    </row>
    <row r="154" spans="1:43" x14ac:dyDescent="0.2">
      <c r="A154" s="41"/>
      <c r="B154" s="42"/>
      <c r="C154" s="43"/>
      <c r="D154" s="43"/>
      <c r="E154" s="43"/>
      <c r="F154" s="44"/>
      <c r="G154" s="44">
        <f>SUMIFS(F$3:F154, D$3:D154, D154, V$3:V154, "Yes")</f>
        <v>0</v>
      </c>
      <c r="H154" s="45"/>
      <c r="I154" s="46">
        <f>IFERROR(VLOOKUP(D154,Kurse!$A:$E,2,FALSE),0)</f>
        <v>0</v>
      </c>
      <c r="J154" s="47"/>
      <c r="K154" s="47">
        <f>SUMIFS($J$3:J154, $D$3:D154, D154, $V$3:V154, "Yes")</f>
        <v>0</v>
      </c>
      <c r="L154" s="47"/>
      <c r="M154" s="47" t="str">
        <f t="shared" si="9"/>
        <v/>
      </c>
      <c r="N154" s="47">
        <f>SUMIFS($M$3:M154, $D$3:D154, D154, $V$3:V154, "Yes")</f>
        <v>0</v>
      </c>
      <c r="O154" s="48" t="str">
        <f t="shared" si="10"/>
        <v/>
      </c>
      <c r="P154" s="49"/>
      <c r="Q154" s="50">
        <f t="shared" si="8"/>
        <v>0</v>
      </c>
      <c r="R154" s="43"/>
      <c r="S154" s="43"/>
      <c r="T154" s="43"/>
      <c r="U154" s="51"/>
      <c r="AQ154" s="19"/>
    </row>
    <row r="155" spans="1:43" x14ac:dyDescent="0.2">
      <c r="A155" s="41"/>
      <c r="B155" s="42"/>
      <c r="C155" s="43"/>
      <c r="D155" s="43"/>
      <c r="E155" s="43"/>
      <c r="F155" s="44"/>
      <c r="G155" s="44">
        <f>SUMIFS(F$3:F155, D$3:D155, D155, V$3:V155, "Yes")</f>
        <v>0</v>
      </c>
      <c r="H155" s="45"/>
      <c r="I155" s="46">
        <f>IFERROR(VLOOKUP(D155,Kurse!$A:$E,2,FALSE),0)</f>
        <v>0</v>
      </c>
      <c r="J155" s="47"/>
      <c r="K155" s="47">
        <f>SUMIFS($J$3:J155, $D$3:D155, D155, $V$3:V155, "Yes")</f>
        <v>0</v>
      </c>
      <c r="L155" s="47"/>
      <c r="M155" s="47" t="str">
        <f t="shared" si="9"/>
        <v/>
      </c>
      <c r="N155" s="47">
        <f>SUMIFS($M$3:M155, $D$3:D155, D155, $V$3:V155, "Yes")</f>
        <v>0</v>
      </c>
      <c r="O155" s="48" t="str">
        <f t="shared" si="10"/>
        <v/>
      </c>
      <c r="P155" s="49"/>
      <c r="Q155" s="50">
        <f t="shared" si="8"/>
        <v>0</v>
      </c>
      <c r="R155" s="43"/>
      <c r="S155" s="43"/>
      <c r="T155" s="43"/>
      <c r="U155" s="51"/>
      <c r="AQ155" s="19"/>
    </row>
    <row r="156" spans="1:43" x14ac:dyDescent="0.2">
      <c r="A156" s="41"/>
      <c r="B156" s="42"/>
      <c r="C156" s="43"/>
      <c r="D156" s="43"/>
      <c r="E156" s="43"/>
      <c r="F156" s="44"/>
      <c r="G156" s="44">
        <f>SUMIFS(F$3:F156, D$3:D156, D156, V$3:V156, "Yes")</f>
        <v>0</v>
      </c>
      <c r="H156" s="45"/>
      <c r="I156" s="46">
        <f>IFERROR(VLOOKUP(D156,Kurse!$A:$E,2,FALSE),0)</f>
        <v>0</v>
      </c>
      <c r="J156" s="47"/>
      <c r="K156" s="47">
        <f>SUMIFS($J$3:J156, $D$3:D156, D156, $V$3:V156, "Yes")</f>
        <v>0</v>
      </c>
      <c r="L156" s="47"/>
      <c r="M156" s="47" t="str">
        <f t="shared" si="9"/>
        <v/>
      </c>
      <c r="N156" s="47">
        <f>SUMIFS($M$3:M156, $D$3:D156, D156, $V$3:V156, "Yes")</f>
        <v>0</v>
      </c>
      <c r="O156" s="48" t="str">
        <f t="shared" si="10"/>
        <v/>
      </c>
      <c r="P156" s="49"/>
      <c r="Q156" s="50">
        <f t="shared" si="8"/>
        <v>0</v>
      </c>
      <c r="R156" s="43"/>
      <c r="S156" s="43"/>
      <c r="T156" s="43"/>
      <c r="U156" s="51"/>
      <c r="AQ156" s="19"/>
    </row>
    <row r="157" spans="1:43" x14ac:dyDescent="0.2">
      <c r="A157" s="41"/>
      <c r="B157" s="42"/>
      <c r="C157" s="43"/>
      <c r="D157" s="43"/>
      <c r="E157" s="43"/>
      <c r="F157" s="44"/>
      <c r="G157" s="44">
        <f>SUMIFS(F$3:F157, D$3:D157, D157, V$3:V157, "Yes")</f>
        <v>0</v>
      </c>
      <c r="H157" s="45"/>
      <c r="I157" s="46">
        <f>IFERROR(VLOOKUP(D157,Kurse!$A:$E,2,FALSE),0)</f>
        <v>0</v>
      </c>
      <c r="J157" s="47"/>
      <c r="K157" s="47">
        <f>SUMIFS($J$3:J157, $D$3:D157, D157, $V$3:V157, "Yes")</f>
        <v>0</v>
      </c>
      <c r="L157" s="47"/>
      <c r="M157" s="47" t="str">
        <f t="shared" si="9"/>
        <v/>
      </c>
      <c r="N157" s="47">
        <f>SUMIFS($M$3:M157, $D$3:D157, D157, $V$3:V157, "Yes")</f>
        <v>0</v>
      </c>
      <c r="O157" s="48" t="str">
        <f t="shared" si="10"/>
        <v/>
      </c>
      <c r="P157" s="49"/>
      <c r="Q157" s="50">
        <f t="shared" si="8"/>
        <v>0</v>
      </c>
      <c r="R157" s="43"/>
      <c r="S157" s="43"/>
      <c r="T157" s="43"/>
      <c r="U157" s="51"/>
      <c r="AQ157" s="19"/>
    </row>
    <row r="158" spans="1:43" x14ac:dyDescent="0.2">
      <c r="A158" s="41"/>
      <c r="B158" s="42"/>
      <c r="C158" s="43"/>
      <c r="D158" s="43"/>
      <c r="E158" s="43"/>
      <c r="F158" s="44"/>
      <c r="G158" s="44">
        <f>SUMIFS(F$3:F158, D$3:D158, D158, V$3:V158, "Yes")</f>
        <v>0</v>
      </c>
      <c r="H158" s="45"/>
      <c r="I158" s="46">
        <f>IFERROR(VLOOKUP(D158,Kurse!$A:$E,2,FALSE),0)</f>
        <v>0</v>
      </c>
      <c r="J158" s="47"/>
      <c r="K158" s="47">
        <f>SUMIFS($J$3:J158, $D$3:D158, D158, $V$3:V158, "Yes")</f>
        <v>0</v>
      </c>
      <c r="L158" s="47"/>
      <c r="M158" s="47" t="str">
        <f t="shared" si="9"/>
        <v/>
      </c>
      <c r="N158" s="47">
        <f>SUMIFS($M$3:M158, $D$3:D158, D158, $V$3:V158, "Yes")</f>
        <v>0</v>
      </c>
      <c r="O158" s="48" t="str">
        <f t="shared" si="10"/>
        <v/>
      </c>
      <c r="P158" s="49"/>
      <c r="Q158" s="50">
        <f t="shared" si="8"/>
        <v>0</v>
      </c>
      <c r="R158" s="43"/>
      <c r="S158" s="43"/>
      <c r="T158" s="43"/>
      <c r="U158" s="51"/>
      <c r="AQ158" s="19"/>
    </row>
    <row r="159" spans="1:43" x14ac:dyDescent="0.2">
      <c r="A159" s="41"/>
      <c r="B159" s="42"/>
      <c r="C159" s="43"/>
      <c r="D159" s="43"/>
      <c r="E159" s="43"/>
      <c r="F159" s="44"/>
      <c r="G159" s="44">
        <f>SUMIFS(F$3:F159, D$3:D159, D159, V$3:V159, "Yes")</f>
        <v>0</v>
      </c>
      <c r="H159" s="45"/>
      <c r="I159" s="46">
        <f>IFERROR(VLOOKUP(D159,Kurse!$A:$E,2,FALSE),0)</f>
        <v>0</v>
      </c>
      <c r="J159" s="47"/>
      <c r="K159" s="47">
        <f>SUMIFS($J$3:J159, $D$3:D159, D159, $V$3:V159, "Yes")</f>
        <v>0</v>
      </c>
      <c r="L159" s="47"/>
      <c r="M159" s="47" t="str">
        <f t="shared" si="9"/>
        <v/>
      </c>
      <c r="N159" s="47">
        <f>SUMIFS($M$3:M159, $D$3:D159, D159, $V$3:V159, "Yes")</f>
        <v>0</v>
      </c>
      <c r="O159" s="48" t="str">
        <f t="shared" si="10"/>
        <v/>
      </c>
      <c r="P159" s="49"/>
      <c r="Q159" s="50">
        <f t="shared" si="8"/>
        <v>0</v>
      </c>
      <c r="R159" s="43"/>
      <c r="S159" s="43"/>
      <c r="T159" s="43"/>
      <c r="U159" s="51"/>
      <c r="AQ159" s="19"/>
    </row>
    <row r="160" spans="1:43" x14ac:dyDescent="0.2">
      <c r="A160" s="41"/>
      <c r="B160" s="42"/>
      <c r="C160" s="43"/>
      <c r="D160" s="43"/>
      <c r="E160" s="43"/>
      <c r="F160" s="44"/>
      <c r="G160" s="44">
        <f>SUMIFS(F$3:F160, D$3:D160, D160, V$3:V160, "Yes")</f>
        <v>0</v>
      </c>
      <c r="H160" s="45"/>
      <c r="I160" s="46">
        <f>IFERROR(VLOOKUP(D160,Kurse!$A:$E,2,FALSE),0)</f>
        <v>0</v>
      </c>
      <c r="J160" s="47"/>
      <c r="K160" s="47">
        <f>SUMIFS($J$3:J160, $D$3:D160, D160, $V$3:V160, "Yes")</f>
        <v>0</v>
      </c>
      <c r="L160" s="47"/>
      <c r="M160" s="47" t="str">
        <f t="shared" si="9"/>
        <v/>
      </c>
      <c r="N160" s="47">
        <f>SUMIFS($M$3:M160, $D$3:D160, D160, $V$3:V160, "Yes")</f>
        <v>0</v>
      </c>
      <c r="O160" s="48" t="str">
        <f t="shared" si="10"/>
        <v/>
      </c>
      <c r="P160" s="49"/>
      <c r="Q160" s="50">
        <f t="shared" si="8"/>
        <v>0</v>
      </c>
      <c r="R160" s="43"/>
      <c r="S160" s="43"/>
      <c r="T160" s="43"/>
      <c r="U160" s="51"/>
      <c r="AQ160" s="19"/>
    </row>
    <row r="161" spans="1:43" x14ac:dyDescent="0.2">
      <c r="A161" s="41"/>
      <c r="B161" s="42"/>
      <c r="C161" s="43"/>
      <c r="D161" s="43"/>
      <c r="E161" s="43"/>
      <c r="F161" s="44"/>
      <c r="G161" s="44">
        <f>SUMIFS(F$3:F161, D$3:D161, D161, V$3:V161, "Yes")</f>
        <v>0</v>
      </c>
      <c r="H161" s="45"/>
      <c r="I161" s="46">
        <f>IFERROR(VLOOKUP(D161,Kurse!$A:$E,2,FALSE),0)</f>
        <v>0</v>
      </c>
      <c r="J161" s="47"/>
      <c r="K161" s="47">
        <f>SUMIFS($J$3:J161, $D$3:D161, D161, $V$3:V161, "Yes")</f>
        <v>0</v>
      </c>
      <c r="L161" s="47"/>
      <c r="M161" s="47" t="str">
        <f t="shared" si="9"/>
        <v/>
      </c>
      <c r="N161" s="47">
        <f>SUMIFS($M$3:M161, $D$3:D161, D161, $V$3:V161, "Yes")</f>
        <v>0</v>
      </c>
      <c r="O161" s="48" t="str">
        <f t="shared" si="10"/>
        <v/>
      </c>
      <c r="P161" s="49"/>
      <c r="Q161" s="50">
        <f t="shared" si="8"/>
        <v>0</v>
      </c>
      <c r="R161" s="43"/>
      <c r="S161" s="43"/>
      <c r="T161" s="43"/>
      <c r="U161" s="51"/>
      <c r="AQ161" s="19"/>
    </row>
    <row r="162" spans="1:43" x14ac:dyDescent="0.2">
      <c r="A162" s="41"/>
      <c r="B162" s="42"/>
      <c r="C162" s="43"/>
      <c r="D162" s="43"/>
      <c r="E162" s="43"/>
      <c r="F162" s="44"/>
      <c r="G162" s="44">
        <f>SUMIFS(F$3:F162, D$3:D162, D162, V$3:V162, "Yes")</f>
        <v>0</v>
      </c>
      <c r="H162" s="45"/>
      <c r="I162" s="46">
        <f>IFERROR(VLOOKUP(D162,Kurse!$A:$E,2,FALSE),0)</f>
        <v>0</v>
      </c>
      <c r="J162" s="47"/>
      <c r="K162" s="47">
        <f>SUMIFS($J$3:J162, $D$3:D162, D162, $V$3:V162, "Yes")</f>
        <v>0</v>
      </c>
      <c r="L162" s="47"/>
      <c r="M162" s="47" t="str">
        <f t="shared" si="9"/>
        <v/>
      </c>
      <c r="N162" s="47">
        <f>SUMIFS($M$3:M162, $D$3:D162, D162, $V$3:V162, "Yes")</f>
        <v>0</v>
      </c>
      <c r="O162" s="48" t="str">
        <f t="shared" si="10"/>
        <v/>
      </c>
      <c r="P162" s="49"/>
      <c r="Q162" s="50">
        <f t="shared" si="8"/>
        <v>0</v>
      </c>
      <c r="R162" s="43"/>
      <c r="S162" s="43"/>
      <c r="T162" s="43"/>
      <c r="U162" s="51"/>
      <c r="AQ162" s="19"/>
    </row>
    <row r="163" spans="1:43" x14ac:dyDescent="0.2">
      <c r="A163" s="41"/>
      <c r="B163" s="42"/>
      <c r="C163" s="43"/>
      <c r="D163" s="43"/>
      <c r="E163" s="43"/>
      <c r="F163" s="44"/>
      <c r="G163" s="44">
        <f>SUMIFS(F$3:F163, D$3:D163, D163, V$3:V163, "Yes")</f>
        <v>0</v>
      </c>
      <c r="H163" s="45"/>
      <c r="I163" s="46">
        <f>IFERROR(VLOOKUP(D163,Kurse!$A:$E,2,FALSE),0)</f>
        <v>0</v>
      </c>
      <c r="J163" s="47"/>
      <c r="K163" s="47">
        <f>SUMIFS($J$3:J163, $D$3:D163, D163, $V$3:V163, "Yes")</f>
        <v>0</v>
      </c>
      <c r="L163" s="47"/>
      <c r="M163" s="47" t="str">
        <f t="shared" si="9"/>
        <v/>
      </c>
      <c r="N163" s="47">
        <f>SUMIFS($M$3:M163, $D$3:D163, D163, $V$3:V163, "Yes")</f>
        <v>0</v>
      </c>
      <c r="O163" s="48" t="str">
        <f t="shared" si="10"/>
        <v/>
      </c>
      <c r="P163" s="49"/>
      <c r="Q163" s="50">
        <f t="shared" ref="Q163:Q194" si="11">IFERROR(O163*P163,0)</f>
        <v>0</v>
      </c>
      <c r="R163" s="43"/>
      <c r="S163" s="43"/>
      <c r="T163" s="43"/>
      <c r="U163" s="51"/>
      <c r="AQ163" s="19"/>
    </row>
    <row r="164" spans="1:43" x14ac:dyDescent="0.2">
      <c r="A164" s="41"/>
      <c r="B164" s="42"/>
      <c r="C164" s="43"/>
      <c r="D164" s="43"/>
      <c r="E164" s="43"/>
      <c r="F164" s="44"/>
      <c r="G164" s="44">
        <f>SUMIFS(F$3:F164, D$3:D164, D164, V$3:V164, "Yes")</f>
        <v>0</v>
      </c>
      <c r="H164" s="45"/>
      <c r="I164" s="46">
        <f>IFERROR(VLOOKUP(D164,Kurse!$A:$E,2,FALSE),0)</f>
        <v>0</v>
      </c>
      <c r="J164" s="47"/>
      <c r="K164" s="47">
        <f>SUMIFS($J$3:J164, $D$3:D164, D164, $V$3:V164, "Yes")</f>
        <v>0</v>
      </c>
      <c r="L164" s="47"/>
      <c r="M164" s="47" t="str">
        <f t="shared" si="9"/>
        <v/>
      </c>
      <c r="N164" s="47">
        <f>SUMIFS($M$3:M164, $D$3:D164, D164, $V$3:V164, "Yes")</f>
        <v>0</v>
      </c>
      <c r="O164" s="48" t="str">
        <f t="shared" si="10"/>
        <v/>
      </c>
      <c r="P164" s="49"/>
      <c r="Q164" s="50">
        <f t="shared" si="11"/>
        <v>0</v>
      </c>
      <c r="R164" s="43"/>
      <c r="S164" s="43"/>
      <c r="T164" s="43"/>
      <c r="U164" s="51"/>
      <c r="AQ164" s="19"/>
    </row>
    <row r="165" spans="1:43" x14ac:dyDescent="0.2">
      <c r="A165" s="41"/>
      <c r="B165" s="42"/>
      <c r="C165" s="43"/>
      <c r="D165" s="43"/>
      <c r="E165" s="43"/>
      <c r="F165" s="44"/>
      <c r="G165" s="44">
        <f>SUMIFS(F$3:F165, D$3:D165, D165, V$3:V165, "Yes")</f>
        <v>0</v>
      </c>
      <c r="H165" s="45"/>
      <c r="I165" s="46">
        <f>IFERROR(VLOOKUP(D165,Kurse!$A:$E,2,FALSE),0)</f>
        <v>0</v>
      </c>
      <c r="J165" s="47"/>
      <c r="K165" s="47">
        <f>SUMIFS($J$3:J165, $D$3:D165, D165, $V$3:V165, "Yes")</f>
        <v>0</v>
      </c>
      <c r="L165" s="47"/>
      <c r="M165" s="47" t="str">
        <f t="shared" si="9"/>
        <v/>
      </c>
      <c r="N165" s="47">
        <f>SUMIFS($M$3:M165, $D$3:D165, D165, $V$3:V165, "Yes")</f>
        <v>0</v>
      </c>
      <c r="O165" s="48" t="str">
        <f t="shared" si="10"/>
        <v/>
      </c>
      <c r="P165" s="49"/>
      <c r="Q165" s="50">
        <f t="shared" si="11"/>
        <v>0</v>
      </c>
      <c r="R165" s="43"/>
      <c r="S165" s="43"/>
      <c r="T165" s="43"/>
      <c r="U165" s="51"/>
      <c r="AQ165" s="19"/>
    </row>
    <row r="166" spans="1:43" x14ac:dyDescent="0.2">
      <c r="A166" s="41"/>
      <c r="B166" s="42"/>
      <c r="C166" s="43"/>
      <c r="D166" s="43"/>
      <c r="E166" s="43"/>
      <c r="F166" s="44"/>
      <c r="G166" s="44">
        <f>SUMIFS(F$3:F166, D$3:D166, D166, V$3:V166, "Yes")</f>
        <v>0</v>
      </c>
      <c r="H166" s="45"/>
      <c r="I166" s="46">
        <f>IFERROR(VLOOKUP(D166,Kurse!$A:$E,2,FALSE),0)</f>
        <v>0</v>
      </c>
      <c r="J166" s="47"/>
      <c r="K166" s="47">
        <f>SUMIFS($J$3:J166, $D$3:D166, D166, $V$3:V166, "Yes")</f>
        <v>0</v>
      </c>
      <c r="L166" s="47"/>
      <c r="M166" s="47" t="str">
        <f t="shared" si="9"/>
        <v/>
      </c>
      <c r="N166" s="47">
        <f>SUMIFS($M$3:M166, $D$3:D166, D166, $V$3:V166, "Yes")</f>
        <v>0</v>
      </c>
      <c r="O166" s="48" t="str">
        <f t="shared" si="10"/>
        <v/>
      </c>
      <c r="P166" s="49"/>
      <c r="Q166" s="50">
        <f t="shared" si="11"/>
        <v>0</v>
      </c>
      <c r="R166" s="43"/>
      <c r="S166" s="43"/>
      <c r="T166" s="43"/>
      <c r="U166" s="51"/>
      <c r="AQ166" s="19"/>
    </row>
    <row r="167" spans="1:43" x14ac:dyDescent="0.2">
      <c r="A167" s="41"/>
      <c r="B167" s="42"/>
      <c r="C167" s="43"/>
      <c r="D167" s="43"/>
      <c r="E167" s="43"/>
      <c r="F167" s="44"/>
      <c r="G167" s="44">
        <f>SUMIFS(F$3:F167, D$3:D167, D167, V$3:V167, "Yes")</f>
        <v>0</v>
      </c>
      <c r="H167" s="45"/>
      <c r="I167" s="46">
        <f>IFERROR(VLOOKUP(D167,Kurse!$A:$E,2,FALSE),0)</f>
        <v>0</v>
      </c>
      <c r="J167" s="47"/>
      <c r="K167" s="47">
        <f>SUMIFS($J$3:J167, $D$3:D167, D167, $V$3:V167, "Yes")</f>
        <v>0</v>
      </c>
      <c r="L167" s="47"/>
      <c r="M167" s="47" t="str">
        <f t="shared" si="9"/>
        <v/>
      </c>
      <c r="N167" s="47">
        <f>SUMIFS($M$3:M167, $D$3:D167, D167, $V$3:V167, "Yes")</f>
        <v>0</v>
      </c>
      <c r="O167" s="48" t="str">
        <f t="shared" si="10"/>
        <v/>
      </c>
      <c r="P167" s="49"/>
      <c r="Q167" s="50">
        <f t="shared" si="11"/>
        <v>0</v>
      </c>
      <c r="R167" s="43"/>
      <c r="S167" s="43"/>
      <c r="T167" s="43"/>
      <c r="U167" s="51"/>
      <c r="AQ167" s="19"/>
    </row>
    <row r="168" spans="1:43" x14ac:dyDescent="0.2">
      <c r="A168" s="41"/>
      <c r="B168" s="42"/>
      <c r="C168" s="43"/>
      <c r="D168" s="43"/>
      <c r="E168" s="43"/>
      <c r="F168" s="44"/>
      <c r="G168" s="44">
        <f>SUMIFS(F$3:F168, D$3:D168, D168, V$3:V168, "Yes")</f>
        <v>0</v>
      </c>
      <c r="H168" s="45"/>
      <c r="I168" s="46">
        <f>IFERROR(VLOOKUP(D168,Kurse!$A:$E,2,FALSE),0)</f>
        <v>0</v>
      </c>
      <c r="J168" s="47"/>
      <c r="K168" s="47">
        <f>SUMIFS($J$3:J168, $D$3:D168, D168, $V$3:V168, "Yes")</f>
        <v>0</v>
      </c>
      <c r="L168" s="47"/>
      <c r="M168" s="47" t="str">
        <f t="shared" si="9"/>
        <v/>
      </c>
      <c r="N168" s="47">
        <f>SUMIFS($M$3:M168, $D$3:D168, D168, $V$3:V168, "Yes")</f>
        <v>0</v>
      </c>
      <c r="O168" s="48" t="str">
        <f t="shared" si="10"/>
        <v/>
      </c>
      <c r="P168" s="49"/>
      <c r="Q168" s="50">
        <f t="shared" si="11"/>
        <v>0</v>
      </c>
      <c r="R168" s="43"/>
      <c r="S168" s="43"/>
      <c r="T168" s="43"/>
      <c r="U168" s="51"/>
      <c r="AQ168" s="19"/>
    </row>
    <row r="169" spans="1:43" x14ac:dyDescent="0.2">
      <c r="A169" s="41"/>
      <c r="B169" s="42"/>
      <c r="C169" s="43"/>
      <c r="D169" s="43"/>
      <c r="E169" s="43"/>
      <c r="F169" s="44"/>
      <c r="G169" s="44">
        <f>SUMIFS(F$3:F169, D$3:D169, D169, V$3:V169, "Yes")</f>
        <v>0</v>
      </c>
      <c r="H169" s="45"/>
      <c r="I169" s="46">
        <f>IFERROR(VLOOKUP(D169,Kurse!$A:$E,2,FALSE),0)</f>
        <v>0</v>
      </c>
      <c r="J169" s="47"/>
      <c r="K169" s="47">
        <f>SUMIFS($J$3:J169, $D$3:D169, D169, $V$3:V169, "Yes")</f>
        <v>0</v>
      </c>
      <c r="L169" s="47"/>
      <c r="M169" s="47" t="str">
        <f t="shared" si="9"/>
        <v/>
      </c>
      <c r="N169" s="47">
        <f>SUMIFS($M$3:M169, $D$3:D169, D169, $V$3:V169, "Yes")</f>
        <v>0</v>
      </c>
      <c r="O169" s="48" t="str">
        <f t="shared" si="10"/>
        <v/>
      </c>
      <c r="P169" s="49"/>
      <c r="Q169" s="50">
        <f t="shared" si="11"/>
        <v>0</v>
      </c>
      <c r="R169" s="43"/>
      <c r="S169" s="43"/>
      <c r="T169" s="43"/>
      <c r="U169" s="51"/>
      <c r="AQ169" s="19"/>
    </row>
    <row r="170" spans="1:43" x14ac:dyDescent="0.2">
      <c r="A170" s="41"/>
      <c r="B170" s="42"/>
      <c r="C170" s="43"/>
      <c r="D170" s="43"/>
      <c r="E170" s="43"/>
      <c r="F170" s="44"/>
      <c r="G170" s="44">
        <f>SUMIFS(F$3:F170, D$3:D170, D170, V$3:V170, "Yes")</f>
        <v>0</v>
      </c>
      <c r="H170" s="45"/>
      <c r="I170" s="46">
        <f>IFERROR(VLOOKUP(D170,Kurse!$A:$E,2,FALSE),0)</f>
        <v>0</v>
      </c>
      <c r="J170" s="47"/>
      <c r="K170" s="47">
        <f>SUMIFS($J$3:J170, $D$3:D170, D170, $V$3:V170, "Yes")</f>
        <v>0</v>
      </c>
      <c r="L170" s="47"/>
      <c r="M170" s="47" t="str">
        <f t="shared" si="9"/>
        <v/>
      </c>
      <c r="N170" s="47">
        <f>SUMIFS($M$3:M170, $D$3:D170, D170, $V$3:V170, "Yes")</f>
        <v>0</v>
      </c>
      <c r="O170" s="48" t="str">
        <f t="shared" si="10"/>
        <v/>
      </c>
      <c r="P170" s="49"/>
      <c r="Q170" s="50">
        <f t="shared" si="11"/>
        <v>0</v>
      </c>
      <c r="R170" s="43"/>
      <c r="S170" s="43"/>
      <c r="T170" s="43"/>
      <c r="U170" s="51"/>
      <c r="AQ170" s="19"/>
    </row>
    <row r="171" spans="1:43" x14ac:dyDescent="0.2">
      <c r="A171" s="41"/>
      <c r="B171" s="42"/>
      <c r="C171" s="43"/>
      <c r="D171" s="43"/>
      <c r="E171" s="43"/>
      <c r="F171" s="44"/>
      <c r="G171" s="44">
        <f>SUMIFS(F$3:F171, D$3:D171, D171, V$3:V171, "Yes")</f>
        <v>0</v>
      </c>
      <c r="H171" s="45"/>
      <c r="I171" s="46">
        <f>IFERROR(VLOOKUP(D171,Kurse!$A:$E,2,FALSE),0)</f>
        <v>0</v>
      </c>
      <c r="J171" s="47"/>
      <c r="K171" s="47">
        <f>SUMIFS($J$3:J171, $D$3:D171, D171, $V$3:V171, "Yes")</f>
        <v>0</v>
      </c>
      <c r="L171" s="47"/>
      <c r="M171" s="47" t="str">
        <f t="shared" si="9"/>
        <v/>
      </c>
      <c r="N171" s="47">
        <f>SUMIFS($M$3:M171, $D$3:D171, D171, $V$3:V171, "Yes")</f>
        <v>0</v>
      </c>
      <c r="O171" s="48" t="str">
        <f t="shared" si="10"/>
        <v/>
      </c>
      <c r="P171" s="49"/>
      <c r="Q171" s="50">
        <f t="shared" si="11"/>
        <v>0</v>
      </c>
      <c r="R171" s="43"/>
      <c r="S171" s="43"/>
      <c r="T171" s="43"/>
      <c r="U171" s="51"/>
      <c r="AQ171" s="19"/>
    </row>
    <row r="172" spans="1:43" x14ac:dyDescent="0.2">
      <c r="A172" s="41"/>
      <c r="B172" s="42"/>
      <c r="C172" s="43"/>
      <c r="D172" s="43"/>
      <c r="E172" s="43"/>
      <c r="F172" s="44"/>
      <c r="G172" s="44">
        <f>SUMIFS(F$3:F172, D$3:D172, D172, V$3:V172, "Yes")</f>
        <v>0</v>
      </c>
      <c r="H172" s="45"/>
      <c r="I172" s="46">
        <f>IFERROR(VLOOKUP(D172,Kurse!$A:$E,2,FALSE),0)</f>
        <v>0</v>
      </c>
      <c r="J172" s="47"/>
      <c r="K172" s="47">
        <f>SUMIFS($J$3:J172, $D$3:D172, D172, $V$3:V172, "Yes")</f>
        <v>0</v>
      </c>
      <c r="L172" s="47"/>
      <c r="M172" s="47" t="str">
        <f t="shared" si="9"/>
        <v/>
      </c>
      <c r="N172" s="47">
        <f>SUMIFS($M$3:M172, $D$3:D172, D172, $V$3:V172, "Yes")</f>
        <v>0</v>
      </c>
      <c r="O172" s="48" t="str">
        <f t="shared" si="10"/>
        <v/>
      </c>
      <c r="P172" s="49"/>
      <c r="Q172" s="50">
        <f t="shared" si="11"/>
        <v>0</v>
      </c>
      <c r="R172" s="43"/>
      <c r="S172" s="43"/>
      <c r="T172" s="43"/>
      <c r="U172" s="51"/>
      <c r="AQ172" s="19"/>
    </row>
    <row r="173" spans="1:43" x14ac:dyDescent="0.2">
      <c r="A173" s="41"/>
      <c r="B173" s="42"/>
      <c r="C173" s="43"/>
      <c r="D173" s="43"/>
      <c r="E173" s="43"/>
      <c r="F173" s="44"/>
      <c r="G173" s="44">
        <f>SUMIFS(F$3:F173, D$3:D173, D173, V$3:V173, "Yes")</f>
        <v>0</v>
      </c>
      <c r="H173" s="45"/>
      <c r="I173" s="46">
        <f>IFERROR(VLOOKUP(D173,Kurse!$A:$E,2,FALSE),0)</f>
        <v>0</v>
      </c>
      <c r="J173" s="47"/>
      <c r="K173" s="47">
        <f>SUMIFS($J$3:J173, $D$3:D173, D173, $V$3:V173, "Yes")</f>
        <v>0</v>
      </c>
      <c r="L173" s="47"/>
      <c r="M173" s="47" t="str">
        <f t="shared" si="9"/>
        <v/>
      </c>
      <c r="N173" s="47">
        <f>SUMIFS($M$3:M173, $D$3:D173, D173, $V$3:V173, "Yes")</f>
        <v>0</v>
      </c>
      <c r="O173" s="48" t="str">
        <f t="shared" si="10"/>
        <v/>
      </c>
      <c r="P173" s="49"/>
      <c r="Q173" s="50">
        <f t="shared" si="11"/>
        <v>0</v>
      </c>
      <c r="R173" s="43"/>
      <c r="S173" s="43"/>
      <c r="T173" s="43"/>
      <c r="U173" s="51"/>
      <c r="AQ173" s="19"/>
    </row>
    <row r="174" spans="1:43" x14ac:dyDescent="0.2">
      <c r="A174" s="41"/>
      <c r="B174" s="42"/>
      <c r="C174" s="43"/>
      <c r="D174" s="43"/>
      <c r="E174" s="43"/>
      <c r="F174" s="44"/>
      <c r="G174" s="44">
        <f>SUMIFS(F$3:F174, D$3:D174, D174, V$3:V174, "Yes")</f>
        <v>0</v>
      </c>
      <c r="H174" s="45"/>
      <c r="I174" s="46">
        <f>IFERROR(VLOOKUP(D174,Kurse!$A:$E,2,FALSE),0)</f>
        <v>0</v>
      </c>
      <c r="J174" s="47"/>
      <c r="K174" s="47">
        <f>SUMIFS($J$3:J174, $D$3:D174, D174, $V$3:V174, "Yes")</f>
        <v>0</v>
      </c>
      <c r="L174" s="47"/>
      <c r="M174" s="47" t="str">
        <f t="shared" si="9"/>
        <v/>
      </c>
      <c r="N174" s="47">
        <f>SUMIFS($M$3:M174, $D$3:D174, D174, $V$3:V174, "Yes")</f>
        <v>0</v>
      </c>
      <c r="O174" s="48" t="str">
        <f t="shared" si="10"/>
        <v/>
      </c>
      <c r="P174" s="49"/>
      <c r="Q174" s="50">
        <f t="shared" si="11"/>
        <v>0</v>
      </c>
      <c r="R174" s="43"/>
      <c r="S174" s="43"/>
      <c r="T174" s="43"/>
      <c r="U174" s="51"/>
      <c r="AQ174" s="19"/>
    </row>
    <row r="175" spans="1:43" x14ac:dyDescent="0.2">
      <c r="A175" s="41"/>
      <c r="B175" s="42"/>
      <c r="C175" s="43"/>
      <c r="D175" s="43"/>
      <c r="E175" s="43"/>
      <c r="F175" s="44"/>
      <c r="G175" s="44">
        <f>SUMIFS(F$3:F175, D$3:D175, D175, V$3:V175, "Yes")</f>
        <v>0</v>
      </c>
      <c r="H175" s="45"/>
      <c r="I175" s="46">
        <f>IFERROR(VLOOKUP(D175,Kurse!$A:$E,2,FALSE),0)</f>
        <v>0</v>
      </c>
      <c r="J175" s="47"/>
      <c r="K175" s="47">
        <f>SUMIFS($J$3:J175, $D$3:D175, D175, $V$3:V175, "Yes")</f>
        <v>0</v>
      </c>
      <c r="L175" s="47"/>
      <c r="M175" s="47" t="str">
        <f t="shared" si="9"/>
        <v/>
      </c>
      <c r="N175" s="47">
        <f>SUMIFS($M$3:M175, $D$3:D175, D175, $V$3:V175, "Yes")</f>
        <v>0</v>
      </c>
      <c r="O175" s="48" t="str">
        <f t="shared" si="10"/>
        <v/>
      </c>
      <c r="P175" s="49"/>
      <c r="Q175" s="50">
        <f t="shared" si="11"/>
        <v>0</v>
      </c>
      <c r="R175" s="43"/>
      <c r="S175" s="43"/>
      <c r="T175" s="43"/>
      <c r="U175" s="51"/>
      <c r="AQ175" s="19"/>
    </row>
    <row r="176" spans="1:43" x14ac:dyDescent="0.2">
      <c r="A176" s="41"/>
      <c r="B176" s="42"/>
      <c r="C176" s="43"/>
      <c r="D176" s="43"/>
      <c r="E176" s="43"/>
      <c r="F176" s="44"/>
      <c r="G176" s="44">
        <f>SUMIFS(F$3:F176, D$3:D176, D176, V$3:V176, "Yes")</f>
        <v>0</v>
      </c>
      <c r="H176" s="45"/>
      <c r="I176" s="46">
        <f>IFERROR(VLOOKUP(D176,Kurse!$A:$E,2,FALSE),0)</f>
        <v>0</v>
      </c>
      <c r="J176" s="47"/>
      <c r="K176" s="47">
        <f>SUMIFS($J$3:J176, $D$3:D176, D176, $V$3:V176, "Yes")</f>
        <v>0</v>
      </c>
      <c r="L176" s="47"/>
      <c r="M176" s="47" t="str">
        <f t="shared" si="9"/>
        <v/>
      </c>
      <c r="N176" s="47">
        <f>SUMIFS($M$3:M176, $D$3:D176, D176, $V$3:V176, "Yes")</f>
        <v>0</v>
      </c>
      <c r="O176" s="48" t="str">
        <f t="shared" si="10"/>
        <v/>
      </c>
      <c r="P176" s="49"/>
      <c r="Q176" s="50">
        <f t="shared" si="11"/>
        <v>0</v>
      </c>
      <c r="R176" s="43"/>
      <c r="S176" s="43"/>
      <c r="T176" s="43"/>
      <c r="U176" s="51"/>
      <c r="AQ176" s="19"/>
    </row>
    <row r="177" spans="1:43" x14ac:dyDescent="0.2">
      <c r="A177" s="41"/>
      <c r="B177" s="42"/>
      <c r="C177" s="43"/>
      <c r="D177" s="43"/>
      <c r="E177" s="43"/>
      <c r="F177" s="44"/>
      <c r="G177" s="44">
        <f>SUMIFS(F$3:F177, D$3:D177, D177, V$3:V177, "Yes")</f>
        <v>0</v>
      </c>
      <c r="H177" s="45"/>
      <c r="I177" s="46">
        <f>IFERROR(VLOOKUP(D177,Kurse!$A:$E,2,FALSE),0)</f>
        <v>0</v>
      </c>
      <c r="J177" s="47"/>
      <c r="K177" s="47">
        <f>SUMIFS($J$3:J177, $D$3:D177, D177, $V$3:V177, "Yes")</f>
        <v>0</v>
      </c>
      <c r="L177" s="47"/>
      <c r="M177" s="47" t="str">
        <f t="shared" si="9"/>
        <v/>
      </c>
      <c r="N177" s="47">
        <f>SUMIFS($M$3:M177, $D$3:D177, D177, $V$3:V177, "Yes")</f>
        <v>0</v>
      </c>
      <c r="O177" s="48" t="str">
        <f t="shared" si="10"/>
        <v/>
      </c>
      <c r="P177" s="49"/>
      <c r="Q177" s="50">
        <f t="shared" si="11"/>
        <v>0</v>
      </c>
      <c r="R177" s="43"/>
      <c r="S177" s="43"/>
      <c r="T177" s="43"/>
      <c r="U177" s="51"/>
      <c r="AQ177" s="19"/>
    </row>
    <row r="178" spans="1:43" x14ac:dyDescent="0.2">
      <c r="A178" s="41"/>
      <c r="B178" s="42"/>
      <c r="C178" s="43"/>
      <c r="D178" s="43"/>
      <c r="E178" s="43"/>
      <c r="F178" s="44"/>
      <c r="G178" s="44">
        <f>SUMIFS(F$3:F178, D$3:D178, D178, V$3:V178, "Yes")</f>
        <v>0</v>
      </c>
      <c r="H178" s="45"/>
      <c r="I178" s="46">
        <f>IFERROR(VLOOKUP(D178,Kurse!$A:$E,2,FALSE),0)</f>
        <v>0</v>
      </c>
      <c r="J178" s="47"/>
      <c r="K178" s="47">
        <f>SUMIFS($J$3:J178, $D$3:D178, D178, $V$3:V178, "Yes")</f>
        <v>0</v>
      </c>
      <c r="L178" s="47"/>
      <c r="M178" s="47" t="str">
        <f t="shared" si="9"/>
        <v/>
      </c>
      <c r="N178" s="47">
        <f>SUMIFS($M$3:M178, $D$3:D178, D178, $V$3:V178, "Yes")</f>
        <v>0</v>
      </c>
      <c r="O178" s="48" t="str">
        <f t="shared" si="10"/>
        <v/>
      </c>
      <c r="P178" s="49"/>
      <c r="Q178" s="50">
        <f t="shared" si="11"/>
        <v>0</v>
      </c>
      <c r="R178" s="43"/>
      <c r="S178" s="43"/>
      <c r="T178" s="43"/>
      <c r="U178" s="51"/>
      <c r="AQ178" s="19"/>
    </row>
    <row r="179" spans="1:43" x14ac:dyDescent="0.2">
      <c r="A179" s="41"/>
      <c r="B179" s="42"/>
      <c r="C179" s="43"/>
      <c r="D179" s="43"/>
      <c r="E179" s="43"/>
      <c r="F179" s="44"/>
      <c r="G179" s="44">
        <f>SUMIFS(F$3:F179, D$3:D179, D179, V$3:V179, "Yes")</f>
        <v>0</v>
      </c>
      <c r="H179" s="45"/>
      <c r="I179" s="46">
        <f>IFERROR(VLOOKUP(D179,Kurse!$A:$E,2,FALSE),0)</f>
        <v>0</v>
      </c>
      <c r="J179" s="47"/>
      <c r="K179" s="47">
        <f>SUMIFS($J$3:J179, $D$3:D179, D179, $V$3:V179, "Yes")</f>
        <v>0</v>
      </c>
      <c r="L179" s="47"/>
      <c r="M179" s="47" t="str">
        <f t="shared" si="9"/>
        <v/>
      </c>
      <c r="N179" s="47">
        <f>SUMIFS($M$3:M179, $D$3:D179, D179, $V$3:V179, "Yes")</f>
        <v>0</v>
      </c>
      <c r="O179" s="48" t="str">
        <f t="shared" si="10"/>
        <v/>
      </c>
      <c r="P179" s="49"/>
      <c r="Q179" s="50">
        <f t="shared" si="11"/>
        <v>0</v>
      </c>
      <c r="R179" s="43"/>
      <c r="S179" s="43"/>
      <c r="T179" s="43"/>
      <c r="U179" s="51"/>
      <c r="AQ179" s="19"/>
    </row>
    <row r="180" spans="1:43" x14ac:dyDescent="0.2">
      <c r="A180" s="41"/>
      <c r="B180" s="42"/>
      <c r="C180" s="43"/>
      <c r="D180" s="43"/>
      <c r="E180" s="43"/>
      <c r="F180" s="44"/>
      <c r="G180" s="44">
        <f>SUMIFS(F$3:F180, D$3:D180, D180, V$3:V180, "Yes")</f>
        <v>0</v>
      </c>
      <c r="H180" s="45"/>
      <c r="I180" s="46">
        <f>IFERROR(VLOOKUP(D180,Kurse!$A:$E,2,FALSE),0)</f>
        <v>0</v>
      </c>
      <c r="J180" s="47"/>
      <c r="K180" s="47">
        <f>SUMIFS($J$3:J180, $D$3:D180, D180, $V$3:V180, "Yes")</f>
        <v>0</v>
      </c>
      <c r="L180" s="47"/>
      <c r="M180" s="47" t="str">
        <f t="shared" si="9"/>
        <v/>
      </c>
      <c r="N180" s="47">
        <f>SUMIFS($M$3:M180, $D$3:D180, D180, $V$3:V180, "Yes")</f>
        <v>0</v>
      </c>
      <c r="O180" s="48" t="str">
        <f t="shared" si="10"/>
        <v/>
      </c>
      <c r="P180" s="49"/>
      <c r="Q180" s="50">
        <f t="shared" si="11"/>
        <v>0</v>
      </c>
      <c r="R180" s="43"/>
      <c r="S180" s="43"/>
      <c r="T180" s="43"/>
      <c r="U180" s="51"/>
      <c r="AQ180" s="19"/>
    </row>
    <row r="181" spans="1:43" x14ac:dyDescent="0.2">
      <c r="A181" s="41"/>
      <c r="B181" s="42"/>
      <c r="C181" s="43"/>
      <c r="D181" s="43"/>
      <c r="E181" s="43"/>
      <c r="F181" s="44"/>
      <c r="G181" s="44">
        <f>SUMIFS(F$3:F181, D$3:D181, D181, V$3:V181, "Yes")</f>
        <v>0</v>
      </c>
      <c r="H181" s="45"/>
      <c r="I181" s="46">
        <f>IFERROR(VLOOKUP(D181,Kurse!$A:$E,2,FALSE),0)</f>
        <v>0</v>
      </c>
      <c r="J181" s="47"/>
      <c r="K181" s="47">
        <f>SUMIFS($J$3:J181, $D$3:D181, D181, $V$3:V181, "Yes")</f>
        <v>0</v>
      </c>
      <c r="L181" s="47"/>
      <c r="M181" s="47" t="str">
        <f t="shared" si="9"/>
        <v/>
      </c>
      <c r="N181" s="47">
        <f>SUMIFS($M$3:M181, $D$3:D181, D181, $V$3:V181, "Yes")</f>
        <v>0</v>
      </c>
      <c r="O181" s="48" t="str">
        <f t="shared" si="10"/>
        <v/>
      </c>
      <c r="P181" s="49"/>
      <c r="Q181" s="50">
        <f t="shared" si="11"/>
        <v>0</v>
      </c>
      <c r="R181" s="43"/>
      <c r="S181" s="43"/>
      <c r="T181" s="43"/>
      <c r="U181" s="51"/>
      <c r="AQ181" s="19"/>
    </row>
    <row r="182" spans="1:43" x14ac:dyDescent="0.2">
      <c r="A182" s="41"/>
      <c r="B182" s="42"/>
      <c r="C182" s="43"/>
      <c r="D182" s="43"/>
      <c r="E182" s="43"/>
      <c r="F182" s="44"/>
      <c r="G182" s="44">
        <f>SUMIFS(F$3:F182, D$3:D182, D182, V$3:V182, "Yes")</f>
        <v>0</v>
      </c>
      <c r="H182" s="45"/>
      <c r="I182" s="46">
        <f>IFERROR(VLOOKUP(D182,Kurse!$A:$E,2,FALSE),0)</f>
        <v>0</v>
      </c>
      <c r="J182" s="47"/>
      <c r="K182" s="47">
        <f>SUMIFS($J$3:J182, $D$3:D182, D182, $V$3:V182, "Yes")</f>
        <v>0</v>
      </c>
      <c r="L182" s="47"/>
      <c r="M182" s="47" t="str">
        <f t="shared" si="9"/>
        <v/>
      </c>
      <c r="N182" s="47">
        <f>SUMIFS($M$3:M182, $D$3:D182, D182, $V$3:V182, "Yes")</f>
        <v>0</v>
      </c>
      <c r="O182" s="48" t="str">
        <f t="shared" si="10"/>
        <v/>
      </c>
      <c r="P182" s="49"/>
      <c r="Q182" s="50">
        <f t="shared" si="11"/>
        <v>0</v>
      </c>
      <c r="R182" s="43"/>
      <c r="S182" s="43"/>
      <c r="T182" s="43"/>
      <c r="U182" s="51"/>
      <c r="AQ182" s="19"/>
    </row>
    <row r="183" spans="1:43" x14ac:dyDescent="0.2">
      <c r="A183" s="41"/>
      <c r="B183" s="42"/>
      <c r="C183" s="43"/>
      <c r="D183" s="43"/>
      <c r="E183" s="43"/>
      <c r="F183" s="44"/>
      <c r="G183" s="44">
        <f>SUMIFS(F$3:F183, D$3:D183, D183, V$3:V183, "Yes")</f>
        <v>0</v>
      </c>
      <c r="H183" s="45"/>
      <c r="I183" s="46">
        <f>IFERROR(VLOOKUP(D183,Kurse!$A:$E,2,FALSE),0)</f>
        <v>0</v>
      </c>
      <c r="J183" s="47"/>
      <c r="K183" s="47">
        <f>SUMIFS($J$3:J183, $D$3:D183, D183, $V$3:V183, "Yes")</f>
        <v>0</v>
      </c>
      <c r="L183" s="47"/>
      <c r="M183" s="47" t="str">
        <f t="shared" si="9"/>
        <v/>
      </c>
      <c r="N183" s="47">
        <f>SUMIFS($M$3:M183, $D$3:D183, D183, $V$3:V183, "Yes")</f>
        <v>0</v>
      </c>
      <c r="O183" s="48" t="str">
        <f t="shared" si="10"/>
        <v/>
      </c>
      <c r="P183" s="49"/>
      <c r="Q183" s="50">
        <f t="shared" si="11"/>
        <v>0</v>
      </c>
      <c r="R183" s="43"/>
      <c r="S183" s="43"/>
      <c r="T183" s="43"/>
      <c r="U183" s="51"/>
      <c r="AQ183" s="19"/>
    </row>
    <row r="184" spans="1:43" x14ac:dyDescent="0.2">
      <c r="A184" s="41"/>
      <c r="B184" s="42"/>
      <c r="C184" s="43"/>
      <c r="D184" s="43"/>
      <c r="E184" s="43"/>
      <c r="F184" s="44"/>
      <c r="G184" s="44">
        <f>SUMIFS(F$3:F184, D$3:D184, D184, V$3:V184, "Yes")</f>
        <v>0</v>
      </c>
      <c r="H184" s="45"/>
      <c r="I184" s="46">
        <f>IFERROR(VLOOKUP(D184,Kurse!$A:$E,2,FALSE),0)</f>
        <v>0</v>
      </c>
      <c r="J184" s="47"/>
      <c r="K184" s="47">
        <f>SUMIFS($J$3:J184, $D$3:D184, D184, $V$3:V184, "Yes")</f>
        <v>0</v>
      </c>
      <c r="L184" s="47"/>
      <c r="M184" s="47" t="str">
        <f t="shared" si="9"/>
        <v/>
      </c>
      <c r="N184" s="47">
        <f>SUMIFS($M$3:M184, $D$3:D184, D184, $V$3:V184, "Yes")</f>
        <v>0</v>
      </c>
      <c r="O184" s="48" t="str">
        <f t="shared" si="10"/>
        <v/>
      </c>
      <c r="P184" s="49"/>
      <c r="Q184" s="50">
        <f t="shared" si="11"/>
        <v>0</v>
      </c>
      <c r="R184" s="43"/>
      <c r="S184" s="43"/>
      <c r="T184" s="43"/>
      <c r="U184" s="51"/>
      <c r="AQ184" s="19"/>
    </row>
    <row r="185" spans="1:43" x14ac:dyDescent="0.2">
      <c r="A185" s="41"/>
      <c r="B185" s="42"/>
      <c r="C185" s="43"/>
      <c r="D185" s="43"/>
      <c r="E185" s="43"/>
      <c r="F185" s="44"/>
      <c r="G185" s="44">
        <f>SUMIFS(F$3:F185, D$3:D185, D185, V$3:V185, "Yes")</f>
        <v>0</v>
      </c>
      <c r="H185" s="45"/>
      <c r="I185" s="46">
        <f>IFERROR(VLOOKUP(D185,Kurse!$A:$E,2,FALSE),0)</f>
        <v>0</v>
      </c>
      <c r="J185" s="47"/>
      <c r="K185" s="47">
        <f>SUMIFS($J$3:J185, $D$3:D185, D185, $V$3:V185, "Yes")</f>
        <v>0</v>
      </c>
      <c r="L185" s="47"/>
      <c r="M185" s="47" t="str">
        <f t="shared" si="9"/>
        <v/>
      </c>
      <c r="N185" s="47">
        <f>SUMIFS($M$3:M185, $D$3:D185, D185, $V$3:V185, "Yes")</f>
        <v>0</v>
      </c>
      <c r="O185" s="48" t="str">
        <f t="shared" si="10"/>
        <v/>
      </c>
      <c r="P185" s="49"/>
      <c r="Q185" s="50">
        <f t="shared" si="11"/>
        <v>0</v>
      </c>
      <c r="R185" s="43"/>
      <c r="S185" s="43"/>
      <c r="T185" s="43"/>
      <c r="U185" s="51"/>
      <c r="AQ185" s="19"/>
    </row>
    <row r="186" spans="1:43" x14ac:dyDescent="0.2">
      <c r="A186" s="41"/>
      <c r="B186" s="42"/>
      <c r="C186" s="43"/>
      <c r="D186" s="43"/>
      <c r="E186" s="43"/>
      <c r="F186" s="44"/>
      <c r="G186" s="44">
        <f>SUMIFS(F$3:F186, D$3:D186, D186, V$3:V186, "Yes")</f>
        <v>0</v>
      </c>
      <c r="H186" s="45"/>
      <c r="I186" s="46">
        <f>IFERROR(VLOOKUP(D186,Kurse!$A:$E,2,FALSE),0)</f>
        <v>0</v>
      </c>
      <c r="J186" s="47"/>
      <c r="K186" s="47">
        <f>SUMIFS($J$3:J186, $D$3:D186, D186, $V$3:V186, "Yes")</f>
        <v>0</v>
      </c>
      <c r="L186" s="47"/>
      <c r="M186" s="47" t="str">
        <f t="shared" si="9"/>
        <v/>
      </c>
      <c r="N186" s="47">
        <f>SUMIFS($M$3:M186, $D$3:D186, D186, $V$3:V186, "Yes")</f>
        <v>0</v>
      </c>
      <c r="O186" s="48" t="str">
        <f t="shared" si="10"/>
        <v/>
      </c>
      <c r="P186" s="49"/>
      <c r="Q186" s="50">
        <f t="shared" si="11"/>
        <v>0</v>
      </c>
      <c r="R186" s="43"/>
      <c r="S186" s="43"/>
      <c r="T186" s="43"/>
      <c r="U186" s="51"/>
      <c r="AQ186" s="19"/>
    </row>
    <row r="187" spans="1:43" x14ac:dyDescent="0.2">
      <c r="A187" s="41"/>
      <c r="B187" s="42"/>
      <c r="C187" s="43"/>
      <c r="D187" s="43"/>
      <c r="E187" s="43"/>
      <c r="F187" s="44"/>
      <c r="G187" s="44">
        <f>SUMIFS(F$3:F187, D$3:D187, D187, V$3:V187, "Yes")</f>
        <v>0</v>
      </c>
      <c r="H187" s="45"/>
      <c r="I187" s="46">
        <f>IFERROR(VLOOKUP(D187,Kurse!$A:$E,2,FALSE),0)</f>
        <v>0</v>
      </c>
      <c r="J187" s="47"/>
      <c r="K187" s="47">
        <f>SUMIFS($J$3:J187, $D$3:D187, D187, $V$3:V187, "Yes")</f>
        <v>0</v>
      </c>
      <c r="L187" s="47"/>
      <c r="M187" s="47" t="str">
        <f t="shared" si="9"/>
        <v/>
      </c>
      <c r="N187" s="47">
        <f>SUMIFS($M$3:M187, $D$3:D187, D187, $V$3:V187, "Yes")</f>
        <v>0</v>
      </c>
      <c r="O187" s="48" t="str">
        <f t="shared" si="10"/>
        <v/>
      </c>
      <c r="P187" s="49"/>
      <c r="Q187" s="50">
        <f t="shared" si="11"/>
        <v>0</v>
      </c>
      <c r="R187" s="43"/>
      <c r="S187" s="43"/>
      <c r="T187" s="43"/>
      <c r="U187" s="51"/>
      <c r="AQ187" s="19"/>
    </row>
    <row r="188" spans="1:43" x14ac:dyDescent="0.2">
      <c r="A188" s="41"/>
      <c r="B188" s="42"/>
      <c r="C188" s="43"/>
      <c r="D188" s="43"/>
      <c r="E188" s="43"/>
      <c r="F188" s="44"/>
      <c r="G188" s="44">
        <f>SUMIFS(F$3:F188, D$3:D188, D188, V$3:V188, "Yes")</f>
        <v>0</v>
      </c>
      <c r="H188" s="45"/>
      <c r="I188" s="46">
        <f>IFERROR(VLOOKUP(D188,Kurse!$A:$E,2,FALSE),0)</f>
        <v>0</v>
      </c>
      <c r="J188" s="47"/>
      <c r="K188" s="47">
        <f>SUMIFS($J$3:J188, $D$3:D188, D188, $V$3:V188, "Yes")</f>
        <v>0</v>
      </c>
      <c r="L188" s="47"/>
      <c r="M188" s="47" t="str">
        <f t="shared" si="9"/>
        <v/>
      </c>
      <c r="N188" s="47">
        <f>SUMIFS($M$3:M188, $D$3:D188, D188, $V$3:V188, "Yes")</f>
        <v>0</v>
      </c>
      <c r="O188" s="48" t="str">
        <f t="shared" si="10"/>
        <v/>
      </c>
      <c r="P188" s="49"/>
      <c r="Q188" s="50">
        <f t="shared" si="11"/>
        <v>0</v>
      </c>
      <c r="R188" s="43"/>
      <c r="S188" s="43"/>
      <c r="T188" s="43"/>
      <c r="U188" s="51"/>
      <c r="AQ188" s="19"/>
    </row>
    <row r="189" spans="1:43" x14ac:dyDescent="0.2">
      <c r="A189" s="41"/>
      <c r="B189" s="42"/>
      <c r="C189" s="43"/>
      <c r="D189" s="43"/>
      <c r="E189" s="43"/>
      <c r="F189" s="44"/>
      <c r="G189" s="44">
        <f>SUMIFS(F$3:F189, D$3:D189, D189, V$3:V189, "Yes")</f>
        <v>0</v>
      </c>
      <c r="H189" s="45"/>
      <c r="I189" s="46">
        <f>IFERROR(VLOOKUP(D189,Kurse!$A:$E,2,FALSE),0)</f>
        <v>0</v>
      </c>
      <c r="J189" s="47"/>
      <c r="K189" s="47">
        <f>SUMIFS($J$3:J189, $D$3:D189, D189, $V$3:V189, "Yes")</f>
        <v>0</v>
      </c>
      <c r="L189" s="47"/>
      <c r="M189" s="47" t="str">
        <f t="shared" si="9"/>
        <v/>
      </c>
      <c r="N189" s="47">
        <f>SUMIFS($M$3:M189, $D$3:D189, D189, $V$3:V189, "Yes")</f>
        <v>0</v>
      </c>
      <c r="O189" s="48" t="str">
        <f t="shared" si="10"/>
        <v/>
      </c>
      <c r="P189" s="49"/>
      <c r="Q189" s="50">
        <f t="shared" si="11"/>
        <v>0</v>
      </c>
      <c r="R189" s="43"/>
      <c r="S189" s="43"/>
      <c r="T189" s="43"/>
      <c r="U189" s="51"/>
      <c r="AQ189" s="19"/>
    </row>
    <row r="190" spans="1:43" x14ac:dyDescent="0.2">
      <c r="A190" s="41"/>
      <c r="B190" s="42"/>
      <c r="C190" s="43"/>
      <c r="D190" s="43"/>
      <c r="E190" s="43"/>
      <c r="F190" s="44"/>
      <c r="G190" s="44">
        <f>SUMIFS(F$3:F190, D$3:D190, D190, V$3:V190, "Yes")</f>
        <v>0</v>
      </c>
      <c r="H190" s="45"/>
      <c r="I190" s="46">
        <f>IFERROR(VLOOKUP(D190,Kurse!$A:$E,2,FALSE),0)</f>
        <v>0</v>
      </c>
      <c r="J190" s="47"/>
      <c r="K190" s="47">
        <f>SUMIFS($J$3:J190, $D$3:D190, D190, $V$3:V190, "Yes")</f>
        <v>0</v>
      </c>
      <c r="L190" s="47"/>
      <c r="M190" s="47" t="str">
        <f t="shared" si="9"/>
        <v/>
      </c>
      <c r="N190" s="47">
        <f>SUMIFS($M$3:M190, $D$3:D190, D190, $V$3:V190, "Yes")</f>
        <v>0</v>
      </c>
      <c r="O190" s="48" t="str">
        <f t="shared" si="10"/>
        <v/>
      </c>
      <c r="P190" s="49"/>
      <c r="Q190" s="50">
        <f t="shared" si="11"/>
        <v>0</v>
      </c>
      <c r="R190" s="43"/>
      <c r="S190" s="43"/>
      <c r="T190" s="43"/>
      <c r="U190" s="51"/>
      <c r="AQ190" s="19"/>
    </row>
    <row r="191" spans="1:43" x14ac:dyDescent="0.2">
      <c r="A191" s="41"/>
      <c r="B191" s="42"/>
      <c r="C191" s="43"/>
      <c r="D191" s="43"/>
      <c r="E191" s="43"/>
      <c r="F191" s="44"/>
      <c r="G191" s="44">
        <f>SUMIFS(F$3:F191, D$3:D191, D191, V$3:V191, "Yes")</f>
        <v>0</v>
      </c>
      <c r="H191" s="45"/>
      <c r="I191" s="46">
        <f>IFERROR(VLOOKUP(D191,Kurse!$A:$E,2,FALSE),0)</f>
        <v>0</v>
      </c>
      <c r="J191" s="47"/>
      <c r="K191" s="47">
        <f>SUMIFS($J$3:J191, $D$3:D191, D191, $V$3:V191, "Yes")</f>
        <v>0</v>
      </c>
      <c r="L191" s="47"/>
      <c r="M191" s="47" t="str">
        <f t="shared" si="9"/>
        <v/>
      </c>
      <c r="N191" s="47">
        <f>SUMIFS($M$3:M191, $D$3:D191, D191, $V$3:V191, "Yes")</f>
        <v>0</v>
      </c>
      <c r="O191" s="48" t="str">
        <f t="shared" si="10"/>
        <v/>
      </c>
      <c r="P191" s="49"/>
      <c r="Q191" s="50">
        <f t="shared" si="11"/>
        <v>0</v>
      </c>
      <c r="R191" s="43"/>
      <c r="S191" s="43"/>
      <c r="T191" s="43"/>
      <c r="U191" s="51"/>
      <c r="AQ191" s="19"/>
    </row>
    <row r="192" spans="1:43" x14ac:dyDescent="0.2">
      <c r="A192" s="41"/>
      <c r="B192" s="42"/>
      <c r="C192" s="43"/>
      <c r="D192" s="43"/>
      <c r="E192" s="43"/>
      <c r="F192" s="44"/>
      <c r="G192" s="44">
        <f>SUMIFS(F$3:F192, D$3:D192, D192, V$3:V192, "Yes")</f>
        <v>0</v>
      </c>
      <c r="H192" s="45"/>
      <c r="I192" s="46">
        <f>IFERROR(VLOOKUP(D192,Kurse!$A:$E,2,FALSE),0)</f>
        <v>0</v>
      </c>
      <c r="J192" s="47"/>
      <c r="K192" s="47">
        <f>SUMIFS($J$3:J192, $D$3:D192, D192, $V$3:V192, "Yes")</f>
        <v>0</v>
      </c>
      <c r="L192" s="47"/>
      <c r="M192" s="47" t="str">
        <f t="shared" si="9"/>
        <v/>
      </c>
      <c r="N192" s="47">
        <f>SUMIFS($M$3:M192, $D$3:D192, D192, $V$3:V192, "Yes")</f>
        <v>0</v>
      </c>
      <c r="O192" s="48" t="str">
        <f t="shared" si="10"/>
        <v/>
      </c>
      <c r="P192" s="49"/>
      <c r="Q192" s="50">
        <f t="shared" si="11"/>
        <v>0</v>
      </c>
      <c r="R192" s="43"/>
      <c r="S192" s="43"/>
      <c r="T192" s="43"/>
      <c r="U192" s="51"/>
      <c r="AQ192" s="19"/>
    </row>
    <row r="193" spans="1:43" x14ac:dyDescent="0.2">
      <c r="A193" s="41"/>
      <c r="B193" s="42"/>
      <c r="C193" s="43"/>
      <c r="D193" s="43"/>
      <c r="E193" s="43"/>
      <c r="F193" s="44"/>
      <c r="G193" s="44">
        <f>SUMIFS(F$3:F193, D$3:D193, D193, V$3:V193, "Yes")</f>
        <v>0</v>
      </c>
      <c r="H193" s="45"/>
      <c r="I193" s="46">
        <f>IFERROR(VLOOKUP(D193,Kurse!$A:$E,2,FALSE),0)</f>
        <v>0</v>
      </c>
      <c r="J193" s="47"/>
      <c r="K193" s="47">
        <f>SUMIFS($J$3:J193, $D$3:D193, D193, $V$3:V193, "Yes")</f>
        <v>0</v>
      </c>
      <c r="L193" s="47"/>
      <c r="M193" s="47" t="str">
        <f t="shared" si="9"/>
        <v/>
      </c>
      <c r="N193" s="47">
        <f>SUMIFS($M$3:M193, $D$3:D193, D193, $V$3:V193, "Yes")</f>
        <v>0</v>
      </c>
      <c r="O193" s="48" t="str">
        <f t="shared" si="10"/>
        <v/>
      </c>
      <c r="P193" s="49"/>
      <c r="Q193" s="50">
        <f t="shared" si="11"/>
        <v>0</v>
      </c>
      <c r="R193" s="43"/>
      <c r="S193" s="43"/>
      <c r="T193" s="43"/>
      <c r="U193" s="51"/>
      <c r="AQ193" s="19"/>
    </row>
    <row r="194" spans="1:43" x14ac:dyDescent="0.2">
      <c r="A194" s="41"/>
      <c r="B194" s="42"/>
      <c r="C194" s="43"/>
      <c r="D194" s="43"/>
      <c r="E194" s="43"/>
      <c r="F194" s="44"/>
      <c r="G194" s="44">
        <f>SUMIFS(F$3:F194, D$3:D194, D194, V$3:V194, "Yes")</f>
        <v>0</v>
      </c>
      <c r="H194" s="45"/>
      <c r="I194" s="46">
        <f>IFERROR(VLOOKUP(D194,Kurse!$A:$E,2,FALSE),0)</f>
        <v>0</v>
      </c>
      <c r="J194" s="47"/>
      <c r="K194" s="47">
        <f>SUMIFS($J$3:J194, $D$3:D194, D194, $V$3:V194, "Yes")</f>
        <v>0</v>
      </c>
      <c r="L194" s="47"/>
      <c r="M194" s="47" t="str">
        <f t="shared" si="9"/>
        <v/>
      </c>
      <c r="N194" s="47">
        <f>SUMIFS($M$3:M194, $D$3:D194, D194, $V$3:V194, "Yes")</f>
        <v>0</v>
      </c>
      <c r="O194" s="48" t="str">
        <f t="shared" si="10"/>
        <v/>
      </c>
      <c r="P194" s="49"/>
      <c r="Q194" s="50">
        <f t="shared" si="11"/>
        <v>0</v>
      </c>
      <c r="R194" s="43"/>
      <c r="S194" s="43"/>
      <c r="T194" s="43"/>
      <c r="U194" s="51"/>
      <c r="AQ194" s="19"/>
    </row>
    <row r="195" spans="1:43" x14ac:dyDescent="0.2">
      <c r="A195" s="41"/>
      <c r="B195" s="42"/>
      <c r="C195" s="43"/>
      <c r="D195" s="43"/>
      <c r="E195" s="43"/>
      <c r="F195" s="44"/>
      <c r="G195" s="44">
        <f>SUMIFS(F$3:F195, D$3:D195, D195, V$3:V195, "Yes")</f>
        <v>0</v>
      </c>
      <c r="H195" s="45"/>
      <c r="I195" s="46">
        <f>IFERROR(VLOOKUP(D195,Kurse!$A:$E,2,FALSE),0)</f>
        <v>0</v>
      </c>
      <c r="J195" s="47"/>
      <c r="K195" s="47">
        <f>SUMIFS($J$3:J195, $D$3:D195, D195, $V$3:V195, "Yes")</f>
        <v>0</v>
      </c>
      <c r="L195" s="47"/>
      <c r="M195" s="47" t="str">
        <f t="shared" si="9"/>
        <v/>
      </c>
      <c r="N195" s="47">
        <f>SUMIFS($M$3:M195, $D$3:D195, D195, $V$3:V195, "Yes")</f>
        <v>0</v>
      </c>
      <c r="O195" s="48" t="str">
        <f t="shared" si="10"/>
        <v/>
      </c>
      <c r="P195" s="49"/>
      <c r="Q195" s="50">
        <f t="shared" ref="Q195:Q200" si="12">IFERROR(O195*P195,0)</f>
        <v>0</v>
      </c>
      <c r="R195" s="43"/>
      <c r="S195" s="43"/>
      <c r="T195" s="43"/>
      <c r="U195" s="51"/>
      <c r="AQ195" s="19"/>
    </row>
    <row r="196" spans="1:43" x14ac:dyDescent="0.2">
      <c r="A196" s="41"/>
      <c r="B196" s="42"/>
      <c r="C196" s="43"/>
      <c r="D196" s="43"/>
      <c r="E196" s="43"/>
      <c r="F196" s="44"/>
      <c r="G196" s="44">
        <f>SUMIFS(F$3:F196, D$3:D196, D196, V$3:V196, "Yes")</f>
        <v>0</v>
      </c>
      <c r="H196" s="45"/>
      <c r="I196" s="46">
        <f>IFERROR(VLOOKUP(D196,Kurse!$A:$E,2,FALSE),0)</f>
        <v>0</v>
      </c>
      <c r="J196" s="47"/>
      <c r="K196" s="47">
        <f>SUMIFS($J$3:J196, $D$3:D196, D196, $V$3:V196, "Yes")</f>
        <v>0</v>
      </c>
      <c r="L196" s="47"/>
      <c r="M196" s="47" t="str">
        <f t="shared" ref="M196:M200" si="13">IF(V196="Yes",J196+L196,"")</f>
        <v/>
      </c>
      <c r="N196" s="47">
        <f>SUMIFS($M$3:M196, $D$3:D196, D196, $V$3:V196, "Yes")</f>
        <v>0</v>
      </c>
      <c r="O196" s="48" t="str">
        <f t="shared" ref="O196:O200" si="14">IF(V196="Yes",F196*I196,"")</f>
        <v/>
      </c>
      <c r="P196" s="49"/>
      <c r="Q196" s="50">
        <f t="shared" si="12"/>
        <v>0</v>
      </c>
      <c r="R196" s="43"/>
      <c r="S196" s="43"/>
      <c r="T196" s="43"/>
      <c r="U196" s="51"/>
      <c r="AQ196" s="19"/>
    </row>
    <row r="197" spans="1:43" x14ac:dyDescent="0.2">
      <c r="A197" s="41"/>
      <c r="B197" s="42"/>
      <c r="C197" s="43"/>
      <c r="D197" s="43"/>
      <c r="E197" s="43"/>
      <c r="F197" s="44"/>
      <c r="G197" s="44">
        <f>SUMIFS(F$3:F197, D$3:D197, D197, V$3:V197, "Yes")</f>
        <v>0</v>
      </c>
      <c r="H197" s="45"/>
      <c r="I197" s="46">
        <f>IFERROR(VLOOKUP(D197,Kurse!$A:$E,2,FALSE),0)</f>
        <v>0</v>
      </c>
      <c r="J197" s="47"/>
      <c r="K197" s="47">
        <f>SUMIFS($J$3:J197, $D$3:D197, D197, $V$3:V197, "Yes")</f>
        <v>0</v>
      </c>
      <c r="L197" s="47"/>
      <c r="M197" s="47" t="str">
        <f t="shared" si="13"/>
        <v/>
      </c>
      <c r="N197" s="47">
        <f>SUMIFS($M$3:M197, $D$3:D197, D197, $V$3:V197, "Yes")</f>
        <v>0</v>
      </c>
      <c r="O197" s="48" t="str">
        <f t="shared" si="14"/>
        <v/>
      </c>
      <c r="P197" s="49"/>
      <c r="Q197" s="50">
        <f t="shared" si="12"/>
        <v>0</v>
      </c>
      <c r="R197" s="43"/>
      <c r="S197" s="43"/>
      <c r="T197" s="43"/>
      <c r="U197" s="51"/>
      <c r="AQ197" s="19"/>
    </row>
    <row r="198" spans="1:43" x14ac:dyDescent="0.2">
      <c r="A198" s="41"/>
      <c r="B198" s="42"/>
      <c r="C198" s="43"/>
      <c r="D198" s="43"/>
      <c r="E198" s="43"/>
      <c r="F198" s="44"/>
      <c r="G198" s="44">
        <f>SUMIFS(F$3:F198, D$3:D198, D198, V$3:V198, "Yes")</f>
        <v>0</v>
      </c>
      <c r="H198" s="45"/>
      <c r="I198" s="46">
        <f>IFERROR(VLOOKUP(D198,Kurse!$A:$E,2,FALSE),0)</f>
        <v>0</v>
      </c>
      <c r="J198" s="47"/>
      <c r="K198" s="47">
        <f>SUMIFS($J$3:J198, $D$3:D198, D198, $V$3:V198, "Yes")</f>
        <v>0</v>
      </c>
      <c r="L198" s="47"/>
      <c r="M198" s="47" t="str">
        <f t="shared" si="13"/>
        <v/>
      </c>
      <c r="N198" s="47">
        <f>SUMIFS($M$3:M198, $D$3:D198, D198, $V$3:V198, "Yes")</f>
        <v>0</v>
      </c>
      <c r="O198" s="48" t="str">
        <f t="shared" si="14"/>
        <v/>
      </c>
      <c r="P198" s="49"/>
      <c r="Q198" s="50">
        <f t="shared" si="12"/>
        <v>0</v>
      </c>
      <c r="R198" s="43"/>
      <c r="S198" s="43"/>
      <c r="T198" s="43"/>
      <c r="U198" s="51"/>
      <c r="AQ198" s="19"/>
    </row>
    <row r="199" spans="1:43" x14ac:dyDescent="0.2">
      <c r="A199" s="41"/>
      <c r="B199" s="42"/>
      <c r="C199" s="43"/>
      <c r="D199" s="43"/>
      <c r="E199" s="43"/>
      <c r="F199" s="44"/>
      <c r="G199" s="44">
        <f>SUMIFS(F$3:F199, D$3:D199, D199, V$3:V199, "Yes")</f>
        <v>0</v>
      </c>
      <c r="H199" s="45"/>
      <c r="I199" s="46">
        <f>IFERROR(VLOOKUP(D199,Kurse!$A:$E,2,FALSE),0)</f>
        <v>0</v>
      </c>
      <c r="J199" s="47"/>
      <c r="K199" s="47">
        <f>SUMIFS($J$3:J199, $D$3:D199, D199, $V$3:V199, "Yes")</f>
        <v>0</v>
      </c>
      <c r="L199" s="47"/>
      <c r="M199" s="47" t="str">
        <f t="shared" si="13"/>
        <v/>
      </c>
      <c r="N199" s="47">
        <f>SUMIFS($M$3:M199, $D$3:D199, D199, $V$3:V199, "Yes")</f>
        <v>0</v>
      </c>
      <c r="O199" s="48" t="str">
        <f t="shared" si="14"/>
        <v/>
      </c>
      <c r="P199" s="49"/>
      <c r="Q199" s="50">
        <f t="shared" si="12"/>
        <v>0</v>
      </c>
      <c r="R199" s="43"/>
      <c r="S199" s="43"/>
      <c r="T199" s="43"/>
      <c r="U199" s="51"/>
      <c r="AQ199" s="19"/>
    </row>
    <row r="200" spans="1:43" x14ac:dyDescent="0.2">
      <c r="A200" s="52"/>
      <c r="B200" s="53"/>
      <c r="C200" s="54"/>
      <c r="D200" s="54"/>
      <c r="E200" s="54"/>
      <c r="F200" s="55"/>
      <c r="G200" s="44">
        <f>SUMIFS(F$3:F200, D$3:D200, D200, V$3:V200, "Yes")</f>
        <v>0</v>
      </c>
      <c r="H200" s="56"/>
      <c r="I200" s="57">
        <f>IFERROR(VLOOKUP(D200,Kurse!$A:$E,2,FALSE),0)</f>
        <v>0</v>
      </c>
      <c r="J200" s="58"/>
      <c r="K200" s="47">
        <f>SUMIFS($J$3:J200, $D$3:D200, D200, $V$3:V200, "Yes")</f>
        <v>0</v>
      </c>
      <c r="L200" s="58"/>
      <c r="M200" s="47" t="str">
        <f t="shared" si="13"/>
        <v/>
      </c>
      <c r="N200" s="47">
        <f>SUMIFS($M$3:M200, $D$3:D200, D200, $V$3:V200, "Yes")</f>
        <v>0</v>
      </c>
      <c r="O200" s="48" t="str">
        <f t="shared" si="14"/>
        <v/>
      </c>
      <c r="P200" s="59"/>
      <c r="Q200" s="60">
        <f t="shared" si="12"/>
        <v>0</v>
      </c>
      <c r="R200" s="54"/>
      <c r="S200" s="54"/>
      <c r="T200" s="54"/>
      <c r="U200" s="61"/>
      <c r="AQ200" s="19"/>
    </row>
    <row r="201" spans="1:43" x14ac:dyDescent="0.2">
      <c r="W201" s="19"/>
    </row>
  </sheetData>
  <mergeCells count="1">
    <mergeCell ref="A1:W1"/>
  </mergeCells>
  <phoneticPr fontId="5" type="noConversion"/>
  <dataValidations count="6">
    <dataValidation type="list" allowBlank="1" showInputMessage="1" showErrorMessage="1" sqref="S3:S52" xr:uid="{07D9FDDA-FEA1-4A49-A2D1-9A0F033459A6}">
      <formula1>"Core,Satellite,Speculative,Mini,Learning Only"</formula1>
    </dataValidation>
    <dataValidation type="list" allowBlank="1" showInputMessage="1" showErrorMessage="1" sqref="S201:S308 R3:R200" xr:uid="{0495C3AA-B756-8B4D-8C38-568955F55813}">
      <formula1>"Savings Plan,One-Time Purchase,Sell,ebalancing,Test,Dividend"</formula1>
    </dataValidation>
    <dataValidation type="list" allowBlank="1" showInputMessage="1" showErrorMessage="1" sqref="U3:U21" xr:uid="{D0A656C5-5187-9141-A268-EC3758EAAEA3}">
      <formula1>"ETF,Cryptocurrency,Commodity,Cash,Other,Equity"</formula1>
    </dataValidation>
    <dataValidation type="list" allowBlank="1" showInputMessage="1" showErrorMessage="1" sqref="C3:C200" xr:uid="{D455C5A6-6E63-B644-B8EB-FFBA5AA5BAE9}">
      <formula1>"Scalable Capital,Trade Republic,Bitvavo,Other,Bitnovo"</formula1>
    </dataValidation>
    <dataValidation type="list" allowBlank="1" showInputMessage="1" showErrorMessage="1" sqref="U24:U101 U22" xr:uid="{B125B156-01BD-3946-8130-BCCBBADA0C13}">
      <formula1>"ETF,Stock,Cryptocurrency,Commodity,Cash,Other"</formula1>
    </dataValidation>
    <dataValidation type="list" allowBlank="1" showInputMessage="1" showErrorMessage="1" sqref="V3:V200" xr:uid="{3FB21DAC-B270-9A4D-AD7E-ED6D035811CE}">
      <formula1>"Yes,No"</formula1>
    </dataValidation>
  </dataValidations>
  <pageMargins left="0.7" right="0.7" top="0.78740157499999996" bottom="0.78740157499999996" header="0.3" footer="0.3"/>
  <pageSetup paperSize="9" scale="1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94F3-B7C6-AF40-821E-5B78549114C9}">
  <dimension ref="A2:N31"/>
  <sheetViews>
    <sheetView zoomScale="38" zoomScaleNormal="80" workbookViewId="0">
      <selection activeCell="AJ77" sqref="AJ77"/>
    </sheetView>
  </sheetViews>
  <sheetFormatPr baseColWidth="10" defaultRowHeight="16" x14ac:dyDescent="0.2"/>
  <cols>
    <col min="1" max="1" width="36.140625" style="3" bestFit="1" customWidth="1"/>
    <col min="2" max="2" width="13.42578125" style="69" bestFit="1" customWidth="1"/>
    <col min="3" max="3" width="19.5703125" style="70" bestFit="1" customWidth="1"/>
    <col min="4" max="4" width="19.140625" style="29" bestFit="1" customWidth="1"/>
    <col min="5" max="5" width="13.42578125" style="71" bestFit="1" customWidth="1"/>
    <col min="6" max="6" width="10.7109375" style="77"/>
    <col min="7" max="7" width="13" style="3" bestFit="1" customWidth="1"/>
    <col min="8" max="16384" width="10.7109375" style="1"/>
  </cols>
  <sheetData>
    <row r="2" spans="1:8" s="13" customFormat="1" x14ac:dyDescent="0.2">
      <c r="A2" s="10" t="s">
        <v>4</v>
      </c>
      <c r="B2" s="16" t="s">
        <v>107</v>
      </c>
      <c r="C2" s="14" t="s">
        <v>106</v>
      </c>
      <c r="D2" s="62" t="s">
        <v>108</v>
      </c>
      <c r="E2" s="17" t="s">
        <v>109</v>
      </c>
      <c r="F2" s="15" t="s">
        <v>110</v>
      </c>
      <c r="G2" s="10"/>
    </row>
    <row r="3" spans="1:8" x14ac:dyDescent="0.2">
      <c r="A3" s="65" t="str" cm="1">
        <f t="array" ref="A3:A19">_xlfn.UNIQUE(_xlfn._xlws.FILTER('Portfolio Overview'!D3:D200,'Portfolio Overview'!D3:D200&lt;&gt;""))</f>
        <v>Clean Energy USD (Acc)</v>
      </c>
      <c r="B3" s="69">
        <f>SUMIF('Portfolio Overview'!D:D, A3, 'Portfolio Overview'!O:O)</f>
        <v>20.67064461</v>
      </c>
      <c r="C3" s="70">
        <f>B3/SUM(B:B)</f>
        <v>3.250044116762766E-2</v>
      </c>
      <c r="D3" s="22">
        <f>SUMIF('Portfolio Overview'!D:D, A3, 'Portfolio Overview'!M:M)</f>
        <v>21</v>
      </c>
      <c r="E3" s="71">
        <f>B3-D3</f>
        <v>-0.32935538999999991</v>
      </c>
      <c r="F3" s="72">
        <f>IF(D3=0,"",E3/D3)</f>
        <v>-1.5683589999999997E-2</v>
      </c>
      <c r="H3" s="13"/>
    </row>
    <row r="4" spans="1:8" x14ac:dyDescent="0.2">
      <c r="A4" s="65" t="str">
        <v>Bitcoin</v>
      </c>
      <c r="B4" s="69">
        <f>SUMIF('Portfolio Overview'!D:D, A4, 'Portfolio Overview'!O:O)</f>
        <v>13.0594608</v>
      </c>
      <c r="C4" s="70">
        <f t="shared" ref="C4:C28" si="0">B4/SUM(B:B)</f>
        <v>2.0533381779782804E-2</v>
      </c>
      <c r="D4" s="22">
        <f>SUMIF('Portfolio Overview'!D:D, A4, 'Portfolio Overview'!M:M)</f>
        <v>13</v>
      </c>
      <c r="E4" s="71">
        <f t="shared" ref="E4:E28" si="1">B4-D4</f>
        <v>5.9460800000000091E-2</v>
      </c>
      <c r="F4" s="72">
        <f t="shared" ref="F4:F28" si="2">IF(D4=0,"",E4/D4)</f>
        <v>4.5739076923076993E-3</v>
      </c>
    </row>
    <row r="5" spans="1:8" x14ac:dyDescent="0.2">
      <c r="A5" s="65" t="str">
        <v>Ethereum</v>
      </c>
      <c r="B5" s="69">
        <f>SUMIF('Portfolio Overview'!D:D, A5, 'Portfolio Overview'!O:O)</f>
        <v>17.157467366999999</v>
      </c>
      <c r="C5" s="70">
        <f t="shared" si="0"/>
        <v>2.6976674857875894E-2</v>
      </c>
      <c r="D5" s="22">
        <f>SUMIF('Portfolio Overview'!D:D, A5, 'Portfolio Overview'!M:M)</f>
        <v>16</v>
      </c>
      <c r="E5" s="71">
        <f t="shared" si="1"/>
        <v>1.1574673669999989</v>
      </c>
      <c r="F5" s="72">
        <f t="shared" si="2"/>
        <v>7.2341710437499929E-2</v>
      </c>
      <c r="H5" s="22"/>
    </row>
    <row r="6" spans="1:8" x14ac:dyDescent="0.2">
      <c r="A6" s="65" t="str">
        <v>Render</v>
      </c>
      <c r="B6" s="69">
        <f>SUMIF('Portfolio Overview'!D:D, A6, 'Portfolio Overview'!O:O)</f>
        <v>4.9257995790240008</v>
      </c>
      <c r="C6" s="70">
        <f t="shared" si="0"/>
        <v>7.7448314961666119E-3</v>
      </c>
      <c r="D6" s="22">
        <f>SUMIF('Portfolio Overview'!D:D, A6, 'Portfolio Overview'!M:M)</f>
        <v>5</v>
      </c>
      <c r="E6" s="71">
        <f t="shared" si="1"/>
        <v>-7.4200420975999215E-2</v>
      </c>
      <c r="F6" s="72">
        <f t="shared" si="2"/>
        <v>-1.4840084195199842E-2</v>
      </c>
    </row>
    <row r="7" spans="1:8" x14ac:dyDescent="0.2">
      <c r="A7" s="65" t="str">
        <v>Shiba Inu</v>
      </c>
      <c r="B7" s="69">
        <f>SUMIF('Portfolio Overview'!D:D, A7, 'Portfolio Overview'!O:O)</f>
        <v>4.8831013573600002</v>
      </c>
      <c r="C7" s="70">
        <f t="shared" si="0"/>
        <v>7.6776971098261966E-3</v>
      </c>
      <c r="D7" s="22">
        <f>SUMIF('Portfolio Overview'!D:D, A7, 'Portfolio Overview'!M:M)</f>
        <v>5</v>
      </c>
      <c r="E7" s="71">
        <f t="shared" si="1"/>
        <v>-0.11689864263999983</v>
      </c>
      <c r="F7" s="72">
        <f t="shared" si="2"/>
        <v>-2.3379728527999966E-2</v>
      </c>
    </row>
    <row r="8" spans="1:8" x14ac:dyDescent="0.2">
      <c r="A8" s="65" t="str">
        <v>Amundi Nasdaq 100 EUR (Acc)</v>
      </c>
      <c r="B8" s="69">
        <f>SUMIF('Portfolio Overview'!D:D, A8, 'Portfolio Overview'!O:O)</f>
        <v>20.398454999999998</v>
      </c>
      <c r="C8" s="70">
        <f t="shared" si="0"/>
        <v>3.2072477619651756E-2</v>
      </c>
      <c r="D8" s="22">
        <f>SUMIF('Portfolio Overview'!D:D, A8, 'Portfolio Overview'!M:M)</f>
        <v>20</v>
      </c>
      <c r="E8" s="71">
        <f t="shared" si="1"/>
        <v>0.39845499999999845</v>
      </c>
      <c r="F8" s="72">
        <f t="shared" si="2"/>
        <v>1.9922749999999923E-2</v>
      </c>
    </row>
    <row r="9" spans="1:8" x14ac:dyDescent="0.2">
      <c r="A9" s="65" t="str">
        <v>iShares Automation &amp; Robotics (Acc)</v>
      </c>
      <c r="B9" s="69">
        <f>SUMIF('Portfolio Overview'!D:D, A9, 'Portfolio Overview'!O:O)</f>
        <v>29.948111299999997</v>
      </c>
      <c r="C9" s="70">
        <f t="shared" si="0"/>
        <v>4.7087396051322998E-2</v>
      </c>
      <c r="D9" s="22">
        <f>SUMIF('Portfolio Overview'!D:D, A9, 'Portfolio Overview'!M:M)</f>
        <v>30</v>
      </c>
      <c r="E9" s="71">
        <f t="shared" si="1"/>
        <v>-5.1888700000002785E-2</v>
      </c>
      <c r="F9" s="72">
        <f t="shared" si="2"/>
        <v>-1.7296233333334262E-3</v>
      </c>
    </row>
    <row r="10" spans="1:8" x14ac:dyDescent="0.2">
      <c r="A10" s="65" t="str">
        <v>Scalable MSCI AC World Xtrackers (Acc)</v>
      </c>
      <c r="B10" s="69">
        <f>SUMIF('Portfolio Overview'!D:D, A10, 'Portfolio Overview'!O:O)</f>
        <v>30.32866868</v>
      </c>
      <c r="C10" s="70">
        <f t="shared" si="0"/>
        <v>4.7685746174067262E-2</v>
      </c>
      <c r="D10" s="22">
        <f>SUMIF('Portfolio Overview'!D:D, A10, 'Portfolio Overview'!M:M)</f>
        <v>30</v>
      </c>
      <c r="E10" s="71">
        <f t="shared" si="1"/>
        <v>0.32866867999999982</v>
      </c>
      <c r="F10" s="72">
        <f t="shared" si="2"/>
        <v>1.0955622666666661E-2</v>
      </c>
    </row>
    <row r="11" spans="1:8" x14ac:dyDescent="0.2">
      <c r="A11" s="65" t="str">
        <v>iShares Physical Gold ETC</v>
      </c>
      <c r="B11" s="69">
        <f>SUMIF('Portfolio Overview'!D:D, A11, 'Portfolio Overview'!O:O)</f>
        <v>49.128576250000002</v>
      </c>
      <c r="C11" s="70">
        <f t="shared" si="0"/>
        <v>7.7244828702148272E-2</v>
      </c>
      <c r="D11" s="22">
        <f>SUMIF('Portfolio Overview'!D:D, A11, 'Portfolio Overview'!M:M)</f>
        <v>50</v>
      </c>
      <c r="E11" s="71">
        <f t="shared" si="1"/>
        <v>-0.87142374999999817</v>
      </c>
      <c r="F11" s="72">
        <f t="shared" si="2"/>
        <v>-1.7428474999999964E-2</v>
      </c>
    </row>
    <row r="12" spans="1:8" x14ac:dyDescent="0.2">
      <c r="A12" s="65" t="str">
        <v>VanEck Defense (Acc)</v>
      </c>
      <c r="B12" s="69">
        <f>SUMIF('Portfolio Overview'!D:D, A12, 'Portfolio Overview'!O:O)</f>
        <v>30.562542079999997</v>
      </c>
      <c r="C12" s="70">
        <f t="shared" si="0"/>
        <v>4.8053465169811391E-2</v>
      </c>
      <c r="D12" s="22">
        <f>SUMIF('Portfolio Overview'!D:D, A12, 'Portfolio Overview'!M:M)</f>
        <v>30</v>
      </c>
      <c r="E12" s="71">
        <f t="shared" si="1"/>
        <v>0.5625420799999965</v>
      </c>
      <c r="F12" s="72">
        <f t="shared" si="2"/>
        <v>1.8751402666666549E-2</v>
      </c>
    </row>
    <row r="13" spans="1:8" x14ac:dyDescent="0.2">
      <c r="A13" s="65" t="str">
        <v>Xtrackers MSCI Emerging Markets (Acc)</v>
      </c>
      <c r="B13" s="69">
        <f>SUMIF('Portfolio Overview'!D:D, A13, 'Portfolio Overview'!O:O)</f>
        <v>39.892509630000006</v>
      </c>
      <c r="C13" s="70">
        <f t="shared" si="0"/>
        <v>6.2722967121770612E-2</v>
      </c>
      <c r="D13" s="22">
        <f>SUMIF('Portfolio Overview'!D:D, A13, 'Portfolio Overview'!M:M)</f>
        <v>40</v>
      </c>
      <c r="E13" s="71">
        <f t="shared" si="1"/>
        <v>-0.10749036999999362</v>
      </c>
      <c r="F13" s="72">
        <f t="shared" si="2"/>
        <v>-2.6872592499998403E-3</v>
      </c>
    </row>
    <row r="14" spans="1:8" x14ac:dyDescent="0.2">
      <c r="A14" s="65" t="str">
        <v>Solana</v>
      </c>
      <c r="B14" s="69">
        <f>SUMIF('Portfolio Overview'!D:D, A14, 'Portfolio Overview'!O:O)</f>
        <v>4.7063656169999994</v>
      </c>
      <c r="C14" s="70">
        <f t="shared" si="0"/>
        <v>7.399815619424658E-3</v>
      </c>
      <c r="D14" s="22">
        <f>SUMIF('Portfolio Overview'!D:D, A14, 'Portfolio Overview'!M:M)</f>
        <v>5</v>
      </c>
      <c r="E14" s="71">
        <f t="shared" si="1"/>
        <v>-0.29363438300000055</v>
      </c>
      <c r="F14" s="72">
        <f t="shared" si="2"/>
        <v>-5.8726876600000109E-2</v>
      </c>
    </row>
    <row r="15" spans="1:8" x14ac:dyDescent="0.2">
      <c r="A15" s="65" t="str">
        <v>Polkadot</v>
      </c>
      <c r="B15" s="69">
        <f>SUMIF('Portfolio Overview'!D:D, A15, 'Portfolio Overview'!O:O)</f>
        <v>4.4295632599609993</v>
      </c>
      <c r="C15" s="70">
        <f t="shared" si="0"/>
        <v>6.9645994522590472E-3</v>
      </c>
      <c r="D15" s="22">
        <f>SUMIF('Portfolio Overview'!D:D, A15, 'Portfolio Overview'!M:M)</f>
        <v>5</v>
      </c>
      <c r="E15" s="71">
        <f t="shared" si="1"/>
        <v>-0.57043674003900069</v>
      </c>
      <c r="F15" s="72">
        <f t="shared" si="2"/>
        <v>-0.11408734800780014</v>
      </c>
    </row>
    <row r="16" spans="1:8" x14ac:dyDescent="0.2">
      <c r="A16" s="65" t="str">
        <v>Xtrackers Artificial Intelligence &amp; Big Data</v>
      </c>
      <c r="B16" s="69">
        <f>SUMIF('Portfolio Overview'!D:D, A16, 'Portfolio Overview'!O:O)</f>
        <v>4.9962074400000001</v>
      </c>
      <c r="C16" s="70">
        <f t="shared" si="0"/>
        <v>7.8555337304976082E-3</v>
      </c>
      <c r="D16" s="22">
        <f>SUMIF('Portfolio Overview'!D:D, A16, 'Portfolio Overview'!M:M)</f>
        <v>5</v>
      </c>
      <c r="E16" s="71">
        <f t="shared" si="1"/>
        <v>-3.7925599999999449E-3</v>
      </c>
      <c r="F16" s="72">
        <f t="shared" si="2"/>
        <v>-7.5851199999998897E-4</v>
      </c>
    </row>
    <row r="17" spans="1:14" x14ac:dyDescent="0.2">
      <c r="A17" s="65" t="str">
        <v>Semiconductor USD (ACC)</v>
      </c>
      <c r="B17" s="69">
        <f>SUMIF('Portfolio Overview'!D:D, A17, 'Portfolio Overview'!O:O)</f>
        <v>9.9214257499999992</v>
      </c>
      <c r="C17" s="70">
        <f t="shared" si="0"/>
        <v>1.5599451297753267E-2</v>
      </c>
      <c r="D17" s="22">
        <f>SUMIF('Portfolio Overview'!D:D, A17, 'Portfolio Overview'!M:M)</f>
        <v>10</v>
      </c>
      <c r="E17" s="71">
        <f t="shared" si="1"/>
        <v>-7.8574250000000845E-2</v>
      </c>
      <c r="F17" s="72">
        <f t="shared" si="2"/>
        <v>-7.8574250000000845E-3</v>
      </c>
    </row>
    <row r="18" spans="1:14" x14ac:dyDescent="0.2">
      <c r="A18" s="65" t="str">
        <v>Rheinmetall AG</v>
      </c>
      <c r="B18" s="69">
        <f>SUMIF('Portfolio Overview'!D:D, A18, 'Portfolio Overview'!O:O)</f>
        <v>9.9501439999999999</v>
      </c>
      <c r="C18" s="70">
        <f t="shared" si="0"/>
        <v>1.5644604983677059E-2</v>
      </c>
      <c r="D18" s="22">
        <f>SUMIF('Portfolio Overview'!D:D, A18, 'Portfolio Overview'!M:M)</f>
        <v>10</v>
      </c>
      <c r="E18" s="71">
        <f t="shared" si="1"/>
        <v>-4.9856000000000122E-2</v>
      </c>
      <c r="F18" s="72">
        <f t="shared" si="2"/>
        <v>-4.9856000000000119E-3</v>
      </c>
    </row>
    <row r="19" spans="1:14" x14ac:dyDescent="0.2">
      <c r="A19" s="65" t="str">
        <v>Litecoin</v>
      </c>
      <c r="B19" s="69">
        <f>SUMIF('Portfolio Overview'!D:D, A19, 'Portfolio Overview'!O:O)</f>
        <v>23.046557624999998</v>
      </c>
      <c r="C19" s="70">
        <f t="shared" si="0"/>
        <v>3.623608766633684E-2</v>
      </c>
      <c r="D19" s="22">
        <f>SUMIF('Portfolio Overview'!D:D, A19, 'Portfolio Overview'!M:M)</f>
        <v>25</v>
      </c>
      <c r="E19" s="71">
        <f t="shared" si="1"/>
        <v>-1.9534423750000016</v>
      </c>
      <c r="F19" s="72">
        <f t="shared" si="2"/>
        <v>-7.8137695000000063E-2</v>
      </c>
    </row>
    <row r="20" spans="1:14" x14ac:dyDescent="0.2">
      <c r="A20" s="65"/>
      <c r="B20" s="69">
        <f>SUMIF('Portfolio Overview'!D:D, A20, 'Portfolio Overview'!O:O)</f>
        <v>0</v>
      </c>
      <c r="C20" s="70">
        <f t="shared" si="0"/>
        <v>0</v>
      </c>
      <c r="D20" s="22">
        <f>SUMIF('Portfolio Overview'!D:D, A20, 'Portfolio Overview'!M:M)</f>
        <v>0</v>
      </c>
      <c r="E20" s="71">
        <f t="shared" si="1"/>
        <v>0</v>
      </c>
      <c r="F20" s="72" t="str">
        <f t="shared" si="2"/>
        <v/>
      </c>
    </row>
    <row r="21" spans="1:14" x14ac:dyDescent="0.2">
      <c r="A21" s="65"/>
      <c r="B21" s="69">
        <f>SUMIF('Portfolio Overview'!D:D, A21, 'Portfolio Overview'!O:O)</f>
        <v>0</v>
      </c>
      <c r="C21" s="70">
        <f t="shared" si="0"/>
        <v>0</v>
      </c>
      <c r="D21" s="22">
        <f>SUMIF('Portfolio Overview'!D:D, A21, 'Portfolio Overview'!M:M)</f>
        <v>0</v>
      </c>
      <c r="E21" s="71">
        <f t="shared" si="1"/>
        <v>0</v>
      </c>
      <c r="F21" s="72" t="str">
        <f t="shared" si="2"/>
        <v/>
      </c>
    </row>
    <row r="22" spans="1:14" x14ac:dyDescent="0.2">
      <c r="A22" s="65"/>
      <c r="B22" s="69">
        <f>SUMIF('Portfolio Overview'!D:D, A22, 'Portfolio Overview'!O:O)</f>
        <v>0</v>
      </c>
      <c r="C22" s="70">
        <f t="shared" si="0"/>
        <v>0</v>
      </c>
      <c r="D22" s="22">
        <f>SUMIF('Portfolio Overview'!D:D, A22, 'Portfolio Overview'!M:M)</f>
        <v>0</v>
      </c>
      <c r="E22" s="71">
        <f t="shared" si="1"/>
        <v>0</v>
      </c>
      <c r="F22" s="72" t="str">
        <f t="shared" si="2"/>
        <v/>
      </c>
    </row>
    <row r="23" spans="1:14" x14ac:dyDescent="0.2">
      <c r="A23" s="65"/>
      <c r="B23" s="69">
        <f>SUMIF('Portfolio Overview'!D:D, A23, 'Portfolio Overview'!O:O)</f>
        <v>0</v>
      </c>
      <c r="C23" s="70">
        <f t="shared" si="0"/>
        <v>0</v>
      </c>
      <c r="D23" s="22">
        <f>SUMIF('Portfolio Overview'!D:D, A23, 'Portfolio Overview'!M:M)</f>
        <v>0</v>
      </c>
      <c r="E23" s="71">
        <f t="shared" si="1"/>
        <v>0</v>
      </c>
      <c r="F23" s="72" t="str">
        <f t="shared" si="2"/>
        <v/>
      </c>
    </row>
    <row r="24" spans="1:14" x14ac:dyDescent="0.2">
      <c r="A24" s="65"/>
      <c r="B24" s="69">
        <f>SUMIF('Portfolio Overview'!D:D, A24, 'Portfolio Overview'!O:O)</f>
        <v>0</v>
      </c>
      <c r="C24" s="70">
        <f t="shared" si="0"/>
        <v>0</v>
      </c>
      <c r="D24" s="22">
        <f>SUMIF('Portfolio Overview'!D:D, A24, 'Portfolio Overview'!M:M)</f>
        <v>0</v>
      </c>
      <c r="E24" s="71">
        <f t="shared" si="1"/>
        <v>0</v>
      </c>
      <c r="F24" s="72" t="str">
        <f t="shared" si="2"/>
        <v/>
      </c>
    </row>
    <row r="25" spans="1:14" x14ac:dyDescent="0.2">
      <c r="A25" s="65"/>
      <c r="B25" s="69">
        <f>SUMIF('Portfolio Overview'!D:D, A25, 'Portfolio Overview'!O:O)</f>
        <v>0</v>
      </c>
      <c r="C25" s="70">
        <f t="shared" si="0"/>
        <v>0</v>
      </c>
      <c r="D25" s="22">
        <f>SUMIF('Portfolio Overview'!D:D, A25, 'Portfolio Overview'!M:M)</f>
        <v>0</v>
      </c>
      <c r="E25" s="71">
        <f t="shared" si="1"/>
        <v>0</v>
      </c>
      <c r="F25" s="72" t="str">
        <f t="shared" si="2"/>
        <v/>
      </c>
    </row>
    <row r="26" spans="1:14" x14ac:dyDescent="0.2">
      <c r="A26" s="65"/>
      <c r="B26" s="69">
        <f>SUMIF('Portfolio Overview'!D:D, A26, 'Portfolio Overview'!O:O)</f>
        <v>0</v>
      </c>
      <c r="C26" s="70">
        <f t="shared" si="0"/>
        <v>0</v>
      </c>
      <c r="D26" s="22">
        <f>SUMIF('Portfolio Overview'!D:D, A26, 'Portfolio Overview'!M:M)</f>
        <v>0</v>
      </c>
      <c r="E26" s="71">
        <f t="shared" si="1"/>
        <v>0</v>
      </c>
      <c r="F26" s="72" t="str">
        <f t="shared" si="2"/>
        <v/>
      </c>
    </row>
    <row r="27" spans="1:14" x14ac:dyDescent="0.2">
      <c r="A27" s="65"/>
      <c r="B27" s="69">
        <f>SUMIF('Portfolio Overview'!D:D, A27, 'Portfolio Overview'!O:O)</f>
        <v>0</v>
      </c>
      <c r="C27" s="70">
        <f t="shared" si="0"/>
        <v>0</v>
      </c>
      <c r="D27" s="22">
        <f>SUMIF('Portfolio Overview'!D:D, A27, 'Portfolio Overview'!M:M)</f>
        <v>0</v>
      </c>
      <c r="E27" s="71">
        <f t="shared" si="1"/>
        <v>0</v>
      </c>
      <c r="F27" s="72" t="str">
        <f t="shared" si="2"/>
        <v/>
      </c>
    </row>
    <row r="28" spans="1:14" x14ac:dyDescent="0.2">
      <c r="A28" s="65"/>
      <c r="B28" s="69">
        <f>SUMIF('Portfolio Overview'!D:D, A28, 'Portfolio Overview'!O:O)</f>
        <v>0</v>
      </c>
      <c r="C28" s="70">
        <f t="shared" si="0"/>
        <v>0</v>
      </c>
      <c r="D28" s="22">
        <f>SUMIF('Portfolio Overview'!D:D, A28, 'Portfolio Overview'!M:M)</f>
        <v>0</v>
      </c>
      <c r="E28" s="71">
        <f t="shared" si="1"/>
        <v>0</v>
      </c>
      <c r="F28" s="72" t="str">
        <f t="shared" si="2"/>
        <v/>
      </c>
    </row>
    <row r="29" spans="1:14" x14ac:dyDescent="0.2">
      <c r="A29" s="65"/>
      <c r="F29" s="72" t="str">
        <f>IF(D29=0,"",E29/D29)</f>
        <v/>
      </c>
      <c r="G29" s="10" t="s">
        <v>114</v>
      </c>
      <c r="H29" s="10" t="s">
        <v>113</v>
      </c>
      <c r="I29" s="10" t="s">
        <v>115</v>
      </c>
      <c r="J29" s="10" t="s">
        <v>116</v>
      </c>
      <c r="K29" s="10" t="s">
        <v>112</v>
      </c>
      <c r="L29" s="10" t="s">
        <v>117</v>
      </c>
      <c r="M29" s="10" t="s">
        <v>118</v>
      </c>
      <c r="N29" s="10" t="s">
        <v>119</v>
      </c>
    </row>
    <row r="30" spans="1:14" x14ac:dyDescent="0.2">
      <c r="A30" s="73" t="s">
        <v>111</v>
      </c>
      <c r="B30" s="16">
        <f>SUM((B3:B29))</f>
        <v>318.00560034534504</v>
      </c>
      <c r="C30" s="74"/>
      <c r="D30" s="22">
        <f>SUM(D3:D29)</f>
        <v>320</v>
      </c>
      <c r="E30" s="71">
        <f>B30-D30</f>
        <v>-1.9943996546549556</v>
      </c>
      <c r="F30" s="72">
        <f t="shared" ref="F30" si="3">IF(D30=0,"",E30/D30)</f>
        <v>-6.2324989207967361E-3</v>
      </c>
      <c r="G30" s="75">
        <f>SUMIF('Portfolio Overview'!U:U, "Cryptocurrency", 'Portfolio Overview'!O:O)</f>
        <v>72.208315605345007</v>
      </c>
      <c r="H30" s="72">
        <f>G30/B30</f>
        <v>0.22706617596334414</v>
      </c>
      <c r="I30" s="76">
        <f>SUMIF('Portfolio Overview'!U:U, "ETF", 'Portfolio Overview'!O:O)</f>
        <v>186.71856449000001</v>
      </c>
      <c r="J30" s="72">
        <f>I30/B30</f>
        <v>0.58715495666500517</v>
      </c>
      <c r="K30" s="76">
        <f>SUMIF('Portfolio Overview'!U:U, "Equity", 'Portfolio Overview'!O:O)</f>
        <v>9.9501439999999999</v>
      </c>
      <c r="L30" s="72">
        <f>K30/B30</f>
        <v>3.1289209967354119E-2</v>
      </c>
      <c r="M30" s="76">
        <f>SUMIF('Portfolio Overview'!U:U, "Commodity", 'Portfolio Overview'!O:O)</f>
        <v>49.128576250000002</v>
      </c>
      <c r="N30" s="72">
        <f>M30/B30</f>
        <v>0.15448965740429654</v>
      </c>
    </row>
    <row r="31" spans="1:14" x14ac:dyDescent="0.2">
      <c r="H31" s="10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8CC7-A2F8-DE41-96C6-B71CDF93A494}">
  <dimension ref="A1:E20"/>
  <sheetViews>
    <sheetView zoomScale="99" workbookViewId="0">
      <selection activeCell="D2" sqref="D2"/>
    </sheetView>
  </sheetViews>
  <sheetFormatPr baseColWidth="10" defaultRowHeight="16" x14ac:dyDescent="0.2"/>
  <cols>
    <col min="1" max="1" width="36.140625" style="3" bestFit="1" customWidth="1"/>
    <col min="2" max="2" width="18.5703125" style="1" bestFit="1" customWidth="1"/>
    <col min="3" max="3" width="10.7109375" style="3"/>
    <col min="4" max="4" width="10.7109375" style="2"/>
    <col min="5" max="5" width="10.7109375" style="21"/>
    <col min="6" max="16384" width="10.7109375" style="1"/>
  </cols>
  <sheetData>
    <row r="1" spans="1:5" x14ac:dyDescent="0.2">
      <c r="A1" s="94" t="s">
        <v>105</v>
      </c>
      <c r="B1" s="95"/>
      <c r="C1" s="95"/>
      <c r="D1" s="95"/>
      <c r="E1" s="95"/>
    </row>
    <row r="2" spans="1:5" s="10" customFormat="1" x14ac:dyDescent="0.2">
      <c r="A2" s="10" t="s">
        <v>4</v>
      </c>
      <c r="B2" s="10" t="s">
        <v>101</v>
      </c>
      <c r="C2" s="10" t="s">
        <v>67</v>
      </c>
      <c r="D2" s="11" t="s">
        <v>103</v>
      </c>
      <c r="E2" s="12" t="s">
        <v>104</v>
      </c>
    </row>
    <row r="3" spans="1:5" x14ac:dyDescent="0.2">
      <c r="A3" s="65" t="s">
        <v>0</v>
      </c>
      <c r="B3" s="1">
        <v>9.27</v>
      </c>
      <c r="C3" s="3" t="s">
        <v>78</v>
      </c>
      <c r="D3" s="2">
        <v>45793</v>
      </c>
      <c r="E3" s="21">
        <v>0.69791666666666663</v>
      </c>
    </row>
    <row r="4" spans="1:5" x14ac:dyDescent="0.2">
      <c r="A4" s="65" t="s">
        <v>49</v>
      </c>
      <c r="B4" s="1">
        <v>131.76</v>
      </c>
      <c r="C4" s="3" t="s">
        <v>78</v>
      </c>
      <c r="D4" s="2">
        <v>45793</v>
      </c>
      <c r="E4" s="21">
        <v>0.69791666666666663</v>
      </c>
    </row>
    <row r="5" spans="1:5" x14ac:dyDescent="0.2">
      <c r="A5" s="65" t="s">
        <v>52</v>
      </c>
      <c r="B5" s="1">
        <v>37.25</v>
      </c>
      <c r="C5" s="3" t="s">
        <v>78</v>
      </c>
      <c r="D5" s="2">
        <v>45793</v>
      </c>
      <c r="E5" s="21">
        <v>0.69791666666666663</v>
      </c>
    </row>
    <row r="6" spans="1:5" x14ac:dyDescent="0.2">
      <c r="A6" s="65" t="s">
        <v>97</v>
      </c>
      <c r="B6" s="1">
        <v>1712</v>
      </c>
      <c r="C6" s="3" t="s">
        <v>78</v>
      </c>
      <c r="D6" s="2">
        <v>45793</v>
      </c>
      <c r="E6" s="21">
        <v>0.69791666666666663</v>
      </c>
    </row>
    <row r="7" spans="1:5" x14ac:dyDescent="0.2">
      <c r="A7" s="65" t="s">
        <v>31</v>
      </c>
      <c r="B7" s="1">
        <v>217.5</v>
      </c>
      <c r="C7" s="3" t="s">
        <v>78</v>
      </c>
      <c r="D7" s="2">
        <v>45793</v>
      </c>
      <c r="E7" s="21">
        <v>0.69791666666666663</v>
      </c>
    </row>
    <row r="8" spans="1:5" x14ac:dyDescent="0.2">
      <c r="A8" s="65" t="s">
        <v>34</v>
      </c>
      <c r="B8" s="1">
        <v>12.7</v>
      </c>
      <c r="C8" s="3" t="s">
        <v>78</v>
      </c>
      <c r="D8" s="2">
        <v>45793</v>
      </c>
      <c r="E8" s="21">
        <v>0.69791666666666663</v>
      </c>
    </row>
    <row r="9" spans="1:5" x14ac:dyDescent="0.2">
      <c r="A9" s="65" t="s">
        <v>36</v>
      </c>
      <c r="B9" s="1">
        <v>55.25</v>
      </c>
      <c r="C9" s="3" t="s">
        <v>78</v>
      </c>
      <c r="D9" s="2">
        <v>45793</v>
      </c>
      <c r="E9" s="21">
        <v>0.69791666666666663</v>
      </c>
    </row>
    <row r="10" spans="1:5" x14ac:dyDescent="0.2">
      <c r="A10" s="65" t="s">
        <v>38</v>
      </c>
      <c r="B10" s="1">
        <v>9.32</v>
      </c>
      <c r="C10" s="3" t="s">
        <v>78</v>
      </c>
      <c r="D10" s="2">
        <v>45793</v>
      </c>
      <c r="E10" s="21">
        <v>0.69791666666666663</v>
      </c>
    </row>
    <row r="11" spans="1:5" x14ac:dyDescent="0.2">
      <c r="A11" s="65" t="s">
        <v>40</v>
      </c>
      <c r="B11" s="1">
        <v>46.72</v>
      </c>
      <c r="C11" s="3" t="s">
        <v>78</v>
      </c>
      <c r="D11" s="2">
        <v>45793</v>
      </c>
      <c r="E11" s="21">
        <v>0.69791666666666663</v>
      </c>
    </row>
    <row r="12" spans="1:5" x14ac:dyDescent="0.2">
      <c r="A12" s="65" t="s">
        <v>42</v>
      </c>
      <c r="B12" s="1">
        <v>55.67</v>
      </c>
      <c r="C12" s="3" t="s">
        <v>78</v>
      </c>
      <c r="D12" s="2">
        <v>45793</v>
      </c>
      <c r="E12" s="21">
        <v>0.69791666666666663</v>
      </c>
    </row>
    <row r="13" spans="1:5" x14ac:dyDescent="0.2">
      <c r="A13" s="65" t="s">
        <v>19</v>
      </c>
      <c r="B13" s="1">
        <v>92640</v>
      </c>
      <c r="C13" s="3" t="s">
        <v>78</v>
      </c>
      <c r="D13" s="2">
        <v>45793</v>
      </c>
      <c r="E13" s="21">
        <v>0.69791666666666663</v>
      </c>
    </row>
    <row r="14" spans="1:5" x14ac:dyDescent="0.2">
      <c r="A14" s="65" t="s">
        <v>22</v>
      </c>
      <c r="B14" s="1">
        <v>2309.1</v>
      </c>
      <c r="C14" s="3" t="s">
        <v>78</v>
      </c>
      <c r="D14" s="2">
        <v>45793</v>
      </c>
      <c r="E14" s="21">
        <v>0.69791666666666663</v>
      </c>
    </row>
    <row r="15" spans="1:5" x14ac:dyDescent="0.2">
      <c r="A15" s="65" t="s">
        <v>24</v>
      </c>
      <c r="B15" s="1">
        <v>4.3623000000000003</v>
      </c>
      <c r="C15" s="3" t="s">
        <v>78</v>
      </c>
      <c r="D15" s="2">
        <v>45793</v>
      </c>
      <c r="E15" s="21">
        <v>0.69791666666666663</v>
      </c>
    </row>
    <row r="16" spans="1:5" x14ac:dyDescent="0.2">
      <c r="A16" s="65" t="s">
        <v>29</v>
      </c>
      <c r="B16" s="1">
        <v>1.3304E-5</v>
      </c>
      <c r="C16" s="3" t="s">
        <v>78</v>
      </c>
      <c r="D16" s="2">
        <v>45793</v>
      </c>
      <c r="E16" s="21">
        <v>0.69791666666666663</v>
      </c>
    </row>
    <row r="17" spans="1:5" x14ac:dyDescent="0.2">
      <c r="A17" s="65" t="s">
        <v>55</v>
      </c>
      <c r="B17" s="1">
        <v>153.41999999999999</v>
      </c>
      <c r="C17" s="3" t="s">
        <v>78</v>
      </c>
      <c r="D17" s="2">
        <v>45793</v>
      </c>
      <c r="E17" s="21">
        <v>0.69791666666666663</v>
      </c>
    </row>
    <row r="18" spans="1:5" x14ac:dyDescent="0.2">
      <c r="A18" s="65" t="s">
        <v>56</v>
      </c>
      <c r="B18" s="1">
        <v>4.1628999999999996</v>
      </c>
      <c r="C18" s="3" t="s">
        <v>78</v>
      </c>
      <c r="D18" s="2">
        <v>45794</v>
      </c>
      <c r="E18" s="21">
        <v>0.64583333333333337</v>
      </c>
    </row>
    <row r="19" spans="1:5" x14ac:dyDescent="0.2">
      <c r="A19" s="65" t="s">
        <v>102</v>
      </c>
      <c r="B19" s="1">
        <v>0.58004</v>
      </c>
      <c r="C19" s="3" t="s">
        <v>78</v>
      </c>
      <c r="D19" s="2">
        <v>45793</v>
      </c>
      <c r="E19" s="21">
        <v>0.69791666666666663</v>
      </c>
    </row>
    <row r="20" spans="1:5" x14ac:dyDescent="0.2">
      <c r="A20" s="65" t="s">
        <v>125</v>
      </c>
      <c r="B20" s="1">
        <v>87.5</v>
      </c>
      <c r="C20" s="3" t="s">
        <v>78</v>
      </c>
      <c r="D20" s="2">
        <v>45794</v>
      </c>
      <c r="E20" s="21">
        <v>0.64513888888888893</v>
      </c>
    </row>
  </sheetData>
  <mergeCells count="1">
    <mergeCell ref="A1:E1"/>
  </mergeCells>
  <dataValidations count="1">
    <dataValidation type="list" allowBlank="1" showInputMessage="1" showErrorMessage="1" sqref="C3:C19" xr:uid="{D1D0A252-CC46-934A-82FD-EE9F02986E98}">
      <formula1>"EUR,USD"</formula1>
    </dataValidation>
  </dataValidation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FAC5-33B8-0648-94E7-B358E2563F91}">
  <dimension ref="A1:F16"/>
  <sheetViews>
    <sheetView tabSelected="1" zoomScale="65" workbookViewId="0">
      <selection activeCell="A2" sqref="A2"/>
    </sheetView>
  </sheetViews>
  <sheetFormatPr baseColWidth="10" defaultRowHeight="16" x14ac:dyDescent="0.2"/>
  <cols>
    <col min="1" max="1" width="34.28515625" style="3" bestFit="1" customWidth="1"/>
    <col min="2" max="2" width="13.85546875" style="3" bestFit="1" customWidth="1"/>
    <col min="3" max="3" width="10.28515625" style="22" bestFit="1" customWidth="1"/>
    <col min="4" max="4" width="11.5703125" style="72" bestFit="1" customWidth="1"/>
    <col min="5" max="5" width="13.28515625" style="3" bestFit="1" customWidth="1"/>
  </cols>
  <sheetData>
    <row r="1" spans="1:6" ht="18" x14ac:dyDescent="0.2">
      <c r="A1" s="96" t="s">
        <v>126</v>
      </c>
      <c r="B1" s="96"/>
      <c r="C1" s="96"/>
      <c r="D1" s="96"/>
      <c r="E1" s="96"/>
    </row>
    <row r="2" spans="1:6" s="10" customFormat="1" x14ac:dyDescent="0.2">
      <c r="A2" s="10" t="s">
        <v>127</v>
      </c>
      <c r="B2" s="10" t="s">
        <v>3</v>
      </c>
      <c r="C2" s="62" t="s">
        <v>128</v>
      </c>
      <c r="D2" s="15" t="s">
        <v>134</v>
      </c>
      <c r="E2" s="10" t="s">
        <v>44</v>
      </c>
    </row>
    <row r="3" spans="1:6" x14ac:dyDescent="0.2">
      <c r="A3" s="64" t="s">
        <v>31</v>
      </c>
      <c r="B3" s="3" t="s">
        <v>12</v>
      </c>
      <c r="C3" s="22">
        <v>50</v>
      </c>
      <c r="D3" s="72">
        <f>C3/SUM($C$3:$C$10)</f>
        <v>0.2</v>
      </c>
      <c r="E3" s="3" t="s">
        <v>45</v>
      </c>
      <c r="F3" s="1"/>
    </row>
    <row r="4" spans="1:6" x14ac:dyDescent="0.2">
      <c r="A4" s="64" t="s">
        <v>38</v>
      </c>
      <c r="B4" s="3" t="s">
        <v>12</v>
      </c>
      <c r="C4" s="22">
        <v>50</v>
      </c>
      <c r="D4" s="72">
        <f t="shared" ref="D4:D10" si="0">C4/SUM($C$3:$C$10)</f>
        <v>0.2</v>
      </c>
      <c r="E4" s="3" t="s">
        <v>45</v>
      </c>
      <c r="F4" s="1"/>
    </row>
    <row r="5" spans="1:6" x14ac:dyDescent="0.2">
      <c r="A5" s="64" t="s">
        <v>34</v>
      </c>
      <c r="B5" s="3" t="s">
        <v>12</v>
      </c>
      <c r="C5" s="22">
        <v>40</v>
      </c>
      <c r="D5" s="72">
        <f t="shared" si="0"/>
        <v>0.16</v>
      </c>
      <c r="E5" s="3" t="s">
        <v>45</v>
      </c>
      <c r="F5" s="1"/>
    </row>
    <row r="6" spans="1:6" x14ac:dyDescent="0.2">
      <c r="A6" s="64" t="s">
        <v>40</v>
      </c>
      <c r="B6" s="3" t="s">
        <v>12</v>
      </c>
      <c r="C6" s="22">
        <v>40</v>
      </c>
      <c r="D6" s="72">
        <f t="shared" si="0"/>
        <v>0.16</v>
      </c>
      <c r="E6" s="3" t="s">
        <v>45</v>
      </c>
      <c r="F6" s="1"/>
    </row>
    <row r="7" spans="1:6" x14ac:dyDescent="0.2">
      <c r="A7" s="64" t="s">
        <v>36</v>
      </c>
      <c r="B7" s="3" t="s">
        <v>12</v>
      </c>
      <c r="C7" s="22">
        <v>20</v>
      </c>
      <c r="D7" s="72">
        <f t="shared" si="0"/>
        <v>0.08</v>
      </c>
      <c r="E7" s="3" t="s">
        <v>130</v>
      </c>
      <c r="F7" s="1"/>
    </row>
    <row r="8" spans="1:6" x14ac:dyDescent="0.2">
      <c r="A8" s="64" t="s">
        <v>129</v>
      </c>
      <c r="B8" s="3" t="s">
        <v>30</v>
      </c>
      <c r="C8" s="22">
        <v>20</v>
      </c>
      <c r="D8" s="72">
        <f t="shared" si="0"/>
        <v>0.08</v>
      </c>
      <c r="E8" s="3" t="s">
        <v>120</v>
      </c>
      <c r="F8" s="1"/>
    </row>
    <row r="9" spans="1:6" x14ac:dyDescent="0.2">
      <c r="A9" s="64" t="s">
        <v>97</v>
      </c>
      <c r="B9" s="3" t="s">
        <v>30</v>
      </c>
      <c r="C9" s="22">
        <v>15</v>
      </c>
      <c r="D9" s="72">
        <f t="shared" si="0"/>
        <v>0.06</v>
      </c>
      <c r="E9" s="3" t="s">
        <v>120</v>
      </c>
      <c r="F9" s="1"/>
    </row>
    <row r="10" spans="1:6" x14ac:dyDescent="0.2">
      <c r="A10" s="64" t="s">
        <v>131</v>
      </c>
      <c r="B10" s="3" t="s">
        <v>18</v>
      </c>
      <c r="C10" s="89">
        <v>15</v>
      </c>
      <c r="D10" s="72">
        <f t="shared" si="0"/>
        <v>0.06</v>
      </c>
      <c r="E10" s="3" t="s">
        <v>46</v>
      </c>
      <c r="F10" s="1"/>
    </row>
    <row r="11" spans="1:6" x14ac:dyDescent="0.2">
      <c r="A11" s="66" t="s">
        <v>132</v>
      </c>
      <c r="B11" s="67"/>
      <c r="C11" s="68">
        <f>SUM(C3:C10)</f>
        <v>250</v>
      </c>
      <c r="D11" s="88"/>
      <c r="E11" s="67"/>
      <c r="F11" s="1"/>
    </row>
    <row r="12" spans="1:6" x14ac:dyDescent="0.2">
      <c r="A12" s="43"/>
    </row>
    <row r="13" spans="1:6" x14ac:dyDescent="0.2">
      <c r="A13" s="43"/>
    </row>
    <row r="14" spans="1:6" x14ac:dyDescent="0.2">
      <c r="A14" s="43"/>
    </row>
    <row r="15" spans="1:6" x14ac:dyDescent="0.2">
      <c r="A15" s="43"/>
    </row>
    <row r="16" spans="1:6" x14ac:dyDescent="0.2">
      <c r="A16" s="43"/>
    </row>
  </sheetData>
  <sortState xmlns:xlrd2="http://schemas.microsoft.com/office/spreadsheetml/2017/richdata2" ref="A3:E9">
    <sortCondition descending="1" ref="C3:C9"/>
  </sortState>
  <mergeCells count="1">
    <mergeCell ref="A1:E1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A56E-BD25-F74E-B6D1-2A415E9FB19F}">
  <dimension ref="A2:U11"/>
  <sheetViews>
    <sheetView zoomScaleNormal="100" workbookViewId="0">
      <selection activeCell="N18" sqref="N18"/>
    </sheetView>
  </sheetViews>
  <sheetFormatPr baseColWidth="10" defaultRowHeight="16" x14ac:dyDescent="0.2"/>
  <cols>
    <col min="1" max="1" width="15" style="2" bestFit="1" customWidth="1"/>
    <col min="2" max="2" width="15.140625" style="21" bestFit="1" customWidth="1"/>
    <col min="3" max="3" width="8" style="3" bestFit="1" customWidth="1"/>
    <col min="4" max="4" width="11.140625" style="3" bestFit="1" customWidth="1"/>
    <col min="5" max="5" width="17.42578125" style="3" bestFit="1" customWidth="1"/>
    <col min="6" max="6" width="11" style="3" bestFit="1" customWidth="1"/>
    <col min="7" max="7" width="15.5703125" style="3" bestFit="1" customWidth="1"/>
    <col min="8" max="8" width="15.7109375" style="25" bestFit="1" customWidth="1"/>
    <col min="9" max="9" width="16.28515625" style="25" customWidth="1"/>
    <col min="10" max="10" width="14.85546875" style="22" bestFit="1" customWidth="1"/>
    <col min="11" max="11" width="23.85546875" style="22" bestFit="1" customWidth="1"/>
    <col min="12" max="12" width="14.140625" style="29" bestFit="1" customWidth="1"/>
    <col min="13" max="13" width="9.28515625" style="29" bestFit="1" customWidth="1"/>
    <col min="14" max="14" width="19.140625" style="22" bestFit="1" customWidth="1"/>
    <col min="15" max="15" width="13.28515625" style="76" bestFit="1" customWidth="1"/>
    <col min="16" max="16" width="12.5703125" style="72" bestFit="1" customWidth="1"/>
    <col min="17" max="17" width="17" style="22" bestFit="1" customWidth="1"/>
    <col min="18" max="18" width="16.7109375" style="3" bestFit="1" customWidth="1"/>
    <col min="19" max="19" width="17.7109375" style="3" bestFit="1" customWidth="1"/>
    <col min="20" max="20" width="39.85546875" style="1" bestFit="1" customWidth="1"/>
    <col min="21" max="21" width="13" style="3" bestFit="1" customWidth="1"/>
    <col min="22" max="22" width="19.7109375" style="1" bestFit="1" customWidth="1"/>
    <col min="23" max="16384" width="10.7109375" style="1"/>
  </cols>
  <sheetData>
    <row r="2" spans="1:21" s="10" customFormat="1" ht="15" customHeight="1" x14ac:dyDescent="0.2">
      <c r="A2" s="11" t="s">
        <v>1</v>
      </c>
      <c r="B2" s="12" t="s">
        <v>2</v>
      </c>
      <c r="C2" s="10" t="s">
        <v>3</v>
      </c>
      <c r="D2" s="10" t="s">
        <v>4</v>
      </c>
      <c r="E2" s="10" t="s">
        <v>5</v>
      </c>
      <c r="F2" s="10" t="s">
        <v>100</v>
      </c>
      <c r="G2" s="10" t="s">
        <v>99</v>
      </c>
      <c r="H2" s="97" t="s">
        <v>15</v>
      </c>
      <c r="I2" s="97" t="s">
        <v>59</v>
      </c>
      <c r="J2" s="62" t="s">
        <v>14</v>
      </c>
      <c r="K2" s="62" t="s">
        <v>48</v>
      </c>
      <c r="L2" s="62" t="s">
        <v>16</v>
      </c>
      <c r="M2" s="62" t="s">
        <v>17</v>
      </c>
      <c r="N2" s="62" t="s">
        <v>60</v>
      </c>
      <c r="O2" s="98" t="s">
        <v>137</v>
      </c>
      <c r="P2" s="15" t="s">
        <v>58</v>
      </c>
      <c r="Q2" s="62" t="s">
        <v>61</v>
      </c>
      <c r="R2" s="10" t="s">
        <v>9</v>
      </c>
      <c r="S2" s="10" t="s">
        <v>8</v>
      </c>
      <c r="T2" s="10" t="s">
        <v>6</v>
      </c>
      <c r="U2" s="10" t="s">
        <v>44</v>
      </c>
    </row>
    <row r="3" spans="1:21" x14ac:dyDescent="0.2">
      <c r="A3" s="2" cm="1">
        <f t="array" ref="A3:U11">_xlfn._xlws.FILTER('Portfolio Overview'!A3:U200, 'Portfolio Overview'!U3:U200="Cryptocurrency")</f>
        <v>45786</v>
      </c>
      <c r="B3" s="21">
        <v>0.63055555555555554</v>
      </c>
      <c r="C3" s="3" t="str">
        <v>Bitvavo</v>
      </c>
      <c r="D3" s="3" t="str">
        <v>Bitcoin</v>
      </c>
      <c r="E3" s="3" t="str">
        <v>BTC</v>
      </c>
      <c r="F3" s="3">
        <v>5.4419999999999997E-5</v>
      </c>
      <c r="G3" s="3">
        <v>5.4419999999999997E-5</v>
      </c>
      <c r="H3" s="25">
        <v>91499</v>
      </c>
      <c r="I3" s="25">
        <v>92640</v>
      </c>
      <c r="J3" s="22">
        <v>4.9800000000000004</v>
      </c>
      <c r="K3" s="22">
        <v>4.9800000000000004</v>
      </c>
      <c r="L3" s="89">
        <v>0.02</v>
      </c>
      <c r="M3" s="89">
        <v>5</v>
      </c>
      <c r="N3" s="22">
        <v>5</v>
      </c>
      <c r="O3" s="76">
        <v>5.0414687999999996</v>
      </c>
      <c r="P3" s="72">
        <v>0</v>
      </c>
      <c r="Q3" s="22">
        <v>0</v>
      </c>
      <c r="R3" s="3" t="str">
        <v>One-Time Purchase</v>
      </c>
      <c r="S3" s="3" t="str">
        <v>Satellite</v>
      </c>
      <c r="T3" s="1" t="str">
        <v>Long-term investment</v>
      </c>
      <c r="U3" s="3" t="str">
        <v>Cryptocurrency</v>
      </c>
    </row>
    <row r="4" spans="1:21" x14ac:dyDescent="0.2">
      <c r="A4" s="2">
        <v>45786</v>
      </c>
      <c r="B4" s="21">
        <v>0.63194444444444442</v>
      </c>
      <c r="C4" s="3" t="str">
        <v>Bitvavo</v>
      </c>
      <c r="D4" s="3" t="str">
        <v>Ethereum</v>
      </c>
      <c r="E4" s="3" t="str">
        <v>ETH</v>
      </c>
      <c r="F4" s="3">
        <v>2.8709899999999999E-3</v>
      </c>
      <c r="G4" s="3">
        <v>2.8709899999999999E-3</v>
      </c>
      <c r="H4" s="25">
        <v>2082.9</v>
      </c>
      <c r="I4" s="25">
        <v>2309.1</v>
      </c>
      <c r="J4" s="22">
        <v>5.98</v>
      </c>
      <c r="K4" s="22">
        <v>5.98</v>
      </c>
      <c r="L4" s="89">
        <v>0.02</v>
      </c>
      <c r="M4" s="89">
        <v>6</v>
      </c>
      <c r="N4" s="22">
        <v>6</v>
      </c>
      <c r="O4" s="76">
        <v>6.6294030089999998</v>
      </c>
      <c r="P4" s="72">
        <v>6.0000000000000001E-3</v>
      </c>
      <c r="Q4" s="22">
        <v>3.9776418054E-2</v>
      </c>
      <c r="R4" s="3" t="str">
        <v>One-Time Purchase</v>
      </c>
      <c r="S4" s="3" t="str">
        <v>Satellite</v>
      </c>
      <c r="T4" s="1" t="str">
        <v>Long-term investment</v>
      </c>
      <c r="U4" s="3" t="str">
        <v>Cryptocurrency</v>
      </c>
    </row>
    <row r="5" spans="1:21" x14ac:dyDescent="0.2">
      <c r="A5" s="2">
        <v>45786</v>
      </c>
      <c r="B5" s="21">
        <v>0.64097222222222228</v>
      </c>
      <c r="C5" s="3" t="str">
        <v>Bitvavo</v>
      </c>
      <c r="D5" s="3" t="str">
        <v>Render</v>
      </c>
      <c r="E5" s="3" t="str">
        <v>RENDER</v>
      </c>
      <c r="F5" s="3">
        <v>1.1291748800000001</v>
      </c>
      <c r="G5" s="3">
        <v>1.1291748800000001</v>
      </c>
      <c r="H5" s="25">
        <v>4.4103000000000003</v>
      </c>
      <c r="I5" s="25">
        <v>4.3623000000000003</v>
      </c>
      <c r="J5" s="22">
        <v>4.9800000000000004</v>
      </c>
      <c r="K5" s="22">
        <v>4.9800000000000004</v>
      </c>
      <c r="L5" s="89">
        <v>0.02</v>
      </c>
      <c r="M5" s="89">
        <v>5</v>
      </c>
      <c r="N5" s="22">
        <v>5</v>
      </c>
      <c r="O5" s="76">
        <v>4.9257995790240008</v>
      </c>
      <c r="P5" s="72">
        <v>0</v>
      </c>
      <c r="Q5" s="22">
        <v>0</v>
      </c>
      <c r="R5" s="3" t="str">
        <v>One-Time Purchase</v>
      </c>
      <c r="S5" s="3" t="str">
        <v>Speculative</v>
      </c>
      <c r="T5" s="1" t="str">
        <v>Fun/Learning purpose only</v>
      </c>
      <c r="U5" s="3" t="str">
        <v>Cryptocurrency</v>
      </c>
    </row>
    <row r="6" spans="1:21" x14ac:dyDescent="0.2">
      <c r="A6" s="2">
        <v>45786</v>
      </c>
      <c r="B6" s="21">
        <v>0.65138888888888891</v>
      </c>
      <c r="C6" s="3" t="str">
        <v>Bitvavo</v>
      </c>
      <c r="D6" s="3" t="str">
        <v>Shiba Inu</v>
      </c>
      <c r="E6" s="3" t="str">
        <v>SHIB</v>
      </c>
      <c r="F6" s="3">
        <v>367040.09</v>
      </c>
      <c r="G6" s="3">
        <v>367040.09</v>
      </c>
      <c r="H6" s="25">
        <v>1.358E-5</v>
      </c>
      <c r="I6" s="25">
        <v>1.3304E-5</v>
      </c>
      <c r="J6" s="22">
        <v>4.9800000000000004</v>
      </c>
      <c r="K6" s="22">
        <v>4.9800000000000004</v>
      </c>
      <c r="L6" s="89">
        <v>0.02</v>
      </c>
      <c r="M6" s="89">
        <v>5</v>
      </c>
      <c r="N6" s="22">
        <v>5</v>
      </c>
      <c r="O6" s="76">
        <v>4.8831013573600002</v>
      </c>
      <c r="P6" s="72">
        <v>0</v>
      </c>
      <c r="Q6" s="22">
        <v>0</v>
      </c>
      <c r="R6" s="3" t="str">
        <v>One-Time Purchase</v>
      </c>
      <c r="S6" s="3" t="str">
        <v>Speculative</v>
      </c>
      <c r="T6" s="1" t="str">
        <v>Fun/Learning purpose only</v>
      </c>
      <c r="U6" s="3" t="str">
        <v>Cryptocurrency</v>
      </c>
    </row>
    <row r="7" spans="1:21" x14ac:dyDescent="0.2">
      <c r="A7" s="2">
        <v>45787</v>
      </c>
      <c r="B7" s="21">
        <v>0.4909722222222222</v>
      </c>
      <c r="C7" s="3" t="str">
        <v>Bitvavo</v>
      </c>
      <c r="D7" s="3" t="str">
        <v>Bitcoin</v>
      </c>
      <c r="E7" s="3" t="str">
        <v>BTC</v>
      </c>
      <c r="F7" s="3">
        <v>8.6550000000000003E-5</v>
      </c>
      <c r="G7" s="3">
        <v>1.4097E-4</v>
      </c>
      <c r="H7" s="25">
        <v>92193</v>
      </c>
      <c r="I7" s="25">
        <v>92640</v>
      </c>
      <c r="J7" s="22">
        <v>7.98</v>
      </c>
      <c r="K7" s="22">
        <v>12.96</v>
      </c>
      <c r="L7" s="89">
        <v>0.02</v>
      </c>
      <c r="M7" s="89">
        <v>8</v>
      </c>
      <c r="N7" s="22">
        <v>13</v>
      </c>
      <c r="O7" s="76">
        <v>8.0179919999999996</v>
      </c>
      <c r="P7" s="72">
        <v>0</v>
      </c>
      <c r="Q7" s="22">
        <v>0</v>
      </c>
      <c r="R7" s="3" t="str">
        <v>One-Time Purchase</v>
      </c>
      <c r="S7" s="3" t="str">
        <v>Satellite</v>
      </c>
      <c r="T7" s="1" t="str">
        <v>Long-term investment</v>
      </c>
      <c r="U7" s="3" t="str">
        <v>Cryptocurrency</v>
      </c>
    </row>
    <row r="8" spans="1:21" x14ac:dyDescent="0.2">
      <c r="A8" s="2">
        <v>45790</v>
      </c>
      <c r="B8" s="21">
        <v>0.26250000000000001</v>
      </c>
      <c r="C8" s="3" t="str">
        <v>Bitvavo</v>
      </c>
      <c r="D8" s="3" t="str">
        <v>Ethereum</v>
      </c>
      <c r="E8" s="3" t="str">
        <v>ETH</v>
      </c>
      <c r="F8" s="3">
        <v>4.55938E-3</v>
      </c>
      <c r="G8" s="3">
        <v>7.4303700000000004E-3</v>
      </c>
      <c r="H8" s="25">
        <v>2186.6999999999998</v>
      </c>
      <c r="I8" s="25">
        <v>2309.1</v>
      </c>
      <c r="J8" s="22">
        <v>9.9700000000000006</v>
      </c>
      <c r="K8" s="22">
        <v>15.950000000000001</v>
      </c>
      <c r="L8" s="89">
        <v>0.03</v>
      </c>
      <c r="M8" s="89">
        <v>10</v>
      </c>
      <c r="N8" s="22">
        <v>16</v>
      </c>
      <c r="O8" s="76">
        <v>10.528064358</v>
      </c>
      <c r="P8" s="72">
        <v>6.0000000000000001E-3</v>
      </c>
      <c r="Q8" s="22">
        <v>6.3168386147999994E-2</v>
      </c>
      <c r="R8" s="3" t="str">
        <v>One-Time Purchase</v>
      </c>
      <c r="S8" s="3" t="str">
        <v>Satellite</v>
      </c>
      <c r="T8" s="1" t="str">
        <v>Long-term investment</v>
      </c>
      <c r="U8" s="3" t="str">
        <v>Cryptocurrency</v>
      </c>
    </row>
    <row r="9" spans="1:21" x14ac:dyDescent="0.2">
      <c r="A9" s="2">
        <v>45791</v>
      </c>
      <c r="B9" s="21">
        <v>0.30555555555555558</v>
      </c>
      <c r="C9" s="3" t="str">
        <v>Bitvavo</v>
      </c>
      <c r="D9" s="3" t="str">
        <v>Solana</v>
      </c>
      <c r="E9" s="3" t="str">
        <v>SOL</v>
      </c>
      <c r="F9" s="3">
        <v>3.0676350000000002E-2</v>
      </c>
      <c r="G9" s="3">
        <v>3.0676350000000002E-2</v>
      </c>
      <c r="H9" s="25">
        <v>162.34</v>
      </c>
      <c r="I9" s="25">
        <v>153.41999999999999</v>
      </c>
      <c r="J9" s="22">
        <v>4.9800000000000004</v>
      </c>
      <c r="K9" s="22">
        <v>4.9800000000000004</v>
      </c>
      <c r="L9" s="89">
        <v>0.02</v>
      </c>
      <c r="M9" s="89">
        <v>5</v>
      </c>
      <c r="N9" s="22">
        <v>5</v>
      </c>
      <c r="O9" s="76">
        <v>4.7063656169999994</v>
      </c>
      <c r="P9" s="72">
        <v>1.4999999999999999E-2</v>
      </c>
      <c r="Q9" s="22">
        <v>7.0595484254999993E-2</v>
      </c>
      <c r="R9" s="3" t="str">
        <v>One-Time Purchase</v>
      </c>
      <c r="S9" s="3" t="str">
        <v>Speculative</v>
      </c>
      <c r="T9" s="1" t="str">
        <v>Fun/Learning purpose only</v>
      </c>
      <c r="U9" s="3" t="str">
        <v>Cryptocurrency</v>
      </c>
    </row>
    <row r="10" spans="1:21" x14ac:dyDescent="0.2">
      <c r="A10" s="2">
        <v>45791</v>
      </c>
      <c r="B10" s="21">
        <v>0.30625000000000002</v>
      </c>
      <c r="C10" s="3" t="str">
        <v>Bitvavo</v>
      </c>
      <c r="D10" s="3" t="str">
        <v>Polkadot</v>
      </c>
      <c r="E10" s="3" t="str">
        <v>DOT</v>
      </c>
      <c r="F10" s="3">
        <v>1.0640570899999999</v>
      </c>
      <c r="G10" s="3">
        <v>1.0640570899999999</v>
      </c>
      <c r="H10" s="25">
        <v>4.6802000000000001</v>
      </c>
      <c r="I10" s="25">
        <v>4.1628999999999996</v>
      </c>
      <c r="J10" s="22">
        <v>4.9800000000000004</v>
      </c>
      <c r="K10" s="22">
        <v>4.9800000000000004</v>
      </c>
      <c r="L10" s="89">
        <v>0.02</v>
      </c>
      <c r="M10" s="89">
        <v>5</v>
      </c>
      <c r="N10" s="22">
        <v>5</v>
      </c>
      <c r="O10" s="76">
        <v>4.4295632599609993</v>
      </c>
      <c r="P10" s="72">
        <v>2.3E-2</v>
      </c>
      <c r="Q10" s="22">
        <v>0.10187995497910299</v>
      </c>
      <c r="R10" s="3" t="str">
        <v>One-Time Purchase</v>
      </c>
      <c r="S10" s="3" t="str">
        <v>Speculative</v>
      </c>
      <c r="T10" s="1" t="str">
        <v>Fun/Learning purpose only</v>
      </c>
      <c r="U10" s="3" t="str">
        <v>Cryptocurrency</v>
      </c>
    </row>
    <row r="11" spans="1:21" x14ac:dyDescent="0.2">
      <c r="A11" s="2">
        <v>45794</v>
      </c>
      <c r="B11" s="21">
        <v>0.13750000000000001</v>
      </c>
      <c r="C11" s="3" t="str">
        <v>Bitnovo</v>
      </c>
      <c r="D11" s="3" t="str">
        <v>Litecoin</v>
      </c>
      <c r="E11" s="3" t="str">
        <v>LTC</v>
      </c>
      <c r="F11" s="3">
        <v>0.26338922999999997</v>
      </c>
      <c r="G11" s="3">
        <v>0.26338922999999997</v>
      </c>
      <c r="H11" s="25">
        <v>88.27</v>
      </c>
      <c r="I11" s="25">
        <v>87.5</v>
      </c>
      <c r="J11" s="22">
        <v>23.25</v>
      </c>
      <c r="K11" s="22">
        <v>23.25</v>
      </c>
      <c r="L11" s="89">
        <v>1.75</v>
      </c>
      <c r="M11" s="89">
        <v>25</v>
      </c>
      <c r="N11" s="22">
        <v>25</v>
      </c>
      <c r="O11" s="76">
        <v>23.046557624999998</v>
      </c>
      <c r="P11" s="72">
        <v>0</v>
      </c>
      <c r="Q11" s="22">
        <v>0</v>
      </c>
      <c r="R11" s="3" t="str">
        <v>One-Time Purchase</v>
      </c>
      <c r="S11" s="3" t="str">
        <v>Speculative</v>
      </c>
      <c r="T11" s="1" t="str">
        <v>Bitnovo gift card → LTC at Bitvavo → XTZ (art)</v>
      </c>
      <c r="U11" s="3" t="str">
        <v>Cryptocurrency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9999-ED7B-D04D-90B2-8C56C8281E2F}">
  <dimension ref="A1:R13"/>
  <sheetViews>
    <sheetView zoomScale="86" zoomScaleNormal="80" workbookViewId="0">
      <selection activeCell="C1" sqref="C1"/>
    </sheetView>
  </sheetViews>
  <sheetFormatPr baseColWidth="10" defaultRowHeight="18" x14ac:dyDescent="0.2"/>
  <cols>
    <col min="1" max="1" width="61.28515625" style="81" bestFit="1" customWidth="1"/>
    <col min="2" max="2" width="11.85546875" style="81" bestFit="1" customWidth="1"/>
    <col min="3" max="3" width="18.5703125" style="81" bestFit="1" customWidth="1"/>
    <col min="4" max="4" width="18.5703125" style="81" customWidth="1"/>
    <col min="5" max="5" width="10.7109375" style="81"/>
    <col min="6" max="6" width="11.85546875" style="81" bestFit="1" customWidth="1"/>
    <col min="7" max="7" width="14.5703125" style="81" bestFit="1" customWidth="1"/>
    <col min="8" max="8" width="13.140625" style="81" bestFit="1" customWidth="1"/>
    <col min="9" max="9" width="23.5703125" style="82" bestFit="1" customWidth="1"/>
    <col min="10" max="10" width="19.28515625" style="83" bestFit="1" customWidth="1"/>
    <col min="11" max="11" width="21.28515625" style="84" bestFit="1" customWidth="1"/>
    <col min="12" max="12" width="21.28515625" style="84" customWidth="1"/>
    <col min="13" max="13" width="12.42578125" style="81" bestFit="1" customWidth="1"/>
    <col min="14" max="14" width="13.5703125" style="81" bestFit="1" customWidth="1"/>
    <col min="15" max="15" width="15.42578125" style="81" bestFit="1" customWidth="1"/>
    <col min="16" max="16" width="82" style="63" bestFit="1" customWidth="1"/>
    <col min="17" max="17" width="22.42578125" style="81" bestFit="1" customWidth="1"/>
    <col min="18" max="18" width="88.7109375" style="83" bestFit="1" customWidth="1"/>
    <col min="19" max="16384" width="10.7109375" style="83"/>
  </cols>
  <sheetData>
    <row r="1" spans="1:18" s="5" customFormat="1" x14ac:dyDescent="0.2">
      <c r="A1" s="5" t="s">
        <v>62</v>
      </c>
      <c r="B1" s="9" t="s">
        <v>92</v>
      </c>
      <c r="C1" s="5" t="s">
        <v>63</v>
      </c>
      <c r="D1" s="5" t="s">
        <v>82</v>
      </c>
      <c r="E1" s="5" t="s">
        <v>71</v>
      </c>
      <c r="F1" s="5" t="s">
        <v>3</v>
      </c>
      <c r="G1" s="5" t="s">
        <v>64</v>
      </c>
      <c r="H1" s="5" t="s">
        <v>68</v>
      </c>
      <c r="I1" s="6" t="s">
        <v>65</v>
      </c>
      <c r="J1" s="7" t="s">
        <v>66</v>
      </c>
      <c r="K1" s="8" t="s">
        <v>83</v>
      </c>
      <c r="L1" s="8" t="s">
        <v>17</v>
      </c>
      <c r="M1" s="5" t="s">
        <v>67</v>
      </c>
      <c r="N1" s="5" t="s">
        <v>72</v>
      </c>
      <c r="O1" s="5" t="s">
        <v>69</v>
      </c>
      <c r="P1" s="5" t="s">
        <v>6</v>
      </c>
      <c r="Q1" s="5" t="s">
        <v>73</v>
      </c>
      <c r="R1" s="5" t="s">
        <v>70</v>
      </c>
    </row>
    <row r="2" spans="1:18" x14ac:dyDescent="0.2">
      <c r="A2" s="80" t="s">
        <v>133</v>
      </c>
      <c r="B2" s="4">
        <v>97</v>
      </c>
      <c r="C2" s="81" t="s">
        <v>74</v>
      </c>
      <c r="D2" s="81">
        <v>2017</v>
      </c>
      <c r="E2" s="81" t="s">
        <v>84</v>
      </c>
      <c r="F2" s="81" t="s">
        <v>75</v>
      </c>
      <c r="G2" s="81" t="s">
        <v>76</v>
      </c>
      <c r="H2" s="81" t="s">
        <v>77</v>
      </c>
      <c r="I2" s="82">
        <v>45792</v>
      </c>
      <c r="J2" s="83">
        <v>4</v>
      </c>
      <c r="K2" s="84">
        <v>0.47</v>
      </c>
      <c r="L2" s="84">
        <f t="shared" ref="L2:L13" si="0">J2+K2</f>
        <v>4.47</v>
      </c>
      <c r="M2" s="81" t="s">
        <v>78</v>
      </c>
      <c r="N2" s="81" t="s">
        <v>79</v>
      </c>
      <c r="O2" s="81" t="s">
        <v>85</v>
      </c>
      <c r="P2" s="85" t="s">
        <v>81</v>
      </c>
      <c r="Q2" s="81" t="s">
        <v>79</v>
      </c>
      <c r="R2" s="83" t="s">
        <v>80</v>
      </c>
    </row>
    <row r="3" spans="1:18" x14ac:dyDescent="0.2">
      <c r="A3" s="80" t="s">
        <v>86</v>
      </c>
      <c r="B3" s="4">
        <v>196</v>
      </c>
      <c r="C3" s="81" t="s">
        <v>87</v>
      </c>
      <c r="D3" s="81">
        <v>2023</v>
      </c>
      <c r="E3" s="81" t="s">
        <v>88</v>
      </c>
      <c r="F3" s="81" t="s">
        <v>75</v>
      </c>
      <c r="G3" s="81" t="s">
        <v>23</v>
      </c>
      <c r="H3" s="81" t="s">
        <v>77</v>
      </c>
      <c r="I3" s="82">
        <v>45792</v>
      </c>
      <c r="J3" s="83">
        <v>1</v>
      </c>
      <c r="K3" s="84">
        <v>1</v>
      </c>
      <c r="L3" s="84">
        <f t="shared" si="0"/>
        <v>2</v>
      </c>
      <c r="M3" s="81" t="s">
        <v>78</v>
      </c>
      <c r="N3" s="81" t="s">
        <v>89</v>
      </c>
      <c r="O3" s="81" t="s">
        <v>85</v>
      </c>
      <c r="P3" s="86" t="s">
        <v>91</v>
      </c>
      <c r="Q3" s="81" t="s">
        <v>79</v>
      </c>
      <c r="R3" s="83" t="s">
        <v>90</v>
      </c>
    </row>
    <row r="4" spans="1:18" x14ac:dyDescent="0.2">
      <c r="A4" s="85" t="s">
        <v>94</v>
      </c>
      <c r="B4" s="81">
        <v>8</v>
      </c>
      <c r="C4" s="81" t="s">
        <v>93</v>
      </c>
      <c r="D4" s="81">
        <v>2015</v>
      </c>
      <c r="E4" s="81" t="s">
        <v>84</v>
      </c>
      <c r="F4" s="81" t="s">
        <v>75</v>
      </c>
      <c r="G4" s="81" t="s">
        <v>76</v>
      </c>
      <c r="H4" s="81" t="s">
        <v>77</v>
      </c>
      <c r="I4" s="82">
        <v>45792</v>
      </c>
      <c r="J4" s="83">
        <v>4</v>
      </c>
      <c r="K4" s="84">
        <v>0</v>
      </c>
      <c r="L4" s="84">
        <f t="shared" si="0"/>
        <v>4</v>
      </c>
      <c r="M4" s="81" t="s">
        <v>78</v>
      </c>
      <c r="N4" s="81" t="s">
        <v>79</v>
      </c>
      <c r="O4" s="81" t="s">
        <v>85</v>
      </c>
      <c r="P4" s="87" t="s">
        <v>95</v>
      </c>
      <c r="Q4" s="81" t="s">
        <v>79</v>
      </c>
      <c r="R4" s="83" t="s">
        <v>96</v>
      </c>
    </row>
    <row r="5" spans="1:18" x14ac:dyDescent="0.2">
      <c r="L5" s="84">
        <f t="shared" si="0"/>
        <v>0</v>
      </c>
    </row>
    <row r="6" spans="1:18" x14ac:dyDescent="0.2">
      <c r="L6" s="84">
        <f t="shared" si="0"/>
        <v>0</v>
      </c>
    </row>
    <row r="7" spans="1:18" x14ac:dyDescent="0.2">
      <c r="L7" s="84">
        <f t="shared" si="0"/>
        <v>0</v>
      </c>
    </row>
    <row r="8" spans="1:18" x14ac:dyDescent="0.2">
      <c r="L8" s="84">
        <f t="shared" si="0"/>
        <v>0</v>
      </c>
    </row>
    <row r="9" spans="1:18" x14ac:dyDescent="0.2">
      <c r="L9" s="84">
        <f t="shared" si="0"/>
        <v>0</v>
      </c>
    </row>
    <row r="10" spans="1:18" x14ac:dyDescent="0.2">
      <c r="L10" s="84">
        <f t="shared" si="0"/>
        <v>0</v>
      </c>
    </row>
    <row r="11" spans="1:18" x14ac:dyDescent="0.2">
      <c r="L11" s="84">
        <f t="shared" si="0"/>
        <v>0</v>
      </c>
    </row>
    <row r="12" spans="1:18" x14ac:dyDescent="0.2">
      <c r="L12" s="84">
        <f t="shared" si="0"/>
        <v>0</v>
      </c>
    </row>
    <row r="13" spans="1:18" x14ac:dyDescent="0.2">
      <c r="L13" s="84">
        <f t="shared" si="0"/>
        <v>0</v>
      </c>
    </row>
  </sheetData>
  <dataValidations count="8">
    <dataValidation type="list" allowBlank="1" showInputMessage="1" showErrorMessage="1" sqref="M2:M50" xr:uid="{B3223068-BED5-B44C-9096-50F2F092643E}">
      <formula1>"EUR,USD,XTZ,ETH "</formula1>
    </dataValidation>
    <dataValidation type="list" allowBlank="1" showInputMessage="1" showErrorMessage="1" sqref="O2:O50" xr:uid="{B7C68C21-1AF2-3145-B07D-272637DF3878}">
      <formula1>"Public,Private "</formula1>
    </dataValidation>
    <dataValidation type="list" allowBlank="1" showInputMessage="1" showErrorMessage="1" sqref="Q2:Q50 N2:N50" xr:uid="{E379AE2E-FB55-6C44-9415-571776A58547}">
      <formula1>"Yes,No "</formula1>
    </dataValidation>
    <dataValidation type="list" allowBlank="1" showInputMessage="1" showErrorMessage="1" sqref="G2:G50" xr:uid="{9F4C76AA-D526-144D-80A4-CF02991158B9}">
      <formula1>"ETH,XTZ,None"</formula1>
    </dataValidation>
    <dataValidation type="list" allowBlank="1" showInputMessage="1" showErrorMessage="1" sqref="F2:F50" xr:uid="{919290B4-AA39-C641-A194-23019B7495C8}">
      <formula1>"objkt.com,Sedition,OpenSea,Foundation,Other"</formula1>
    </dataValidation>
    <dataValidation type="list" allowBlank="1" showInputMessage="1" showErrorMessage="1" sqref="H2:H50" xr:uid="{E63C76F7-C843-8E42-B521-05CA3660C836}">
      <formula1>"Temple Wallet,MetaMask,Sedition Vault,Ledger,Private Folder,Other"</formula1>
    </dataValidation>
    <dataValidation type="list" allowBlank="1" showInputMessage="1" showErrorMessage="1" sqref="E51:E200" xr:uid="{3FEAACFF-5723-0E4E-9E1E-B4F32E499E88}">
      <formula1>"Image,Video,Motion,HD-Video"</formula1>
    </dataValidation>
    <dataValidation type="list" allowBlank="1" showInputMessage="1" showErrorMessage="1" sqref="E2:E50" xr:uid="{0E232442-E580-994A-B849-9897AB284375}">
      <formula1>"Image,Video,Motion,HD-Video, 4K Video"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Portfolio Overview</vt:lpstr>
      <vt:lpstr>Portfolio Summary</vt:lpstr>
      <vt:lpstr>Kurse</vt:lpstr>
      <vt:lpstr>Fixed Investment Plan</vt:lpstr>
      <vt:lpstr>Coins</vt:lpstr>
      <vt:lpstr>Digital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Amirhoushang Rahmannejad</dc:creator>
  <cp:lastModifiedBy>Amirhoushang Rahmannejad</cp:lastModifiedBy>
  <cp:lastPrinted>2025-05-12T15:38:41Z</cp:lastPrinted>
  <dcterms:created xsi:type="dcterms:W3CDTF">2025-05-12T10:25:09Z</dcterms:created>
  <dcterms:modified xsi:type="dcterms:W3CDTF">2025-05-18T21:39:25Z</dcterms:modified>
</cp:coreProperties>
</file>