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ata Analyse\Projekt Z\"/>
    </mc:Choice>
  </mc:AlternateContent>
  <xr:revisionPtr revIDLastSave="0" documentId="13_ncr:1_{9340FB37-EE57-49FF-8250-28F4DD490FCE}" xr6:coauthVersionLast="47" xr6:coauthVersionMax="47" xr10:uidLastSave="{00000000-0000-0000-0000-000000000000}"/>
  <bookViews>
    <workbookView xWindow="-103" yWindow="-103" windowWidth="33120" windowHeight="18000" tabRatio="500" firstSheet="3" activeTab="3" xr2:uid="{00000000-000D-0000-FFFF-FFFF00000000}"/>
  </bookViews>
  <sheets>
    <sheet name="Coins" sheetId="1" r:id="rId1"/>
    <sheet name="Mini" sheetId="2" r:id="rId2"/>
    <sheet name="Digital Art" sheetId="3" r:id="rId3"/>
    <sheet name="Summary_Mini" sheetId="4" r:id="rId4"/>
    <sheet name="Summary" sheetId="5" r:id="rId5"/>
    <sheet name="Kurse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5" l="1"/>
  <c r="O14" i="5"/>
  <c r="N14" i="5"/>
  <c r="N15" i="5" s="1"/>
  <c r="P13" i="5"/>
  <c r="P14" i="5" s="1"/>
  <c r="N13" i="5"/>
  <c r="D13" i="5"/>
  <c r="W10" i="5"/>
  <c r="U10" i="5"/>
  <c r="N10" i="5"/>
  <c r="F6" i="5"/>
  <c r="F5" i="5" s="1"/>
  <c r="O15" i="5" s="1"/>
  <c r="C6" i="5"/>
  <c r="G6" i="5" s="1"/>
  <c r="C5" i="5"/>
  <c r="U9" i="5" s="1"/>
  <c r="U11" i="5" s="1"/>
  <c r="U12" i="5" s="1"/>
  <c r="F4" i="5"/>
  <c r="C4" i="5"/>
  <c r="V9" i="5" s="1"/>
  <c r="F3" i="5"/>
  <c r="C3" i="5"/>
  <c r="F2" i="5"/>
  <c r="Q15" i="5" s="1"/>
  <c r="C2" i="5"/>
  <c r="R18" i="4"/>
  <c r="R17" i="4"/>
  <c r="Q17" i="4"/>
  <c r="Q18" i="4" s="1"/>
  <c r="P17" i="4"/>
  <c r="X14" i="4" s="1"/>
  <c r="O17" i="4"/>
  <c r="N17" i="4"/>
  <c r="Z14" i="4"/>
  <c r="W14" i="4"/>
  <c r="M14" i="4"/>
  <c r="M17" i="4" s="1"/>
  <c r="F7" i="4"/>
  <c r="C7" i="4"/>
  <c r="F6" i="4"/>
  <c r="C6" i="4"/>
  <c r="G6" i="4" s="1"/>
  <c r="F5" i="4"/>
  <c r="C5" i="4"/>
  <c r="F4" i="4"/>
  <c r="O18" i="4" s="1"/>
  <c r="C4" i="4"/>
  <c r="G4" i="4" s="1"/>
  <c r="F3" i="4"/>
  <c r="C3" i="4"/>
  <c r="F2" i="4"/>
  <c r="C2" i="4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12" i="5" s="1"/>
  <c r="R20" i="2"/>
  <c r="S20" i="2" s="1"/>
  <c r="Q20" i="2"/>
  <c r="P20" i="2"/>
  <c r="K20" i="2"/>
  <c r="R19" i="2"/>
  <c r="S19" i="2" s="1"/>
  <c r="Q19" i="2"/>
  <c r="P19" i="2"/>
  <c r="K19" i="2"/>
  <c r="T18" i="2"/>
  <c r="R18" i="2"/>
  <c r="S18" i="2" s="1"/>
  <c r="Q18" i="2"/>
  <c r="P18" i="2"/>
  <c r="K18" i="2"/>
  <c r="R17" i="2"/>
  <c r="S17" i="2" s="1"/>
  <c r="Q17" i="2"/>
  <c r="P17" i="2"/>
  <c r="K17" i="2"/>
  <c r="R16" i="2"/>
  <c r="S16" i="2" s="1"/>
  <c r="Q16" i="2"/>
  <c r="P16" i="2"/>
  <c r="K16" i="2"/>
  <c r="I16" i="2"/>
  <c r="G16" i="2"/>
  <c r="S15" i="2"/>
  <c r="R15" i="2"/>
  <c r="Q15" i="2"/>
  <c r="P15" i="2"/>
  <c r="K15" i="2"/>
  <c r="I15" i="2"/>
  <c r="G15" i="2"/>
  <c r="S14" i="2"/>
  <c r="R14" i="2"/>
  <c r="Q14" i="2"/>
  <c r="P14" i="2"/>
  <c r="K14" i="2"/>
  <c r="I14" i="2"/>
  <c r="G14" i="2"/>
  <c r="R13" i="2"/>
  <c r="S13" i="2" s="1"/>
  <c r="Q13" i="2"/>
  <c r="P13" i="2"/>
  <c r="K13" i="2"/>
  <c r="I13" i="2"/>
  <c r="G13" i="2"/>
  <c r="R12" i="2"/>
  <c r="S12" i="2" s="1"/>
  <c r="Q12" i="2"/>
  <c r="P12" i="2"/>
  <c r="K12" i="2"/>
  <c r="I12" i="2"/>
  <c r="G12" i="2"/>
  <c r="S11" i="2"/>
  <c r="R11" i="2"/>
  <c r="Q11" i="2"/>
  <c r="P11" i="2"/>
  <c r="K11" i="2"/>
  <c r="I11" i="2"/>
  <c r="G11" i="2"/>
  <c r="S10" i="2"/>
  <c r="R10" i="2"/>
  <c r="Q10" i="2"/>
  <c r="P10" i="2"/>
  <c r="K10" i="2"/>
  <c r="I10" i="2"/>
  <c r="G10" i="2"/>
  <c r="T9" i="2"/>
  <c r="R9" i="2"/>
  <c r="S9" i="2" s="1"/>
  <c r="Q9" i="2"/>
  <c r="P9" i="2"/>
  <c r="K9" i="2"/>
  <c r="U9" i="2" s="1"/>
  <c r="I9" i="2"/>
  <c r="G9" i="2"/>
  <c r="R8" i="2"/>
  <c r="S8" i="2" s="1"/>
  <c r="Q8" i="2"/>
  <c r="I8" i="2"/>
  <c r="K8" i="2" s="1"/>
  <c r="G8" i="2"/>
  <c r="S7" i="2"/>
  <c r="R7" i="2"/>
  <c r="Q7" i="2"/>
  <c r="P7" i="2"/>
  <c r="I7" i="2"/>
  <c r="K7" i="2" s="1"/>
  <c r="E6" i="4" s="1"/>
  <c r="G7" i="2"/>
  <c r="S6" i="2"/>
  <c r="R6" i="2"/>
  <c r="Q6" i="2"/>
  <c r="I6" i="2"/>
  <c r="K6" i="2" s="1"/>
  <c r="E5" i="4" s="1"/>
  <c r="D5" i="4" s="1"/>
  <c r="G6" i="2"/>
  <c r="R5" i="2"/>
  <c r="S5" i="2" s="1"/>
  <c r="V5" i="2" s="1"/>
  <c r="Q5" i="2"/>
  <c r="K5" i="2"/>
  <c r="P5" i="2" s="1"/>
  <c r="I5" i="2"/>
  <c r="G5" i="2"/>
  <c r="R4" i="2"/>
  <c r="S4" i="2" s="1"/>
  <c r="U4" i="2" s="1"/>
  <c r="Q4" i="2"/>
  <c r="K4" i="2"/>
  <c r="I4" i="2"/>
  <c r="G4" i="2"/>
  <c r="S3" i="2"/>
  <c r="R3" i="2"/>
  <c r="Q3" i="2"/>
  <c r="P3" i="2"/>
  <c r="I3" i="2"/>
  <c r="K3" i="2" s="1"/>
  <c r="G3" i="2"/>
  <c r="S2" i="2"/>
  <c r="R2" i="2"/>
  <c r="Q2" i="2"/>
  <c r="I2" i="2"/>
  <c r="K2" i="2" s="1"/>
  <c r="E2" i="4" s="1"/>
  <c r="D2" i="4" s="1"/>
  <c r="G2" i="2"/>
  <c r="G703" i="1"/>
  <c r="G702" i="1"/>
  <c r="G701" i="1"/>
  <c r="O700" i="1"/>
  <c r="N700" i="1"/>
  <c r="M700" i="1"/>
  <c r="K700" i="1"/>
  <c r="G700" i="1"/>
  <c r="O699" i="1"/>
  <c r="R699" i="1" s="1"/>
  <c r="N699" i="1"/>
  <c r="M699" i="1"/>
  <c r="K699" i="1"/>
  <c r="G699" i="1"/>
  <c r="N698" i="1"/>
  <c r="O698" i="1" s="1"/>
  <c r="R698" i="1" s="1"/>
  <c r="M698" i="1"/>
  <c r="K698" i="1"/>
  <c r="G698" i="1"/>
  <c r="N697" i="1"/>
  <c r="O697" i="1" s="1"/>
  <c r="R697" i="1" s="1"/>
  <c r="M697" i="1"/>
  <c r="K697" i="1"/>
  <c r="G697" i="1"/>
  <c r="O696" i="1"/>
  <c r="N696" i="1"/>
  <c r="M696" i="1"/>
  <c r="K696" i="1"/>
  <c r="G696" i="1"/>
  <c r="N695" i="1"/>
  <c r="O695" i="1" s="1"/>
  <c r="R695" i="1" s="1"/>
  <c r="M695" i="1"/>
  <c r="K695" i="1"/>
  <c r="G695" i="1"/>
  <c r="N694" i="1"/>
  <c r="O694" i="1" s="1"/>
  <c r="R694" i="1" s="1"/>
  <c r="M694" i="1"/>
  <c r="K694" i="1"/>
  <c r="G694" i="1"/>
  <c r="N693" i="1"/>
  <c r="O693" i="1" s="1"/>
  <c r="M693" i="1"/>
  <c r="K693" i="1"/>
  <c r="G693" i="1"/>
  <c r="O692" i="1"/>
  <c r="N692" i="1"/>
  <c r="M692" i="1"/>
  <c r="K692" i="1"/>
  <c r="G692" i="1"/>
  <c r="N691" i="1"/>
  <c r="O691" i="1" s="1"/>
  <c r="R691" i="1" s="1"/>
  <c r="M691" i="1"/>
  <c r="K691" i="1"/>
  <c r="G691" i="1"/>
  <c r="R690" i="1"/>
  <c r="N690" i="1"/>
  <c r="O690" i="1" s="1"/>
  <c r="M690" i="1"/>
  <c r="K690" i="1"/>
  <c r="G690" i="1"/>
  <c r="N689" i="1"/>
  <c r="O689" i="1" s="1"/>
  <c r="R689" i="1" s="1"/>
  <c r="M689" i="1"/>
  <c r="K689" i="1"/>
  <c r="G689" i="1"/>
  <c r="O688" i="1"/>
  <c r="N688" i="1"/>
  <c r="M688" i="1"/>
  <c r="K688" i="1"/>
  <c r="G688" i="1"/>
  <c r="N687" i="1"/>
  <c r="O687" i="1" s="1"/>
  <c r="R687" i="1" s="1"/>
  <c r="M687" i="1"/>
  <c r="K687" i="1"/>
  <c r="G687" i="1"/>
  <c r="R686" i="1"/>
  <c r="N686" i="1"/>
  <c r="O686" i="1" s="1"/>
  <c r="M686" i="1"/>
  <c r="K686" i="1"/>
  <c r="G686" i="1"/>
  <c r="N685" i="1"/>
  <c r="O685" i="1" s="1"/>
  <c r="M685" i="1"/>
  <c r="K685" i="1"/>
  <c r="G685" i="1"/>
  <c r="O684" i="1"/>
  <c r="N684" i="1"/>
  <c r="M684" i="1"/>
  <c r="K684" i="1"/>
  <c r="G684" i="1"/>
  <c r="N683" i="1"/>
  <c r="O683" i="1" s="1"/>
  <c r="R683" i="1" s="1"/>
  <c r="M683" i="1"/>
  <c r="K683" i="1"/>
  <c r="G683" i="1"/>
  <c r="N682" i="1"/>
  <c r="O682" i="1" s="1"/>
  <c r="R682" i="1" s="1"/>
  <c r="M682" i="1"/>
  <c r="K682" i="1"/>
  <c r="G682" i="1"/>
  <c r="N681" i="1"/>
  <c r="O681" i="1" s="1"/>
  <c r="M681" i="1"/>
  <c r="K681" i="1"/>
  <c r="G681" i="1"/>
  <c r="O680" i="1"/>
  <c r="N680" i="1"/>
  <c r="M680" i="1"/>
  <c r="K680" i="1"/>
  <c r="G680" i="1"/>
  <c r="N679" i="1"/>
  <c r="O679" i="1" s="1"/>
  <c r="R679" i="1" s="1"/>
  <c r="M679" i="1"/>
  <c r="K679" i="1"/>
  <c r="G679" i="1"/>
  <c r="R678" i="1"/>
  <c r="N678" i="1"/>
  <c r="O678" i="1" s="1"/>
  <c r="M678" i="1"/>
  <c r="K678" i="1"/>
  <c r="G678" i="1"/>
  <c r="N677" i="1"/>
  <c r="O677" i="1" s="1"/>
  <c r="R677" i="1" s="1"/>
  <c r="M677" i="1"/>
  <c r="K677" i="1"/>
  <c r="G677" i="1"/>
  <c r="O676" i="1"/>
  <c r="N676" i="1"/>
  <c r="M676" i="1"/>
  <c r="K676" i="1"/>
  <c r="G676" i="1"/>
  <c r="O675" i="1"/>
  <c r="R675" i="1" s="1"/>
  <c r="N675" i="1"/>
  <c r="M675" i="1"/>
  <c r="K675" i="1"/>
  <c r="G675" i="1"/>
  <c r="N674" i="1"/>
  <c r="O674" i="1" s="1"/>
  <c r="R674" i="1" s="1"/>
  <c r="M674" i="1"/>
  <c r="K674" i="1"/>
  <c r="G674" i="1"/>
  <c r="N673" i="1"/>
  <c r="O673" i="1" s="1"/>
  <c r="R673" i="1" s="1"/>
  <c r="M673" i="1"/>
  <c r="K673" i="1"/>
  <c r="G673" i="1"/>
  <c r="O672" i="1"/>
  <c r="R672" i="1" s="1"/>
  <c r="N672" i="1"/>
  <c r="M672" i="1"/>
  <c r="K672" i="1"/>
  <c r="G672" i="1"/>
  <c r="N671" i="1"/>
  <c r="O671" i="1" s="1"/>
  <c r="R671" i="1" s="1"/>
  <c r="M671" i="1"/>
  <c r="K671" i="1"/>
  <c r="G671" i="1"/>
  <c r="N670" i="1"/>
  <c r="O670" i="1" s="1"/>
  <c r="R670" i="1" s="1"/>
  <c r="M670" i="1"/>
  <c r="K670" i="1"/>
  <c r="G670" i="1"/>
  <c r="N669" i="1"/>
  <c r="O669" i="1" s="1"/>
  <c r="M669" i="1"/>
  <c r="K669" i="1"/>
  <c r="G669" i="1"/>
  <c r="O668" i="1"/>
  <c r="N668" i="1"/>
  <c r="M668" i="1"/>
  <c r="K668" i="1"/>
  <c r="G668" i="1"/>
  <c r="N667" i="1"/>
  <c r="O667" i="1" s="1"/>
  <c r="R667" i="1" s="1"/>
  <c r="M667" i="1"/>
  <c r="K667" i="1"/>
  <c r="G667" i="1"/>
  <c r="R666" i="1"/>
  <c r="N666" i="1"/>
  <c r="O666" i="1" s="1"/>
  <c r="M666" i="1"/>
  <c r="K666" i="1"/>
  <c r="G666" i="1"/>
  <c r="N665" i="1"/>
  <c r="O665" i="1" s="1"/>
  <c r="R665" i="1" s="1"/>
  <c r="M665" i="1"/>
  <c r="K665" i="1"/>
  <c r="G665" i="1"/>
  <c r="O664" i="1"/>
  <c r="N664" i="1"/>
  <c r="M664" i="1"/>
  <c r="K664" i="1"/>
  <c r="G664" i="1"/>
  <c r="N663" i="1"/>
  <c r="O663" i="1" s="1"/>
  <c r="R663" i="1" s="1"/>
  <c r="M663" i="1"/>
  <c r="K663" i="1"/>
  <c r="G663" i="1"/>
  <c r="R662" i="1"/>
  <c r="N662" i="1"/>
  <c r="O662" i="1" s="1"/>
  <c r="M662" i="1"/>
  <c r="K662" i="1"/>
  <c r="G662" i="1"/>
  <c r="N661" i="1"/>
  <c r="O661" i="1" s="1"/>
  <c r="M661" i="1"/>
  <c r="K661" i="1"/>
  <c r="G661" i="1"/>
  <c r="O660" i="1"/>
  <c r="R660" i="1" s="1"/>
  <c r="N660" i="1"/>
  <c r="M660" i="1"/>
  <c r="K660" i="1"/>
  <c r="G660" i="1"/>
  <c r="N659" i="1"/>
  <c r="O659" i="1" s="1"/>
  <c r="R659" i="1" s="1"/>
  <c r="M659" i="1"/>
  <c r="K659" i="1"/>
  <c r="G659" i="1"/>
  <c r="N658" i="1"/>
  <c r="O658" i="1" s="1"/>
  <c r="R658" i="1" s="1"/>
  <c r="M658" i="1"/>
  <c r="K658" i="1"/>
  <c r="G658" i="1"/>
  <c r="N657" i="1"/>
  <c r="O657" i="1" s="1"/>
  <c r="M657" i="1"/>
  <c r="K657" i="1"/>
  <c r="G657" i="1"/>
  <c r="O656" i="1"/>
  <c r="N656" i="1"/>
  <c r="M656" i="1"/>
  <c r="K656" i="1"/>
  <c r="G656" i="1"/>
  <c r="N655" i="1"/>
  <c r="O655" i="1" s="1"/>
  <c r="R655" i="1" s="1"/>
  <c r="M655" i="1"/>
  <c r="K655" i="1"/>
  <c r="G655" i="1"/>
  <c r="R654" i="1"/>
  <c r="N654" i="1"/>
  <c r="O654" i="1" s="1"/>
  <c r="M654" i="1"/>
  <c r="K654" i="1"/>
  <c r="G654" i="1"/>
  <c r="N653" i="1"/>
  <c r="O653" i="1" s="1"/>
  <c r="R653" i="1" s="1"/>
  <c r="M653" i="1"/>
  <c r="K653" i="1"/>
  <c r="G653" i="1"/>
  <c r="O652" i="1"/>
  <c r="N652" i="1"/>
  <c r="M652" i="1"/>
  <c r="K652" i="1"/>
  <c r="G652" i="1"/>
  <c r="O651" i="1"/>
  <c r="R651" i="1" s="1"/>
  <c r="N651" i="1"/>
  <c r="M651" i="1"/>
  <c r="K651" i="1"/>
  <c r="G651" i="1"/>
  <c r="N650" i="1"/>
  <c r="O650" i="1" s="1"/>
  <c r="R650" i="1" s="1"/>
  <c r="M650" i="1"/>
  <c r="K650" i="1"/>
  <c r="G650" i="1"/>
  <c r="N649" i="1"/>
  <c r="O649" i="1" s="1"/>
  <c r="R649" i="1" s="1"/>
  <c r="M649" i="1"/>
  <c r="K649" i="1"/>
  <c r="G649" i="1"/>
  <c r="O648" i="1"/>
  <c r="R648" i="1" s="1"/>
  <c r="N648" i="1"/>
  <c r="M648" i="1"/>
  <c r="K648" i="1"/>
  <c r="G648" i="1"/>
  <c r="N647" i="1"/>
  <c r="O647" i="1" s="1"/>
  <c r="R647" i="1" s="1"/>
  <c r="M647" i="1"/>
  <c r="K647" i="1"/>
  <c r="G647" i="1"/>
  <c r="N646" i="1"/>
  <c r="O646" i="1" s="1"/>
  <c r="R646" i="1" s="1"/>
  <c r="M646" i="1"/>
  <c r="K646" i="1"/>
  <c r="G646" i="1"/>
  <c r="N645" i="1"/>
  <c r="O645" i="1" s="1"/>
  <c r="M645" i="1"/>
  <c r="K645" i="1"/>
  <c r="G645" i="1"/>
  <c r="O644" i="1"/>
  <c r="N644" i="1"/>
  <c r="M644" i="1"/>
  <c r="K644" i="1"/>
  <c r="G644" i="1"/>
  <c r="N643" i="1"/>
  <c r="O643" i="1" s="1"/>
  <c r="R643" i="1" s="1"/>
  <c r="M643" i="1"/>
  <c r="K643" i="1"/>
  <c r="G643" i="1"/>
  <c r="R642" i="1"/>
  <c r="N642" i="1"/>
  <c r="O642" i="1" s="1"/>
  <c r="M642" i="1"/>
  <c r="K642" i="1"/>
  <c r="G642" i="1"/>
  <c r="N641" i="1"/>
  <c r="O641" i="1" s="1"/>
  <c r="R641" i="1" s="1"/>
  <c r="M641" i="1"/>
  <c r="K641" i="1"/>
  <c r="G641" i="1"/>
  <c r="O640" i="1"/>
  <c r="N640" i="1"/>
  <c r="M640" i="1"/>
  <c r="K640" i="1"/>
  <c r="G640" i="1"/>
  <c r="N639" i="1"/>
  <c r="O639" i="1" s="1"/>
  <c r="R639" i="1" s="1"/>
  <c r="M639" i="1"/>
  <c r="K639" i="1"/>
  <c r="G639" i="1"/>
  <c r="R638" i="1"/>
  <c r="N638" i="1"/>
  <c r="O638" i="1" s="1"/>
  <c r="M638" i="1"/>
  <c r="K638" i="1"/>
  <c r="G638" i="1"/>
  <c r="N637" i="1"/>
  <c r="O637" i="1" s="1"/>
  <c r="M637" i="1"/>
  <c r="K637" i="1"/>
  <c r="G637" i="1"/>
  <c r="O636" i="1"/>
  <c r="R636" i="1" s="1"/>
  <c r="N636" i="1"/>
  <c r="M636" i="1"/>
  <c r="K636" i="1"/>
  <c r="G636" i="1"/>
  <c r="N635" i="1"/>
  <c r="O635" i="1" s="1"/>
  <c r="R635" i="1" s="1"/>
  <c r="M635" i="1"/>
  <c r="K635" i="1"/>
  <c r="G635" i="1"/>
  <c r="N634" i="1"/>
  <c r="O634" i="1" s="1"/>
  <c r="R634" i="1" s="1"/>
  <c r="M634" i="1"/>
  <c r="K634" i="1"/>
  <c r="G634" i="1"/>
  <c r="N633" i="1"/>
  <c r="O633" i="1" s="1"/>
  <c r="M633" i="1"/>
  <c r="K633" i="1"/>
  <c r="G633" i="1"/>
  <c r="O632" i="1"/>
  <c r="N632" i="1"/>
  <c r="M632" i="1"/>
  <c r="K632" i="1"/>
  <c r="G632" i="1"/>
  <c r="N631" i="1"/>
  <c r="O631" i="1" s="1"/>
  <c r="R631" i="1" s="1"/>
  <c r="M631" i="1"/>
  <c r="K631" i="1"/>
  <c r="G631" i="1"/>
  <c r="R630" i="1"/>
  <c r="N630" i="1"/>
  <c r="O630" i="1" s="1"/>
  <c r="M630" i="1"/>
  <c r="K630" i="1"/>
  <c r="G630" i="1"/>
  <c r="N629" i="1"/>
  <c r="O629" i="1" s="1"/>
  <c r="R629" i="1" s="1"/>
  <c r="M629" i="1"/>
  <c r="K629" i="1"/>
  <c r="G629" i="1"/>
  <c r="O628" i="1"/>
  <c r="N628" i="1"/>
  <c r="M628" i="1"/>
  <c r="K628" i="1"/>
  <c r="G628" i="1"/>
  <c r="O627" i="1"/>
  <c r="R627" i="1" s="1"/>
  <c r="N627" i="1"/>
  <c r="M627" i="1"/>
  <c r="K627" i="1"/>
  <c r="G627" i="1"/>
  <c r="N626" i="1"/>
  <c r="O626" i="1" s="1"/>
  <c r="R626" i="1" s="1"/>
  <c r="M626" i="1"/>
  <c r="K626" i="1"/>
  <c r="G626" i="1"/>
  <c r="N625" i="1"/>
  <c r="O625" i="1" s="1"/>
  <c r="R625" i="1" s="1"/>
  <c r="M625" i="1"/>
  <c r="K625" i="1"/>
  <c r="G625" i="1"/>
  <c r="O624" i="1"/>
  <c r="R624" i="1" s="1"/>
  <c r="N624" i="1"/>
  <c r="M624" i="1"/>
  <c r="K624" i="1"/>
  <c r="G624" i="1"/>
  <c r="N623" i="1"/>
  <c r="O623" i="1" s="1"/>
  <c r="R623" i="1" s="1"/>
  <c r="M623" i="1"/>
  <c r="K623" i="1"/>
  <c r="G623" i="1"/>
  <c r="N622" i="1"/>
  <c r="O622" i="1" s="1"/>
  <c r="R622" i="1" s="1"/>
  <c r="M622" i="1"/>
  <c r="K622" i="1"/>
  <c r="G622" i="1"/>
  <c r="N621" i="1"/>
  <c r="O621" i="1" s="1"/>
  <c r="M621" i="1"/>
  <c r="K621" i="1"/>
  <c r="G621" i="1"/>
  <c r="O620" i="1"/>
  <c r="N620" i="1"/>
  <c r="M620" i="1"/>
  <c r="K620" i="1"/>
  <c r="G620" i="1"/>
  <c r="N619" i="1"/>
  <c r="O619" i="1" s="1"/>
  <c r="R619" i="1" s="1"/>
  <c r="M619" i="1"/>
  <c r="K619" i="1"/>
  <c r="G619" i="1"/>
  <c r="R618" i="1"/>
  <c r="N618" i="1"/>
  <c r="O618" i="1" s="1"/>
  <c r="M618" i="1"/>
  <c r="K618" i="1"/>
  <c r="G618" i="1"/>
  <c r="N617" i="1"/>
  <c r="O617" i="1" s="1"/>
  <c r="R617" i="1" s="1"/>
  <c r="M617" i="1"/>
  <c r="K617" i="1"/>
  <c r="G617" i="1"/>
  <c r="O616" i="1"/>
  <c r="N616" i="1"/>
  <c r="M616" i="1"/>
  <c r="K616" i="1"/>
  <c r="G616" i="1"/>
  <c r="N615" i="1"/>
  <c r="O615" i="1" s="1"/>
  <c r="R615" i="1" s="1"/>
  <c r="M615" i="1"/>
  <c r="K615" i="1"/>
  <c r="G615" i="1"/>
  <c r="R614" i="1"/>
  <c r="N614" i="1"/>
  <c r="O614" i="1" s="1"/>
  <c r="M614" i="1"/>
  <c r="K614" i="1"/>
  <c r="G614" i="1"/>
  <c r="N613" i="1"/>
  <c r="O613" i="1" s="1"/>
  <c r="M613" i="1"/>
  <c r="K613" i="1"/>
  <c r="G613" i="1"/>
  <c r="O612" i="1"/>
  <c r="R612" i="1" s="1"/>
  <c r="N612" i="1"/>
  <c r="M612" i="1"/>
  <c r="K612" i="1"/>
  <c r="G612" i="1"/>
  <c r="O611" i="1"/>
  <c r="R611" i="1" s="1"/>
  <c r="N611" i="1"/>
  <c r="M611" i="1"/>
  <c r="K611" i="1"/>
  <c r="G611" i="1"/>
  <c r="N610" i="1"/>
  <c r="O610" i="1" s="1"/>
  <c r="R610" i="1" s="1"/>
  <c r="M610" i="1"/>
  <c r="K610" i="1"/>
  <c r="G610" i="1"/>
  <c r="N609" i="1"/>
  <c r="O609" i="1" s="1"/>
  <c r="M609" i="1"/>
  <c r="K609" i="1"/>
  <c r="G609" i="1"/>
  <c r="O608" i="1"/>
  <c r="N608" i="1"/>
  <c r="M608" i="1"/>
  <c r="K608" i="1"/>
  <c r="G608" i="1"/>
  <c r="N607" i="1"/>
  <c r="O607" i="1" s="1"/>
  <c r="R607" i="1" s="1"/>
  <c r="M607" i="1"/>
  <c r="K607" i="1"/>
  <c r="G607" i="1"/>
  <c r="R606" i="1"/>
  <c r="N606" i="1"/>
  <c r="O606" i="1" s="1"/>
  <c r="M606" i="1"/>
  <c r="K606" i="1"/>
  <c r="G606" i="1"/>
  <c r="N605" i="1"/>
  <c r="O605" i="1" s="1"/>
  <c r="R605" i="1" s="1"/>
  <c r="M605" i="1"/>
  <c r="K605" i="1"/>
  <c r="G605" i="1"/>
  <c r="O604" i="1"/>
  <c r="N604" i="1"/>
  <c r="M604" i="1"/>
  <c r="K604" i="1"/>
  <c r="G604" i="1"/>
  <c r="O603" i="1"/>
  <c r="R603" i="1" s="1"/>
  <c r="N603" i="1"/>
  <c r="M603" i="1"/>
  <c r="K603" i="1"/>
  <c r="G603" i="1"/>
  <c r="N602" i="1"/>
  <c r="O602" i="1" s="1"/>
  <c r="R602" i="1" s="1"/>
  <c r="M602" i="1"/>
  <c r="K602" i="1"/>
  <c r="G602" i="1"/>
  <c r="N601" i="1"/>
  <c r="O601" i="1" s="1"/>
  <c r="R601" i="1" s="1"/>
  <c r="M601" i="1"/>
  <c r="K601" i="1"/>
  <c r="G601" i="1"/>
  <c r="O600" i="1"/>
  <c r="N600" i="1"/>
  <c r="M600" i="1"/>
  <c r="K600" i="1"/>
  <c r="G600" i="1"/>
  <c r="O599" i="1"/>
  <c r="R599" i="1" s="1"/>
  <c r="N599" i="1"/>
  <c r="M599" i="1"/>
  <c r="K599" i="1"/>
  <c r="G599" i="1"/>
  <c r="N598" i="1"/>
  <c r="O598" i="1" s="1"/>
  <c r="R598" i="1" s="1"/>
  <c r="M598" i="1"/>
  <c r="K598" i="1"/>
  <c r="G598" i="1"/>
  <c r="N597" i="1"/>
  <c r="O597" i="1" s="1"/>
  <c r="M597" i="1"/>
  <c r="K597" i="1"/>
  <c r="G597" i="1"/>
  <c r="N596" i="1"/>
  <c r="O596" i="1" s="1"/>
  <c r="R596" i="1" s="1"/>
  <c r="M596" i="1"/>
  <c r="K596" i="1"/>
  <c r="G596" i="1"/>
  <c r="R595" i="1"/>
  <c r="N595" i="1"/>
  <c r="O595" i="1" s="1"/>
  <c r="M595" i="1"/>
  <c r="K595" i="1"/>
  <c r="G595" i="1"/>
  <c r="R594" i="1"/>
  <c r="N594" i="1"/>
  <c r="O594" i="1" s="1"/>
  <c r="M594" i="1"/>
  <c r="K594" i="1"/>
  <c r="G594" i="1"/>
  <c r="N593" i="1"/>
  <c r="O593" i="1" s="1"/>
  <c r="R593" i="1" s="1"/>
  <c r="M593" i="1"/>
  <c r="K593" i="1"/>
  <c r="G593" i="1"/>
  <c r="N592" i="1"/>
  <c r="O592" i="1" s="1"/>
  <c r="R592" i="1" s="1"/>
  <c r="M592" i="1"/>
  <c r="K592" i="1"/>
  <c r="G592" i="1"/>
  <c r="N591" i="1"/>
  <c r="O591" i="1" s="1"/>
  <c r="R591" i="1" s="1"/>
  <c r="M591" i="1"/>
  <c r="K591" i="1"/>
  <c r="G591" i="1"/>
  <c r="R590" i="1"/>
  <c r="N590" i="1"/>
  <c r="O590" i="1" s="1"/>
  <c r="M590" i="1"/>
  <c r="K590" i="1"/>
  <c r="G590" i="1"/>
  <c r="N589" i="1"/>
  <c r="O589" i="1" s="1"/>
  <c r="M589" i="1"/>
  <c r="K589" i="1"/>
  <c r="G589" i="1"/>
  <c r="O588" i="1"/>
  <c r="R588" i="1" s="1"/>
  <c r="N588" i="1"/>
  <c r="M588" i="1"/>
  <c r="K588" i="1"/>
  <c r="G588" i="1"/>
  <c r="O587" i="1"/>
  <c r="R587" i="1" s="1"/>
  <c r="N587" i="1"/>
  <c r="M587" i="1"/>
  <c r="K587" i="1"/>
  <c r="G587" i="1"/>
  <c r="N586" i="1"/>
  <c r="O586" i="1" s="1"/>
  <c r="R586" i="1" s="1"/>
  <c r="M586" i="1"/>
  <c r="K586" i="1"/>
  <c r="G586" i="1"/>
  <c r="N585" i="1"/>
  <c r="O585" i="1" s="1"/>
  <c r="M585" i="1"/>
  <c r="K585" i="1"/>
  <c r="G585" i="1"/>
  <c r="N584" i="1"/>
  <c r="O584" i="1" s="1"/>
  <c r="R584" i="1" s="1"/>
  <c r="M584" i="1"/>
  <c r="K584" i="1"/>
  <c r="G584" i="1"/>
  <c r="R583" i="1"/>
  <c r="N583" i="1"/>
  <c r="O583" i="1" s="1"/>
  <c r="M583" i="1"/>
  <c r="K583" i="1"/>
  <c r="G583" i="1"/>
  <c r="R582" i="1"/>
  <c r="N582" i="1"/>
  <c r="O582" i="1" s="1"/>
  <c r="M582" i="1"/>
  <c r="K582" i="1"/>
  <c r="G582" i="1"/>
  <c r="N581" i="1"/>
  <c r="O581" i="1" s="1"/>
  <c r="R581" i="1" s="1"/>
  <c r="M581" i="1"/>
  <c r="K581" i="1"/>
  <c r="G581" i="1"/>
  <c r="N580" i="1"/>
  <c r="O580" i="1" s="1"/>
  <c r="M580" i="1"/>
  <c r="K580" i="1"/>
  <c r="G580" i="1"/>
  <c r="O579" i="1"/>
  <c r="R579" i="1" s="1"/>
  <c r="N579" i="1"/>
  <c r="M579" i="1"/>
  <c r="K579" i="1"/>
  <c r="G579" i="1"/>
  <c r="N578" i="1"/>
  <c r="O578" i="1" s="1"/>
  <c r="R578" i="1" s="1"/>
  <c r="M578" i="1"/>
  <c r="K578" i="1"/>
  <c r="G578" i="1"/>
  <c r="N577" i="1"/>
  <c r="O577" i="1" s="1"/>
  <c r="R577" i="1" s="1"/>
  <c r="M577" i="1"/>
  <c r="K577" i="1"/>
  <c r="G577" i="1"/>
  <c r="O576" i="1"/>
  <c r="N576" i="1"/>
  <c r="M576" i="1"/>
  <c r="K576" i="1"/>
  <c r="I576" i="1"/>
  <c r="G576" i="1"/>
  <c r="O575" i="1"/>
  <c r="N575" i="1"/>
  <c r="M575" i="1"/>
  <c r="K575" i="1"/>
  <c r="I575" i="1"/>
  <c r="G575" i="1"/>
  <c r="R574" i="1"/>
  <c r="O574" i="1"/>
  <c r="N574" i="1"/>
  <c r="M574" i="1"/>
  <c r="K574" i="1"/>
  <c r="I574" i="1"/>
  <c r="G574" i="1"/>
  <c r="O573" i="1"/>
  <c r="N573" i="1"/>
  <c r="M573" i="1"/>
  <c r="K573" i="1"/>
  <c r="I573" i="1"/>
  <c r="G573" i="1"/>
  <c r="N572" i="1"/>
  <c r="O572" i="1" s="1"/>
  <c r="R572" i="1" s="1"/>
  <c r="M572" i="1"/>
  <c r="K572" i="1"/>
  <c r="I572" i="1"/>
  <c r="G572" i="1"/>
  <c r="N571" i="1"/>
  <c r="O571" i="1" s="1"/>
  <c r="R571" i="1" s="1"/>
  <c r="M571" i="1"/>
  <c r="K571" i="1"/>
  <c r="I571" i="1"/>
  <c r="G571" i="1"/>
  <c r="N570" i="1"/>
  <c r="O570" i="1" s="1"/>
  <c r="M570" i="1"/>
  <c r="K570" i="1"/>
  <c r="I570" i="1"/>
  <c r="G570" i="1"/>
  <c r="O569" i="1"/>
  <c r="N569" i="1"/>
  <c r="M569" i="1"/>
  <c r="K569" i="1"/>
  <c r="I569" i="1"/>
  <c r="G569" i="1"/>
  <c r="N568" i="1"/>
  <c r="O568" i="1" s="1"/>
  <c r="R568" i="1" s="1"/>
  <c r="M568" i="1"/>
  <c r="K568" i="1"/>
  <c r="I568" i="1"/>
  <c r="G568" i="1"/>
  <c r="R567" i="1"/>
  <c r="N567" i="1"/>
  <c r="O567" i="1" s="1"/>
  <c r="P567" i="1" s="1"/>
  <c r="M567" i="1"/>
  <c r="K567" i="1"/>
  <c r="I567" i="1"/>
  <c r="G567" i="1"/>
  <c r="N566" i="1"/>
  <c r="O566" i="1" s="1"/>
  <c r="M566" i="1"/>
  <c r="K566" i="1"/>
  <c r="I566" i="1"/>
  <c r="G566" i="1"/>
  <c r="N565" i="1"/>
  <c r="O565" i="1" s="1"/>
  <c r="M565" i="1"/>
  <c r="K565" i="1"/>
  <c r="I565" i="1"/>
  <c r="G565" i="1"/>
  <c r="N564" i="1"/>
  <c r="O564" i="1" s="1"/>
  <c r="P564" i="1" s="1"/>
  <c r="M564" i="1"/>
  <c r="K564" i="1"/>
  <c r="I564" i="1"/>
  <c r="G564" i="1"/>
  <c r="R563" i="1"/>
  <c r="N563" i="1"/>
  <c r="O563" i="1" s="1"/>
  <c r="P563" i="1" s="1"/>
  <c r="M563" i="1"/>
  <c r="K563" i="1"/>
  <c r="I563" i="1"/>
  <c r="G563" i="1"/>
  <c r="P562" i="1"/>
  <c r="N562" i="1"/>
  <c r="O562" i="1" s="1"/>
  <c r="R562" i="1" s="1"/>
  <c r="M562" i="1"/>
  <c r="K562" i="1"/>
  <c r="I562" i="1"/>
  <c r="G562" i="1"/>
  <c r="N561" i="1"/>
  <c r="O561" i="1" s="1"/>
  <c r="P561" i="1" s="1"/>
  <c r="M561" i="1"/>
  <c r="K561" i="1"/>
  <c r="R561" i="1" s="1"/>
  <c r="I561" i="1"/>
  <c r="G561" i="1"/>
  <c r="O560" i="1"/>
  <c r="N560" i="1"/>
  <c r="M560" i="1"/>
  <c r="K560" i="1"/>
  <c r="I560" i="1"/>
  <c r="G560" i="1"/>
  <c r="R559" i="1"/>
  <c r="N559" i="1"/>
  <c r="O559" i="1" s="1"/>
  <c r="P559" i="1" s="1"/>
  <c r="M559" i="1"/>
  <c r="K559" i="1"/>
  <c r="I559" i="1"/>
  <c r="G559" i="1"/>
  <c r="N558" i="1"/>
  <c r="O558" i="1" s="1"/>
  <c r="P558" i="1" s="1"/>
  <c r="M558" i="1"/>
  <c r="K558" i="1"/>
  <c r="I558" i="1"/>
  <c r="G558" i="1"/>
  <c r="P557" i="1"/>
  <c r="O557" i="1"/>
  <c r="N557" i="1"/>
  <c r="M557" i="1"/>
  <c r="K557" i="1"/>
  <c r="I557" i="1"/>
  <c r="G557" i="1"/>
  <c r="N556" i="1"/>
  <c r="O556" i="1" s="1"/>
  <c r="M556" i="1"/>
  <c r="K556" i="1"/>
  <c r="I556" i="1"/>
  <c r="G556" i="1"/>
  <c r="N555" i="1"/>
  <c r="O555" i="1" s="1"/>
  <c r="P555" i="1" s="1"/>
  <c r="M555" i="1"/>
  <c r="K555" i="1"/>
  <c r="I555" i="1"/>
  <c r="G555" i="1"/>
  <c r="R554" i="1"/>
  <c r="N554" i="1"/>
  <c r="O554" i="1" s="1"/>
  <c r="P554" i="1" s="1"/>
  <c r="M554" i="1"/>
  <c r="K554" i="1"/>
  <c r="I554" i="1"/>
  <c r="G554" i="1"/>
  <c r="N553" i="1"/>
  <c r="O553" i="1" s="1"/>
  <c r="R553" i="1" s="1"/>
  <c r="M553" i="1"/>
  <c r="K553" i="1"/>
  <c r="I553" i="1"/>
  <c r="G553" i="1"/>
  <c r="N552" i="1"/>
  <c r="O552" i="1" s="1"/>
  <c r="M552" i="1"/>
  <c r="K552" i="1"/>
  <c r="I552" i="1"/>
  <c r="G552" i="1"/>
  <c r="N551" i="1"/>
  <c r="O551" i="1" s="1"/>
  <c r="M551" i="1"/>
  <c r="K551" i="1"/>
  <c r="I551" i="1"/>
  <c r="G551" i="1"/>
  <c r="N550" i="1"/>
  <c r="O550" i="1" s="1"/>
  <c r="R550" i="1" s="1"/>
  <c r="M550" i="1"/>
  <c r="K550" i="1"/>
  <c r="I550" i="1"/>
  <c r="G550" i="1"/>
  <c r="N549" i="1"/>
  <c r="O549" i="1" s="1"/>
  <c r="P549" i="1" s="1"/>
  <c r="M549" i="1"/>
  <c r="K549" i="1"/>
  <c r="R549" i="1" s="1"/>
  <c r="I549" i="1"/>
  <c r="G549" i="1"/>
  <c r="P548" i="1"/>
  <c r="N548" i="1"/>
  <c r="O548" i="1" s="1"/>
  <c r="R548" i="1" s="1"/>
  <c r="M548" i="1"/>
  <c r="K548" i="1"/>
  <c r="I548" i="1"/>
  <c r="G548" i="1"/>
  <c r="O547" i="1"/>
  <c r="N547" i="1"/>
  <c r="M547" i="1"/>
  <c r="K547" i="1"/>
  <c r="I547" i="1"/>
  <c r="G547" i="1"/>
  <c r="N546" i="1"/>
  <c r="O546" i="1" s="1"/>
  <c r="P546" i="1" s="1"/>
  <c r="M546" i="1"/>
  <c r="K546" i="1"/>
  <c r="I546" i="1"/>
  <c r="G546" i="1"/>
  <c r="N545" i="1"/>
  <c r="O545" i="1" s="1"/>
  <c r="M545" i="1"/>
  <c r="K545" i="1"/>
  <c r="I545" i="1"/>
  <c r="G545" i="1"/>
  <c r="P544" i="1"/>
  <c r="O544" i="1"/>
  <c r="N544" i="1"/>
  <c r="M544" i="1"/>
  <c r="K544" i="1"/>
  <c r="I544" i="1"/>
  <c r="G544" i="1"/>
  <c r="N543" i="1"/>
  <c r="O543" i="1" s="1"/>
  <c r="M543" i="1"/>
  <c r="K543" i="1"/>
  <c r="I543" i="1"/>
  <c r="G543" i="1"/>
  <c r="O542" i="1"/>
  <c r="N542" i="1"/>
  <c r="M542" i="1"/>
  <c r="K542" i="1"/>
  <c r="I542" i="1"/>
  <c r="G542" i="1"/>
  <c r="N541" i="1"/>
  <c r="O541" i="1" s="1"/>
  <c r="R541" i="1" s="1"/>
  <c r="M541" i="1"/>
  <c r="K541" i="1"/>
  <c r="I541" i="1"/>
  <c r="G541" i="1"/>
  <c r="R540" i="1"/>
  <c r="N540" i="1"/>
  <c r="O540" i="1" s="1"/>
  <c r="P540" i="1" s="1"/>
  <c r="M540" i="1"/>
  <c r="K540" i="1"/>
  <c r="I540" i="1"/>
  <c r="G540" i="1"/>
  <c r="N539" i="1"/>
  <c r="O539" i="1" s="1"/>
  <c r="R539" i="1" s="1"/>
  <c r="M539" i="1"/>
  <c r="K539" i="1"/>
  <c r="I539" i="1"/>
  <c r="G539" i="1"/>
  <c r="N538" i="1"/>
  <c r="O538" i="1" s="1"/>
  <c r="M538" i="1"/>
  <c r="K538" i="1"/>
  <c r="I538" i="1"/>
  <c r="G538" i="1"/>
  <c r="N537" i="1"/>
  <c r="O537" i="1" s="1"/>
  <c r="P537" i="1" s="1"/>
  <c r="M537" i="1"/>
  <c r="K537" i="1"/>
  <c r="I537" i="1"/>
  <c r="G537" i="1"/>
  <c r="O536" i="1"/>
  <c r="R536" i="1" s="1"/>
  <c r="N536" i="1"/>
  <c r="M536" i="1"/>
  <c r="K536" i="1"/>
  <c r="I536" i="1"/>
  <c r="G536" i="1"/>
  <c r="O535" i="1"/>
  <c r="R535" i="1" s="1"/>
  <c r="N535" i="1"/>
  <c r="M535" i="1"/>
  <c r="K535" i="1"/>
  <c r="I535" i="1"/>
  <c r="G535" i="1"/>
  <c r="N534" i="1"/>
  <c r="O534" i="1" s="1"/>
  <c r="P534" i="1" s="1"/>
  <c r="M534" i="1"/>
  <c r="K534" i="1"/>
  <c r="R534" i="1" s="1"/>
  <c r="I534" i="1"/>
  <c r="G534" i="1"/>
  <c r="N533" i="1"/>
  <c r="O533" i="1" s="1"/>
  <c r="M533" i="1"/>
  <c r="K533" i="1"/>
  <c r="I533" i="1"/>
  <c r="G533" i="1"/>
  <c r="N532" i="1"/>
  <c r="O532" i="1" s="1"/>
  <c r="M532" i="1"/>
  <c r="K532" i="1"/>
  <c r="I532" i="1"/>
  <c r="G532" i="1"/>
  <c r="N531" i="1"/>
  <c r="O531" i="1" s="1"/>
  <c r="M531" i="1"/>
  <c r="K531" i="1"/>
  <c r="I531" i="1"/>
  <c r="G531" i="1"/>
  <c r="R530" i="1"/>
  <c r="N530" i="1"/>
  <c r="O530" i="1" s="1"/>
  <c r="P530" i="1" s="1"/>
  <c r="M530" i="1"/>
  <c r="K530" i="1"/>
  <c r="I530" i="1"/>
  <c r="G530" i="1"/>
  <c r="N529" i="1"/>
  <c r="O529" i="1" s="1"/>
  <c r="M529" i="1"/>
  <c r="K529" i="1"/>
  <c r="I529" i="1"/>
  <c r="G529" i="1"/>
  <c r="N528" i="1"/>
  <c r="O528" i="1" s="1"/>
  <c r="P528" i="1" s="1"/>
  <c r="M528" i="1"/>
  <c r="K528" i="1"/>
  <c r="I528" i="1"/>
  <c r="G528" i="1"/>
  <c r="N527" i="1"/>
  <c r="O527" i="1" s="1"/>
  <c r="M527" i="1"/>
  <c r="K527" i="1"/>
  <c r="I527" i="1"/>
  <c r="G527" i="1"/>
  <c r="N526" i="1"/>
  <c r="O526" i="1" s="1"/>
  <c r="R526" i="1" s="1"/>
  <c r="M526" i="1"/>
  <c r="K526" i="1"/>
  <c r="I526" i="1"/>
  <c r="G526" i="1"/>
  <c r="N525" i="1"/>
  <c r="O525" i="1" s="1"/>
  <c r="P525" i="1" s="1"/>
  <c r="M525" i="1"/>
  <c r="K525" i="1"/>
  <c r="I525" i="1"/>
  <c r="G525" i="1"/>
  <c r="O524" i="1"/>
  <c r="N524" i="1"/>
  <c r="M524" i="1"/>
  <c r="K524" i="1"/>
  <c r="I524" i="1"/>
  <c r="G524" i="1"/>
  <c r="N523" i="1"/>
  <c r="O523" i="1" s="1"/>
  <c r="P523" i="1" s="1"/>
  <c r="M523" i="1"/>
  <c r="K523" i="1"/>
  <c r="I523" i="1"/>
  <c r="G523" i="1"/>
  <c r="N522" i="1"/>
  <c r="O522" i="1" s="1"/>
  <c r="P522" i="1" s="1"/>
  <c r="M522" i="1"/>
  <c r="K522" i="1"/>
  <c r="I522" i="1"/>
  <c r="G522" i="1"/>
  <c r="N521" i="1"/>
  <c r="O521" i="1" s="1"/>
  <c r="R521" i="1" s="1"/>
  <c r="M521" i="1"/>
  <c r="K521" i="1"/>
  <c r="I521" i="1"/>
  <c r="G521" i="1"/>
  <c r="N520" i="1"/>
  <c r="O520" i="1" s="1"/>
  <c r="M520" i="1"/>
  <c r="K520" i="1"/>
  <c r="I520" i="1"/>
  <c r="G520" i="1"/>
  <c r="R519" i="1"/>
  <c r="N519" i="1"/>
  <c r="O519" i="1" s="1"/>
  <c r="P519" i="1" s="1"/>
  <c r="M519" i="1"/>
  <c r="K519" i="1"/>
  <c r="I519" i="1"/>
  <c r="G519" i="1"/>
  <c r="P518" i="1"/>
  <c r="N518" i="1"/>
  <c r="O518" i="1" s="1"/>
  <c r="M518" i="1"/>
  <c r="K518" i="1"/>
  <c r="R518" i="1" s="1"/>
  <c r="I518" i="1"/>
  <c r="G518" i="1"/>
  <c r="R517" i="1"/>
  <c r="N517" i="1"/>
  <c r="O517" i="1" s="1"/>
  <c r="P517" i="1" s="1"/>
  <c r="M517" i="1"/>
  <c r="K517" i="1"/>
  <c r="I517" i="1"/>
  <c r="G517" i="1"/>
  <c r="N516" i="1"/>
  <c r="O516" i="1" s="1"/>
  <c r="M516" i="1"/>
  <c r="K516" i="1"/>
  <c r="I516" i="1"/>
  <c r="G516" i="1"/>
  <c r="O515" i="1"/>
  <c r="R515" i="1" s="1"/>
  <c r="N515" i="1"/>
  <c r="M515" i="1"/>
  <c r="K515" i="1"/>
  <c r="I515" i="1"/>
  <c r="G515" i="1"/>
  <c r="N514" i="1"/>
  <c r="O514" i="1" s="1"/>
  <c r="M514" i="1"/>
  <c r="K514" i="1"/>
  <c r="I514" i="1"/>
  <c r="G514" i="1"/>
  <c r="N513" i="1"/>
  <c r="O513" i="1" s="1"/>
  <c r="P513" i="1" s="1"/>
  <c r="M513" i="1"/>
  <c r="K513" i="1"/>
  <c r="I513" i="1"/>
  <c r="G513" i="1"/>
  <c r="N512" i="1"/>
  <c r="O512" i="1" s="1"/>
  <c r="M512" i="1"/>
  <c r="K512" i="1"/>
  <c r="I512" i="1"/>
  <c r="G512" i="1"/>
  <c r="N511" i="1"/>
  <c r="O511" i="1" s="1"/>
  <c r="M511" i="1"/>
  <c r="K511" i="1"/>
  <c r="I511" i="1"/>
  <c r="G511" i="1"/>
  <c r="N510" i="1"/>
  <c r="O510" i="1" s="1"/>
  <c r="P510" i="1" s="1"/>
  <c r="M510" i="1"/>
  <c r="K510" i="1"/>
  <c r="I510" i="1"/>
  <c r="G510" i="1"/>
  <c r="R509" i="1"/>
  <c r="N509" i="1"/>
  <c r="O509" i="1" s="1"/>
  <c r="P509" i="1" s="1"/>
  <c r="M509" i="1"/>
  <c r="K509" i="1"/>
  <c r="I509" i="1"/>
  <c r="G509" i="1"/>
  <c r="P508" i="1"/>
  <c r="N508" i="1"/>
  <c r="O508" i="1" s="1"/>
  <c r="M508" i="1"/>
  <c r="K508" i="1"/>
  <c r="I508" i="1"/>
  <c r="G508" i="1"/>
  <c r="N507" i="1"/>
  <c r="O507" i="1" s="1"/>
  <c r="M507" i="1"/>
  <c r="K507" i="1"/>
  <c r="I507" i="1"/>
  <c r="G507" i="1"/>
  <c r="O506" i="1"/>
  <c r="N506" i="1"/>
  <c r="M506" i="1"/>
  <c r="K506" i="1"/>
  <c r="I506" i="1"/>
  <c r="G506" i="1"/>
  <c r="N505" i="1"/>
  <c r="O505" i="1" s="1"/>
  <c r="R505" i="1" s="1"/>
  <c r="M505" i="1"/>
  <c r="K505" i="1"/>
  <c r="I505" i="1"/>
  <c r="G505" i="1"/>
  <c r="N504" i="1"/>
  <c r="O504" i="1" s="1"/>
  <c r="P504" i="1" s="1"/>
  <c r="M504" i="1"/>
  <c r="K504" i="1"/>
  <c r="I504" i="1"/>
  <c r="G504" i="1"/>
  <c r="P503" i="1"/>
  <c r="N503" i="1"/>
  <c r="O503" i="1" s="1"/>
  <c r="R503" i="1" s="1"/>
  <c r="M503" i="1"/>
  <c r="K503" i="1"/>
  <c r="I503" i="1"/>
  <c r="G503" i="1"/>
  <c r="N502" i="1"/>
  <c r="O502" i="1" s="1"/>
  <c r="M502" i="1"/>
  <c r="K502" i="1"/>
  <c r="I502" i="1"/>
  <c r="G502" i="1"/>
  <c r="N501" i="1"/>
  <c r="O501" i="1" s="1"/>
  <c r="P501" i="1" s="1"/>
  <c r="M501" i="1"/>
  <c r="K501" i="1"/>
  <c r="I501" i="1"/>
  <c r="G501" i="1"/>
  <c r="O500" i="1"/>
  <c r="R500" i="1" s="1"/>
  <c r="N500" i="1"/>
  <c r="M500" i="1"/>
  <c r="K500" i="1"/>
  <c r="I500" i="1"/>
  <c r="G500" i="1"/>
  <c r="N499" i="1"/>
  <c r="O499" i="1" s="1"/>
  <c r="M499" i="1"/>
  <c r="K499" i="1"/>
  <c r="I499" i="1"/>
  <c r="G499" i="1"/>
  <c r="N498" i="1"/>
  <c r="O498" i="1" s="1"/>
  <c r="M498" i="1"/>
  <c r="K498" i="1"/>
  <c r="I498" i="1"/>
  <c r="G498" i="1"/>
  <c r="O497" i="1"/>
  <c r="R497" i="1" s="1"/>
  <c r="N497" i="1"/>
  <c r="M497" i="1"/>
  <c r="K497" i="1"/>
  <c r="I497" i="1"/>
  <c r="G497" i="1"/>
  <c r="N496" i="1"/>
  <c r="O496" i="1" s="1"/>
  <c r="M496" i="1"/>
  <c r="K496" i="1"/>
  <c r="I496" i="1"/>
  <c r="G496" i="1"/>
  <c r="N495" i="1"/>
  <c r="O495" i="1" s="1"/>
  <c r="M495" i="1"/>
  <c r="K495" i="1"/>
  <c r="I495" i="1"/>
  <c r="G495" i="1"/>
  <c r="N494" i="1"/>
  <c r="O494" i="1" s="1"/>
  <c r="R494" i="1" s="1"/>
  <c r="M494" i="1"/>
  <c r="K494" i="1"/>
  <c r="I494" i="1"/>
  <c r="G494" i="1"/>
  <c r="N493" i="1"/>
  <c r="O493" i="1" s="1"/>
  <c r="M493" i="1"/>
  <c r="K493" i="1"/>
  <c r="I493" i="1"/>
  <c r="G493" i="1"/>
  <c r="N492" i="1"/>
  <c r="O492" i="1" s="1"/>
  <c r="P492" i="1" s="1"/>
  <c r="M492" i="1"/>
  <c r="K492" i="1"/>
  <c r="I492" i="1"/>
  <c r="G492" i="1"/>
  <c r="N491" i="1"/>
  <c r="O491" i="1" s="1"/>
  <c r="M491" i="1"/>
  <c r="K491" i="1"/>
  <c r="I491" i="1"/>
  <c r="G491" i="1"/>
  <c r="P490" i="1"/>
  <c r="N490" i="1"/>
  <c r="O490" i="1" s="1"/>
  <c r="R490" i="1" s="1"/>
  <c r="M490" i="1"/>
  <c r="K490" i="1"/>
  <c r="I490" i="1"/>
  <c r="G490" i="1"/>
  <c r="R489" i="1"/>
  <c r="N489" i="1"/>
  <c r="O489" i="1" s="1"/>
  <c r="P489" i="1" s="1"/>
  <c r="M489" i="1"/>
  <c r="K489" i="1"/>
  <c r="I489" i="1"/>
  <c r="G489" i="1"/>
  <c r="N488" i="1"/>
  <c r="O488" i="1" s="1"/>
  <c r="M488" i="1"/>
  <c r="K488" i="1"/>
  <c r="I488" i="1"/>
  <c r="G488" i="1"/>
  <c r="N487" i="1"/>
  <c r="O487" i="1" s="1"/>
  <c r="M487" i="1"/>
  <c r="K487" i="1"/>
  <c r="I487" i="1"/>
  <c r="G487" i="1"/>
  <c r="N486" i="1"/>
  <c r="O486" i="1" s="1"/>
  <c r="P486" i="1" s="1"/>
  <c r="M486" i="1"/>
  <c r="K486" i="1"/>
  <c r="I486" i="1"/>
  <c r="G486" i="1"/>
  <c r="N485" i="1"/>
  <c r="O485" i="1" s="1"/>
  <c r="M485" i="1"/>
  <c r="K485" i="1"/>
  <c r="I485" i="1"/>
  <c r="G485" i="1"/>
  <c r="P484" i="1"/>
  <c r="N484" i="1"/>
  <c r="O484" i="1" s="1"/>
  <c r="R484" i="1" s="1"/>
  <c r="M484" i="1"/>
  <c r="K484" i="1"/>
  <c r="I484" i="1"/>
  <c r="G484" i="1"/>
  <c r="R483" i="1"/>
  <c r="N483" i="1"/>
  <c r="O483" i="1" s="1"/>
  <c r="P483" i="1" s="1"/>
  <c r="M483" i="1"/>
  <c r="K483" i="1"/>
  <c r="I483" i="1"/>
  <c r="G483" i="1"/>
  <c r="R482" i="1"/>
  <c r="P482" i="1"/>
  <c r="N482" i="1"/>
  <c r="O482" i="1" s="1"/>
  <c r="M482" i="1"/>
  <c r="K482" i="1"/>
  <c r="I482" i="1"/>
  <c r="G482" i="1"/>
  <c r="N481" i="1"/>
  <c r="O481" i="1" s="1"/>
  <c r="M481" i="1"/>
  <c r="K481" i="1"/>
  <c r="I481" i="1"/>
  <c r="G481" i="1"/>
  <c r="N480" i="1"/>
  <c r="O480" i="1" s="1"/>
  <c r="M480" i="1"/>
  <c r="K480" i="1"/>
  <c r="I480" i="1"/>
  <c r="G480" i="1"/>
  <c r="P479" i="1"/>
  <c r="O479" i="1"/>
  <c r="R479" i="1" s="1"/>
  <c r="N479" i="1"/>
  <c r="M479" i="1"/>
  <c r="K479" i="1"/>
  <c r="I479" i="1"/>
  <c r="G479" i="1"/>
  <c r="N478" i="1"/>
  <c r="O478" i="1" s="1"/>
  <c r="M478" i="1"/>
  <c r="K478" i="1"/>
  <c r="I478" i="1"/>
  <c r="G478" i="1"/>
  <c r="R477" i="1"/>
  <c r="N477" i="1"/>
  <c r="O477" i="1" s="1"/>
  <c r="P477" i="1" s="1"/>
  <c r="M477" i="1"/>
  <c r="K477" i="1"/>
  <c r="I477" i="1"/>
  <c r="G477" i="1"/>
  <c r="N476" i="1"/>
  <c r="O476" i="1" s="1"/>
  <c r="M476" i="1"/>
  <c r="K476" i="1"/>
  <c r="I476" i="1"/>
  <c r="G476" i="1"/>
  <c r="P475" i="1"/>
  <c r="O475" i="1"/>
  <c r="R475" i="1" s="1"/>
  <c r="N475" i="1"/>
  <c r="M475" i="1"/>
  <c r="K475" i="1"/>
  <c r="I475" i="1"/>
  <c r="G475" i="1"/>
  <c r="N474" i="1"/>
  <c r="O474" i="1" s="1"/>
  <c r="M474" i="1"/>
  <c r="K474" i="1"/>
  <c r="I474" i="1"/>
  <c r="G474" i="1"/>
  <c r="N473" i="1"/>
  <c r="O473" i="1" s="1"/>
  <c r="M473" i="1"/>
  <c r="K473" i="1"/>
  <c r="I473" i="1"/>
  <c r="G473" i="1"/>
  <c r="N472" i="1"/>
  <c r="O472" i="1" s="1"/>
  <c r="M472" i="1"/>
  <c r="K472" i="1"/>
  <c r="I472" i="1"/>
  <c r="G472" i="1"/>
  <c r="N471" i="1"/>
  <c r="O471" i="1" s="1"/>
  <c r="M471" i="1"/>
  <c r="K471" i="1"/>
  <c r="I471" i="1"/>
  <c r="G471" i="1"/>
  <c r="N470" i="1"/>
  <c r="O470" i="1" s="1"/>
  <c r="M470" i="1"/>
  <c r="K470" i="1"/>
  <c r="I470" i="1"/>
  <c r="G470" i="1"/>
  <c r="N469" i="1"/>
  <c r="O469" i="1" s="1"/>
  <c r="R469" i="1" s="1"/>
  <c r="M469" i="1"/>
  <c r="K469" i="1"/>
  <c r="I469" i="1"/>
  <c r="G469" i="1"/>
  <c r="O468" i="1"/>
  <c r="P468" i="1" s="1"/>
  <c r="N468" i="1"/>
  <c r="M468" i="1"/>
  <c r="K468" i="1"/>
  <c r="I468" i="1"/>
  <c r="G468" i="1"/>
  <c r="N467" i="1"/>
  <c r="O467" i="1" s="1"/>
  <c r="M467" i="1"/>
  <c r="K467" i="1"/>
  <c r="I467" i="1"/>
  <c r="G467" i="1"/>
  <c r="P466" i="1"/>
  <c r="O466" i="1"/>
  <c r="R466" i="1" s="1"/>
  <c r="N466" i="1"/>
  <c r="M466" i="1"/>
  <c r="K466" i="1"/>
  <c r="I466" i="1"/>
  <c r="G466" i="1"/>
  <c r="N465" i="1"/>
  <c r="O465" i="1" s="1"/>
  <c r="M465" i="1"/>
  <c r="K465" i="1"/>
  <c r="I465" i="1"/>
  <c r="G465" i="1"/>
  <c r="N464" i="1"/>
  <c r="O464" i="1" s="1"/>
  <c r="R464" i="1" s="1"/>
  <c r="M464" i="1"/>
  <c r="K464" i="1"/>
  <c r="I464" i="1"/>
  <c r="G464" i="1"/>
  <c r="N463" i="1"/>
  <c r="O463" i="1" s="1"/>
  <c r="P463" i="1" s="1"/>
  <c r="M463" i="1"/>
  <c r="K463" i="1"/>
  <c r="I463" i="1"/>
  <c r="G463" i="1"/>
  <c r="O462" i="1"/>
  <c r="P462" i="1" s="1"/>
  <c r="N462" i="1"/>
  <c r="M462" i="1"/>
  <c r="K462" i="1"/>
  <c r="I462" i="1"/>
  <c r="G462" i="1"/>
  <c r="O461" i="1"/>
  <c r="R461" i="1" s="1"/>
  <c r="N461" i="1"/>
  <c r="M461" i="1"/>
  <c r="K461" i="1"/>
  <c r="I461" i="1"/>
  <c r="G461" i="1"/>
  <c r="R460" i="1"/>
  <c r="P460" i="1"/>
  <c r="N460" i="1"/>
  <c r="O460" i="1" s="1"/>
  <c r="M460" i="1"/>
  <c r="K460" i="1"/>
  <c r="I460" i="1"/>
  <c r="G460" i="1"/>
  <c r="N459" i="1"/>
  <c r="O459" i="1" s="1"/>
  <c r="M459" i="1"/>
  <c r="K459" i="1"/>
  <c r="I459" i="1"/>
  <c r="G459" i="1"/>
  <c r="N458" i="1"/>
  <c r="O458" i="1" s="1"/>
  <c r="M458" i="1"/>
  <c r="K458" i="1"/>
  <c r="I458" i="1"/>
  <c r="G458" i="1"/>
  <c r="R457" i="1"/>
  <c r="O457" i="1"/>
  <c r="P457" i="1" s="1"/>
  <c r="N457" i="1"/>
  <c r="M457" i="1"/>
  <c r="K457" i="1"/>
  <c r="I457" i="1"/>
  <c r="G457" i="1"/>
  <c r="O456" i="1"/>
  <c r="P456" i="1" s="1"/>
  <c r="N456" i="1"/>
  <c r="M456" i="1"/>
  <c r="K456" i="1"/>
  <c r="I456" i="1"/>
  <c r="G456" i="1"/>
  <c r="R455" i="1"/>
  <c r="P455" i="1"/>
  <c r="O455" i="1"/>
  <c r="N455" i="1"/>
  <c r="M455" i="1"/>
  <c r="K455" i="1"/>
  <c r="I455" i="1"/>
  <c r="G455" i="1"/>
  <c r="N454" i="1"/>
  <c r="O454" i="1" s="1"/>
  <c r="M454" i="1"/>
  <c r="K454" i="1"/>
  <c r="I454" i="1"/>
  <c r="G454" i="1"/>
  <c r="N453" i="1"/>
  <c r="O453" i="1" s="1"/>
  <c r="M453" i="1"/>
  <c r="K453" i="1"/>
  <c r="I453" i="1"/>
  <c r="G453" i="1"/>
  <c r="O452" i="1"/>
  <c r="N452" i="1"/>
  <c r="M452" i="1"/>
  <c r="K452" i="1"/>
  <c r="I452" i="1"/>
  <c r="G452" i="1"/>
  <c r="N451" i="1"/>
  <c r="O451" i="1" s="1"/>
  <c r="M451" i="1"/>
  <c r="K451" i="1"/>
  <c r="I451" i="1"/>
  <c r="G451" i="1"/>
  <c r="O450" i="1"/>
  <c r="N450" i="1"/>
  <c r="M450" i="1"/>
  <c r="K450" i="1"/>
  <c r="I450" i="1"/>
  <c r="G450" i="1"/>
  <c r="O449" i="1"/>
  <c r="P449" i="1" s="1"/>
  <c r="N449" i="1"/>
  <c r="M449" i="1"/>
  <c r="K449" i="1"/>
  <c r="R449" i="1" s="1"/>
  <c r="I449" i="1"/>
  <c r="G449" i="1"/>
  <c r="N448" i="1"/>
  <c r="O448" i="1" s="1"/>
  <c r="M448" i="1"/>
  <c r="K448" i="1"/>
  <c r="I448" i="1"/>
  <c r="G448" i="1"/>
  <c r="R447" i="1"/>
  <c r="N447" i="1"/>
  <c r="O447" i="1" s="1"/>
  <c r="P447" i="1" s="1"/>
  <c r="M447" i="1"/>
  <c r="K447" i="1"/>
  <c r="I447" i="1"/>
  <c r="G447" i="1"/>
  <c r="R446" i="1"/>
  <c r="N446" i="1"/>
  <c r="O446" i="1" s="1"/>
  <c r="P446" i="1" s="1"/>
  <c r="M446" i="1"/>
  <c r="K446" i="1"/>
  <c r="I446" i="1"/>
  <c r="G446" i="1"/>
  <c r="N445" i="1"/>
  <c r="O445" i="1" s="1"/>
  <c r="M445" i="1"/>
  <c r="K445" i="1"/>
  <c r="I445" i="1"/>
  <c r="G445" i="1"/>
  <c r="R444" i="1"/>
  <c r="O444" i="1"/>
  <c r="P444" i="1" s="1"/>
  <c r="N444" i="1"/>
  <c r="M444" i="1"/>
  <c r="K444" i="1"/>
  <c r="I444" i="1"/>
  <c r="G444" i="1"/>
  <c r="R443" i="1"/>
  <c r="N443" i="1"/>
  <c r="O443" i="1" s="1"/>
  <c r="P443" i="1" s="1"/>
  <c r="M443" i="1"/>
  <c r="K443" i="1"/>
  <c r="I443" i="1"/>
  <c r="G443" i="1"/>
  <c r="P442" i="1"/>
  <c r="O442" i="1"/>
  <c r="R442" i="1" s="1"/>
  <c r="N442" i="1"/>
  <c r="M442" i="1"/>
  <c r="K442" i="1"/>
  <c r="I442" i="1"/>
  <c r="G442" i="1"/>
  <c r="N441" i="1"/>
  <c r="O441" i="1" s="1"/>
  <c r="M441" i="1"/>
  <c r="K441" i="1"/>
  <c r="I441" i="1"/>
  <c r="G441" i="1"/>
  <c r="R440" i="1"/>
  <c r="N440" i="1"/>
  <c r="O440" i="1" s="1"/>
  <c r="P440" i="1" s="1"/>
  <c r="M440" i="1"/>
  <c r="K440" i="1"/>
  <c r="I440" i="1"/>
  <c r="G440" i="1"/>
  <c r="N439" i="1"/>
  <c r="O439" i="1" s="1"/>
  <c r="M439" i="1"/>
  <c r="K439" i="1"/>
  <c r="I439" i="1"/>
  <c r="G439" i="1"/>
  <c r="O438" i="1"/>
  <c r="N438" i="1"/>
  <c r="M438" i="1"/>
  <c r="K438" i="1"/>
  <c r="I438" i="1"/>
  <c r="G438" i="1"/>
  <c r="N437" i="1"/>
  <c r="O437" i="1" s="1"/>
  <c r="M437" i="1"/>
  <c r="K437" i="1"/>
  <c r="I437" i="1"/>
  <c r="G437" i="1"/>
  <c r="P436" i="1"/>
  <c r="O436" i="1"/>
  <c r="R436" i="1" s="1"/>
  <c r="N436" i="1"/>
  <c r="M436" i="1"/>
  <c r="K436" i="1"/>
  <c r="I436" i="1"/>
  <c r="G436" i="1"/>
  <c r="O435" i="1"/>
  <c r="P435" i="1" s="1"/>
  <c r="N435" i="1"/>
  <c r="M435" i="1"/>
  <c r="K435" i="1"/>
  <c r="I435" i="1"/>
  <c r="G435" i="1"/>
  <c r="O434" i="1"/>
  <c r="N434" i="1"/>
  <c r="M434" i="1"/>
  <c r="K434" i="1"/>
  <c r="I434" i="1"/>
  <c r="G434" i="1"/>
  <c r="P433" i="1"/>
  <c r="N433" i="1"/>
  <c r="O433" i="1" s="1"/>
  <c r="R433" i="1" s="1"/>
  <c r="M433" i="1"/>
  <c r="K433" i="1"/>
  <c r="I433" i="1"/>
  <c r="G433" i="1"/>
  <c r="R432" i="1"/>
  <c r="O432" i="1"/>
  <c r="P432" i="1" s="1"/>
  <c r="N432" i="1"/>
  <c r="M432" i="1"/>
  <c r="K432" i="1"/>
  <c r="I432" i="1"/>
  <c r="G432" i="1"/>
  <c r="N431" i="1"/>
  <c r="O431" i="1" s="1"/>
  <c r="M431" i="1"/>
  <c r="K431" i="1"/>
  <c r="I431" i="1"/>
  <c r="G431" i="1"/>
  <c r="N430" i="1"/>
  <c r="O430" i="1" s="1"/>
  <c r="R430" i="1" s="1"/>
  <c r="M430" i="1"/>
  <c r="K430" i="1"/>
  <c r="I430" i="1"/>
  <c r="G430" i="1"/>
  <c r="O429" i="1"/>
  <c r="N429" i="1"/>
  <c r="M429" i="1"/>
  <c r="K429" i="1"/>
  <c r="I429" i="1"/>
  <c r="G429" i="1"/>
  <c r="N428" i="1"/>
  <c r="O428" i="1" s="1"/>
  <c r="P428" i="1" s="1"/>
  <c r="M428" i="1"/>
  <c r="K428" i="1"/>
  <c r="I428" i="1"/>
  <c r="G428" i="1"/>
  <c r="N427" i="1"/>
  <c r="O427" i="1" s="1"/>
  <c r="M427" i="1"/>
  <c r="K427" i="1"/>
  <c r="I427" i="1"/>
  <c r="G427" i="1"/>
  <c r="N426" i="1"/>
  <c r="O426" i="1" s="1"/>
  <c r="M426" i="1"/>
  <c r="K426" i="1"/>
  <c r="I426" i="1"/>
  <c r="G426" i="1"/>
  <c r="R425" i="1"/>
  <c r="N425" i="1"/>
  <c r="O425" i="1" s="1"/>
  <c r="P425" i="1" s="1"/>
  <c r="M425" i="1"/>
  <c r="K425" i="1"/>
  <c r="I425" i="1"/>
  <c r="G425" i="1"/>
  <c r="R424" i="1"/>
  <c r="N424" i="1"/>
  <c r="O424" i="1" s="1"/>
  <c r="P424" i="1" s="1"/>
  <c r="M424" i="1"/>
  <c r="K424" i="1"/>
  <c r="I424" i="1"/>
  <c r="G424" i="1"/>
  <c r="O423" i="1"/>
  <c r="P423" i="1" s="1"/>
  <c r="N423" i="1"/>
  <c r="M423" i="1"/>
  <c r="K423" i="1"/>
  <c r="I423" i="1"/>
  <c r="G423" i="1"/>
  <c r="N422" i="1"/>
  <c r="O422" i="1" s="1"/>
  <c r="M422" i="1"/>
  <c r="K422" i="1"/>
  <c r="I422" i="1"/>
  <c r="G422" i="1"/>
  <c r="P421" i="1"/>
  <c r="O421" i="1"/>
  <c r="R421" i="1" s="1"/>
  <c r="N421" i="1"/>
  <c r="M421" i="1"/>
  <c r="K421" i="1"/>
  <c r="I421" i="1"/>
  <c r="G421" i="1"/>
  <c r="O420" i="1"/>
  <c r="N420" i="1"/>
  <c r="M420" i="1"/>
  <c r="K420" i="1"/>
  <c r="I420" i="1"/>
  <c r="G420" i="1"/>
  <c r="O419" i="1"/>
  <c r="P419" i="1" s="1"/>
  <c r="N419" i="1"/>
  <c r="M419" i="1"/>
  <c r="K419" i="1"/>
  <c r="I419" i="1"/>
  <c r="G419" i="1"/>
  <c r="N418" i="1"/>
  <c r="O418" i="1" s="1"/>
  <c r="M418" i="1"/>
  <c r="K418" i="1"/>
  <c r="I418" i="1"/>
  <c r="G418" i="1"/>
  <c r="O417" i="1"/>
  <c r="N417" i="1"/>
  <c r="M417" i="1"/>
  <c r="K417" i="1"/>
  <c r="I417" i="1"/>
  <c r="G417" i="1"/>
  <c r="N416" i="1"/>
  <c r="O416" i="1" s="1"/>
  <c r="M416" i="1"/>
  <c r="K416" i="1"/>
  <c r="I416" i="1"/>
  <c r="G416" i="1"/>
  <c r="P415" i="1"/>
  <c r="N415" i="1"/>
  <c r="O415" i="1" s="1"/>
  <c r="M415" i="1"/>
  <c r="K415" i="1"/>
  <c r="I415" i="1"/>
  <c r="G415" i="1"/>
  <c r="O414" i="1"/>
  <c r="N414" i="1"/>
  <c r="M414" i="1"/>
  <c r="K414" i="1"/>
  <c r="I414" i="1"/>
  <c r="G414" i="1"/>
  <c r="O413" i="1"/>
  <c r="P413" i="1" s="1"/>
  <c r="N413" i="1"/>
  <c r="M413" i="1"/>
  <c r="K413" i="1"/>
  <c r="R413" i="1" s="1"/>
  <c r="I413" i="1"/>
  <c r="G413" i="1"/>
  <c r="P412" i="1"/>
  <c r="N412" i="1"/>
  <c r="O412" i="1" s="1"/>
  <c r="M412" i="1"/>
  <c r="K412" i="1"/>
  <c r="I412" i="1"/>
  <c r="G412" i="1"/>
  <c r="R411" i="1"/>
  <c r="N411" i="1"/>
  <c r="O411" i="1" s="1"/>
  <c r="P411" i="1" s="1"/>
  <c r="M411" i="1"/>
  <c r="K411" i="1"/>
  <c r="I411" i="1"/>
  <c r="G411" i="1"/>
  <c r="N410" i="1"/>
  <c r="O410" i="1" s="1"/>
  <c r="P410" i="1" s="1"/>
  <c r="M410" i="1"/>
  <c r="K410" i="1"/>
  <c r="I410" i="1"/>
  <c r="G410" i="1"/>
  <c r="N409" i="1"/>
  <c r="O409" i="1" s="1"/>
  <c r="R409" i="1" s="1"/>
  <c r="M409" i="1"/>
  <c r="K409" i="1"/>
  <c r="I409" i="1"/>
  <c r="G409" i="1"/>
  <c r="N408" i="1"/>
  <c r="O408" i="1" s="1"/>
  <c r="M408" i="1"/>
  <c r="K408" i="1"/>
  <c r="I408" i="1"/>
  <c r="G408" i="1"/>
  <c r="N407" i="1"/>
  <c r="O407" i="1" s="1"/>
  <c r="M407" i="1"/>
  <c r="K407" i="1"/>
  <c r="I407" i="1"/>
  <c r="G407" i="1"/>
  <c r="O406" i="1"/>
  <c r="R406" i="1" s="1"/>
  <c r="N406" i="1"/>
  <c r="M406" i="1"/>
  <c r="K406" i="1"/>
  <c r="I406" i="1"/>
  <c r="G406" i="1"/>
  <c r="O405" i="1"/>
  <c r="N405" i="1"/>
  <c r="M405" i="1"/>
  <c r="K405" i="1"/>
  <c r="I405" i="1"/>
  <c r="G405" i="1"/>
  <c r="N404" i="1"/>
  <c r="O404" i="1" s="1"/>
  <c r="P404" i="1" s="1"/>
  <c r="M404" i="1"/>
  <c r="K404" i="1"/>
  <c r="I404" i="1"/>
  <c r="G404" i="1"/>
  <c r="N403" i="1"/>
  <c r="O403" i="1" s="1"/>
  <c r="M403" i="1"/>
  <c r="K403" i="1"/>
  <c r="I403" i="1"/>
  <c r="G403" i="1"/>
  <c r="O402" i="1"/>
  <c r="N402" i="1"/>
  <c r="M402" i="1"/>
  <c r="K402" i="1"/>
  <c r="I402" i="1"/>
  <c r="G402" i="1"/>
  <c r="N401" i="1"/>
  <c r="O401" i="1" s="1"/>
  <c r="M401" i="1"/>
  <c r="K401" i="1"/>
  <c r="I401" i="1"/>
  <c r="G401" i="1"/>
  <c r="P400" i="1"/>
  <c r="O400" i="1"/>
  <c r="N400" i="1"/>
  <c r="M400" i="1"/>
  <c r="K400" i="1"/>
  <c r="I400" i="1"/>
  <c r="G400" i="1"/>
  <c r="O399" i="1"/>
  <c r="N399" i="1"/>
  <c r="M399" i="1"/>
  <c r="K399" i="1"/>
  <c r="I399" i="1"/>
  <c r="G399" i="1"/>
  <c r="O398" i="1"/>
  <c r="P398" i="1" s="1"/>
  <c r="N398" i="1"/>
  <c r="M398" i="1"/>
  <c r="K398" i="1"/>
  <c r="I398" i="1"/>
  <c r="G398" i="1"/>
  <c r="N397" i="1"/>
  <c r="O397" i="1" s="1"/>
  <c r="R397" i="1" s="1"/>
  <c r="M397" i="1"/>
  <c r="K397" i="1"/>
  <c r="I397" i="1"/>
  <c r="G397" i="1"/>
  <c r="O396" i="1"/>
  <c r="P396" i="1" s="1"/>
  <c r="N396" i="1"/>
  <c r="M396" i="1"/>
  <c r="K396" i="1"/>
  <c r="I396" i="1"/>
  <c r="G396" i="1"/>
  <c r="N395" i="1"/>
  <c r="O395" i="1" s="1"/>
  <c r="M395" i="1"/>
  <c r="K395" i="1"/>
  <c r="I395" i="1"/>
  <c r="G395" i="1"/>
  <c r="N394" i="1"/>
  <c r="O394" i="1" s="1"/>
  <c r="M394" i="1"/>
  <c r="K394" i="1"/>
  <c r="I394" i="1"/>
  <c r="G394" i="1"/>
  <c r="N393" i="1"/>
  <c r="O393" i="1" s="1"/>
  <c r="M393" i="1"/>
  <c r="K393" i="1"/>
  <c r="I393" i="1"/>
  <c r="G393" i="1"/>
  <c r="N392" i="1"/>
  <c r="O392" i="1" s="1"/>
  <c r="M392" i="1"/>
  <c r="K392" i="1"/>
  <c r="I392" i="1"/>
  <c r="G392" i="1"/>
  <c r="N391" i="1"/>
  <c r="O391" i="1" s="1"/>
  <c r="R391" i="1" s="1"/>
  <c r="M391" i="1"/>
  <c r="K391" i="1"/>
  <c r="I391" i="1"/>
  <c r="G391" i="1"/>
  <c r="N390" i="1"/>
  <c r="O390" i="1" s="1"/>
  <c r="M390" i="1"/>
  <c r="K390" i="1"/>
  <c r="I390" i="1"/>
  <c r="G390" i="1"/>
  <c r="N389" i="1"/>
  <c r="O389" i="1" s="1"/>
  <c r="M389" i="1"/>
  <c r="K389" i="1"/>
  <c r="I389" i="1"/>
  <c r="G389" i="1"/>
  <c r="N388" i="1"/>
  <c r="O388" i="1" s="1"/>
  <c r="M388" i="1"/>
  <c r="K388" i="1"/>
  <c r="I388" i="1"/>
  <c r="G388" i="1"/>
  <c r="O387" i="1"/>
  <c r="P387" i="1" s="1"/>
  <c r="N387" i="1"/>
  <c r="M387" i="1"/>
  <c r="K387" i="1"/>
  <c r="I387" i="1"/>
  <c r="G387" i="1"/>
  <c r="R386" i="1"/>
  <c r="O386" i="1"/>
  <c r="P386" i="1" s="1"/>
  <c r="N386" i="1"/>
  <c r="M386" i="1"/>
  <c r="K386" i="1"/>
  <c r="I386" i="1"/>
  <c r="G386" i="1"/>
  <c r="O385" i="1"/>
  <c r="R385" i="1" s="1"/>
  <c r="N385" i="1"/>
  <c r="M385" i="1"/>
  <c r="K385" i="1"/>
  <c r="I385" i="1"/>
  <c r="G385" i="1"/>
  <c r="O384" i="1"/>
  <c r="P384" i="1" s="1"/>
  <c r="N384" i="1"/>
  <c r="M384" i="1"/>
  <c r="K384" i="1"/>
  <c r="I384" i="1"/>
  <c r="G384" i="1"/>
  <c r="N383" i="1"/>
  <c r="O383" i="1" s="1"/>
  <c r="M383" i="1"/>
  <c r="K383" i="1"/>
  <c r="I383" i="1"/>
  <c r="G383" i="1"/>
  <c r="N382" i="1"/>
  <c r="O382" i="1" s="1"/>
  <c r="M382" i="1"/>
  <c r="K382" i="1"/>
  <c r="I382" i="1"/>
  <c r="G382" i="1"/>
  <c r="O381" i="1"/>
  <c r="N381" i="1"/>
  <c r="M381" i="1"/>
  <c r="K381" i="1"/>
  <c r="I381" i="1"/>
  <c r="G381" i="1"/>
  <c r="N380" i="1"/>
  <c r="O380" i="1" s="1"/>
  <c r="M380" i="1"/>
  <c r="K380" i="1"/>
  <c r="I380" i="1"/>
  <c r="G380" i="1"/>
  <c r="N379" i="1"/>
  <c r="O379" i="1" s="1"/>
  <c r="M379" i="1"/>
  <c r="K379" i="1"/>
  <c r="I379" i="1"/>
  <c r="G379" i="1"/>
  <c r="O378" i="1"/>
  <c r="N378" i="1"/>
  <c r="M378" i="1"/>
  <c r="K378" i="1"/>
  <c r="I378" i="1"/>
  <c r="G378" i="1"/>
  <c r="O377" i="1"/>
  <c r="P377" i="1" s="1"/>
  <c r="N377" i="1"/>
  <c r="M377" i="1"/>
  <c r="K377" i="1"/>
  <c r="R377" i="1" s="1"/>
  <c r="I377" i="1"/>
  <c r="G377" i="1"/>
  <c r="N376" i="1"/>
  <c r="O376" i="1" s="1"/>
  <c r="M376" i="1"/>
  <c r="K376" i="1"/>
  <c r="I376" i="1"/>
  <c r="G376" i="1"/>
  <c r="N375" i="1"/>
  <c r="O375" i="1" s="1"/>
  <c r="P375" i="1" s="1"/>
  <c r="M375" i="1"/>
  <c r="K375" i="1"/>
  <c r="I375" i="1"/>
  <c r="G375" i="1"/>
  <c r="N374" i="1"/>
  <c r="O374" i="1" s="1"/>
  <c r="P374" i="1" s="1"/>
  <c r="M374" i="1"/>
  <c r="K374" i="1"/>
  <c r="I374" i="1"/>
  <c r="G374" i="1"/>
  <c r="P373" i="1"/>
  <c r="N373" i="1"/>
  <c r="O373" i="1" s="1"/>
  <c r="R373" i="1" s="1"/>
  <c r="M373" i="1"/>
  <c r="K373" i="1"/>
  <c r="I373" i="1"/>
  <c r="G373" i="1"/>
  <c r="R372" i="1"/>
  <c r="O372" i="1"/>
  <c r="P372" i="1" s="1"/>
  <c r="N372" i="1"/>
  <c r="M372" i="1"/>
  <c r="K372" i="1"/>
  <c r="I372" i="1"/>
  <c r="G372" i="1"/>
  <c r="N371" i="1"/>
  <c r="O371" i="1" s="1"/>
  <c r="M371" i="1"/>
  <c r="K371" i="1"/>
  <c r="I371" i="1"/>
  <c r="G371" i="1"/>
  <c r="N370" i="1"/>
  <c r="O370" i="1" s="1"/>
  <c r="M370" i="1"/>
  <c r="K370" i="1"/>
  <c r="I370" i="1"/>
  <c r="G370" i="1"/>
  <c r="N369" i="1"/>
  <c r="O369" i="1" s="1"/>
  <c r="M369" i="1"/>
  <c r="K369" i="1"/>
  <c r="I369" i="1"/>
  <c r="G369" i="1"/>
  <c r="N368" i="1"/>
  <c r="O368" i="1" s="1"/>
  <c r="M368" i="1"/>
  <c r="K368" i="1"/>
  <c r="I368" i="1"/>
  <c r="G368" i="1"/>
  <c r="N367" i="1"/>
  <c r="O367" i="1" s="1"/>
  <c r="M367" i="1"/>
  <c r="K367" i="1"/>
  <c r="I367" i="1"/>
  <c r="G367" i="1"/>
  <c r="O366" i="1"/>
  <c r="N366" i="1"/>
  <c r="M366" i="1"/>
  <c r="K366" i="1"/>
  <c r="I366" i="1"/>
  <c r="G366" i="1"/>
  <c r="N365" i="1"/>
  <c r="O365" i="1" s="1"/>
  <c r="M365" i="1"/>
  <c r="K365" i="1"/>
  <c r="I365" i="1"/>
  <c r="G365" i="1"/>
  <c r="P364" i="1"/>
  <c r="O364" i="1"/>
  <c r="N364" i="1"/>
  <c r="M364" i="1"/>
  <c r="K364" i="1"/>
  <c r="I364" i="1"/>
  <c r="G364" i="1"/>
  <c r="O363" i="1"/>
  <c r="N363" i="1"/>
  <c r="M363" i="1"/>
  <c r="K363" i="1"/>
  <c r="I363" i="1"/>
  <c r="G363" i="1"/>
  <c r="O362" i="1"/>
  <c r="P362" i="1" s="1"/>
  <c r="N362" i="1"/>
  <c r="M362" i="1"/>
  <c r="K362" i="1"/>
  <c r="I362" i="1"/>
  <c r="G362" i="1"/>
  <c r="N361" i="1"/>
  <c r="O361" i="1" s="1"/>
  <c r="R361" i="1" s="1"/>
  <c r="M361" i="1"/>
  <c r="K361" i="1"/>
  <c r="I361" i="1"/>
  <c r="G361" i="1"/>
  <c r="O360" i="1"/>
  <c r="P360" i="1" s="1"/>
  <c r="N360" i="1"/>
  <c r="M360" i="1"/>
  <c r="K360" i="1"/>
  <c r="I360" i="1"/>
  <c r="G360" i="1"/>
  <c r="N359" i="1"/>
  <c r="O359" i="1" s="1"/>
  <c r="M359" i="1"/>
  <c r="K359" i="1"/>
  <c r="I359" i="1"/>
  <c r="G359" i="1"/>
  <c r="O358" i="1"/>
  <c r="R358" i="1" s="1"/>
  <c r="N358" i="1"/>
  <c r="M358" i="1"/>
  <c r="K358" i="1"/>
  <c r="I358" i="1"/>
  <c r="G358" i="1"/>
  <c r="N357" i="1"/>
  <c r="O357" i="1" s="1"/>
  <c r="M357" i="1"/>
  <c r="K357" i="1"/>
  <c r="I357" i="1"/>
  <c r="G357" i="1"/>
  <c r="O356" i="1"/>
  <c r="P356" i="1" s="1"/>
  <c r="N356" i="1"/>
  <c r="M356" i="1"/>
  <c r="K356" i="1"/>
  <c r="I356" i="1"/>
  <c r="G356" i="1"/>
  <c r="O355" i="1"/>
  <c r="R355" i="1" s="1"/>
  <c r="N355" i="1"/>
  <c r="M355" i="1"/>
  <c r="K355" i="1"/>
  <c r="I355" i="1"/>
  <c r="G355" i="1"/>
  <c r="N354" i="1"/>
  <c r="O354" i="1" s="1"/>
  <c r="M354" i="1"/>
  <c r="K354" i="1"/>
  <c r="I354" i="1"/>
  <c r="G354" i="1"/>
  <c r="N353" i="1"/>
  <c r="O353" i="1" s="1"/>
  <c r="M353" i="1"/>
  <c r="K353" i="1"/>
  <c r="I353" i="1"/>
  <c r="G353" i="1"/>
  <c r="N352" i="1"/>
  <c r="O352" i="1" s="1"/>
  <c r="P352" i="1" s="1"/>
  <c r="M352" i="1"/>
  <c r="K352" i="1"/>
  <c r="I352" i="1"/>
  <c r="G352" i="1"/>
  <c r="O351" i="1"/>
  <c r="N351" i="1"/>
  <c r="M351" i="1"/>
  <c r="K351" i="1"/>
  <c r="I351" i="1"/>
  <c r="G351" i="1"/>
  <c r="O350" i="1"/>
  <c r="P350" i="1" s="1"/>
  <c r="N350" i="1"/>
  <c r="M350" i="1"/>
  <c r="K350" i="1"/>
  <c r="I350" i="1"/>
  <c r="G350" i="1"/>
  <c r="O349" i="1"/>
  <c r="R349" i="1" s="1"/>
  <c r="N349" i="1"/>
  <c r="M349" i="1"/>
  <c r="K349" i="1"/>
  <c r="I349" i="1"/>
  <c r="G349" i="1"/>
  <c r="R348" i="1"/>
  <c r="O348" i="1"/>
  <c r="P348" i="1" s="1"/>
  <c r="N348" i="1"/>
  <c r="M348" i="1"/>
  <c r="K348" i="1"/>
  <c r="I348" i="1"/>
  <c r="G348" i="1"/>
  <c r="R347" i="1"/>
  <c r="O347" i="1"/>
  <c r="P347" i="1" s="1"/>
  <c r="N347" i="1"/>
  <c r="M347" i="1"/>
  <c r="K347" i="1"/>
  <c r="I347" i="1"/>
  <c r="G347" i="1"/>
  <c r="O346" i="1"/>
  <c r="R346" i="1" s="1"/>
  <c r="N346" i="1"/>
  <c r="M346" i="1"/>
  <c r="K346" i="1"/>
  <c r="I346" i="1"/>
  <c r="G346" i="1"/>
  <c r="N345" i="1"/>
  <c r="O345" i="1" s="1"/>
  <c r="M345" i="1"/>
  <c r="K345" i="1"/>
  <c r="I345" i="1"/>
  <c r="G345" i="1"/>
  <c r="N344" i="1"/>
  <c r="O344" i="1" s="1"/>
  <c r="M344" i="1"/>
  <c r="K344" i="1"/>
  <c r="I344" i="1"/>
  <c r="G344" i="1"/>
  <c r="O343" i="1"/>
  <c r="R343" i="1" s="1"/>
  <c r="N343" i="1"/>
  <c r="M343" i="1"/>
  <c r="K343" i="1"/>
  <c r="I343" i="1"/>
  <c r="G343" i="1"/>
  <c r="N342" i="1"/>
  <c r="O342" i="1" s="1"/>
  <c r="M342" i="1"/>
  <c r="K342" i="1"/>
  <c r="I342" i="1"/>
  <c r="G342" i="1"/>
  <c r="R341" i="1"/>
  <c r="O341" i="1"/>
  <c r="P341" i="1" s="1"/>
  <c r="N341" i="1"/>
  <c r="M341" i="1"/>
  <c r="K341" i="1"/>
  <c r="I341" i="1"/>
  <c r="G341" i="1"/>
  <c r="O340" i="1"/>
  <c r="R340" i="1" s="1"/>
  <c r="N340" i="1"/>
  <c r="M340" i="1"/>
  <c r="K340" i="1"/>
  <c r="I340" i="1"/>
  <c r="G340" i="1"/>
  <c r="N339" i="1"/>
  <c r="O339" i="1" s="1"/>
  <c r="P339" i="1" s="1"/>
  <c r="M339" i="1"/>
  <c r="K339" i="1"/>
  <c r="R339" i="1" s="1"/>
  <c r="I339" i="1"/>
  <c r="G339" i="1"/>
  <c r="N338" i="1"/>
  <c r="O338" i="1" s="1"/>
  <c r="P338" i="1" s="1"/>
  <c r="M338" i="1"/>
  <c r="K338" i="1"/>
  <c r="I338" i="1"/>
  <c r="G338" i="1"/>
  <c r="N337" i="1"/>
  <c r="O337" i="1" s="1"/>
  <c r="M337" i="1"/>
  <c r="K337" i="1"/>
  <c r="I337" i="1"/>
  <c r="G337" i="1"/>
  <c r="O336" i="1"/>
  <c r="P336" i="1" s="1"/>
  <c r="N336" i="1"/>
  <c r="M336" i="1"/>
  <c r="K336" i="1"/>
  <c r="I336" i="1"/>
  <c r="G336" i="1"/>
  <c r="O335" i="1"/>
  <c r="P335" i="1" s="1"/>
  <c r="N335" i="1"/>
  <c r="M335" i="1"/>
  <c r="K335" i="1"/>
  <c r="I335" i="1"/>
  <c r="G335" i="1"/>
  <c r="P334" i="1"/>
  <c r="O334" i="1"/>
  <c r="N334" i="1"/>
  <c r="M334" i="1"/>
  <c r="K334" i="1"/>
  <c r="R334" i="1" s="1"/>
  <c r="I334" i="1"/>
  <c r="G334" i="1"/>
  <c r="N333" i="1"/>
  <c r="O333" i="1" s="1"/>
  <c r="M333" i="1"/>
  <c r="K333" i="1"/>
  <c r="I333" i="1"/>
  <c r="G333" i="1"/>
  <c r="N332" i="1"/>
  <c r="O332" i="1" s="1"/>
  <c r="M332" i="1"/>
  <c r="K332" i="1"/>
  <c r="I332" i="1"/>
  <c r="G332" i="1"/>
  <c r="O331" i="1"/>
  <c r="N331" i="1"/>
  <c r="M331" i="1"/>
  <c r="K331" i="1"/>
  <c r="I331" i="1"/>
  <c r="G331" i="1"/>
  <c r="O330" i="1"/>
  <c r="P330" i="1" s="1"/>
  <c r="N330" i="1"/>
  <c r="M330" i="1"/>
  <c r="K330" i="1"/>
  <c r="I330" i="1"/>
  <c r="G330" i="1"/>
  <c r="N329" i="1"/>
  <c r="O329" i="1" s="1"/>
  <c r="M329" i="1"/>
  <c r="K329" i="1"/>
  <c r="I329" i="1"/>
  <c r="G329" i="1"/>
  <c r="P328" i="1"/>
  <c r="O328" i="1"/>
  <c r="R328" i="1" s="1"/>
  <c r="N328" i="1"/>
  <c r="M328" i="1"/>
  <c r="K328" i="1"/>
  <c r="I328" i="1"/>
  <c r="G328" i="1"/>
  <c r="N327" i="1"/>
  <c r="O327" i="1" s="1"/>
  <c r="M327" i="1"/>
  <c r="K327" i="1"/>
  <c r="I327" i="1"/>
  <c r="G327" i="1"/>
  <c r="O326" i="1"/>
  <c r="P326" i="1" s="1"/>
  <c r="N326" i="1"/>
  <c r="M326" i="1"/>
  <c r="K326" i="1"/>
  <c r="R326" i="1" s="1"/>
  <c r="I326" i="1"/>
  <c r="G326" i="1"/>
  <c r="R325" i="1"/>
  <c r="P325" i="1"/>
  <c r="N325" i="1"/>
  <c r="O325" i="1" s="1"/>
  <c r="M325" i="1"/>
  <c r="K325" i="1"/>
  <c r="I325" i="1"/>
  <c r="G325" i="1"/>
  <c r="N324" i="1"/>
  <c r="O324" i="1" s="1"/>
  <c r="M324" i="1"/>
  <c r="K324" i="1"/>
  <c r="I324" i="1"/>
  <c r="G324" i="1"/>
  <c r="N323" i="1"/>
  <c r="O323" i="1" s="1"/>
  <c r="M323" i="1"/>
  <c r="K323" i="1"/>
  <c r="I323" i="1"/>
  <c r="G323" i="1"/>
  <c r="N322" i="1"/>
  <c r="O322" i="1" s="1"/>
  <c r="M322" i="1"/>
  <c r="K322" i="1"/>
  <c r="I322" i="1"/>
  <c r="G322" i="1"/>
  <c r="N321" i="1"/>
  <c r="O321" i="1" s="1"/>
  <c r="P321" i="1" s="1"/>
  <c r="M321" i="1"/>
  <c r="K321" i="1"/>
  <c r="R321" i="1" s="1"/>
  <c r="I321" i="1"/>
  <c r="G321" i="1"/>
  <c r="O320" i="1"/>
  <c r="P320" i="1" s="1"/>
  <c r="N320" i="1"/>
  <c r="M320" i="1"/>
  <c r="K320" i="1"/>
  <c r="R320" i="1" s="1"/>
  <c r="I320" i="1"/>
  <c r="G320" i="1"/>
  <c r="N319" i="1"/>
  <c r="O319" i="1" s="1"/>
  <c r="M319" i="1"/>
  <c r="K319" i="1"/>
  <c r="I319" i="1"/>
  <c r="G319" i="1"/>
  <c r="N318" i="1"/>
  <c r="O318" i="1" s="1"/>
  <c r="M318" i="1"/>
  <c r="K318" i="1"/>
  <c r="I318" i="1"/>
  <c r="G318" i="1"/>
  <c r="N317" i="1"/>
  <c r="O317" i="1" s="1"/>
  <c r="M317" i="1"/>
  <c r="K317" i="1"/>
  <c r="I317" i="1"/>
  <c r="G317" i="1"/>
  <c r="N316" i="1"/>
  <c r="O316" i="1" s="1"/>
  <c r="P316" i="1" s="1"/>
  <c r="M316" i="1"/>
  <c r="K316" i="1"/>
  <c r="I316" i="1"/>
  <c r="G316" i="1"/>
  <c r="O315" i="1"/>
  <c r="N315" i="1"/>
  <c r="M315" i="1"/>
  <c r="K315" i="1"/>
  <c r="I315" i="1"/>
  <c r="G315" i="1"/>
  <c r="N314" i="1"/>
  <c r="O314" i="1" s="1"/>
  <c r="M314" i="1"/>
  <c r="K314" i="1"/>
  <c r="I314" i="1"/>
  <c r="G314" i="1"/>
  <c r="R313" i="1"/>
  <c r="O313" i="1"/>
  <c r="P313" i="1" s="1"/>
  <c r="N313" i="1"/>
  <c r="M313" i="1"/>
  <c r="K313" i="1"/>
  <c r="I313" i="1"/>
  <c r="G313" i="1"/>
  <c r="R312" i="1"/>
  <c r="O312" i="1"/>
  <c r="P312" i="1" s="1"/>
  <c r="N312" i="1"/>
  <c r="M312" i="1"/>
  <c r="K312" i="1"/>
  <c r="I312" i="1"/>
  <c r="G312" i="1"/>
  <c r="O311" i="1"/>
  <c r="P311" i="1" s="1"/>
  <c r="N311" i="1"/>
  <c r="M311" i="1"/>
  <c r="K311" i="1"/>
  <c r="I311" i="1"/>
  <c r="G311" i="1"/>
  <c r="O310" i="1"/>
  <c r="N310" i="1"/>
  <c r="M310" i="1"/>
  <c r="K310" i="1"/>
  <c r="I310" i="1"/>
  <c r="G310" i="1"/>
  <c r="O309" i="1"/>
  <c r="N309" i="1"/>
  <c r="M309" i="1"/>
  <c r="K309" i="1"/>
  <c r="I309" i="1"/>
  <c r="G309" i="1"/>
  <c r="O308" i="1"/>
  <c r="N308" i="1"/>
  <c r="M308" i="1"/>
  <c r="K308" i="1"/>
  <c r="I308" i="1"/>
  <c r="G308" i="1"/>
  <c r="N307" i="1"/>
  <c r="O307" i="1" s="1"/>
  <c r="R307" i="1" s="1"/>
  <c r="M307" i="1"/>
  <c r="K307" i="1"/>
  <c r="I307" i="1"/>
  <c r="G307" i="1"/>
  <c r="O306" i="1"/>
  <c r="N306" i="1"/>
  <c r="M306" i="1"/>
  <c r="K306" i="1"/>
  <c r="I306" i="1"/>
  <c r="G306" i="1"/>
  <c r="O305" i="1"/>
  <c r="P305" i="1" s="1"/>
  <c r="N305" i="1"/>
  <c r="M305" i="1"/>
  <c r="K305" i="1"/>
  <c r="I305" i="1"/>
  <c r="G305" i="1"/>
  <c r="O304" i="1"/>
  <c r="N304" i="1"/>
  <c r="M304" i="1"/>
  <c r="K304" i="1"/>
  <c r="I304" i="1"/>
  <c r="G304" i="1"/>
  <c r="R303" i="1"/>
  <c r="N303" i="1"/>
  <c r="O303" i="1" s="1"/>
  <c r="P303" i="1" s="1"/>
  <c r="M303" i="1"/>
  <c r="K303" i="1"/>
  <c r="I303" i="1"/>
  <c r="G303" i="1"/>
  <c r="N302" i="1"/>
  <c r="O302" i="1" s="1"/>
  <c r="M302" i="1"/>
  <c r="K302" i="1"/>
  <c r="I302" i="1"/>
  <c r="G302" i="1"/>
  <c r="N301" i="1"/>
  <c r="O301" i="1" s="1"/>
  <c r="M301" i="1"/>
  <c r="K301" i="1"/>
  <c r="I301" i="1"/>
  <c r="G301" i="1"/>
  <c r="N300" i="1"/>
  <c r="O300" i="1" s="1"/>
  <c r="P300" i="1" s="1"/>
  <c r="M300" i="1"/>
  <c r="K300" i="1"/>
  <c r="I300" i="1"/>
  <c r="G300" i="1"/>
  <c r="O299" i="1"/>
  <c r="P299" i="1" s="1"/>
  <c r="N299" i="1"/>
  <c r="M299" i="1"/>
  <c r="K299" i="1"/>
  <c r="R299" i="1" s="1"/>
  <c r="I299" i="1"/>
  <c r="G299" i="1"/>
  <c r="N298" i="1"/>
  <c r="O298" i="1" s="1"/>
  <c r="M298" i="1"/>
  <c r="K298" i="1"/>
  <c r="I298" i="1"/>
  <c r="G298" i="1"/>
  <c r="O297" i="1"/>
  <c r="P297" i="1" s="1"/>
  <c r="N297" i="1"/>
  <c r="M297" i="1"/>
  <c r="K297" i="1"/>
  <c r="I297" i="1"/>
  <c r="G297" i="1"/>
  <c r="O296" i="1"/>
  <c r="P296" i="1" s="1"/>
  <c r="N296" i="1"/>
  <c r="M296" i="1"/>
  <c r="K296" i="1"/>
  <c r="I296" i="1"/>
  <c r="G296" i="1"/>
  <c r="N295" i="1"/>
  <c r="O295" i="1" s="1"/>
  <c r="M295" i="1"/>
  <c r="K295" i="1"/>
  <c r="I295" i="1"/>
  <c r="G295" i="1"/>
  <c r="O294" i="1"/>
  <c r="P294" i="1" s="1"/>
  <c r="N294" i="1"/>
  <c r="M294" i="1"/>
  <c r="K294" i="1"/>
  <c r="I294" i="1"/>
  <c r="G294" i="1"/>
  <c r="N293" i="1"/>
  <c r="O293" i="1" s="1"/>
  <c r="M293" i="1"/>
  <c r="K293" i="1"/>
  <c r="I293" i="1"/>
  <c r="G293" i="1"/>
  <c r="P292" i="1"/>
  <c r="O292" i="1"/>
  <c r="N292" i="1"/>
  <c r="M292" i="1"/>
  <c r="K292" i="1"/>
  <c r="I292" i="1"/>
  <c r="G292" i="1"/>
  <c r="N291" i="1"/>
  <c r="O291" i="1" s="1"/>
  <c r="M291" i="1"/>
  <c r="K291" i="1"/>
  <c r="I291" i="1"/>
  <c r="G291" i="1"/>
  <c r="O290" i="1"/>
  <c r="N290" i="1"/>
  <c r="M290" i="1"/>
  <c r="K290" i="1"/>
  <c r="I290" i="1"/>
  <c r="G290" i="1"/>
  <c r="R289" i="1"/>
  <c r="N289" i="1"/>
  <c r="O289" i="1" s="1"/>
  <c r="P289" i="1" s="1"/>
  <c r="M289" i="1"/>
  <c r="K289" i="1"/>
  <c r="I289" i="1"/>
  <c r="G289" i="1"/>
  <c r="R288" i="1"/>
  <c r="O288" i="1"/>
  <c r="P288" i="1" s="1"/>
  <c r="N288" i="1"/>
  <c r="M288" i="1"/>
  <c r="K288" i="1"/>
  <c r="I288" i="1"/>
  <c r="G288" i="1"/>
  <c r="N287" i="1"/>
  <c r="O287" i="1" s="1"/>
  <c r="M287" i="1"/>
  <c r="K287" i="1"/>
  <c r="I287" i="1"/>
  <c r="G287" i="1"/>
  <c r="N286" i="1"/>
  <c r="O286" i="1" s="1"/>
  <c r="M286" i="1"/>
  <c r="K286" i="1"/>
  <c r="I286" i="1"/>
  <c r="G286" i="1"/>
  <c r="N285" i="1"/>
  <c r="O285" i="1" s="1"/>
  <c r="M285" i="1"/>
  <c r="K285" i="1"/>
  <c r="I285" i="1"/>
  <c r="G285" i="1"/>
  <c r="O284" i="1"/>
  <c r="P284" i="1" s="1"/>
  <c r="N284" i="1"/>
  <c r="M284" i="1"/>
  <c r="K284" i="1"/>
  <c r="I284" i="1"/>
  <c r="G284" i="1"/>
  <c r="P283" i="1"/>
  <c r="O283" i="1"/>
  <c r="R283" i="1" s="1"/>
  <c r="N283" i="1"/>
  <c r="M283" i="1"/>
  <c r="K283" i="1"/>
  <c r="I283" i="1"/>
  <c r="G283" i="1"/>
  <c r="R282" i="1"/>
  <c r="N282" i="1"/>
  <c r="O282" i="1" s="1"/>
  <c r="P282" i="1" s="1"/>
  <c r="M282" i="1"/>
  <c r="K282" i="1"/>
  <c r="I282" i="1"/>
  <c r="G282" i="1"/>
  <c r="N281" i="1"/>
  <c r="O281" i="1" s="1"/>
  <c r="M281" i="1"/>
  <c r="K281" i="1"/>
  <c r="I281" i="1"/>
  <c r="G281" i="1"/>
  <c r="N280" i="1"/>
  <c r="O280" i="1" s="1"/>
  <c r="P280" i="1" s="1"/>
  <c r="M280" i="1"/>
  <c r="K280" i="1"/>
  <c r="I280" i="1"/>
  <c r="G280" i="1"/>
  <c r="N279" i="1"/>
  <c r="O279" i="1" s="1"/>
  <c r="M279" i="1"/>
  <c r="K279" i="1"/>
  <c r="I279" i="1"/>
  <c r="G279" i="1"/>
  <c r="O278" i="1"/>
  <c r="P278" i="1" s="1"/>
  <c r="N278" i="1"/>
  <c r="M278" i="1"/>
  <c r="K278" i="1"/>
  <c r="R278" i="1" s="1"/>
  <c r="I278" i="1"/>
  <c r="G278" i="1"/>
  <c r="O277" i="1"/>
  <c r="R277" i="1" s="1"/>
  <c r="N277" i="1"/>
  <c r="M277" i="1"/>
  <c r="K277" i="1"/>
  <c r="I277" i="1"/>
  <c r="G277" i="1"/>
  <c r="R276" i="1"/>
  <c r="O276" i="1"/>
  <c r="P276" i="1" s="1"/>
  <c r="N276" i="1"/>
  <c r="M276" i="1"/>
  <c r="K276" i="1"/>
  <c r="I276" i="1"/>
  <c r="G276" i="1"/>
  <c r="O275" i="1"/>
  <c r="P275" i="1" s="1"/>
  <c r="N275" i="1"/>
  <c r="M275" i="1"/>
  <c r="K275" i="1"/>
  <c r="I275" i="1"/>
  <c r="G275" i="1"/>
  <c r="R274" i="1"/>
  <c r="O274" i="1"/>
  <c r="P274" i="1" s="1"/>
  <c r="N274" i="1"/>
  <c r="M274" i="1"/>
  <c r="K274" i="1"/>
  <c r="I274" i="1"/>
  <c r="G274" i="1"/>
  <c r="N273" i="1"/>
  <c r="O273" i="1" s="1"/>
  <c r="M273" i="1"/>
  <c r="K273" i="1"/>
  <c r="I273" i="1"/>
  <c r="G273" i="1"/>
  <c r="N272" i="1"/>
  <c r="O272" i="1" s="1"/>
  <c r="M272" i="1"/>
  <c r="K272" i="1"/>
  <c r="I272" i="1"/>
  <c r="G272" i="1"/>
  <c r="O271" i="1"/>
  <c r="N271" i="1"/>
  <c r="M271" i="1"/>
  <c r="K271" i="1"/>
  <c r="I271" i="1"/>
  <c r="G271" i="1"/>
  <c r="N270" i="1"/>
  <c r="O270" i="1" s="1"/>
  <c r="M270" i="1"/>
  <c r="K270" i="1"/>
  <c r="I270" i="1"/>
  <c r="G270" i="1"/>
  <c r="N269" i="1"/>
  <c r="O269" i="1" s="1"/>
  <c r="P269" i="1" s="1"/>
  <c r="M269" i="1"/>
  <c r="K269" i="1"/>
  <c r="R269" i="1" s="1"/>
  <c r="I269" i="1"/>
  <c r="G269" i="1"/>
  <c r="N268" i="1"/>
  <c r="O268" i="1" s="1"/>
  <c r="M268" i="1"/>
  <c r="K268" i="1"/>
  <c r="I268" i="1"/>
  <c r="G268" i="1"/>
  <c r="N267" i="1"/>
  <c r="O267" i="1" s="1"/>
  <c r="M267" i="1"/>
  <c r="K267" i="1"/>
  <c r="I267" i="1"/>
  <c r="G267" i="1"/>
  <c r="N266" i="1"/>
  <c r="O266" i="1" s="1"/>
  <c r="R266" i="1" s="1"/>
  <c r="M266" i="1"/>
  <c r="K266" i="1"/>
  <c r="I266" i="1"/>
  <c r="G266" i="1"/>
  <c r="P265" i="1"/>
  <c r="N265" i="1"/>
  <c r="O265" i="1" s="1"/>
  <c r="R265" i="1" s="1"/>
  <c r="M265" i="1"/>
  <c r="K265" i="1"/>
  <c r="I265" i="1"/>
  <c r="G265" i="1"/>
  <c r="O264" i="1"/>
  <c r="N264" i="1"/>
  <c r="M264" i="1"/>
  <c r="K264" i="1"/>
  <c r="I264" i="1"/>
  <c r="G264" i="1"/>
  <c r="N263" i="1"/>
  <c r="O263" i="1" s="1"/>
  <c r="P263" i="1" s="1"/>
  <c r="M263" i="1"/>
  <c r="K263" i="1"/>
  <c r="I263" i="1"/>
  <c r="G263" i="1"/>
  <c r="N262" i="1"/>
  <c r="O262" i="1" s="1"/>
  <c r="R262" i="1" s="1"/>
  <c r="M262" i="1"/>
  <c r="K262" i="1"/>
  <c r="I262" i="1"/>
  <c r="G262" i="1"/>
  <c r="P261" i="1"/>
  <c r="O261" i="1"/>
  <c r="R261" i="1" s="1"/>
  <c r="N261" i="1"/>
  <c r="M261" i="1"/>
  <c r="K261" i="1"/>
  <c r="I261" i="1"/>
  <c r="G261" i="1"/>
  <c r="N260" i="1"/>
  <c r="O260" i="1" s="1"/>
  <c r="M260" i="1"/>
  <c r="K260" i="1"/>
  <c r="I260" i="1"/>
  <c r="G260" i="1"/>
  <c r="N259" i="1"/>
  <c r="O259" i="1" s="1"/>
  <c r="M259" i="1"/>
  <c r="K259" i="1"/>
  <c r="I259" i="1"/>
  <c r="G259" i="1"/>
  <c r="N258" i="1"/>
  <c r="O258" i="1" s="1"/>
  <c r="M258" i="1"/>
  <c r="K258" i="1"/>
  <c r="I258" i="1"/>
  <c r="G258" i="1"/>
  <c r="N257" i="1"/>
  <c r="O257" i="1" s="1"/>
  <c r="R257" i="1" s="1"/>
  <c r="M257" i="1"/>
  <c r="K257" i="1"/>
  <c r="I257" i="1"/>
  <c r="G257" i="1"/>
  <c r="P256" i="1"/>
  <c r="N256" i="1"/>
  <c r="O256" i="1" s="1"/>
  <c r="M256" i="1"/>
  <c r="K256" i="1"/>
  <c r="R256" i="1" s="1"/>
  <c r="I256" i="1"/>
  <c r="G256" i="1"/>
  <c r="O255" i="1"/>
  <c r="N255" i="1"/>
  <c r="M255" i="1"/>
  <c r="K255" i="1"/>
  <c r="I255" i="1"/>
  <c r="G255" i="1"/>
  <c r="N254" i="1"/>
  <c r="O254" i="1" s="1"/>
  <c r="R254" i="1" s="1"/>
  <c r="M254" i="1"/>
  <c r="K254" i="1"/>
  <c r="I254" i="1"/>
  <c r="G254" i="1"/>
  <c r="N253" i="1"/>
  <c r="O253" i="1" s="1"/>
  <c r="M253" i="1"/>
  <c r="K253" i="1"/>
  <c r="I253" i="1"/>
  <c r="G253" i="1"/>
  <c r="O252" i="1"/>
  <c r="N252" i="1"/>
  <c r="M252" i="1"/>
  <c r="K252" i="1"/>
  <c r="I252" i="1"/>
  <c r="G252" i="1"/>
  <c r="N251" i="1"/>
  <c r="O251" i="1" s="1"/>
  <c r="P251" i="1" s="1"/>
  <c r="M251" i="1"/>
  <c r="K251" i="1"/>
  <c r="R251" i="1" s="1"/>
  <c r="I251" i="1"/>
  <c r="G251" i="1"/>
  <c r="P250" i="1"/>
  <c r="N250" i="1"/>
  <c r="O250" i="1" s="1"/>
  <c r="M250" i="1"/>
  <c r="K250" i="1"/>
  <c r="I250" i="1"/>
  <c r="G250" i="1"/>
  <c r="O249" i="1"/>
  <c r="R249" i="1" s="1"/>
  <c r="N249" i="1"/>
  <c r="M249" i="1"/>
  <c r="K249" i="1"/>
  <c r="I249" i="1"/>
  <c r="G249" i="1"/>
  <c r="R248" i="1"/>
  <c r="P248" i="1"/>
  <c r="N248" i="1"/>
  <c r="O248" i="1" s="1"/>
  <c r="M248" i="1"/>
  <c r="K248" i="1"/>
  <c r="I248" i="1"/>
  <c r="G248" i="1"/>
  <c r="N247" i="1"/>
  <c r="O247" i="1" s="1"/>
  <c r="M247" i="1"/>
  <c r="K247" i="1"/>
  <c r="I247" i="1"/>
  <c r="G247" i="1"/>
  <c r="N246" i="1"/>
  <c r="O246" i="1" s="1"/>
  <c r="M246" i="1"/>
  <c r="K246" i="1"/>
  <c r="I246" i="1"/>
  <c r="G246" i="1"/>
  <c r="R245" i="1"/>
  <c r="N245" i="1"/>
  <c r="O245" i="1" s="1"/>
  <c r="P245" i="1" s="1"/>
  <c r="M245" i="1"/>
  <c r="K245" i="1"/>
  <c r="I245" i="1"/>
  <c r="G245" i="1"/>
  <c r="N244" i="1"/>
  <c r="O244" i="1" s="1"/>
  <c r="M244" i="1"/>
  <c r="K244" i="1"/>
  <c r="I244" i="1"/>
  <c r="G244" i="1"/>
  <c r="O243" i="1"/>
  <c r="N243" i="1"/>
  <c r="M243" i="1"/>
  <c r="K243" i="1"/>
  <c r="I243" i="1"/>
  <c r="G243" i="1"/>
  <c r="R242" i="1"/>
  <c r="N242" i="1"/>
  <c r="O242" i="1" s="1"/>
  <c r="P242" i="1" s="1"/>
  <c r="M242" i="1"/>
  <c r="K242" i="1"/>
  <c r="I242" i="1"/>
  <c r="G242" i="1"/>
  <c r="N241" i="1"/>
  <c r="O241" i="1" s="1"/>
  <c r="M241" i="1"/>
  <c r="K241" i="1"/>
  <c r="I241" i="1"/>
  <c r="G241" i="1"/>
  <c r="N240" i="1"/>
  <c r="O240" i="1" s="1"/>
  <c r="M240" i="1"/>
  <c r="K240" i="1"/>
  <c r="I240" i="1"/>
  <c r="G240" i="1"/>
  <c r="N239" i="1"/>
  <c r="O239" i="1" s="1"/>
  <c r="P239" i="1" s="1"/>
  <c r="M239" i="1"/>
  <c r="K239" i="1"/>
  <c r="I239" i="1"/>
  <c r="G239" i="1"/>
  <c r="N238" i="1"/>
  <c r="O238" i="1" s="1"/>
  <c r="P238" i="1" s="1"/>
  <c r="M238" i="1"/>
  <c r="K238" i="1"/>
  <c r="I238" i="1"/>
  <c r="G238" i="1"/>
  <c r="O237" i="1"/>
  <c r="N237" i="1"/>
  <c r="M237" i="1"/>
  <c r="K237" i="1"/>
  <c r="I237" i="1"/>
  <c r="G237" i="1"/>
  <c r="N236" i="1"/>
  <c r="O236" i="1" s="1"/>
  <c r="R236" i="1" s="1"/>
  <c r="M236" i="1"/>
  <c r="K236" i="1"/>
  <c r="I236" i="1"/>
  <c r="G236" i="1"/>
  <c r="O235" i="1"/>
  <c r="N235" i="1"/>
  <c r="M235" i="1"/>
  <c r="K235" i="1"/>
  <c r="I235" i="1"/>
  <c r="G235" i="1"/>
  <c r="N234" i="1"/>
  <c r="O234" i="1" s="1"/>
  <c r="M234" i="1"/>
  <c r="K234" i="1"/>
  <c r="I234" i="1"/>
  <c r="G234" i="1"/>
  <c r="R233" i="1"/>
  <c r="N233" i="1"/>
  <c r="O233" i="1" s="1"/>
  <c r="P233" i="1" s="1"/>
  <c r="M233" i="1"/>
  <c r="K233" i="1"/>
  <c r="I233" i="1"/>
  <c r="G233" i="1"/>
  <c r="N232" i="1"/>
  <c r="O232" i="1" s="1"/>
  <c r="M232" i="1"/>
  <c r="K232" i="1"/>
  <c r="I232" i="1"/>
  <c r="G232" i="1"/>
  <c r="N231" i="1"/>
  <c r="O231" i="1" s="1"/>
  <c r="M231" i="1"/>
  <c r="K231" i="1"/>
  <c r="I231" i="1"/>
  <c r="G231" i="1"/>
  <c r="R230" i="1"/>
  <c r="P230" i="1"/>
  <c r="N230" i="1"/>
  <c r="O230" i="1" s="1"/>
  <c r="M230" i="1"/>
  <c r="K230" i="1"/>
  <c r="I230" i="1"/>
  <c r="G230" i="1"/>
  <c r="N229" i="1"/>
  <c r="O229" i="1" s="1"/>
  <c r="M229" i="1"/>
  <c r="K229" i="1"/>
  <c r="I229" i="1"/>
  <c r="G229" i="1"/>
  <c r="O228" i="1"/>
  <c r="N228" i="1"/>
  <c r="M228" i="1"/>
  <c r="K228" i="1"/>
  <c r="I228" i="1"/>
  <c r="G228" i="1"/>
  <c r="N227" i="1"/>
  <c r="O227" i="1" s="1"/>
  <c r="P227" i="1" s="1"/>
  <c r="M227" i="1"/>
  <c r="K227" i="1"/>
  <c r="I227" i="1"/>
  <c r="G227" i="1"/>
  <c r="R226" i="1"/>
  <c r="N226" i="1"/>
  <c r="O226" i="1" s="1"/>
  <c r="P226" i="1" s="1"/>
  <c r="M226" i="1"/>
  <c r="K226" i="1"/>
  <c r="I226" i="1"/>
  <c r="G226" i="1"/>
  <c r="P225" i="1"/>
  <c r="O225" i="1"/>
  <c r="R225" i="1" s="1"/>
  <c r="N225" i="1"/>
  <c r="M225" i="1"/>
  <c r="K225" i="1"/>
  <c r="I225" i="1"/>
  <c r="G225" i="1"/>
  <c r="N224" i="1"/>
  <c r="O224" i="1" s="1"/>
  <c r="M224" i="1"/>
  <c r="K224" i="1"/>
  <c r="I224" i="1"/>
  <c r="G224" i="1"/>
  <c r="O223" i="1"/>
  <c r="N223" i="1"/>
  <c r="M223" i="1"/>
  <c r="K223" i="1"/>
  <c r="I223" i="1"/>
  <c r="G223" i="1"/>
  <c r="N222" i="1"/>
  <c r="O222" i="1" s="1"/>
  <c r="M222" i="1"/>
  <c r="K222" i="1"/>
  <c r="I222" i="1"/>
  <c r="G222" i="1"/>
  <c r="N221" i="1"/>
  <c r="O221" i="1" s="1"/>
  <c r="R221" i="1" s="1"/>
  <c r="M221" i="1"/>
  <c r="K221" i="1"/>
  <c r="I221" i="1"/>
  <c r="G221" i="1"/>
  <c r="N220" i="1"/>
  <c r="O220" i="1" s="1"/>
  <c r="R220" i="1" s="1"/>
  <c r="M220" i="1"/>
  <c r="K220" i="1"/>
  <c r="I220" i="1"/>
  <c r="G220" i="1"/>
  <c r="O219" i="1"/>
  <c r="N219" i="1"/>
  <c r="M219" i="1"/>
  <c r="K219" i="1"/>
  <c r="I219" i="1"/>
  <c r="G219" i="1"/>
  <c r="N218" i="1"/>
  <c r="O218" i="1" s="1"/>
  <c r="R218" i="1" s="1"/>
  <c r="M218" i="1"/>
  <c r="K218" i="1"/>
  <c r="I218" i="1"/>
  <c r="G218" i="1"/>
  <c r="N217" i="1"/>
  <c r="O217" i="1" s="1"/>
  <c r="M217" i="1"/>
  <c r="K217" i="1"/>
  <c r="I217" i="1"/>
  <c r="G217" i="1"/>
  <c r="N216" i="1"/>
  <c r="O216" i="1" s="1"/>
  <c r="M216" i="1"/>
  <c r="K216" i="1"/>
  <c r="I216" i="1"/>
  <c r="G216" i="1"/>
  <c r="N215" i="1"/>
  <c r="O215" i="1" s="1"/>
  <c r="P215" i="1" s="1"/>
  <c r="M215" i="1"/>
  <c r="K215" i="1"/>
  <c r="R215" i="1" s="1"/>
  <c r="I215" i="1"/>
  <c r="G215" i="1"/>
  <c r="P214" i="1"/>
  <c r="N214" i="1"/>
  <c r="O214" i="1" s="1"/>
  <c r="M214" i="1"/>
  <c r="K214" i="1"/>
  <c r="R214" i="1" s="1"/>
  <c r="I214" i="1"/>
  <c r="G214" i="1"/>
  <c r="O213" i="1"/>
  <c r="N213" i="1"/>
  <c r="M213" i="1"/>
  <c r="K213" i="1"/>
  <c r="I213" i="1"/>
  <c r="G213" i="1"/>
  <c r="R212" i="1"/>
  <c r="P212" i="1"/>
  <c r="N212" i="1"/>
  <c r="O212" i="1" s="1"/>
  <c r="M212" i="1"/>
  <c r="K212" i="1"/>
  <c r="I212" i="1"/>
  <c r="G212" i="1"/>
  <c r="P211" i="1"/>
  <c r="O211" i="1"/>
  <c r="N211" i="1"/>
  <c r="M211" i="1"/>
  <c r="K211" i="1"/>
  <c r="I211" i="1"/>
  <c r="G211" i="1"/>
  <c r="N210" i="1"/>
  <c r="O210" i="1" s="1"/>
  <c r="M210" i="1"/>
  <c r="K210" i="1"/>
  <c r="I210" i="1"/>
  <c r="G210" i="1"/>
  <c r="N209" i="1"/>
  <c r="O209" i="1" s="1"/>
  <c r="P209" i="1" s="1"/>
  <c r="M209" i="1"/>
  <c r="K209" i="1"/>
  <c r="I209" i="1"/>
  <c r="G209" i="1"/>
  <c r="N208" i="1"/>
  <c r="O208" i="1" s="1"/>
  <c r="M208" i="1"/>
  <c r="K208" i="1"/>
  <c r="I208" i="1"/>
  <c r="G208" i="1"/>
  <c r="P207" i="1"/>
  <c r="O207" i="1"/>
  <c r="R207" i="1" s="1"/>
  <c r="N207" i="1"/>
  <c r="M207" i="1"/>
  <c r="K207" i="1"/>
  <c r="I207" i="1"/>
  <c r="G207" i="1"/>
  <c r="P206" i="1"/>
  <c r="N206" i="1"/>
  <c r="O206" i="1" s="1"/>
  <c r="M206" i="1"/>
  <c r="K206" i="1"/>
  <c r="R206" i="1" s="1"/>
  <c r="I206" i="1"/>
  <c r="G206" i="1"/>
  <c r="N205" i="1"/>
  <c r="O205" i="1" s="1"/>
  <c r="M205" i="1"/>
  <c r="K205" i="1"/>
  <c r="I205" i="1"/>
  <c r="G205" i="1"/>
  <c r="O204" i="1"/>
  <c r="N204" i="1"/>
  <c r="M204" i="1"/>
  <c r="K204" i="1"/>
  <c r="I204" i="1"/>
  <c r="G204" i="1"/>
  <c r="R203" i="1"/>
  <c r="N203" i="1"/>
  <c r="O203" i="1" s="1"/>
  <c r="P203" i="1" s="1"/>
  <c r="M203" i="1"/>
  <c r="K203" i="1"/>
  <c r="I203" i="1"/>
  <c r="G203" i="1"/>
  <c r="N202" i="1"/>
  <c r="O202" i="1" s="1"/>
  <c r="M202" i="1"/>
  <c r="K202" i="1"/>
  <c r="I202" i="1"/>
  <c r="G202" i="1"/>
  <c r="O201" i="1"/>
  <c r="N201" i="1"/>
  <c r="M201" i="1"/>
  <c r="K201" i="1"/>
  <c r="I201" i="1"/>
  <c r="G201" i="1"/>
  <c r="P200" i="1"/>
  <c r="N200" i="1"/>
  <c r="O200" i="1" s="1"/>
  <c r="M200" i="1"/>
  <c r="K200" i="1"/>
  <c r="I200" i="1"/>
  <c r="G200" i="1"/>
  <c r="P199" i="1"/>
  <c r="O199" i="1"/>
  <c r="R199" i="1" s="1"/>
  <c r="N199" i="1"/>
  <c r="M199" i="1"/>
  <c r="K199" i="1"/>
  <c r="I199" i="1"/>
  <c r="G199" i="1"/>
  <c r="N198" i="1"/>
  <c r="O198" i="1" s="1"/>
  <c r="M198" i="1"/>
  <c r="K198" i="1"/>
  <c r="I198" i="1"/>
  <c r="G198" i="1"/>
  <c r="R197" i="1"/>
  <c r="N197" i="1"/>
  <c r="O197" i="1" s="1"/>
  <c r="P197" i="1" s="1"/>
  <c r="M197" i="1"/>
  <c r="K197" i="1"/>
  <c r="I197" i="1"/>
  <c r="G197" i="1"/>
  <c r="N196" i="1"/>
  <c r="O196" i="1" s="1"/>
  <c r="R196" i="1" s="1"/>
  <c r="M196" i="1"/>
  <c r="K196" i="1"/>
  <c r="I196" i="1"/>
  <c r="G196" i="1"/>
  <c r="N195" i="1"/>
  <c r="O195" i="1" s="1"/>
  <c r="M195" i="1"/>
  <c r="K195" i="1"/>
  <c r="I195" i="1"/>
  <c r="G195" i="1"/>
  <c r="N194" i="1"/>
  <c r="O194" i="1" s="1"/>
  <c r="R194" i="1" s="1"/>
  <c r="M194" i="1"/>
  <c r="K194" i="1"/>
  <c r="I194" i="1"/>
  <c r="G194" i="1"/>
  <c r="O193" i="1"/>
  <c r="N193" i="1"/>
  <c r="M193" i="1"/>
  <c r="K193" i="1"/>
  <c r="I193" i="1"/>
  <c r="G193" i="1"/>
  <c r="O192" i="1"/>
  <c r="N192" i="1"/>
  <c r="M192" i="1"/>
  <c r="K192" i="1"/>
  <c r="I192" i="1"/>
  <c r="G192" i="1"/>
  <c r="R191" i="1"/>
  <c r="N191" i="1"/>
  <c r="O191" i="1" s="1"/>
  <c r="P191" i="1" s="1"/>
  <c r="M191" i="1"/>
  <c r="K191" i="1"/>
  <c r="I191" i="1"/>
  <c r="G191" i="1"/>
  <c r="R190" i="1"/>
  <c r="N190" i="1"/>
  <c r="O190" i="1" s="1"/>
  <c r="P190" i="1" s="1"/>
  <c r="M190" i="1"/>
  <c r="K190" i="1"/>
  <c r="I190" i="1"/>
  <c r="G190" i="1"/>
  <c r="P189" i="1"/>
  <c r="O189" i="1"/>
  <c r="R189" i="1" s="1"/>
  <c r="N189" i="1"/>
  <c r="M189" i="1"/>
  <c r="K189" i="1"/>
  <c r="I189" i="1"/>
  <c r="G189" i="1"/>
  <c r="R188" i="1"/>
  <c r="P188" i="1"/>
  <c r="N188" i="1"/>
  <c r="O188" i="1" s="1"/>
  <c r="M188" i="1"/>
  <c r="K188" i="1"/>
  <c r="I188" i="1"/>
  <c r="G188" i="1"/>
  <c r="N187" i="1"/>
  <c r="O187" i="1" s="1"/>
  <c r="M187" i="1"/>
  <c r="K187" i="1"/>
  <c r="I187" i="1"/>
  <c r="G187" i="1"/>
  <c r="O186" i="1"/>
  <c r="N186" i="1"/>
  <c r="M186" i="1"/>
  <c r="K186" i="1"/>
  <c r="I186" i="1"/>
  <c r="G186" i="1"/>
  <c r="N185" i="1"/>
  <c r="O185" i="1" s="1"/>
  <c r="M185" i="1"/>
  <c r="K185" i="1"/>
  <c r="I185" i="1"/>
  <c r="G185" i="1"/>
  <c r="R184" i="1"/>
  <c r="P184" i="1"/>
  <c r="N184" i="1"/>
  <c r="O184" i="1" s="1"/>
  <c r="M184" i="1"/>
  <c r="K184" i="1"/>
  <c r="I184" i="1"/>
  <c r="G184" i="1"/>
  <c r="O183" i="1"/>
  <c r="R183" i="1" s="1"/>
  <c r="N183" i="1"/>
  <c r="M183" i="1"/>
  <c r="K183" i="1"/>
  <c r="I183" i="1"/>
  <c r="G183" i="1"/>
  <c r="N182" i="1"/>
  <c r="O182" i="1" s="1"/>
  <c r="R182" i="1" s="1"/>
  <c r="M182" i="1"/>
  <c r="K182" i="1"/>
  <c r="I182" i="1"/>
  <c r="G182" i="1"/>
  <c r="N181" i="1"/>
  <c r="O181" i="1" s="1"/>
  <c r="M181" i="1"/>
  <c r="K181" i="1"/>
  <c r="I181" i="1"/>
  <c r="G181" i="1"/>
  <c r="O180" i="1"/>
  <c r="N180" i="1"/>
  <c r="M180" i="1"/>
  <c r="K180" i="1"/>
  <c r="I180" i="1"/>
  <c r="G180" i="1"/>
  <c r="N179" i="1"/>
  <c r="O179" i="1" s="1"/>
  <c r="P179" i="1" s="1"/>
  <c r="M179" i="1"/>
  <c r="K179" i="1"/>
  <c r="R179" i="1" s="1"/>
  <c r="I179" i="1"/>
  <c r="G179" i="1"/>
  <c r="R178" i="1"/>
  <c r="P178" i="1"/>
  <c r="O178" i="1"/>
  <c r="N178" i="1"/>
  <c r="M178" i="1"/>
  <c r="K178" i="1"/>
  <c r="I178" i="1"/>
  <c r="G178" i="1"/>
  <c r="O177" i="1"/>
  <c r="R177" i="1" s="1"/>
  <c r="N177" i="1"/>
  <c r="M177" i="1"/>
  <c r="K177" i="1"/>
  <c r="I177" i="1"/>
  <c r="G177" i="1"/>
  <c r="R176" i="1"/>
  <c r="P176" i="1"/>
  <c r="N176" i="1"/>
  <c r="O176" i="1" s="1"/>
  <c r="M176" i="1"/>
  <c r="K176" i="1"/>
  <c r="I176" i="1"/>
  <c r="G176" i="1"/>
  <c r="O175" i="1"/>
  <c r="N175" i="1"/>
  <c r="M175" i="1"/>
  <c r="K175" i="1"/>
  <c r="I175" i="1"/>
  <c r="G175" i="1"/>
  <c r="N174" i="1"/>
  <c r="O174" i="1" s="1"/>
  <c r="M174" i="1"/>
  <c r="K174" i="1"/>
  <c r="I174" i="1"/>
  <c r="G174" i="1"/>
  <c r="R173" i="1"/>
  <c r="N173" i="1"/>
  <c r="O173" i="1" s="1"/>
  <c r="P173" i="1" s="1"/>
  <c r="M173" i="1"/>
  <c r="K173" i="1"/>
  <c r="I173" i="1"/>
  <c r="G173" i="1"/>
  <c r="N172" i="1"/>
  <c r="O172" i="1" s="1"/>
  <c r="M172" i="1"/>
  <c r="K172" i="1"/>
  <c r="I172" i="1"/>
  <c r="G172" i="1"/>
  <c r="O171" i="1"/>
  <c r="N171" i="1"/>
  <c r="M171" i="1"/>
  <c r="K171" i="1"/>
  <c r="I171" i="1"/>
  <c r="G171" i="1"/>
  <c r="O170" i="1"/>
  <c r="P170" i="1" s="1"/>
  <c r="N170" i="1"/>
  <c r="M170" i="1"/>
  <c r="K170" i="1"/>
  <c r="I170" i="1"/>
  <c r="G170" i="1"/>
  <c r="N169" i="1"/>
  <c r="O169" i="1" s="1"/>
  <c r="M169" i="1"/>
  <c r="K169" i="1"/>
  <c r="I169" i="1"/>
  <c r="G169" i="1"/>
  <c r="N168" i="1"/>
  <c r="O168" i="1" s="1"/>
  <c r="P168" i="1" s="1"/>
  <c r="M168" i="1"/>
  <c r="K168" i="1"/>
  <c r="I168" i="1"/>
  <c r="G168" i="1"/>
  <c r="R167" i="1"/>
  <c r="P167" i="1"/>
  <c r="O167" i="1"/>
  <c r="Q167" i="1" s="1"/>
  <c r="N167" i="1"/>
  <c r="M167" i="1"/>
  <c r="K167" i="1"/>
  <c r="I167" i="1"/>
  <c r="G167" i="1"/>
  <c r="P166" i="1"/>
  <c r="O166" i="1"/>
  <c r="N166" i="1"/>
  <c r="M166" i="1"/>
  <c r="K166" i="1"/>
  <c r="I166" i="1"/>
  <c r="G166" i="1"/>
  <c r="Q165" i="1"/>
  <c r="N165" i="1"/>
  <c r="O165" i="1" s="1"/>
  <c r="M165" i="1"/>
  <c r="K165" i="1"/>
  <c r="I165" i="1"/>
  <c r="G165" i="1"/>
  <c r="R164" i="1"/>
  <c r="O164" i="1"/>
  <c r="P164" i="1" s="1"/>
  <c r="N164" i="1"/>
  <c r="M164" i="1"/>
  <c r="K164" i="1"/>
  <c r="Q164" i="1" s="1"/>
  <c r="I164" i="1"/>
  <c r="G164" i="1"/>
  <c r="O163" i="1"/>
  <c r="Q163" i="1" s="1"/>
  <c r="N163" i="1"/>
  <c r="M163" i="1"/>
  <c r="K163" i="1"/>
  <c r="I163" i="1"/>
  <c r="G163" i="1"/>
  <c r="Q162" i="1"/>
  <c r="N162" i="1"/>
  <c r="O162" i="1" s="1"/>
  <c r="M162" i="1"/>
  <c r="K162" i="1"/>
  <c r="I162" i="1"/>
  <c r="G162" i="1"/>
  <c r="N161" i="1"/>
  <c r="O161" i="1" s="1"/>
  <c r="M161" i="1"/>
  <c r="K161" i="1"/>
  <c r="I161" i="1"/>
  <c r="G161" i="1"/>
  <c r="N160" i="1"/>
  <c r="O160" i="1" s="1"/>
  <c r="R160" i="1" s="1"/>
  <c r="M160" i="1"/>
  <c r="K160" i="1"/>
  <c r="I160" i="1"/>
  <c r="G160" i="1"/>
  <c r="O159" i="1"/>
  <c r="N159" i="1"/>
  <c r="M159" i="1"/>
  <c r="K159" i="1"/>
  <c r="I159" i="1"/>
  <c r="G159" i="1"/>
  <c r="O158" i="1"/>
  <c r="N158" i="1"/>
  <c r="M158" i="1"/>
  <c r="K158" i="1"/>
  <c r="I158" i="1"/>
  <c r="G158" i="1"/>
  <c r="N157" i="1"/>
  <c r="O157" i="1" s="1"/>
  <c r="M157" i="1"/>
  <c r="K157" i="1"/>
  <c r="I157" i="1"/>
  <c r="G157" i="1"/>
  <c r="R156" i="1"/>
  <c r="Q156" i="1"/>
  <c r="N156" i="1"/>
  <c r="O156" i="1" s="1"/>
  <c r="P156" i="1" s="1"/>
  <c r="M156" i="1"/>
  <c r="K156" i="1"/>
  <c r="I156" i="1"/>
  <c r="G156" i="1"/>
  <c r="N155" i="1"/>
  <c r="O155" i="1" s="1"/>
  <c r="P155" i="1" s="1"/>
  <c r="M155" i="1"/>
  <c r="K155" i="1"/>
  <c r="I155" i="1"/>
  <c r="G155" i="1"/>
  <c r="N154" i="1"/>
  <c r="O154" i="1" s="1"/>
  <c r="M154" i="1"/>
  <c r="K154" i="1"/>
  <c r="I154" i="1"/>
  <c r="G154" i="1"/>
  <c r="N153" i="1"/>
  <c r="O153" i="1" s="1"/>
  <c r="M153" i="1"/>
  <c r="K153" i="1"/>
  <c r="I153" i="1"/>
  <c r="G153" i="1"/>
  <c r="O152" i="1"/>
  <c r="N152" i="1"/>
  <c r="M152" i="1"/>
  <c r="K152" i="1"/>
  <c r="I152" i="1"/>
  <c r="G152" i="1"/>
  <c r="N151" i="1"/>
  <c r="O151" i="1" s="1"/>
  <c r="M151" i="1"/>
  <c r="K151" i="1"/>
  <c r="I151" i="1"/>
  <c r="G151" i="1"/>
  <c r="O150" i="1"/>
  <c r="N150" i="1"/>
  <c r="M150" i="1"/>
  <c r="K150" i="1"/>
  <c r="I150" i="1"/>
  <c r="G150" i="1"/>
  <c r="N149" i="1"/>
  <c r="O149" i="1" s="1"/>
  <c r="M149" i="1"/>
  <c r="K149" i="1"/>
  <c r="I149" i="1"/>
  <c r="G149" i="1"/>
  <c r="R148" i="1"/>
  <c r="Q148" i="1"/>
  <c r="P148" i="1"/>
  <c r="O148" i="1"/>
  <c r="N148" i="1"/>
  <c r="M148" i="1"/>
  <c r="K148" i="1"/>
  <c r="I148" i="1"/>
  <c r="G148" i="1"/>
  <c r="N147" i="1"/>
  <c r="O147" i="1" s="1"/>
  <c r="M147" i="1"/>
  <c r="K147" i="1"/>
  <c r="I147" i="1"/>
  <c r="G147" i="1"/>
  <c r="P146" i="1"/>
  <c r="N146" i="1"/>
  <c r="O146" i="1" s="1"/>
  <c r="M146" i="1"/>
  <c r="K146" i="1"/>
  <c r="I146" i="1"/>
  <c r="G146" i="1"/>
  <c r="R145" i="1"/>
  <c r="O145" i="1"/>
  <c r="P145" i="1" s="1"/>
  <c r="N145" i="1"/>
  <c r="M145" i="1"/>
  <c r="K145" i="1"/>
  <c r="Q145" i="1" s="1"/>
  <c r="I145" i="1"/>
  <c r="G145" i="1"/>
  <c r="O144" i="1"/>
  <c r="Q144" i="1" s="1"/>
  <c r="N144" i="1"/>
  <c r="M144" i="1"/>
  <c r="K144" i="1"/>
  <c r="I144" i="1"/>
  <c r="G144" i="1"/>
  <c r="N143" i="1"/>
  <c r="O143" i="1" s="1"/>
  <c r="M143" i="1"/>
  <c r="K143" i="1"/>
  <c r="I143" i="1"/>
  <c r="G143" i="1"/>
  <c r="O142" i="1"/>
  <c r="P142" i="1" s="1"/>
  <c r="N142" i="1"/>
  <c r="M142" i="1"/>
  <c r="K142" i="1"/>
  <c r="I142" i="1"/>
  <c r="G142" i="1"/>
  <c r="N141" i="1"/>
  <c r="O141" i="1" s="1"/>
  <c r="M141" i="1"/>
  <c r="K141" i="1"/>
  <c r="I141" i="1"/>
  <c r="G141" i="1"/>
  <c r="R140" i="1"/>
  <c r="Q140" i="1"/>
  <c r="P140" i="1"/>
  <c r="O140" i="1"/>
  <c r="N140" i="1"/>
  <c r="M140" i="1"/>
  <c r="K140" i="1"/>
  <c r="I140" i="1"/>
  <c r="G140" i="1"/>
  <c r="O139" i="1"/>
  <c r="N139" i="1"/>
  <c r="M139" i="1"/>
  <c r="K139" i="1"/>
  <c r="I139" i="1"/>
  <c r="G139" i="1"/>
  <c r="N138" i="1"/>
  <c r="O138" i="1" s="1"/>
  <c r="M138" i="1"/>
  <c r="K138" i="1"/>
  <c r="I138" i="1"/>
  <c r="G138" i="1"/>
  <c r="N137" i="1"/>
  <c r="O137" i="1" s="1"/>
  <c r="M137" i="1"/>
  <c r="K137" i="1"/>
  <c r="I137" i="1"/>
  <c r="G137" i="1"/>
  <c r="R136" i="1"/>
  <c r="Q136" i="1"/>
  <c r="O136" i="1"/>
  <c r="P136" i="1" s="1"/>
  <c r="N136" i="1"/>
  <c r="M136" i="1"/>
  <c r="K136" i="1"/>
  <c r="I136" i="1"/>
  <c r="G136" i="1"/>
  <c r="Q135" i="1"/>
  <c r="O135" i="1"/>
  <c r="N135" i="1"/>
  <c r="M135" i="1"/>
  <c r="K135" i="1"/>
  <c r="I135" i="1"/>
  <c r="G135" i="1"/>
  <c r="O134" i="1"/>
  <c r="R134" i="1" s="1"/>
  <c r="N134" i="1"/>
  <c r="M134" i="1"/>
  <c r="K134" i="1"/>
  <c r="I134" i="1"/>
  <c r="G134" i="1"/>
  <c r="R133" i="1"/>
  <c r="Q133" i="1"/>
  <c r="N133" i="1"/>
  <c r="O133" i="1" s="1"/>
  <c r="P133" i="1" s="1"/>
  <c r="M133" i="1"/>
  <c r="K133" i="1"/>
  <c r="I133" i="1"/>
  <c r="G133" i="1"/>
  <c r="N132" i="1"/>
  <c r="O132" i="1" s="1"/>
  <c r="M132" i="1"/>
  <c r="K132" i="1"/>
  <c r="I132" i="1"/>
  <c r="G132" i="1"/>
  <c r="N131" i="1"/>
  <c r="O131" i="1" s="1"/>
  <c r="M131" i="1"/>
  <c r="K131" i="1"/>
  <c r="I131" i="1"/>
  <c r="G131" i="1"/>
  <c r="R130" i="1"/>
  <c r="P130" i="1"/>
  <c r="O130" i="1"/>
  <c r="Q130" i="1" s="1"/>
  <c r="N130" i="1"/>
  <c r="M130" i="1"/>
  <c r="K130" i="1"/>
  <c r="I130" i="1"/>
  <c r="G130" i="1"/>
  <c r="R129" i="1"/>
  <c r="Q129" i="1"/>
  <c r="P129" i="1"/>
  <c r="O129" i="1"/>
  <c r="N129" i="1"/>
  <c r="M129" i="1"/>
  <c r="K129" i="1"/>
  <c r="I129" i="1"/>
  <c r="G129" i="1"/>
  <c r="O128" i="1"/>
  <c r="N128" i="1"/>
  <c r="M128" i="1"/>
  <c r="K128" i="1"/>
  <c r="I128" i="1"/>
  <c r="G128" i="1"/>
  <c r="N127" i="1"/>
  <c r="O127" i="1" s="1"/>
  <c r="M127" i="1"/>
  <c r="K127" i="1"/>
  <c r="I127" i="1"/>
  <c r="G127" i="1"/>
  <c r="P126" i="1"/>
  <c r="O126" i="1"/>
  <c r="Q126" i="1" s="1"/>
  <c r="N126" i="1"/>
  <c r="M126" i="1"/>
  <c r="K126" i="1"/>
  <c r="R126" i="1" s="1"/>
  <c r="I126" i="1"/>
  <c r="G126" i="1"/>
  <c r="P125" i="1"/>
  <c r="O125" i="1"/>
  <c r="N125" i="1"/>
  <c r="M125" i="1"/>
  <c r="K125" i="1"/>
  <c r="I125" i="1"/>
  <c r="G125" i="1"/>
  <c r="N124" i="1"/>
  <c r="O124" i="1" s="1"/>
  <c r="M124" i="1"/>
  <c r="K124" i="1"/>
  <c r="I124" i="1"/>
  <c r="G124" i="1"/>
  <c r="N123" i="1"/>
  <c r="O123" i="1" s="1"/>
  <c r="M123" i="1"/>
  <c r="K123" i="1"/>
  <c r="I123" i="1"/>
  <c r="G123" i="1"/>
  <c r="N122" i="1"/>
  <c r="O122" i="1" s="1"/>
  <c r="M122" i="1"/>
  <c r="K122" i="1"/>
  <c r="I122" i="1"/>
  <c r="G122" i="1"/>
  <c r="R121" i="1"/>
  <c r="Q121" i="1"/>
  <c r="O121" i="1"/>
  <c r="P121" i="1" s="1"/>
  <c r="N121" i="1"/>
  <c r="M121" i="1"/>
  <c r="K121" i="1"/>
  <c r="I121" i="1"/>
  <c r="G121" i="1"/>
  <c r="P120" i="1"/>
  <c r="N120" i="1"/>
  <c r="O120" i="1" s="1"/>
  <c r="M120" i="1"/>
  <c r="K120" i="1"/>
  <c r="I120" i="1"/>
  <c r="G120" i="1"/>
  <c r="N119" i="1"/>
  <c r="O119" i="1" s="1"/>
  <c r="M119" i="1"/>
  <c r="K119" i="1"/>
  <c r="I119" i="1"/>
  <c r="G119" i="1"/>
  <c r="R118" i="1"/>
  <c r="O118" i="1"/>
  <c r="P118" i="1" s="1"/>
  <c r="N118" i="1"/>
  <c r="M118" i="1"/>
  <c r="K118" i="1"/>
  <c r="Q118" i="1" s="1"/>
  <c r="I118" i="1"/>
  <c r="G118" i="1"/>
  <c r="O117" i="1"/>
  <c r="Q117" i="1" s="1"/>
  <c r="N117" i="1"/>
  <c r="M117" i="1"/>
  <c r="K117" i="1"/>
  <c r="I117" i="1"/>
  <c r="G117" i="1"/>
  <c r="N116" i="1"/>
  <c r="O116" i="1" s="1"/>
  <c r="M116" i="1"/>
  <c r="K116" i="1"/>
  <c r="I116" i="1"/>
  <c r="G116" i="1"/>
  <c r="N115" i="1"/>
  <c r="O115" i="1" s="1"/>
  <c r="M115" i="1"/>
  <c r="K115" i="1"/>
  <c r="I115" i="1"/>
  <c r="G115" i="1"/>
  <c r="R114" i="1"/>
  <c r="Q114" i="1"/>
  <c r="P114" i="1"/>
  <c r="N114" i="1"/>
  <c r="O114" i="1" s="1"/>
  <c r="M114" i="1"/>
  <c r="K114" i="1"/>
  <c r="I114" i="1"/>
  <c r="G114" i="1"/>
  <c r="O113" i="1"/>
  <c r="N113" i="1"/>
  <c r="M113" i="1"/>
  <c r="K113" i="1"/>
  <c r="I113" i="1"/>
  <c r="G113" i="1"/>
  <c r="P112" i="1"/>
  <c r="N112" i="1"/>
  <c r="O112" i="1" s="1"/>
  <c r="M112" i="1"/>
  <c r="K112" i="1"/>
  <c r="I112" i="1"/>
  <c r="G112" i="1"/>
  <c r="O111" i="1"/>
  <c r="N111" i="1"/>
  <c r="M111" i="1"/>
  <c r="K111" i="1"/>
  <c r="I111" i="1"/>
  <c r="G111" i="1"/>
  <c r="R110" i="1"/>
  <c r="Q110" i="1"/>
  <c r="P110" i="1"/>
  <c r="O110" i="1"/>
  <c r="N110" i="1"/>
  <c r="M110" i="1"/>
  <c r="K110" i="1"/>
  <c r="I110" i="1"/>
  <c r="G110" i="1"/>
  <c r="R109" i="1"/>
  <c r="N109" i="1"/>
  <c r="O109" i="1" s="1"/>
  <c r="M109" i="1"/>
  <c r="K109" i="1"/>
  <c r="I109" i="1"/>
  <c r="G109" i="1"/>
  <c r="N108" i="1"/>
  <c r="O108" i="1" s="1"/>
  <c r="Q108" i="1" s="1"/>
  <c r="M108" i="1"/>
  <c r="K108" i="1"/>
  <c r="I108" i="1"/>
  <c r="G108" i="1"/>
  <c r="N107" i="1"/>
  <c r="O107" i="1" s="1"/>
  <c r="M107" i="1"/>
  <c r="K107" i="1"/>
  <c r="I107" i="1"/>
  <c r="G107" i="1"/>
  <c r="R106" i="1"/>
  <c r="Q106" i="1"/>
  <c r="O106" i="1"/>
  <c r="P106" i="1" s="1"/>
  <c r="N106" i="1"/>
  <c r="M106" i="1"/>
  <c r="K106" i="1"/>
  <c r="I106" i="1"/>
  <c r="G106" i="1"/>
  <c r="O105" i="1"/>
  <c r="N105" i="1"/>
  <c r="M105" i="1"/>
  <c r="K105" i="1"/>
  <c r="I105" i="1"/>
  <c r="G105" i="1"/>
  <c r="N104" i="1"/>
  <c r="O104" i="1" s="1"/>
  <c r="M104" i="1"/>
  <c r="K104" i="1"/>
  <c r="I104" i="1"/>
  <c r="G104" i="1"/>
  <c r="N103" i="1"/>
  <c r="O103" i="1" s="1"/>
  <c r="Q103" i="1" s="1"/>
  <c r="M103" i="1"/>
  <c r="K103" i="1"/>
  <c r="I103" i="1"/>
  <c r="G103" i="1"/>
  <c r="R102" i="1"/>
  <c r="Q102" i="1"/>
  <c r="P102" i="1"/>
  <c r="O102" i="1"/>
  <c r="N102" i="1"/>
  <c r="M102" i="1"/>
  <c r="K102" i="1"/>
  <c r="I102" i="1"/>
  <c r="G102" i="1"/>
  <c r="N101" i="1"/>
  <c r="O101" i="1" s="1"/>
  <c r="M101" i="1"/>
  <c r="K101" i="1"/>
  <c r="I101" i="1"/>
  <c r="G101" i="1"/>
  <c r="N100" i="1"/>
  <c r="O100" i="1" s="1"/>
  <c r="M100" i="1"/>
  <c r="K100" i="1"/>
  <c r="I100" i="1"/>
  <c r="G100" i="1"/>
  <c r="O99" i="1"/>
  <c r="N99" i="1"/>
  <c r="M99" i="1"/>
  <c r="K99" i="1"/>
  <c r="R99" i="1" s="1"/>
  <c r="I99" i="1"/>
  <c r="G99" i="1"/>
  <c r="N98" i="1"/>
  <c r="O98" i="1" s="1"/>
  <c r="M98" i="1"/>
  <c r="K98" i="1"/>
  <c r="I98" i="1"/>
  <c r="G98" i="1"/>
  <c r="N97" i="1"/>
  <c r="O97" i="1" s="1"/>
  <c r="M97" i="1"/>
  <c r="K97" i="1"/>
  <c r="I97" i="1"/>
  <c r="G97" i="1"/>
  <c r="N96" i="1"/>
  <c r="O96" i="1" s="1"/>
  <c r="M96" i="1"/>
  <c r="K96" i="1"/>
  <c r="I96" i="1"/>
  <c r="G96" i="1"/>
  <c r="N95" i="1"/>
  <c r="O95" i="1" s="1"/>
  <c r="I95" i="1"/>
  <c r="K95" i="1" s="1"/>
  <c r="G95" i="1"/>
  <c r="R94" i="1"/>
  <c r="Q94" i="1"/>
  <c r="O94" i="1"/>
  <c r="N94" i="1"/>
  <c r="K94" i="1"/>
  <c r="I94" i="1"/>
  <c r="G94" i="1"/>
  <c r="O93" i="1"/>
  <c r="N93" i="1"/>
  <c r="I93" i="1"/>
  <c r="K93" i="1" s="1"/>
  <c r="G93" i="1"/>
  <c r="O92" i="1"/>
  <c r="N92" i="1"/>
  <c r="I92" i="1"/>
  <c r="K92" i="1" s="1"/>
  <c r="G92" i="1"/>
  <c r="R91" i="1"/>
  <c r="N91" i="1"/>
  <c r="O91" i="1" s="1"/>
  <c r="I91" i="1"/>
  <c r="K91" i="1" s="1"/>
  <c r="G91" i="1"/>
  <c r="N90" i="1"/>
  <c r="O90" i="1" s="1"/>
  <c r="I90" i="1"/>
  <c r="K90" i="1" s="1"/>
  <c r="G90" i="1"/>
  <c r="N89" i="1"/>
  <c r="O89" i="1" s="1"/>
  <c r="K89" i="1"/>
  <c r="I89" i="1"/>
  <c r="G89" i="1"/>
  <c r="N88" i="1"/>
  <c r="O88" i="1" s="1"/>
  <c r="I88" i="1"/>
  <c r="K88" i="1" s="1"/>
  <c r="G88" i="1"/>
  <c r="N87" i="1"/>
  <c r="O87" i="1" s="1"/>
  <c r="I87" i="1"/>
  <c r="K87" i="1" s="1"/>
  <c r="G87" i="1"/>
  <c r="R86" i="1"/>
  <c r="Q86" i="1"/>
  <c r="O86" i="1"/>
  <c r="N86" i="1"/>
  <c r="I86" i="1"/>
  <c r="K86" i="1" s="1"/>
  <c r="G86" i="1"/>
  <c r="N85" i="1"/>
  <c r="O85" i="1" s="1"/>
  <c r="K85" i="1"/>
  <c r="I85" i="1"/>
  <c r="G85" i="1"/>
  <c r="N84" i="1"/>
  <c r="O84" i="1" s="1"/>
  <c r="I84" i="1"/>
  <c r="K84" i="1" s="1"/>
  <c r="G84" i="1"/>
  <c r="R83" i="1"/>
  <c r="O83" i="1"/>
  <c r="N83" i="1"/>
  <c r="I83" i="1"/>
  <c r="K83" i="1" s="1"/>
  <c r="G83" i="1"/>
  <c r="O82" i="1"/>
  <c r="N82" i="1"/>
  <c r="K82" i="1"/>
  <c r="I82" i="1"/>
  <c r="G82" i="1"/>
  <c r="N81" i="1"/>
  <c r="O81" i="1" s="1"/>
  <c r="R81" i="1" s="1"/>
  <c r="K81" i="1"/>
  <c r="I81" i="1"/>
  <c r="G81" i="1"/>
  <c r="N80" i="1"/>
  <c r="O80" i="1" s="1"/>
  <c r="K80" i="1"/>
  <c r="I80" i="1"/>
  <c r="G80" i="1"/>
  <c r="O79" i="1"/>
  <c r="N79" i="1"/>
  <c r="I79" i="1"/>
  <c r="K79" i="1" s="1"/>
  <c r="R79" i="1" s="1"/>
  <c r="G79" i="1"/>
  <c r="R78" i="1"/>
  <c r="Q78" i="1"/>
  <c r="O78" i="1"/>
  <c r="N78" i="1"/>
  <c r="K78" i="1"/>
  <c r="I78" i="1"/>
  <c r="G78" i="1"/>
  <c r="O77" i="1"/>
  <c r="N77" i="1"/>
  <c r="I77" i="1"/>
  <c r="K77" i="1" s="1"/>
  <c r="G77" i="1"/>
  <c r="N76" i="1"/>
  <c r="O76" i="1" s="1"/>
  <c r="I76" i="1"/>
  <c r="K76" i="1" s="1"/>
  <c r="G76" i="1"/>
  <c r="R75" i="1"/>
  <c r="O75" i="1"/>
  <c r="Q75" i="1" s="1"/>
  <c r="N75" i="1"/>
  <c r="K75" i="1"/>
  <c r="I75" i="1"/>
  <c r="G75" i="1"/>
  <c r="O74" i="1"/>
  <c r="N74" i="1"/>
  <c r="I74" i="1"/>
  <c r="K74" i="1" s="1"/>
  <c r="G74" i="1"/>
  <c r="O73" i="1"/>
  <c r="N73" i="1"/>
  <c r="K73" i="1"/>
  <c r="I73" i="1"/>
  <c r="G73" i="1"/>
  <c r="R72" i="1"/>
  <c r="O72" i="1"/>
  <c r="N72" i="1"/>
  <c r="K72" i="1"/>
  <c r="Q72" i="1" s="1"/>
  <c r="I72" i="1"/>
  <c r="G72" i="1"/>
  <c r="O71" i="1"/>
  <c r="N71" i="1"/>
  <c r="K71" i="1"/>
  <c r="I71" i="1"/>
  <c r="G71" i="1"/>
  <c r="R70" i="1"/>
  <c r="O70" i="1"/>
  <c r="Q70" i="1" s="1"/>
  <c r="N70" i="1"/>
  <c r="K70" i="1"/>
  <c r="I70" i="1"/>
  <c r="G70" i="1"/>
  <c r="O69" i="1"/>
  <c r="N69" i="1"/>
  <c r="K69" i="1"/>
  <c r="I69" i="1"/>
  <c r="G69" i="1"/>
  <c r="N68" i="1"/>
  <c r="O68" i="1" s="1"/>
  <c r="K68" i="1"/>
  <c r="I68" i="1"/>
  <c r="G68" i="1"/>
  <c r="N67" i="1"/>
  <c r="O67" i="1" s="1"/>
  <c r="K67" i="1"/>
  <c r="I67" i="1"/>
  <c r="G67" i="1"/>
  <c r="N66" i="1"/>
  <c r="O66" i="1" s="1"/>
  <c r="K66" i="1"/>
  <c r="I66" i="1"/>
  <c r="G66" i="1"/>
  <c r="N65" i="1"/>
  <c r="O65" i="1" s="1"/>
  <c r="K65" i="1"/>
  <c r="I65" i="1"/>
  <c r="G65" i="1"/>
  <c r="N64" i="1"/>
  <c r="O64" i="1" s="1"/>
  <c r="K64" i="1"/>
  <c r="I64" i="1"/>
  <c r="G64" i="1"/>
  <c r="N63" i="1"/>
  <c r="O63" i="1" s="1"/>
  <c r="K63" i="1"/>
  <c r="I63" i="1"/>
  <c r="G63" i="1"/>
  <c r="O62" i="1"/>
  <c r="N62" i="1"/>
  <c r="K62" i="1"/>
  <c r="I62" i="1"/>
  <c r="G62" i="1"/>
  <c r="N61" i="1"/>
  <c r="O61" i="1" s="1"/>
  <c r="K61" i="1"/>
  <c r="I61" i="1"/>
  <c r="G61" i="1"/>
  <c r="Q60" i="1"/>
  <c r="N60" i="1"/>
  <c r="O60" i="1" s="1"/>
  <c r="K60" i="1"/>
  <c r="I60" i="1"/>
  <c r="G60" i="1"/>
  <c r="N59" i="1"/>
  <c r="O59" i="1" s="1"/>
  <c r="K59" i="1"/>
  <c r="H59" i="1"/>
  <c r="I59" i="1" s="1"/>
  <c r="G59" i="1"/>
  <c r="N58" i="1"/>
  <c r="O58" i="1" s="1"/>
  <c r="K58" i="1"/>
  <c r="H58" i="1"/>
  <c r="I58" i="1" s="1"/>
  <c r="G58" i="1"/>
  <c r="N57" i="1"/>
  <c r="O57" i="1" s="1"/>
  <c r="K57" i="1"/>
  <c r="I57" i="1"/>
  <c r="G57" i="1"/>
  <c r="N56" i="1"/>
  <c r="O56" i="1" s="1"/>
  <c r="K56" i="1"/>
  <c r="I56" i="1"/>
  <c r="G56" i="1"/>
  <c r="R55" i="1"/>
  <c r="N55" i="1"/>
  <c r="O55" i="1" s="1"/>
  <c r="Q55" i="1" s="1"/>
  <c r="K55" i="1"/>
  <c r="I55" i="1"/>
  <c r="G55" i="1"/>
  <c r="N54" i="1"/>
  <c r="O54" i="1" s="1"/>
  <c r="K54" i="1"/>
  <c r="I54" i="1"/>
  <c r="G54" i="1"/>
  <c r="N53" i="1"/>
  <c r="O53" i="1" s="1"/>
  <c r="I53" i="1"/>
  <c r="K53" i="1" s="1"/>
  <c r="G53" i="1"/>
  <c r="Q52" i="1"/>
  <c r="N52" i="1"/>
  <c r="O52" i="1" s="1"/>
  <c r="R52" i="1" s="1"/>
  <c r="K52" i="1"/>
  <c r="I52" i="1"/>
  <c r="G52" i="1"/>
  <c r="N51" i="1"/>
  <c r="O51" i="1" s="1"/>
  <c r="K51" i="1"/>
  <c r="I51" i="1"/>
  <c r="G51" i="1"/>
  <c r="O50" i="1"/>
  <c r="N50" i="1"/>
  <c r="K50" i="1"/>
  <c r="I50" i="1"/>
  <c r="G50" i="1"/>
  <c r="O49" i="1"/>
  <c r="R49" i="1" s="1"/>
  <c r="N49" i="1"/>
  <c r="K49" i="1"/>
  <c r="I49" i="1"/>
  <c r="G49" i="1"/>
  <c r="Q48" i="1"/>
  <c r="P48" i="1"/>
  <c r="O48" i="1"/>
  <c r="R48" i="1" s="1"/>
  <c r="N48" i="1"/>
  <c r="K48" i="1"/>
  <c r="I48" i="1"/>
  <c r="G48" i="1"/>
  <c r="N47" i="1"/>
  <c r="O47" i="1" s="1"/>
  <c r="R47" i="1" s="1"/>
  <c r="I47" i="1"/>
  <c r="K47" i="1" s="1"/>
  <c r="G47" i="1"/>
  <c r="R46" i="1"/>
  <c r="O46" i="1"/>
  <c r="N46" i="1"/>
  <c r="K46" i="1"/>
  <c r="I46" i="1"/>
  <c r="G46" i="1"/>
  <c r="Q45" i="1"/>
  <c r="N45" i="1"/>
  <c r="O45" i="1" s="1"/>
  <c r="I45" i="1"/>
  <c r="K45" i="1" s="1"/>
  <c r="R45" i="1" s="1"/>
  <c r="G45" i="1"/>
  <c r="N44" i="1"/>
  <c r="O44" i="1" s="1"/>
  <c r="P44" i="1" s="1"/>
  <c r="I44" i="1"/>
  <c r="K44" i="1" s="1"/>
  <c r="G44" i="1"/>
  <c r="N43" i="1"/>
  <c r="O43" i="1" s="1"/>
  <c r="R43" i="1" s="1"/>
  <c r="I43" i="1"/>
  <c r="K43" i="1" s="1"/>
  <c r="G43" i="1"/>
  <c r="N42" i="1"/>
  <c r="O42" i="1" s="1"/>
  <c r="K42" i="1"/>
  <c r="I42" i="1"/>
  <c r="G42" i="1"/>
  <c r="R41" i="1"/>
  <c r="O41" i="1"/>
  <c r="Q41" i="1" s="1"/>
  <c r="N41" i="1"/>
  <c r="K41" i="1"/>
  <c r="I41" i="1"/>
  <c r="G41" i="1"/>
  <c r="N40" i="1"/>
  <c r="O40" i="1" s="1"/>
  <c r="K40" i="1"/>
  <c r="I40" i="1"/>
  <c r="G40" i="1"/>
  <c r="P39" i="1"/>
  <c r="N39" i="1"/>
  <c r="O39" i="1" s="1"/>
  <c r="K39" i="1"/>
  <c r="I39" i="1"/>
  <c r="G39" i="1"/>
  <c r="O38" i="1"/>
  <c r="Q38" i="1" s="1"/>
  <c r="N38" i="1"/>
  <c r="K38" i="1"/>
  <c r="I38" i="1"/>
  <c r="G38" i="1"/>
  <c r="O37" i="1"/>
  <c r="N37" i="1"/>
  <c r="K37" i="1"/>
  <c r="I37" i="1"/>
  <c r="G37" i="1"/>
  <c r="N36" i="1"/>
  <c r="O36" i="1" s="1"/>
  <c r="K36" i="1"/>
  <c r="I36" i="1"/>
  <c r="G36" i="1"/>
  <c r="Q35" i="1"/>
  <c r="N35" i="1"/>
  <c r="O35" i="1" s="1"/>
  <c r="R35" i="1" s="1"/>
  <c r="K35" i="1"/>
  <c r="I35" i="1"/>
  <c r="G35" i="1"/>
  <c r="O34" i="1"/>
  <c r="N34" i="1"/>
  <c r="K34" i="1"/>
  <c r="Q34" i="1" s="1"/>
  <c r="I34" i="1"/>
  <c r="G34" i="1"/>
  <c r="Q33" i="1"/>
  <c r="N33" i="1"/>
  <c r="O33" i="1" s="1"/>
  <c r="K33" i="1"/>
  <c r="I33" i="1"/>
  <c r="G33" i="1"/>
  <c r="O32" i="1"/>
  <c r="Q32" i="1" s="1"/>
  <c r="N32" i="1"/>
  <c r="K32" i="1"/>
  <c r="I32" i="1"/>
  <c r="G32" i="1"/>
  <c r="N31" i="1"/>
  <c r="O31" i="1" s="1"/>
  <c r="K31" i="1"/>
  <c r="I31" i="1"/>
  <c r="G31" i="1"/>
  <c r="R30" i="1"/>
  <c r="N30" i="1"/>
  <c r="O30" i="1" s="1"/>
  <c r="K30" i="1"/>
  <c r="I30" i="1"/>
  <c r="G30" i="1"/>
  <c r="O29" i="1"/>
  <c r="P29" i="1" s="1"/>
  <c r="N29" i="1"/>
  <c r="K29" i="1"/>
  <c r="I29" i="1"/>
  <c r="G29" i="1"/>
  <c r="N28" i="1"/>
  <c r="O28" i="1" s="1"/>
  <c r="K28" i="1"/>
  <c r="I28" i="1"/>
  <c r="G28" i="1"/>
  <c r="O27" i="1"/>
  <c r="R27" i="1" s="1"/>
  <c r="N27" i="1"/>
  <c r="K27" i="1"/>
  <c r="I27" i="1"/>
  <c r="G27" i="1"/>
  <c r="R26" i="1"/>
  <c r="Q26" i="1"/>
  <c r="P26" i="1"/>
  <c r="O26" i="1"/>
  <c r="N26" i="1"/>
  <c r="K26" i="1"/>
  <c r="I26" i="1"/>
  <c r="G26" i="1"/>
  <c r="N25" i="1"/>
  <c r="O25" i="1" s="1"/>
  <c r="K25" i="1"/>
  <c r="I25" i="1"/>
  <c r="G25" i="1"/>
  <c r="N24" i="1"/>
  <c r="O24" i="1" s="1"/>
  <c r="K24" i="1"/>
  <c r="I24" i="1"/>
  <c r="G24" i="1"/>
  <c r="O23" i="1"/>
  <c r="N23" i="1"/>
  <c r="K23" i="1"/>
  <c r="Q23" i="1" s="1"/>
  <c r="I23" i="1"/>
  <c r="G23" i="1"/>
  <c r="N22" i="1"/>
  <c r="O22" i="1" s="1"/>
  <c r="I22" i="1"/>
  <c r="K22" i="1" s="1"/>
  <c r="G22" i="1"/>
  <c r="R21" i="1"/>
  <c r="O21" i="1"/>
  <c r="N21" i="1"/>
  <c r="I21" i="1"/>
  <c r="K21" i="1" s="1"/>
  <c r="G21" i="1"/>
  <c r="N20" i="1"/>
  <c r="O20" i="1" s="1"/>
  <c r="I20" i="1"/>
  <c r="K20" i="1" s="1"/>
  <c r="G20" i="1"/>
  <c r="N19" i="1"/>
  <c r="O19" i="1" s="1"/>
  <c r="I19" i="1"/>
  <c r="K19" i="1" s="1"/>
  <c r="G19" i="1"/>
  <c r="N18" i="1"/>
  <c r="O18" i="1" s="1"/>
  <c r="P18" i="1" s="1"/>
  <c r="I18" i="1"/>
  <c r="K18" i="1" s="1"/>
  <c r="G18" i="1"/>
  <c r="N17" i="1"/>
  <c r="O17" i="1" s="1"/>
  <c r="P17" i="1" s="1"/>
  <c r="I17" i="1"/>
  <c r="K17" i="1" s="1"/>
  <c r="G17" i="1"/>
  <c r="R16" i="1"/>
  <c r="N16" i="1"/>
  <c r="O16" i="1" s="1"/>
  <c r="I16" i="1"/>
  <c r="K16" i="1" s="1"/>
  <c r="G16" i="1"/>
  <c r="R15" i="1"/>
  <c r="Q15" i="1"/>
  <c r="P15" i="1"/>
  <c r="O15" i="1"/>
  <c r="N15" i="1"/>
  <c r="I15" i="1"/>
  <c r="K15" i="1" s="1"/>
  <c r="G15" i="1"/>
  <c r="O14" i="1"/>
  <c r="N14" i="1"/>
  <c r="I14" i="1"/>
  <c r="K14" i="1" s="1"/>
  <c r="G14" i="1"/>
  <c r="N13" i="1"/>
  <c r="O13" i="1" s="1"/>
  <c r="I13" i="1"/>
  <c r="K13" i="1" s="1"/>
  <c r="G13" i="1"/>
  <c r="O12" i="1"/>
  <c r="P12" i="1" s="1"/>
  <c r="N12" i="1"/>
  <c r="I12" i="1"/>
  <c r="K12" i="1" s="1"/>
  <c r="Q12" i="1" s="1"/>
  <c r="G12" i="1"/>
  <c r="O11" i="1"/>
  <c r="N11" i="1"/>
  <c r="I11" i="1"/>
  <c r="K11" i="1" s="1"/>
  <c r="G11" i="1"/>
  <c r="N10" i="1"/>
  <c r="O10" i="1" s="1"/>
  <c r="K10" i="1"/>
  <c r="I10" i="1"/>
  <c r="G10" i="1"/>
  <c r="N9" i="1"/>
  <c r="O9" i="1" s="1"/>
  <c r="I9" i="1"/>
  <c r="K9" i="1" s="1"/>
  <c r="M19" i="1" s="1"/>
  <c r="G9" i="1"/>
  <c r="O8" i="1"/>
  <c r="N8" i="1"/>
  <c r="I8" i="1"/>
  <c r="K8" i="1" s="1"/>
  <c r="G8" i="1"/>
  <c r="R7" i="1"/>
  <c r="Q7" i="1"/>
  <c r="O7" i="1"/>
  <c r="N7" i="1"/>
  <c r="K7" i="1"/>
  <c r="I7" i="1"/>
  <c r="G7" i="1"/>
  <c r="R6" i="1"/>
  <c r="O6" i="1"/>
  <c r="Q6" i="1" s="1"/>
  <c r="N6" i="1"/>
  <c r="K6" i="1"/>
  <c r="I6" i="1"/>
  <c r="G6" i="1"/>
  <c r="N5" i="1"/>
  <c r="O5" i="1" s="1"/>
  <c r="I5" i="1"/>
  <c r="K5" i="1" s="1"/>
  <c r="G5" i="1"/>
  <c r="O4" i="1"/>
  <c r="P4" i="1" s="1"/>
  <c r="N4" i="1"/>
  <c r="I4" i="1"/>
  <c r="K4" i="1" s="1"/>
  <c r="G4" i="1"/>
  <c r="Q3" i="1"/>
  <c r="O3" i="1"/>
  <c r="N3" i="1"/>
  <c r="K3" i="1"/>
  <c r="I3" i="1"/>
  <c r="G3" i="1"/>
  <c r="N2" i="1"/>
  <c r="O2" i="1" s="1"/>
  <c r="K2" i="1"/>
  <c r="I2" i="1"/>
  <c r="G2" i="1"/>
  <c r="E4" i="5" l="1"/>
  <c r="D4" i="5" s="1"/>
  <c r="M79" i="1"/>
  <c r="M73" i="1"/>
  <c r="M16" i="1"/>
  <c r="M87" i="1"/>
  <c r="M43" i="1"/>
  <c r="M46" i="1"/>
  <c r="M21" i="1"/>
  <c r="M93" i="1"/>
  <c r="M85" i="1"/>
  <c r="M8" i="1"/>
  <c r="M90" i="1"/>
  <c r="P5" i="1"/>
  <c r="R5" i="1"/>
  <c r="Q5" i="1"/>
  <c r="P9" i="1"/>
  <c r="R9" i="1"/>
  <c r="Q9" i="1"/>
  <c r="R57" i="1"/>
  <c r="Q57" i="1"/>
  <c r="P57" i="1"/>
  <c r="M20" i="1"/>
  <c r="M5" i="1"/>
  <c r="R66" i="1"/>
  <c r="Q66" i="1"/>
  <c r="P66" i="1"/>
  <c r="M58" i="1"/>
  <c r="Q63" i="1"/>
  <c r="P63" i="1"/>
  <c r="R63" i="1"/>
  <c r="P2" i="1"/>
  <c r="R2" i="1"/>
  <c r="Q2" i="1"/>
  <c r="P75" i="1"/>
  <c r="M60" i="1"/>
  <c r="M51" i="1"/>
  <c r="M55" i="1"/>
  <c r="Q40" i="1"/>
  <c r="P40" i="1"/>
  <c r="R40" i="1"/>
  <c r="P52" i="1"/>
  <c r="M77" i="1"/>
  <c r="P89" i="1"/>
  <c r="R216" i="1"/>
  <c r="P216" i="1"/>
  <c r="Q43" i="1"/>
  <c r="Q79" i="1"/>
  <c r="Q147" i="1"/>
  <c r="R147" i="1"/>
  <c r="Q159" i="1"/>
  <c r="P159" i="1"/>
  <c r="R12" i="1"/>
  <c r="P22" i="1"/>
  <c r="Q22" i="1"/>
  <c r="R22" i="1"/>
  <c r="P35" i="1"/>
  <c r="Q39" i="1"/>
  <c r="R39" i="1"/>
  <c r="M66" i="1"/>
  <c r="P147" i="1"/>
  <c r="R159" i="1"/>
  <c r="R175" i="1"/>
  <c r="P175" i="1"/>
  <c r="R217" i="1"/>
  <c r="P217" i="1"/>
  <c r="Q13" i="1"/>
  <c r="P13" i="1"/>
  <c r="Q107" i="1"/>
  <c r="R107" i="1"/>
  <c r="P107" i="1"/>
  <c r="P172" i="1"/>
  <c r="R172" i="1"/>
  <c r="P270" i="1"/>
  <c r="R270" i="1"/>
  <c r="R85" i="1"/>
  <c r="Q85" i="1"/>
  <c r="R180" i="1"/>
  <c r="P180" i="1"/>
  <c r="R213" i="1"/>
  <c r="P213" i="1"/>
  <c r="P95" i="1"/>
  <c r="R95" i="1"/>
  <c r="Q95" i="1"/>
  <c r="P103" i="1"/>
  <c r="R13" i="1"/>
  <c r="P122" i="1"/>
  <c r="R122" i="1"/>
  <c r="Q122" i="1"/>
  <c r="P137" i="1"/>
  <c r="R137" i="1"/>
  <c r="Q137" i="1"/>
  <c r="R152" i="1"/>
  <c r="Q152" i="1"/>
  <c r="P152" i="1"/>
  <c r="P342" i="1"/>
  <c r="R342" i="1"/>
  <c r="Q155" i="1"/>
  <c r="R155" i="1"/>
  <c r="R90" i="1"/>
  <c r="P90" i="1"/>
  <c r="Q90" i="1"/>
  <c r="Q62" i="1"/>
  <c r="E6" i="5"/>
  <c r="M57" i="1"/>
  <c r="M49" i="1"/>
  <c r="M33" i="1"/>
  <c r="M25" i="1"/>
  <c r="M67" i="1"/>
  <c r="M37" i="1"/>
  <c r="M26" i="1"/>
  <c r="M72" i="1"/>
  <c r="M23" i="1"/>
  <c r="M91" i="1"/>
  <c r="M64" i="1"/>
  <c r="M56" i="1"/>
  <c r="M34" i="1"/>
  <c r="M71" i="1"/>
  <c r="M76" i="1"/>
  <c r="M70" i="1"/>
  <c r="M69" i="1"/>
  <c r="M38" i="1"/>
  <c r="M50" i="1"/>
  <c r="M84" i="1"/>
  <c r="M47" i="1"/>
  <c r="M59" i="1"/>
  <c r="M28" i="1"/>
  <c r="M22" i="1"/>
  <c r="M62" i="1"/>
  <c r="M32" i="1"/>
  <c r="M81" i="1"/>
  <c r="M13" i="1"/>
  <c r="M53" i="1"/>
  <c r="M44" i="1"/>
  <c r="M35" i="1"/>
  <c r="M31" i="1"/>
  <c r="M65" i="1"/>
  <c r="M40" i="1"/>
  <c r="M52" i="1"/>
  <c r="M61" i="1"/>
  <c r="M30" i="1"/>
  <c r="M39" i="1"/>
  <c r="M24" i="1"/>
  <c r="M27" i="1"/>
  <c r="R8" i="1"/>
  <c r="Q8" i="1"/>
  <c r="P8" i="1"/>
  <c r="M14" i="1"/>
  <c r="M54" i="1"/>
  <c r="R240" i="1"/>
  <c r="P240" i="1"/>
  <c r="R187" i="1"/>
  <c r="P187" i="1"/>
  <c r="R89" i="1"/>
  <c r="Q89" i="1"/>
  <c r="R151" i="1"/>
  <c r="Q151" i="1"/>
  <c r="P151" i="1"/>
  <c r="Q44" i="1"/>
  <c r="R80" i="1"/>
  <c r="Q80" i="1"/>
  <c r="P80" i="1"/>
  <c r="R103" i="1"/>
  <c r="E2" i="5"/>
  <c r="M41" i="1"/>
  <c r="M94" i="1"/>
  <c r="M75" i="1"/>
  <c r="M45" i="1"/>
  <c r="M82" i="1"/>
  <c r="M78" i="1"/>
  <c r="M6" i="1"/>
  <c r="M89" i="1"/>
  <c r="R18" i="1"/>
  <c r="R36" i="1"/>
  <c r="P36" i="1"/>
  <c r="Q76" i="1"/>
  <c r="R76" i="1"/>
  <c r="P76" i="1"/>
  <c r="Q28" i="1"/>
  <c r="R28" i="1"/>
  <c r="P28" i="1"/>
  <c r="R32" i="1"/>
  <c r="R58" i="1"/>
  <c r="Q58" i="1"/>
  <c r="M63" i="1"/>
  <c r="P104" i="1"/>
  <c r="Q104" i="1"/>
  <c r="R104" i="1"/>
  <c r="R111" i="1"/>
  <c r="Q111" i="1"/>
  <c r="P111" i="1"/>
  <c r="P141" i="1"/>
  <c r="R141" i="1"/>
  <c r="R24" i="1"/>
  <c r="Q24" i="1"/>
  <c r="Q141" i="1"/>
  <c r="R165" i="1"/>
  <c r="P165" i="1"/>
  <c r="R210" i="1"/>
  <c r="P210" i="1"/>
  <c r="R253" i="1"/>
  <c r="P253" i="1"/>
  <c r="R132" i="1"/>
  <c r="Q132" i="1"/>
  <c r="P143" i="1"/>
  <c r="R143" i="1"/>
  <c r="P94" i="1"/>
  <c r="P132" i="1"/>
  <c r="Q27" i="1"/>
  <c r="P27" i="1"/>
  <c r="P85" i="1"/>
  <c r="Q71" i="1"/>
  <c r="R71" i="1"/>
  <c r="P71" i="1"/>
  <c r="Q18" i="1"/>
  <c r="R100" i="1"/>
  <c r="Q100" i="1"/>
  <c r="P100" i="1"/>
  <c r="P49" i="1"/>
  <c r="M2" i="1"/>
  <c r="P14" i="1"/>
  <c r="R14" i="1"/>
  <c r="Q14" i="1"/>
  <c r="R19" i="1"/>
  <c r="Q19" i="1"/>
  <c r="P19" i="1"/>
  <c r="R101" i="1"/>
  <c r="Q101" i="1"/>
  <c r="P108" i="1"/>
  <c r="R119" i="1"/>
  <c r="Q119" i="1"/>
  <c r="R157" i="1"/>
  <c r="Q157" i="1"/>
  <c r="P157" i="1"/>
  <c r="R181" i="1"/>
  <c r="P181" i="1"/>
  <c r="R193" i="1"/>
  <c r="P193" i="1"/>
  <c r="P23" i="1"/>
  <c r="R44" i="1"/>
  <c r="M9" i="1"/>
  <c r="R23" i="1"/>
  <c r="M36" i="1"/>
  <c r="Q81" i="1"/>
  <c r="P81" i="1"/>
  <c r="P86" i="1"/>
  <c r="P41" i="1"/>
  <c r="M68" i="1"/>
  <c r="Q77" i="1"/>
  <c r="R77" i="1"/>
  <c r="P77" i="1"/>
  <c r="R92" i="1"/>
  <c r="Q92" i="1"/>
  <c r="P92" i="1"/>
  <c r="P101" i="1"/>
  <c r="R108" i="1"/>
  <c r="P119" i="1"/>
  <c r="R127" i="1"/>
  <c r="Q127" i="1"/>
  <c r="P127" i="1"/>
  <c r="R138" i="1"/>
  <c r="Q138" i="1"/>
  <c r="R74" i="1"/>
  <c r="Q74" i="1"/>
  <c r="P74" i="1"/>
  <c r="R113" i="1"/>
  <c r="Q113" i="1"/>
  <c r="P113" i="1"/>
  <c r="R144" i="1"/>
  <c r="P144" i="1"/>
  <c r="P32" i="1"/>
  <c r="Q67" i="1"/>
  <c r="R67" i="1"/>
  <c r="Q36" i="1"/>
  <c r="Q49" i="1"/>
  <c r="P67" i="1"/>
  <c r="P54" i="1"/>
  <c r="Q54" i="1"/>
  <c r="P58" i="1"/>
  <c r="P24" i="1"/>
  <c r="R54" i="1"/>
  <c r="P6" i="1"/>
  <c r="Q10" i="1"/>
  <c r="P10" i="1"/>
  <c r="R10" i="1"/>
  <c r="M29" i="1"/>
  <c r="R33" i="1"/>
  <c r="P33" i="1"/>
  <c r="R37" i="1"/>
  <c r="P37" i="1"/>
  <c r="Q37" i="1"/>
  <c r="P68" i="1"/>
  <c r="Q68" i="1"/>
  <c r="R68" i="1"/>
  <c r="R87" i="1"/>
  <c r="R97" i="1"/>
  <c r="Q97" i="1"/>
  <c r="P97" i="1"/>
  <c r="P138" i="1"/>
  <c r="R198" i="1"/>
  <c r="P198" i="1"/>
  <c r="P202" i="1"/>
  <c r="R202" i="1"/>
  <c r="E3" i="5"/>
  <c r="D3" i="5" s="1"/>
  <c r="M86" i="1"/>
  <c r="M48" i="1"/>
  <c r="M7" i="1"/>
  <c r="M83" i="1"/>
  <c r="M12" i="1"/>
  <c r="M95" i="1"/>
  <c r="M92" i="1"/>
  <c r="M80" i="1"/>
  <c r="M3" i="1"/>
  <c r="M42" i="1"/>
  <c r="P46" i="1"/>
  <c r="Q46" i="1"/>
  <c r="Q59" i="1"/>
  <c r="R59" i="1"/>
  <c r="P59" i="1"/>
  <c r="R82" i="1"/>
  <c r="Q82" i="1"/>
  <c r="P82" i="1"/>
  <c r="Q112" i="1"/>
  <c r="R112" i="1"/>
  <c r="Q149" i="1"/>
  <c r="R149" i="1"/>
  <c r="P149" i="1"/>
  <c r="P43" i="1"/>
  <c r="R117" i="1"/>
  <c r="P117" i="1"/>
  <c r="R20" i="1"/>
  <c r="Q20" i="1"/>
  <c r="P20" i="1"/>
  <c r="R162" i="1"/>
  <c r="P162" i="1"/>
  <c r="Q143" i="1"/>
  <c r="P7" i="1"/>
  <c r="P83" i="1"/>
  <c r="R229" i="1"/>
  <c r="P229" i="1"/>
  <c r="R105" i="1"/>
  <c r="P105" i="1"/>
  <c r="P116" i="1"/>
  <c r="R116" i="1"/>
  <c r="P64" i="1"/>
  <c r="R64" i="1"/>
  <c r="Q64" i="1"/>
  <c r="R73" i="1"/>
  <c r="Q73" i="1"/>
  <c r="P73" i="1"/>
  <c r="Q105" i="1"/>
  <c r="Q116" i="1"/>
  <c r="Q131" i="1"/>
  <c r="P131" i="1"/>
  <c r="R131" i="1"/>
  <c r="P3" i="1"/>
  <c r="M11" i="1"/>
  <c r="P55" i="1"/>
  <c r="P78" i="1"/>
  <c r="M88" i="1"/>
  <c r="R93" i="1"/>
  <c r="Q93" i="1"/>
  <c r="P93" i="1"/>
  <c r="Q109" i="1"/>
  <c r="P109" i="1"/>
  <c r="R120" i="1"/>
  <c r="Q120" i="1"/>
  <c r="R124" i="1"/>
  <c r="Q124" i="1"/>
  <c r="P124" i="1"/>
  <c r="R135" i="1"/>
  <c r="P135" i="1"/>
  <c r="R146" i="1"/>
  <c r="Q146" i="1"/>
  <c r="R154" i="1"/>
  <c r="Q154" i="1"/>
  <c r="P154" i="1"/>
  <c r="R158" i="1"/>
  <c r="Q158" i="1"/>
  <c r="P158" i="1"/>
  <c r="R69" i="1"/>
  <c r="P69" i="1"/>
  <c r="Q69" i="1"/>
  <c r="R88" i="1"/>
  <c r="Q88" i="1"/>
  <c r="P88" i="1"/>
  <c r="R98" i="1"/>
  <c r="Q98" i="1"/>
  <c r="R259" i="1"/>
  <c r="P259" i="1"/>
  <c r="Q25" i="1"/>
  <c r="R25" i="1"/>
  <c r="P25" i="1"/>
  <c r="R29" i="1"/>
  <c r="Q29" i="1"/>
  <c r="R128" i="1"/>
  <c r="Q128" i="1"/>
  <c r="P128" i="1"/>
  <c r="R3" i="1"/>
  <c r="R11" i="1"/>
  <c r="Q11" i="1"/>
  <c r="P11" i="1"/>
  <c r="Q21" i="1"/>
  <c r="P21" i="1"/>
  <c r="P34" i="1"/>
  <c r="R51" i="1"/>
  <c r="Q51" i="1"/>
  <c r="P60" i="1"/>
  <c r="R60" i="1"/>
  <c r="M74" i="1"/>
  <c r="P98" i="1"/>
  <c r="M18" i="1"/>
  <c r="Q4" i="1"/>
  <c r="M4" i="1"/>
  <c r="R4" i="1"/>
  <c r="R84" i="1"/>
  <c r="Q84" i="1"/>
  <c r="P84" i="1"/>
  <c r="R17" i="1"/>
  <c r="Q17" i="1"/>
  <c r="P38" i="1"/>
  <c r="Q47" i="1"/>
  <c r="P47" i="1"/>
  <c r="Q16" i="1"/>
  <c r="P16" i="1"/>
  <c r="P30" i="1"/>
  <c r="Q30" i="1"/>
  <c r="R38" i="1"/>
  <c r="P51" i="1"/>
  <c r="R65" i="1"/>
  <c r="Q65" i="1"/>
  <c r="P65" i="1"/>
  <c r="R125" i="1"/>
  <c r="Q125" i="1"/>
  <c r="Q150" i="1"/>
  <c r="R150" i="1"/>
  <c r="P150" i="1"/>
  <c r="P287" i="1"/>
  <c r="R287" i="1"/>
  <c r="P291" i="1"/>
  <c r="R291" i="1"/>
  <c r="P345" i="1"/>
  <c r="R345" i="1"/>
  <c r="P353" i="1"/>
  <c r="R353" i="1"/>
  <c r="P422" i="1"/>
  <c r="R422" i="1"/>
  <c r="Q168" i="1"/>
  <c r="R258" i="1"/>
  <c r="P258" i="1"/>
  <c r="P262" i="1"/>
  <c r="P266" i="1"/>
  <c r="R379" i="1"/>
  <c r="P379" i="1"/>
  <c r="P431" i="1"/>
  <c r="R431" i="1"/>
  <c r="P295" i="1"/>
  <c r="R295" i="1"/>
  <c r="P357" i="1"/>
  <c r="R357" i="1"/>
  <c r="R370" i="1"/>
  <c r="P370" i="1"/>
  <c r="P392" i="1"/>
  <c r="R392" i="1"/>
  <c r="R418" i="1"/>
  <c r="P418" i="1"/>
  <c r="R42" i="1"/>
  <c r="Q42" i="1"/>
  <c r="P42" i="1"/>
  <c r="P70" i="1"/>
  <c r="P79" i="1"/>
  <c r="P194" i="1"/>
  <c r="R168" i="1"/>
  <c r="P183" i="1"/>
  <c r="R246" i="1"/>
  <c r="P246" i="1"/>
  <c r="R250" i="1"/>
  <c r="P333" i="1"/>
  <c r="R333" i="1"/>
  <c r="R234" i="1"/>
  <c r="P234" i="1"/>
  <c r="R238" i="1"/>
  <c r="P279" i="1"/>
  <c r="R279" i="1"/>
  <c r="P371" i="1"/>
  <c r="R371" i="1"/>
  <c r="P388" i="1"/>
  <c r="R388" i="1"/>
  <c r="R304" i="1"/>
  <c r="P304" i="1"/>
  <c r="R337" i="1"/>
  <c r="P337" i="1"/>
  <c r="P366" i="1"/>
  <c r="R366" i="1"/>
  <c r="R61" i="1"/>
  <c r="Q61" i="1"/>
  <c r="P61" i="1"/>
  <c r="R222" i="1"/>
  <c r="P222" i="1"/>
  <c r="R271" i="1"/>
  <c r="P271" i="1"/>
  <c r="R300" i="1"/>
  <c r="P393" i="1"/>
  <c r="R393" i="1"/>
  <c r="R96" i="1"/>
  <c r="P96" i="1"/>
  <c r="Q96" i="1"/>
  <c r="Q123" i="1"/>
  <c r="R123" i="1"/>
  <c r="P123" i="1"/>
  <c r="R153" i="1"/>
  <c r="Q153" i="1"/>
  <c r="P153" i="1"/>
  <c r="R169" i="1"/>
  <c r="P169" i="1"/>
  <c r="Q169" i="1"/>
  <c r="R195" i="1"/>
  <c r="P195" i="1"/>
  <c r="R247" i="1"/>
  <c r="P247" i="1"/>
  <c r="R263" i="1"/>
  <c r="R267" i="1"/>
  <c r="P267" i="1"/>
  <c r="R527" i="1"/>
  <c r="P527" i="1"/>
  <c r="R376" i="1"/>
  <c r="P376" i="1"/>
  <c r="P491" i="1"/>
  <c r="R491" i="1"/>
  <c r="R166" i="1"/>
  <c r="R211" i="1"/>
  <c r="R243" i="1"/>
  <c r="P317" i="1"/>
  <c r="R317" i="1"/>
  <c r="P363" i="1"/>
  <c r="R363" i="1"/>
  <c r="P389" i="1"/>
  <c r="R389" i="1"/>
  <c r="R235" i="1"/>
  <c r="P235" i="1"/>
  <c r="R239" i="1"/>
  <c r="P243" i="1"/>
  <c r="P272" i="1"/>
  <c r="R272" i="1"/>
  <c r="R301" i="1"/>
  <c r="P301" i="1"/>
  <c r="P309" i="1"/>
  <c r="R309" i="1"/>
  <c r="P359" i="1"/>
  <c r="R359" i="1"/>
  <c r="R394" i="1"/>
  <c r="P394" i="1"/>
  <c r="P407" i="1"/>
  <c r="R407" i="1"/>
  <c r="P56" i="1"/>
  <c r="P160" i="1"/>
  <c r="R163" i="1"/>
  <c r="R219" i="1"/>
  <c r="P219" i="1"/>
  <c r="R227" i="1"/>
  <c r="R231" i="1"/>
  <c r="P231" i="1"/>
  <c r="R260" i="1"/>
  <c r="P260" i="1"/>
  <c r="R268" i="1"/>
  <c r="P268" i="1"/>
  <c r="R297" i="1"/>
  <c r="R322" i="1"/>
  <c r="P322" i="1"/>
  <c r="P381" i="1"/>
  <c r="R381" i="1"/>
  <c r="R470" i="1"/>
  <c r="P470" i="1"/>
  <c r="R31" i="1"/>
  <c r="Q31" i="1"/>
  <c r="P31" i="1"/>
  <c r="P163" i="1"/>
  <c r="Q166" i="1"/>
  <c r="P177" i="1"/>
  <c r="P196" i="1"/>
  <c r="P368" i="1"/>
  <c r="R368" i="1"/>
  <c r="R403" i="1"/>
  <c r="P403" i="1"/>
  <c r="Q160" i="1"/>
  <c r="R56" i="1"/>
  <c r="R62" i="1"/>
  <c r="Q87" i="1"/>
  <c r="Q170" i="1"/>
  <c r="R174" i="1"/>
  <c r="P174" i="1"/>
  <c r="R185" i="1"/>
  <c r="P185" i="1"/>
  <c r="R200" i="1"/>
  <c r="R252" i="1"/>
  <c r="P252" i="1"/>
  <c r="P281" i="1"/>
  <c r="R281" i="1"/>
  <c r="P285" i="1"/>
  <c r="R285" i="1"/>
  <c r="Q50" i="1"/>
  <c r="R50" i="1"/>
  <c r="Q115" i="1"/>
  <c r="R115" i="1"/>
  <c r="P115" i="1"/>
  <c r="Q139" i="1"/>
  <c r="R139" i="1"/>
  <c r="R170" i="1"/>
  <c r="R244" i="1"/>
  <c r="P244" i="1"/>
  <c r="P273" i="1"/>
  <c r="R273" i="1"/>
  <c r="P302" i="1"/>
  <c r="R302" i="1"/>
  <c r="P395" i="1"/>
  <c r="R395" i="1"/>
  <c r="R454" i="1"/>
  <c r="P454" i="1"/>
  <c r="R488" i="1"/>
  <c r="P488" i="1"/>
  <c r="R34" i="1"/>
  <c r="M17" i="1"/>
  <c r="M15" i="1"/>
  <c r="R223" i="1"/>
  <c r="P223" i="1"/>
  <c r="M10" i="1"/>
  <c r="P62" i="1"/>
  <c r="Q56" i="1"/>
  <c r="P87" i="1"/>
  <c r="R53" i="1"/>
  <c r="Q53" i="1"/>
  <c r="P53" i="1"/>
  <c r="P50" i="1"/>
  <c r="P72" i="1"/>
  <c r="Q91" i="1"/>
  <c r="P91" i="1"/>
  <c r="P139" i="1"/>
  <c r="R204" i="1"/>
  <c r="P204" i="1"/>
  <c r="R208" i="1"/>
  <c r="P208" i="1"/>
  <c r="R224" i="1"/>
  <c r="P224" i="1"/>
  <c r="P236" i="1"/>
  <c r="R310" i="1"/>
  <c r="P310" i="1"/>
  <c r="P327" i="1"/>
  <c r="R327" i="1"/>
  <c r="R331" i="1"/>
  <c r="P331" i="1"/>
  <c r="R335" i="1"/>
  <c r="P408" i="1"/>
  <c r="R408" i="1"/>
  <c r="R232" i="1"/>
  <c r="P232" i="1"/>
  <c r="R298" i="1"/>
  <c r="P298" i="1"/>
  <c r="P314" i="1"/>
  <c r="R314" i="1"/>
  <c r="P323" i="1"/>
  <c r="R323" i="1"/>
  <c r="R382" i="1"/>
  <c r="P382" i="1"/>
  <c r="R502" i="1"/>
  <c r="P502" i="1"/>
  <c r="P220" i="1"/>
  <c r="R356" i="1"/>
  <c r="P369" i="1"/>
  <c r="R369" i="1"/>
  <c r="R161" i="1"/>
  <c r="Q161" i="1"/>
  <c r="P161" i="1"/>
  <c r="R286" i="1"/>
  <c r="P286" i="1"/>
  <c r="P290" i="1"/>
  <c r="R290" i="1"/>
  <c r="R319" i="1"/>
  <c r="P319" i="1"/>
  <c r="P344" i="1"/>
  <c r="R344" i="1"/>
  <c r="R186" i="1"/>
  <c r="P186" i="1"/>
  <c r="P434" i="1"/>
  <c r="R434" i="1"/>
  <c r="R171" i="1"/>
  <c r="R201" i="1"/>
  <c r="R205" i="1"/>
  <c r="P205" i="1"/>
  <c r="R241" i="1"/>
  <c r="P241" i="1"/>
  <c r="P249" i="1"/>
  <c r="P307" i="1"/>
  <c r="P332" i="1"/>
  <c r="R332" i="1"/>
  <c r="P45" i="1"/>
  <c r="P171" i="1"/>
  <c r="P201" i="1"/>
  <c r="R209" i="1"/>
  <c r="R237" i="1"/>
  <c r="P237" i="1"/>
  <c r="P324" i="1"/>
  <c r="R324" i="1"/>
  <c r="P383" i="1"/>
  <c r="R383" i="1"/>
  <c r="R487" i="1"/>
  <c r="P487" i="1"/>
  <c r="P293" i="1"/>
  <c r="R293" i="1"/>
  <c r="R338" i="1"/>
  <c r="R384" i="1"/>
  <c r="R410" i="1"/>
  <c r="P414" i="1"/>
  <c r="R414" i="1"/>
  <c r="R496" i="1"/>
  <c r="P496" i="1"/>
  <c r="X15" i="4"/>
  <c r="X16" i="4" s="1"/>
  <c r="R352" i="1"/>
  <c r="P426" i="1"/>
  <c r="R426" i="1"/>
  <c r="P430" i="1"/>
  <c r="P450" i="1"/>
  <c r="R450" i="1"/>
  <c r="P399" i="1"/>
  <c r="R399" i="1"/>
  <c r="P438" i="1"/>
  <c r="R438" i="1"/>
  <c r="R458" i="1"/>
  <c r="P458" i="1"/>
  <c r="R514" i="1"/>
  <c r="P514" i="1"/>
  <c r="R367" i="1"/>
  <c r="P367" i="1"/>
  <c r="R575" i="1"/>
  <c r="P318" i="1"/>
  <c r="R318" i="1"/>
  <c r="P349" i="1"/>
  <c r="R374" i="1"/>
  <c r="R415" i="1"/>
  <c r="R523" i="1"/>
  <c r="R532" i="1"/>
  <c r="P532" i="1"/>
  <c r="R545" i="1"/>
  <c r="R427" i="1"/>
  <c r="R451" i="1"/>
  <c r="P451" i="1"/>
  <c r="P541" i="1"/>
  <c r="R280" i="1"/>
  <c r="R294" i="1"/>
  <c r="R311" i="1"/>
  <c r="P346" i="1"/>
  <c r="R360" i="1"/>
  <c r="P378" i="1"/>
  <c r="R378" i="1"/>
  <c r="P385" i="1"/>
  <c r="R396" i="1"/>
  <c r="R419" i="1"/>
  <c r="P427" i="1"/>
  <c r="P467" i="1"/>
  <c r="R467" i="1"/>
  <c r="R404" i="1"/>
  <c r="R439" i="1"/>
  <c r="P439" i="1"/>
  <c r="P459" i="1"/>
  <c r="R459" i="1"/>
  <c r="P221" i="1"/>
  <c r="P257" i="1"/>
  <c r="P308" i="1"/>
  <c r="R308" i="1"/>
  <c r="P329" i="1"/>
  <c r="R329" i="1"/>
  <c r="R400" i="1"/>
  <c r="R463" i="1"/>
  <c r="R476" i="1"/>
  <c r="P476" i="1"/>
  <c r="R493" i="1"/>
  <c r="P493" i="1"/>
  <c r="R284" i="1"/>
  <c r="R336" i="1"/>
  <c r="P343" i="1"/>
  <c r="R364" i="1"/>
  <c r="R533" i="1"/>
  <c r="P533" i="1"/>
  <c r="P134" i="1"/>
  <c r="Q142" i="1"/>
  <c r="P182" i="1"/>
  <c r="P218" i="1"/>
  <c r="P254" i="1"/>
  <c r="P277" i="1"/>
  <c r="P315" i="1"/>
  <c r="R315" i="1"/>
  <c r="R375" i="1"/>
  <c r="R412" i="1"/>
  <c r="P416" i="1"/>
  <c r="R416" i="1"/>
  <c r="Q134" i="1"/>
  <c r="R142" i="1"/>
  <c r="R192" i="1"/>
  <c r="R228" i="1"/>
  <c r="R264" i="1"/>
  <c r="R452" i="1"/>
  <c r="P452" i="1"/>
  <c r="R511" i="1"/>
  <c r="P511" i="1"/>
  <c r="Q99" i="1"/>
  <c r="P99" i="1"/>
  <c r="P192" i="1"/>
  <c r="P228" i="1"/>
  <c r="P264" i="1"/>
  <c r="R305" i="1"/>
  <c r="P340" i="1"/>
  <c r="R350" i="1"/>
  <c r="P354" i="1"/>
  <c r="R354" i="1"/>
  <c r="P361" i="1"/>
  <c r="P397" i="1"/>
  <c r="P420" i="1"/>
  <c r="R420" i="1"/>
  <c r="R428" i="1"/>
  <c r="R448" i="1"/>
  <c r="P448" i="1"/>
  <c r="R481" i="1"/>
  <c r="P481" i="1"/>
  <c r="R520" i="1"/>
  <c r="P520" i="1"/>
  <c r="R529" i="1"/>
  <c r="P529" i="1"/>
  <c r="R538" i="1"/>
  <c r="P538" i="1"/>
  <c r="R551" i="1"/>
  <c r="P551" i="1"/>
  <c r="Q83" i="1"/>
  <c r="P405" i="1"/>
  <c r="R405" i="1"/>
  <c r="P516" i="1"/>
  <c r="R516" i="1"/>
  <c r="P390" i="1"/>
  <c r="R390" i="1"/>
  <c r="P401" i="1"/>
  <c r="R401" i="1"/>
  <c r="R556" i="1"/>
  <c r="P556" i="1"/>
  <c r="R330" i="1"/>
  <c r="P358" i="1"/>
  <c r="P365" i="1"/>
  <c r="R365" i="1"/>
  <c r="R473" i="1"/>
  <c r="P473" i="1"/>
  <c r="R499" i="1"/>
  <c r="P499" i="1"/>
  <c r="R316" i="1"/>
  <c r="P409" i="1"/>
  <c r="P417" i="1"/>
  <c r="R417" i="1"/>
  <c r="P453" i="1"/>
  <c r="R453" i="1"/>
  <c r="R512" i="1"/>
  <c r="P512" i="1"/>
  <c r="R255" i="1"/>
  <c r="R292" i="1"/>
  <c r="P552" i="1"/>
  <c r="R552" i="1"/>
  <c r="P255" i="1"/>
  <c r="P306" i="1"/>
  <c r="R306" i="1"/>
  <c r="P351" i="1"/>
  <c r="R351" i="1"/>
  <c r="P429" i="1"/>
  <c r="R429" i="1"/>
  <c r="P441" i="1"/>
  <c r="R441" i="1"/>
  <c r="P465" i="1"/>
  <c r="R465" i="1"/>
  <c r="P495" i="1"/>
  <c r="R495" i="1"/>
  <c r="R565" i="1"/>
  <c r="P565" i="1"/>
  <c r="P355" i="1"/>
  <c r="P380" i="1"/>
  <c r="R380" i="1"/>
  <c r="R445" i="1"/>
  <c r="P445" i="1"/>
  <c r="R478" i="1"/>
  <c r="P478" i="1"/>
  <c r="R275" i="1"/>
  <c r="R296" i="1"/>
  <c r="R362" i="1"/>
  <c r="P391" i="1"/>
  <c r="R398" i="1"/>
  <c r="P402" i="1"/>
  <c r="R402" i="1"/>
  <c r="P406" i="1"/>
  <c r="P437" i="1"/>
  <c r="R437" i="1"/>
  <c r="P474" i="1"/>
  <c r="R474" i="1"/>
  <c r="R580" i="1"/>
  <c r="R513" i="1"/>
  <c r="P545" i="1"/>
  <c r="R485" i="1"/>
  <c r="R506" i="1"/>
  <c r="P531" i="1"/>
  <c r="R531" i="1"/>
  <c r="P464" i="1"/>
  <c r="P485" i="1"/>
  <c r="R492" i="1"/>
  <c r="P506" i="1"/>
  <c r="R524" i="1"/>
  <c r="R560" i="1"/>
  <c r="P560" i="1"/>
  <c r="P471" i="1"/>
  <c r="R471" i="1"/>
  <c r="R510" i="1"/>
  <c r="P524" i="1"/>
  <c r="R435" i="1"/>
  <c r="P461" i="1"/>
  <c r="P535" i="1"/>
  <c r="P553" i="1"/>
  <c r="R564" i="1"/>
  <c r="P568" i="1"/>
  <c r="R542" i="1"/>
  <c r="P521" i="1"/>
  <c r="R528" i="1"/>
  <c r="P542" i="1"/>
  <c r="R557" i="1"/>
  <c r="R576" i="1"/>
  <c r="P507" i="1"/>
  <c r="R507" i="1"/>
  <c r="R546" i="1"/>
  <c r="R468" i="1"/>
  <c r="R472" i="1"/>
  <c r="R486" i="1"/>
  <c r="P500" i="1"/>
  <c r="P550" i="1"/>
  <c r="P472" i="1"/>
  <c r="R525" i="1"/>
  <c r="P539" i="1"/>
  <c r="R573" i="1"/>
  <c r="P543" i="1"/>
  <c r="R543" i="1"/>
  <c r="R569" i="1"/>
  <c r="P569" i="1"/>
  <c r="R387" i="1"/>
  <c r="R423" i="1"/>
  <c r="R462" i="1"/>
  <c r="P497" i="1"/>
  <c r="R504" i="1"/>
  <c r="R508" i="1"/>
  <c r="R522" i="1"/>
  <c r="P536" i="1"/>
  <c r="V14" i="2"/>
  <c r="T14" i="2"/>
  <c r="U14" i="2"/>
  <c r="R547" i="1"/>
  <c r="P547" i="1"/>
  <c r="R456" i="1"/>
  <c r="P469" i="1"/>
  <c r="P494" i="1"/>
  <c r="R501" i="1"/>
  <c r="P515" i="1"/>
  <c r="P526" i="1"/>
  <c r="R566" i="1"/>
  <c r="P566" i="1"/>
  <c r="R600" i="1"/>
  <c r="P480" i="1"/>
  <c r="R480" i="1"/>
  <c r="P498" i="1"/>
  <c r="R498" i="1"/>
  <c r="R544" i="1"/>
  <c r="R555" i="1"/>
  <c r="P505" i="1"/>
  <c r="P8" i="2"/>
  <c r="E7" i="4"/>
  <c r="D7" i="4" s="1"/>
  <c r="R537" i="1"/>
  <c r="T4" i="2"/>
  <c r="R585" i="1"/>
  <c r="R604" i="1"/>
  <c r="R609" i="1"/>
  <c r="R628" i="1"/>
  <c r="R633" i="1"/>
  <c r="R652" i="1"/>
  <c r="R657" i="1"/>
  <c r="R676" i="1"/>
  <c r="R681" i="1"/>
  <c r="R700" i="1"/>
  <c r="V4" i="2"/>
  <c r="P18" i="4"/>
  <c r="V8" i="2"/>
  <c r="U8" i="2"/>
  <c r="V11" i="2"/>
  <c r="U11" i="2"/>
  <c r="T11" i="2"/>
  <c r="V19" i="2"/>
  <c r="U19" i="2"/>
  <c r="T19" i="2"/>
  <c r="X13" i="4"/>
  <c r="G5" i="4"/>
  <c r="T8" i="2"/>
  <c r="G2" i="5"/>
  <c r="W9" i="5"/>
  <c r="W11" i="5" s="1"/>
  <c r="W12" i="5" s="1"/>
  <c r="R696" i="1"/>
  <c r="H6" i="4"/>
  <c r="T9" i="5"/>
  <c r="G3" i="5"/>
  <c r="T15" i="2"/>
  <c r="U15" i="2"/>
  <c r="V20" i="2"/>
  <c r="U20" i="2"/>
  <c r="T20" i="2"/>
  <c r="P2" i="2"/>
  <c r="T5" i="2"/>
  <c r="V15" i="2"/>
  <c r="E12" i="5"/>
  <c r="I6" i="4"/>
  <c r="J6" i="4" s="1"/>
  <c r="U5" i="2"/>
  <c r="V12" i="2"/>
  <c r="U12" i="2"/>
  <c r="T12" i="2"/>
  <c r="Z13" i="4"/>
  <c r="Z15" i="4" s="1"/>
  <c r="Z16" i="4" s="1"/>
  <c r="G7" i="4"/>
  <c r="R620" i="1"/>
  <c r="R644" i="1"/>
  <c r="R668" i="1"/>
  <c r="R692" i="1"/>
  <c r="V9" i="2"/>
  <c r="V2" i="2"/>
  <c r="T2" i="2"/>
  <c r="B13" i="5"/>
  <c r="U2" i="2"/>
  <c r="P6" i="2"/>
  <c r="E8" i="4"/>
  <c r="R570" i="1"/>
  <c r="W13" i="4"/>
  <c r="W15" i="4" s="1"/>
  <c r="W16" i="4" s="1"/>
  <c r="R597" i="1"/>
  <c r="R616" i="1"/>
  <c r="R621" i="1"/>
  <c r="R640" i="1"/>
  <c r="R645" i="1"/>
  <c r="R664" i="1"/>
  <c r="R669" i="1"/>
  <c r="R688" i="1"/>
  <c r="R693" i="1"/>
  <c r="E3" i="4"/>
  <c r="D3" i="4" s="1"/>
  <c r="V16" i="2"/>
  <c r="U16" i="2"/>
  <c r="T16" i="2"/>
  <c r="Y13" i="4"/>
  <c r="V6" i="2"/>
  <c r="T6" i="2"/>
  <c r="V13" i="2"/>
  <c r="T13" i="2"/>
  <c r="M18" i="4"/>
  <c r="U14" i="4"/>
  <c r="U6" i="2"/>
  <c r="U13" i="2"/>
  <c r="R684" i="1"/>
  <c r="T3" i="2"/>
  <c r="U3" i="2"/>
  <c r="D6" i="4"/>
  <c r="V17" i="2"/>
  <c r="U17" i="2"/>
  <c r="T17" i="2"/>
  <c r="U13" i="4"/>
  <c r="G2" i="4"/>
  <c r="V3" i="2"/>
  <c r="V10" i="2"/>
  <c r="T10" i="2"/>
  <c r="P15" i="5"/>
  <c r="V10" i="5"/>
  <c r="V11" i="5" s="1"/>
  <c r="V12" i="5" s="1"/>
  <c r="U10" i="2"/>
  <c r="N17" i="5"/>
  <c r="T16" i="5" s="1"/>
  <c r="G3" i="4"/>
  <c r="V13" i="4"/>
  <c r="N18" i="4"/>
  <c r="V14" i="4"/>
  <c r="V15" i="4" s="1"/>
  <c r="V16" i="4" s="1"/>
  <c r="R558" i="1"/>
  <c r="R589" i="1"/>
  <c r="R608" i="1"/>
  <c r="R613" i="1"/>
  <c r="R632" i="1"/>
  <c r="R637" i="1"/>
  <c r="R656" i="1"/>
  <c r="R661" i="1"/>
  <c r="R680" i="1"/>
  <c r="R685" i="1"/>
  <c r="P4" i="2"/>
  <c r="E4" i="4"/>
  <c r="D4" i="4" s="1"/>
  <c r="V7" i="2"/>
  <c r="U7" i="2"/>
  <c r="T7" i="2"/>
  <c r="V18" i="2"/>
  <c r="U18" i="2"/>
  <c r="G4" i="5"/>
  <c r="T10" i="5"/>
  <c r="G5" i="5"/>
  <c r="Y14" i="4"/>
  <c r="Y15" i="4" s="1"/>
  <c r="Y16" i="4" s="1"/>
  <c r="U15" i="4" l="1"/>
  <c r="U16" i="4" s="1"/>
  <c r="U18" i="4" s="1"/>
  <c r="M20" i="4"/>
  <c r="U20" i="4" s="1"/>
  <c r="E13" i="5"/>
  <c r="D2" i="5"/>
  <c r="H3" i="4"/>
  <c r="I3" i="4"/>
  <c r="J3" i="4" s="1"/>
  <c r="H5" i="4"/>
  <c r="I5" i="4"/>
  <c r="J5" i="4" s="1"/>
  <c r="B28" i="5"/>
  <c r="U19" i="4"/>
  <c r="I4" i="5"/>
  <c r="J4" i="5" s="1"/>
  <c r="H4" i="5"/>
  <c r="H7" i="4"/>
  <c r="I7" i="4"/>
  <c r="J7" i="4" s="1"/>
  <c r="H4" i="4"/>
  <c r="I3" i="5"/>
  <c r="J3" i="5" s="1"/>
  <c r="H3" i="5"/>
  <c r="H5" i="5"/>
  <c r="T11" i="5"/>
  <c r="T12" i="5" s="1"/>
  <c r="T14" i="5" s="1"/>
  <c r="G7" i="5"/>
  <c r="I2" i="5"/>
  <c r="J2" i="5" s="1"/>
  <c r="H2" i="5"/>
  <c r="H2" i="4"/>
  <c r="G8" i="4"/>
  <c r="I2" i="4"/>
  <c r="J2" i="4" s="1"/>
  <c r="D6" i="5"/>
  <c r="D5" i="5" s="1"/>
  <c r="C13" i="5" s="1"/>
  <c r="I4" i="4"/>
  <c r="J4" i="4" s="1"/>
  <c r="C14" i="5" l="1"/>
  <c r="E5" i="5"/>
  <c r="C27" i="5"/>
  <c r="T17" i="5"/>
  <c r="C28" i="5"/>
  <c r="I8" i="4"/>
  <c r="U21" i="4"/>
  <c r="D28" i="5" l="1"/>
  <c r="J8" i="4"/>
  <c r="E28" i="5" s="1"/>
  <c r="C29" i="5"/>
  <c r="E7" i="5"/>
  <c r="I5" i="5"/>
  <c r="J5" i="5" s="1"/>
  <c r="B27" i="5" l="1"/>
  <c r="B29" i="5" s="1"/>
  <c r="T15" i="5"/>
  <c r="I7" i="5"/>
  <c r="D29" i="5"/>
  <c r="E29" i="5" s="1"/>
  <c r="J7" i="5" l="1"/>
  <c r="E27" i="5" s="1"/>
  <c r="D27" i="5"/>
</calcChain>
</file>

<file path=xl/sharedStrings.xml><?xml version="1.0" encoding="utf-8"?>
<sst xmlns="http://schemas.openxmlformats.org/spreadsheetml/2006/main" count="1158" uniqueCount="233">
  <si>
    <t>Date</t>
  </si>
  <si>
    <t>Time</t>
  </si>
  <si>
    <t>Asset</t>
  </si>
  <si>
    <t>Symbol</t>
  </si>
  <si>
    <t>Type</t>
  </si>
  <si>
    <t>Amount (Coin)</t>
  </si>
  <si>
    <t>Cumulative Quantity</t>
  </si>
  <si>
    <t>Preis per Coin (€)</t>
  </si>
  <si>
    <t>Total Value (€)</t>
  </si>
  <si>
    <t>Fee (€)</t>
  </si>
  <si>
    <t>Net Amount (€)</t>
  </si>
  <si>
    <t>Wallet / Platform</t>
  </si>
  <si>
    <t>Cumulative Investment (€)</t>
  </si>
  <si>
    <t>Current Price (€)</t>
  </si>
  <si>
    <t>Current Value (€)</t>
  </si>
  <si>
    <t>Cumulative Current Value (€)</t>
  </si>
  <si>
    <t>Profit / Loss (€)</t>
  </si>
  <si>
    <t>Profit / Loss (%)</t>
  </si>
  <si>
    <t>Status</t>
  </si>
  <si>
    <t>Notes</t>
  </si>
  <si>
    <t>Bitcoin</t>
  </si>
  <si>
    <t>BIT</t>
  </si>
  <si>
    <t>Buy</t>
  </si>
  <si>
    <t>Bitvavo</t>
  </si>
  <si>
    <t>Held</t>
  </si>
  <si>
    <t>Long-Term Investment / My first Coin 🪙</t>
  </si>
  <si>
    <t>Ethereum</t>
  </si>
  <si>
    <t>ETH</t>
  </si>
  <si>
    <t>Long-Term Investment</t>
  </si>
  <si>
    <t>Render</t>
  </si>
  <si>
    <t>RENDER</t>
  </si>
  <si>
    <t>Learning / Test</t>
  </si>
  <si>
    <t>Shiba Inu</t>
  </si>
  <si>
    <t>SHIB</t>
  </si>
  <si>
    <t>Solana</t>
  </si>
  <si>
    <t>SOL</t>
  </si>
  <si>
    <t>Learning / Test / Digital Art / Community Feeling; Transfer to Phantom (20.05.2025)</t>
  </si>
  <si>
    <t>Polkadot</t>
  </si>
  <si>
    <t>DOT</t>
  </si>
  <si>
    <t>Litecoin</t>
  </si>
  <si>
    <t>LTC</t>
  </si>
  <si>
    <t>Learning / Test / Giftcard Bitnova</t>
  </si>
  <si>
    <t>Bitnova</t>
  </si>
  <si>
    <t>Long-Term Investment / Bought on Bitnova, Sent to Bitvavo</t>
  </si>
  <si>
    <t>Sell</t>
  </si>
  <si>
    <t>Partially Sold</t>
  </si>
  <si>
    <t>Sold to buy XTZ</t>
  </si>
  <si>
    <t>Tezos</t>
  </si>
  <si>
    <t>XTZ</t>
  </si>
  <si>
    <t>Learning / Test / Digital Art / Community Feeling; Transfer to Temple Wallet (19.05.2025)</t>
  </si>
  <si>
    <t>Learning / Test / Digital Art / Community Feeling; Transfer to Temple Wallet (20.05.2025)</t>
  </si>
  <si>
    <t>Sold</t>
  </si>
  <si>
    <t>Sold to buy SOL</t>
  </si>
  <si>
    <t>Closed – No Rebuy Planned</t>
  </si>
  <si>
    <t>Learning / Test / Digital Art / Community Feeling; Transfer to Temple (20.05.2025)</t>
  </si>
  <si>
    <t>NFT (XTZ)</t>
  </si>
  <si>
    <t>NFT</t>
  </si>
  <si>
    <t>Objkt.com</t>
  </si>
  <si>
    <t>My first NFT on objkt.com</t>
  </si>
  <si>
    <t>Part of my collection – not for resale.</t>
  </si>
  <si>
    <t xml:space="preserve">Long-Term Investment </t>
  </si>
  <si>
    <t>Temple</t>
  </si>
  <si>
    <t>bought domain: terz</t>
  </si>
  <si>
    <t>Ledger</t>
  </si>
  <si>
    <t>ETH used as gas fee to stake POL</t>
  </si>
  <si>
    <t xml:space="preserve">Held </t>
  </si>
  <si>
    <t>Staking Fee (%)</t>
  </si>
  <si>
    <t>Reward Rate (%)</t>
  </si>
  <si>
    <t>Expected Reward (€)</t>
  </si>
  <si>
    <t>Cumulative Reward (€)</t>
  </si>
  <si>
    <t>Celo</t>
  </si>
  <si>
    <t>CELO</t>
  </si>
  <si>
    <t>Learning</t>
  </si>
  <si>
    <t>Polygon-ecosystem-token</t>
  </si>
  <si>
    <t>POL</t>
  </si>
  <si>
    <t>Cosmos</t>
  </si>
  <si>
    <t>ATOM</t>
  </si>
  <si>
    <t>Avantis</t>
  </si>
  <si>
    <t>AVNT</t>
  </si>
  <si>
    <t>Somnia</t>
  </si>
  <si>
    <t>SOMI</t>
  </si>
  <si>
    <t>Title</t>
  </si>
  <si>
    <t>Edition No.</t>
  </si>
  <si>
    <t>Total</t>
  </si>
  <si>
    <t>Artist</t>
  </si>
  <si>
    <t>Artwork Year</t>
  </si>
  <si>
    <t>Platform</t>
  </si>
  <si>
    <t>Blockchain</t>
  </si>
  <si>
    <t>Storage</t>
  </si>
  <si>
    <t>Purchase Date</t>
  </si>
  <si>
    <t>Purchase Price</t>
  </si>
  <si>
    <t>Fees</t>
  </si>
  <si>
    <t>Total Cost</t>
  </si>
  <si>
    <t>Currency</t>
  </si>
  <si>
    <t>Resellable</t>
  </si>
  <si>
    <t>Displayable</t>
  </si>
  <si>
    <t>Link to Artwork</t>
  </si>
  <si>
    <t>Freedom: Red, White and Blue (Quantified and Aggregated) </t>
  </si>
  <si>
    <t>Matthew Biederman</t>
  </si>
  <si>
    <t>HD-Video</t>
  </si>
  <si>
    <t>Sedition</t>
  </si>
  <si>
    <t>None</t>
  </si>
  <si>
    <t>Sedition Vault</t>
  </si>
  <si>
    <t>EUR</t>
  </si>
  <si>
    <t>Yes</t>
  </si>
  <si>
    <t xml:space="preserve">Private </t>
  </si>
  <si>
    <t>Mein erstes digitales Kunstwerk – passt zum Projekt „Freiheit“</t>
  </si>
  <si>
    <t>https://www.seditionart.com/matthew-biederman/freedom-red-white-and-blue-quantified-and-aggregated</t>
  </si>
  <si>
    <t>Diamond Beings: Forming over the Takamina Desert</t>
  </si>
  <si>
    <t>Terry Flaxton</t>
  </si>
  <si>
    <t>4K Video</t>
  </si>
  <si>
    <t xml:space="preserve">No </t>
  </si>
  <si>
    <t>Nicht gemintet – nur in meinem Vault gespeichert, nicht übertragbar oder verkäuflich.</t>
  </si>
  <si>
    <t>https://www.seditionart.com/terry-flaxton/diamond-beings-forming-over-the-takamina-desert</t>
  </si>
  <si>
    <t>Impunity</t>
  </si>
  <si>
    <t>Bitvert</t>
  </si>
  <si>
    <t>Weitere Versionen vorhanden, z. B. „Impunity (Red and White)“ – möglicher Kauf geplant</t>
  </si>
  <si>
    <t>https://www.seditionart.com/malcolm-litson/impunity</t>
  </si>
  <si>
    <t>Memoirs of a Geisha #18</t>
  </si>
  <si>
    <t>Open</t>
  </si>
  <si>
    <t>Photographer</t>
  </si>
  <si>
    <t>Photo / NFT</t>
  </si>
  <si>
    <t>objkt.com</t>
  </si>
  <si>
    <t>Public</t>
  </si>
  <si>
    <t>https://objkt.com/tokens/open_objkt/1964</t>
  </si>
  <si>
    <t>self-identity ver 000 [white]</t>
  </si>
  <si>
    <t>nofaithvisuals</t>
  </si>
  <si>
    <t>JPEG Image /NFT</t>
  </si>
  <si>
    <t>https://objkt.com/tokens/versum_items/31669</t>
  </si>
  <si>
    <t>Just close your eyes (maybe it’ll all go away)</t>
  </si>
  <si>
    <t>Maria Fynsk Norup</t>
  </si>
  <si>
    <t>Self-portrait, 2019</t>
  </si>
  <si>
    <t>https://objkt.com/tokens/KT1M13Mj9J9QWd1sSn2kFApDJi5KJTHXjQcU/3</t>
  </si>
  <si>
    <t>SPITZ POSTERS - 000</t>
  </si>
  <si>
    <t>VVitch_King666</t>
  </si>
  <si>
    <t>Comic Art</t>
  </si>
  <si>
    <t>https://objkt.com/tokens/hicetnunc/868952</t>
  </si>
  <si>
    <t>SPITZ - 000</t>
  </si>
  <si>
    <t>https://objkt.com/tokens/hicetnunc/868951</t>
  </si>
  <si>
    <t>The Ghost 34</t>
  </si>
  <si>
    <t>14 Art</t>
  </si>
  <si>
    <t>Part of "Ghost story" set; Gifted from artist.</t>
  </si>
  <si>
    <t>https://objkt.com/tokens/KT1L7MmeRmEPKFqD63Kh1JWYkq9N7d2m93KF/37</t>
  </si>
  <si>
    <t>The Al Pacino Ghost / The Godfather</t>
  </si>
  <si>
    <t>Part of "Our Home" set</t>
  </si>
  <si>
    <t>https://objkt.com/tokens/KT1Dzr5BiZKWMb6doYfCXiSe5nX1YKUXJJHb/40</t>
  </si>
  <si>
    <t>The Ghost 39</t>
  </si>
  <si>
    <t>Part of "Ghost story" set</t>
  </si>
  <si>
    <t>https://objkt.com/tokens/KT1L7MmeRmEPKFqD63Kh1JWYkq9N7d2m93KF/43</t>
  </si>
  <si>
    <t>The Titanic Ghost</t>
  </si>
  <si>
    <t>https://objkt.com/tokens/KT1Dzr5BiZKWMb6doYfCXiSe5nX1YKUXJJHb/42</t>
  </si>
  <si>
    <t>The Ghost 28</t>
  </si>
  <si>
    <t>https://objkt.com/tokens/KT1L7MmeRmEPKFqD63Kh1JWYkq9N7d2m93KF/32</t>
  </si>
  <si>
    <t>Tender Boys Don’t Die</t>
  </si>
  <si>
    <t>Darkroom</t>
  </si>
  <si>
    <t>Part of the complete "Boys made of Glitter; Eyes Made of Poems" series – full set acquired</t>
  </si>
  <si>
    <t>https://objkt.com/tokens/KT1N91PnsGFeRcn26o6671xREfPgMuytRQS7/4</t>
  </si>
  <si>
    <t>Soft Armor, Fierce Heart</t>
  </si>
  <si>
    <t>https://objkt.com/tokens/KT1N91PnsGFeRcn26o6671xREfPgMuytRQS7/3</t>
  </si>
  <si>
    <t>My Bear Knows Everything</t>
  </si>
  <si>
    <t>https://objkt.com/tokens/KT1N91PnsGFeRcn26o6671xREfPgMuytRQS7/2</t>
  </si>
  <si>
    <t>Eyes That Remember Stars</t>
  </si>
  <si>
    <t>https://objkt.com/tokens/KT1N91PnsGFeRcn26o6671xREfPgMuytRQS7/1</t>
  </si>
  <si>
    <t>Wrapped in Glitter, Safe at Last</t>
  </si>
  <si>
    <t>https://objkt.com/tokens/KT1N91PnsGFeRcn26o6671xREfPgMuytRQS7/0</t>
  </si>
  <si>
    <t>Tps1</t>
  </si>
  <si>
    <t>Naivart</t>
  </si>
  <si>
    <t>Part of "The Pink Silence" 1/3</t>
  </si>
  <si>
    <t>https://objkt.com/tokens/KT1GyH7U7qsxQu7TbWYMzwqyudPA4EGB8Skf/0</t>
  </si>
  <si>
    <t>Tps3</t>
  </si>
  <si>
    <t>Part of "The Pink Silence" 3/3</t>
  </si>
  <si>
    <t>https://objkt.com/tokens/KT1GyH7U7qsxQu7TbWYMzwqyudPA4EGB8Skf/2</t>
  </si>
  <si>
    <t>Tps2</t>
  </si>
  <si>
    <t>Part of "The Pink Silence" 2/3; Still looking – currently not available for resale</t>
  </si>
  <si>
    <t>https://objkt.com/tokens/KT1GyH7U7qsxQu7TbWYMzwqyudPA4EGB8Skf/1</t>
  </si>
  <si>
    <t>Entangled</t>
  </si>
  <si>
    <t>Kapstone</t>
  </si>
  <si>
    <t>https://objkt.com/tokens/open_objkt/1060</t>
  </si>
  <si>
    <t>berlayar</t>
  </si>
  <si>
    <t>NFT_trying</t>
  </si>
  <si>
    <t>https://objkt.com/tokens/KT1SS5HonrkY3i6WNS3UmvTGsiNSWts5cBfE/61</t>
  </si>
  <si>
    <t>Perched in Monochrome</t>
  </si>
  <si>
    <t>RedStudio</t>
  </si>
  <si>
    <t>Part of "Through Timeless Lenses" Set</t>
  </si>
  <si>
    <t>https://objkt.com/tokens/KT1E58baAshsZ9B1u36tb7n54TEKX2y19uHj/3</t>
  </si>
  <si>
    <t>Solitude Season</t>
  </si>
  <si>
    <t>https://objkt.com/tokens/KT1E58baAshsZ9B1u36tb7n54TEKX2y19uHj/4</t>
  </si>
  <si>
    <t>Whispers of Paper Wings</t>
  </si>
  <si>
    <t>https://objkt.com/tokens/KT1E58baAshsZ9B1u36tb7n54TEKX2y19uHj/2</t>
  </si>
  <si>
    <t>Silent Beacon</t>
  </si>
  <si>
    <t>https://objkt.com/tokens/KT1E58baAshsZ9B1u36tb7n54TEKX2y19uHj/1</t>
  </si>
  <si>
    <t>Several NFTs June 2025</t>
  </si>
  <si>
    <t>Coin</t>
  </si>
  <si>
    <t>Average Buy Price</t>
  </si>
  <si>
    <t>Invested</t>
  </si>
  <si>
    <t>Relative Value (€)</t>
  </si>
  <si>
    <t>Relative Share (%)</t>
  </si>
  <si>
    <t>P / L (€)</t>
  </si>
  <si>
    <t>P / L (%)</t>
  </si>
  <si>
    <t>Overall Summary</t>
  </si>
  <si>
    <t>Mini Portfolio - Actual Holdings</t>
  </si>
  <si>
    <t>Gas Cost</t>
  </si>
  <si>
    <t>Trade Amount</t>
  </si>
  <si>
    <t>ledger</t>
  </si>
  <si>
    <t>Net Amount</t>
  </si>
  <si>
    <t>Metamax</t>
  </si>
  <si>
    <t>Gas Burned</t>
  </si>
  <si>
    <t>Ledger-Staking</t>
  </si>
  <si>
    <t>Gas Fee (€)</t>
  </si>
  <si>
    <t>Total (€)</t>
  </si>
  <si>
    <t>Total Gas Fee (€)</t>
  </si>
  <si>
    <t>Invested (€)</t>
  </si>
  <si>
    <t>Real Value (€)</t>
  </si>
  <si>
    <t>Real Value(€)</t>
  </si>
  <si>
    <t>No-Gas Value (€)</t>
  </si>
  <si>
    <t>Staking / Usage</t>
  </si>
  <si>
    <t>–</t>
  </si>
  <si>
    <t>Portion of total XTZ used for past ETF purchases; remaining balance shown above (row 5)</t>
  </si>
  <si>
    <t>Core Portfolio - Actual Holdings</t>
  </si>
  <si>
    <t>Digital Art: Total cost and holdings in Tezos and Euro – artworks paid with crypto (XTZ) and fiat currency.</t>
  </si>
  <si>
    <t xml:space="preserve">Asset Paid in </t>
  </si>
  <si>
    <t>Quantity</t>
  </si>
  <si>
    <t>Value Today (€)</t>
  </si>
  <si>
    <t>Paid in Fiat</t>
  </si>
  <si>
    <t>Investment form</t>
  </si>
  <si>
    <t>Relativ Value (€)</t>
  </si>
  <si>
    <t>Core</t>
  </si>
  <si>
    <t>Mini</t>
  </si>
  <si>
    <t>Source</t>
  </si>
  <si>
    <t>30.09.2025</t>
  </si>
  <si>
    <t>22:49</t>
  </si>
  <si>
    <t>CoinGecko API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</si>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</sst>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h:mm;@"/>
    <numFmt numFmtId="165" formatCode="0.0000"/>
    <numFmt numFmtId="166" formatCode="0.000000"/>
    <numFmt numFmtId="167" formatCode="#,##0.00&quot; €&quot;"/>
    <numFmt numFmtId="168" formatCode="#,##0.0000&quot; €&quot;"/>
    <numFmt numFmtId="169" formatCode="0.00\ %"/>
    <numFmt numFmtId="170" formatCode="#,##0.000000000&quot; €&quot;"/>
    <numFmt numFmtId="171" formatCode="#,##0.00000000&quot; €&quot;"/>
    <numFmt numFmtId="172" formatCode="0.000%"/>
    <numFmt numFmtId="173" formatCode="#,##0.000&quot; €&quot;"/>
    <numFmt numFmtId="174" formatCode="#,##0.00000&quot; €&quot;"/>
    <numFmt numFmtId="175" formatCode="_-* #,##0.00&quot; €&quot;_-;\-* #,##0.00&quot; €&quot;_-;_-* \-??&quot; €&quot;_-;_-@_-"/>
    <numFmt numFmtId="176" formatCode="0.00000000"/>
    <numFmt numFmtId="177" formatCode="[$-F400]h:mm:ss\ AM/PM"/>
    <numFmt numFmtId="178" formatCode="0\ %"/>
    <numFmt numFmtId="179" formatCode="#,##0.0000000&quot; €&quot;"/>
    <numFmt numFmtId="180" formatCode="#,##0.0000000000&quot; €&quot;"/>
    <numFmt numFmtId="181" formatCode="_-* #,##0.00\ [$€-407]_-;\-* #,##0.00\ [$€-407]_-;_-* &quot;-&quot;??\ [$€-407]_-;_-@_-"/>
    <numFmt numFmtId="182" formatCode="#,##0.00\ &quot;€&quot;"/>
  </numFmts>
  <fonts count="21">
    <font>
      <sz val="12"/>
      <color theme="1"/>
      <name val="Aptos Narrow"/>
      <charset val="1"/>
    </font>
    <font>
      <sz val="12"/>
      <color theme="1"/>
      <name val="Arial"/>
      <charset val="1"/>
    </font>
    <font>
      <b/>
      <sz val="12"/>
      <color theme="1"/>
      <name val="Arial"/>
      <charset val="1"/>
    </font>
    <font>
      <sz val="12"/>
      <name val="Arial"/>
      <charset val="1"/>
    </font>
    <font>
      <sz val="12"/>
      <color rgb="FF0E0E0E"/>
      <name val="Helvetica Neue"/>
      <charset val="1"/>
    </font>
    <font>
      <sz val="12"/>
      <name val="Helvetica Neue"/>
      <charset val="1"/>
    </font>
    <font>
      <b/>
      <sz val="12"/>
      <color theme="1"/>
      <name val="Aptos Narrow"/>
      <charset val="1"/>
    </font>
    <font>
      <b/>
      <sz val="12"/>
      <color theme="3"/>
      <name val="Arial"/>
      <charset val="1"/>
    </font>
    <font>
      <sz val="12"/>
      <color rgb="FF111116"/>
      <name val="Arial"/>
      <charset val="1"/>
    </font>
    <font>
      <u/>
      <sz val="12"/>
      <color theme="10"/>
      <name val="Arial"/>
      <charset val="1"/>
    </font>
    <font>
      <sz val="12"/>
      <color rgb="FF0E0E0E"/>
      <name val="Arial"/>
      <charset val="1"/>
    </font>
    <font>
      <b/>
      <sz val="12"/>
      <color rgb="FFFFFFFF"/>
      <name val="Arial"/>
      <charset val="1"/>
    </font>
    <font>
      <b/>
      <sz val="12"/>
      <color theme="0"/>
      <name val="Arial"/>
      <charset val="1"/>
    </font>
    <font>
      <sz val="12"/>
      <color theme="0"/>
      <name val="Arial"/>
      <charset val="1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ptos Narrow"/>
      <family val="2"/>
    </font>
    <font>
      <b/>
      <sz val="12"/>
      <color theme="0"/>
      <name val="Aptos Narrow"/>
      <family val="2"/>
    </font>
    <font>
      <b/>
      <sz val="12"/>
      <color theme="1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2"/>
        <bgColor rgb="FFEAF1F8"/>
      </patternFill>
    </fill>
    <fill>
      <patternFill patternType="solid">
        <fgColor rgb="FFE6F4EA"/>
        <bgColor rgb="FFE7F5EB"/>
      </patternFill>
    </fill>
    <fill>
      <patternFill patternType="solid">
        <fgColor rgb="FFFDEDEC"/>
        <bgColor rgb="FFFDECEA"/>
      </patternFill>
    </fill>
    <fill>
      <patternFill patternType="solid">
        <fgColor rgb="FFEAF1F8"/>
        <bgColor rgb="FFF2F2F2"/>
      </patternFill>
    </fill>
    <fill>
      <patternFill patternType="solid">
        <fgColor rgb="FFE7F5EB"/>
        <bgColor rgb="FFE6F4EA"/>
      </patternFill>
    </fill>
    <fill>
      <patternFill patternType="solid">
        <fgColor rgb="FFFDECEA"/>
        <bgColor rgb="FFFDEDEC"/>
      </patternFill>
    </fill>
    <fill>
      <patternFill patternType="solid">
        <fgColor theme="0" tint="-0.14999847407452621"/>
        <bgColor rgb="FFE8E8E8"/>
      </patternFill>
    </fill>
    <fill>
      <patternFill patternType="solid">
        <fgColor theme="1" tint="0.24958037049470505"/>
        <bgColor rgb="FF35353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215C98"/>
        <bgColor indexed="64"/>
      </patternFill>
    </fill>
    <fill>
      <patternFill patternType="solid">
        <fgColor rgb="FF153D64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 applyAlignment="1">
      <alignment horizontal="right"/>
    </xf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 applyAlignment="1">
      <alignment horizontal="center"/>
    </xf>
    <xf numFmtId="0" fontId="1" fillId="0" borderId="0" xfId="0" applyFont="1"/>
    <xf numFmtId="170" fontId="1" fillId="0" borderId="0" xfId="0" applyNumberFormat="1" applyFont="1"/>
    <xf numFmtId="169" fontId="1" fillId="0" borderId="0" xfId="0" applyNumberFormat="1" applyFont="1"/>
    <xf numFmtId="0" fontId="1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169" fontId="2" fillId="2" borderId="0" xfId="0" applyNumberFormat="1" applyFont="1" applyFill="1" applyAlignment="1">
      <alignment horizontal="center" vertical="center"/>
    </xf>
    <xf numFmtId="17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 vertical="center"/>
    </xf>
    <xf numFmtId="171" fontId="1" fillId="0" borderId="0" xfId="0" applyNumberFormat="1" applyFont="1"/>
    <xf numFmtId="0" fontId="3" fillId="0" borderId="0" xfId="0" applyFont="1"/>
    <xf numFmtId="172" fontId="1" fillId="0" borderId="0" xfId="0" applyNumberFormat="1" applyFont="1"/>
    <xf numFmtId="0" fontId="1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left"/>
    </xf>
    <xf numFmtId="165" fontId="3" fillId="0" borderId="0" xfId="0" applyNumberFormat="1" applyFont="1"/>
    <xf numFmtId="167" fontId="3" fillId="0" borderId="0" xfId="0" applyNumberFormat="1" applyFont="1"/>
    <xf numFmtId="0" fontId="1" fillId="4" borderId="0" xfId="0" applyFont="1" applyFill="1" applyAlignment="1">
      <alignment horizontal="center"/>
    </xf>
    <xf numFmtId="173" fontId="1" fillId="0" borderId="0" xfId="0" applyNumberFormat="1" applyFont="1"/>
    <xf numFmtId="174" fontId="1" fillId="0" borderId="0" xfId="0" applyNumberFormat="1" applyFont="1"/>
    <xf numFmtId="0" fontId="1" fillId="5" borderId="0" xfId="0" applyFont="1" applyFill="1" applyAlignment="1">
      <alignment horizontal="center"/>
    </xf>
    <xf numFmtId="0" fontId="4" fillId="0" borderId="0" xfId="0" applyFont="1"/>
    <xf numFmtId="0" fontId="1" fillId="6" borderId="0" xfId="0" applyFont="1" applyFill="1" applyAlignment="1">
      <alignment horizontal="center"/>
    </xf>
    <xf numFmtId="175" fontId="5" fillId="0" borderId="0" xfId="0" applyNumberFormat="1" applyFont="1"/>
    <xf numFmtId="175" fontId="1" fillId="0" borderId="0" xfId="0" applyNumberFormat="1" applyFont="1"/>
    <xf numFmtId="176" fontId="1" fillId="0" borderId="0" xfId="0" applyNumberFormat="1" applyFont="1"/>
    <xf numFmtId="2" fontId="1" fillId="0" borderId="0" xfId="0" applyNumberFormat="1" applyFon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178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75" fontId="2" fillId="2" borderId="0" xfId="0" applyNumberFormat="1" applyFont="1" applyFill="1" applyAlignment="1">
      <alignment horizontal="center" vertical="center"/>
    </xf>
    <xf numFmtId="178" fontId="6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 vertical="center"/>
    </xf>
    <xf numFmtId="175" fontId="3" fillId="0" borderId="0" xfId="0" applyNumberFormat="1" applyFon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0" fontId="1" fillId="7" borderId="0" xfId="0" applyFont="1" applyFill="1"/>
    <xf numFmtId="2" fontId="1" fillId="7" borderId="0" xfId="0" applyNumberFormat="1" applyFont="1" applyFill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0" fontId="2" fillId="8" borderId="0" xfId="0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167" fontId="2" fillId="8" borderId="0" xfId="0" applyNumberFormat="1" applyFont="1" applyFill="1" applyAlignment="1">
      <alignment horizontal="center"/>
    </xf>
    <xf numFmtId="178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76" fontId="1" fillId="0" borderId="0" xfId="0" applyNumberFormat="1" applyFont="1" applyAlignment="1">
      <alignment horizontal="right"/>
    </xf>
    <xf numFmtId="179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6" fontId="1" fillId="7" borderId="0" xfId="0" applyNumberFormat="1" applyFont="1" applyFill="1" applyAlignment="1">
      <alignment horizontal="right"/>
    </xf>
    <xf numFmtId="168" fontId="1" fillId="7" borderId="0" xfId="0" applyNumberFormat="1" applyFont="1" applyFill="1" applyAlignment="1">
      <alignment horizontal="center"/>
    </xf>
    <xf numFmtId="167" fontId="1" fillId="7" borderId="0" xfId="0" applyNumberFormat="1" applyFont="1" applyFill="1" applyAlignment="1">
      <alignment horizontal="center"/>
    </xf>
    <xf numFmtId="178" fontId="1" fillId="7" borderId="0" xfId="0" applyNumberFormat="1" applyFont="1" applyFill="1" applyAlignment="1">
      <alignment horizontal="center"/>
    </xf>
    <xf numFmtId="169" fontId="1" fillId="7" borderId="0" xfId="0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2" fontId="11" fillId="9" borderId="0" xfId="0" applyNumberFormat="1" applyFont="1" applyFill="1" applyAlignment="1">
      <alignment horizontal="right"/>
    </xf>
    <xf numFmtId="167" fontId="11" fillId="9" borderId="0" xfId="0" applyNumberFormat="1" applyFont="1" applyFill="1" applyAlignment="1">
      <alignment horizontal="center"/>
    </xf>
    <xf numFmtId="178" fontId="11" fillId="9" borderId="0" xfId="0" applyNumberFormat="1" applyFont="1" applyFill="1" applyAlignment="1">
      <alignment horizontal="center"/>
    </xf>
    <xf numFmtId="169" fontId="11" fillId="9" borderId="0" xfId="0" applyNumberFormat="1" applyFont="1" applyFill="1" applyAlignment="1">
      <alignment horizontal="center"/>
    </xf>
    <xf numFmtId="0" fontId="11" fillId="9" borderId="0" xfId="0" applyFont="1" applyFill="1"/>
    <xf numFmtId="167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0" fontId="12" fillId="9" borderId="0" xfId="0" applyFont="1" applyFill="1" applyAlignment="1">
      <alignment horizontal="center"/>
    </xf>
    <xf numFmtId="167" fontId="12" fillId="9" borderId="0" xfId="0" applyNumberFormat="1" applyFont="1" applyFill="1" applyAlignment="1">
      <alignment horizontal="center"/>
    </xf>
    <xf numFmtId="167" fontId="13" fillId="9" borderId="0" xfId="0" applyNumberFormat="1" applyFont="1" applyFill="1" applyAlignment="1">
      <alignment horizontal="center"/>
    </xf>
    <xf numFmtId="2" fontId="13" fillId="9" borderId="0" xfId="0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right"/>
    </xf>
    <xf numFmtId="169" fontId="3" fillId="0" borderId="0" xfId="0" applyNumberFormat="1" applyFont="1"/>
    <xf numFmtId="174" fontId="1" fillId="0" borderId="0" xfId="0" applyNumberFormat="1" applyFont="1" applyAlignment="1">
      <alignment horizontal="center"/>
    </xf>
    <xf numFmtId="175" fontId="12" fillId="9" borderId="0" xfId="0" applyNumberFormat="1" applyFont="1" applyFill="1" applyAlignment="1">
      <alignment horizontal="right"/>
    </xf>
    <xf numFmtId="175" fontId="12" fillId="9" borderId="0" xfId="0" applyNumberFormat="1" applyFont="1" applyFill="1"/>
    <xf numFmtId="167" fontId="12" fillId="9" borderId="0" xfId="0" applyNumberFormat="1" applyFont="1" applyFill="1" applyAlignment="1">
      <alignment horizontal="right"/>
    </xf>
    <xf numFmtId="169" fontId="12" fillId="9" borderId="0" xfId="0" applyNumberFormat="1" applyFont="1" applyFill="1"/>
    <xf numFmtId="2" fontId="11" fillId="0" borderId="0" xfId="0" applyNumberFormat="1" applyFont="1" applyAlignment="1">
      <alignment horizontal="right"/>
    </xf>
    <xf numFmtId="170" fontId="11" fillId="0" borderId="0" xfId="0" applyNumberFormat="1" applyFont="1" applyAlignment="1">
      <alignment horizontal="center"/>
    </xf>
    <xf numFmtId="0" fontId="11" fillId="0" borderId="0" xfId="0" applyFont="1"/>
    <xf numFmtId="175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20" fontId="1" fillId="0" borderId="0" xfId="0" applyNumberFormat="1" applyFont="1" applyAlignment="1">
      <alignment horizontal="center"/>
    </xf>
    <xf numFmtId="175" fontId="1" fillId="7" borderId="0" xfId="0" applyNumberFormat="1" applyFont="1" applyFill="1"/>
    <xf numFmtId="20" fontId="1" fillId="7" borderId="0" xfId="0" applyNumberFormat="1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181" fontId="17" fillId="12" borderId="0" xfId="0" applyNumberFormat="1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6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5" fillId="14" borderId="0" xfId="0" applyFont="1" applyFill="1"/>
    <xf numFmtId="0" fontId="17" fillId="15" borderId="0" xfId="0" applyFont="1" applyFill="1" applyAlignment="1">
      <alignment horizontal="center"/>
    </xf>
    <xf numFmtId="176" fontId="14" fillId="0" borderId="0" xfId="0" applyNumberFormat="1" applyFont="1"/>
    <xf numFmtId="2" fontId="14" fillId="0" borderId="0" xfId="0" applyNumberFormat="1" applyFont="1"/>
    <xf numFmtId="0" fontId="14" fillId="0" borderId="0" xfId="0" applyFont="1"/>
    <xf numFmtId="176" fontId="18" fillId="0" borderId="0" xfId="0" applyNumberFormat="1" applyFont="1"/>
    <xf numFmtId="182" fontId="19" fillId="14" borderId="0" xfId="0" applyNumberFormat="1" applyFont="1" applyFill="1" applyAlignment="1">
      <alignment horizontal="center"/>
    </xf>
    <xf numFmtId="182" fontId="19" fillId="14" borderId="0" xfId="0" applyNumberFormat="1" applyFont="1" applyFill="1"/>
    <xf numFmtId="0" fontId="19" fillId="15" borderId="0" xfId="0" applyFont="1" applyFill="1"/>
    <xf numFmtId="182" fontId="19" fillId="15" borderId="0" xfId="0" applyNumberFormat="1" applyFont="1" applyFill="1"/>
    <xf numFmtId="0" fontId="16" fillId="16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176" fontId="17" fillId="11" borderId="0" xfId="0" applyNumberFormat="1" applyFont="1" applyFill="1"/>
    <xf numFmtId="181" fontId="16" fillId="16" borderId="0" xfId="0" applyNumberFormat="1" applyFont="1" applyFill="1" applyAlignment="1">
      <alignment horizontal="center"/>
    </xf>
    <xf numFmtId="182" fontId="17" fillId="14" borderId="0" xfId="0" applyNumberFormat="1" applyFont="1" applyFill="1" applyAlignment="1">
      <alignment horizontal="center"/>
    </xf>
    <xf numFmtId="182" fontId="17" fillId="14" borderId="0" xfId="0" applyNumberFormat="1" applyFont="1" applyFill="1"/>
    <xf numFmtId="167" fontId="2" fillId="0" borderId="0" xfId="0" applyNumberFormat="1" applyFont="1" applyAlignment="1">
      <alignment horizontal="center" vertical="center"/>
    </xf>
    <xf numFmtId="0" fontId="17" fillId="12" borderId="0" xfId="0" applyFont="1" applyFill="1"/>
    <xf numFmtId="181" fontId="17" fillId="12" borderId="0" xfId="0" applyNumberFormat="1" applyFont="1" applyFill="1"/>
    <xf numFmtId="0" fontId="20" fillId="0" borderId="0" xfId="0" applyFont="1" applyAlignment="1">
      <alignment horizontal="center"/>
    </xf>
    <xf numFmtId="176" fontId="20" fillId="0" borderId="0" xfId="0" applyNumberFormat="1" applyFont="1"/>
    <xf numFmtId="0" fontId="16" fillId="0" borderId="0" xfId="0" applyFont="1"/>
    <xf numFmtId="182" fontId="17" fillId="12" borderId="0" xfId="0" applyNumberFormat="1" applyFont="1" applyFill="1"/>
    <xf numFmtId="181" fontId="19" fillId="12" borderId="0" xfId="0" applyNumberFormat="1" applyFont="1" applyFill="1"/>
    <xf numFmtId="0" fontId="16" fillId="0" borderId="0" xfId="0" applyFont="1" applyAlignment="1">
      <alignment horizontal="center"/>
    </xf>
    <xf numFmtId="0" fontId="0" fillId="0" borderId="0" xfId="0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125573"/>
      <rgbColor rgb="FF0E0E0E"/>
      <rgbColor rgb="FF808000"/>
      <rgbColor rgb="FF800080"/>
      <rgbColor rgb="FF0B7CA8"/>
      <rgbColor rgb="FFBFBFBF"/>
      <rgbColor rgb="FF595959"/>
      <rgbColor rgb="FF86BADF"/>
      <rgbColor rgb="FF993366"/>
      <rgbColor rgb="FFFFF2CC"/>
      <rgbColor rgb="FFE7F5EB"/>
      <rgbColor rgb="FF660066"/>
      <rgbColor rgb="FFEB835C"/>
      <rgbColor rgb="FF156082"/>
      <rgbColor rgb="FFD9D9D9"/>
      <rgbColor rgb="FF000080"/>
      <rgbColor rgb="FFFF00FF"/>
      <rgbColor rgb="FFFFFF00"/>
      <rgbColor rgb="FF00FFFF"/>
      <rgbColor rgb="FF800080"/>
      <rgbColor rgb="FF800000"/>
      <rgbColor rgb="FF0D8CBD"/>
      <rgbColor rgb="FF0000FF"/>
      <rgbColor rgb="FF00CCFF"/>
      <rgbColor rgb="FFE6F4EA"/>
      <rgbColor rgb="FFEAF1F8"/>
      <rgbColor rgb="FFFDECEA"/>
      <rgbColor rgb="FF99CCFF"/>
      <rgbColor rgb="FFFDEDEC"/>
      <rgbColor rgb="FFAFCEE7"/>
      <rgbColor rgb="FFE8E8E8"/>
      <rgbColor rgb="FF0E93C7"/>
      <rgbColor rgb="FF6CAFDB"/>
      <rgbColor rgb="FF99CC00"/>
      <rgbColor rgb="FFFFCC00"/>
      <rgbColor rgb="FFFF9900"/>
      <rgbColor rgb="FFE97132"/>
      <rgbColor rgb="FF4E7490"/>
      <rgbColor rgb="FFB3B3B3"/>
      <rgbColor rgb="FF0E2841"/>
      <rgbColor rgb="FF467886"/>
      <rgbColor rgb="FF111116"/>
      <rgbColor rgb="FF262626"/>
      <rgbColor rgb="FFCF642C"/>
      <rgbColor rgb="FF993366"/>
      <rgbColor rgb="FF404040"/>
      <rgbColor rgb="FF3535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2000"/>
              <a:t>Invested Vs. Relativ Value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Invested</c:v>
          </c:tx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(Summary_Mini!$A$2,Summary_Mini!$A$3,Summary_Mini!$A$4,Summary_Mini!$A$5,Summary_Mini!$A$6,Summary_Mini!$A$7)</c:f>
              <c:strCache>
                <c:ptCount val="6"/>
                <c:pt idx="0">
                  <c:v>Celo</c:v>
                </c:pt>
                <c:pt idx="1">
                  <c:v>Polygon-ecosystem-token</c:v>
                </c:pt>
                <c:pt idx="2">
                  <c:v>Polkadot</c:v>
                </c:pt>
                <c:pt idx="3">
                  <c:v>Cosmos</c:v>
                </c:pt>
                <c:pt idx="4">
                  <c:v>Avantis</c:v>
                </c:pt>
                <c:pt idx="5">
                  <c:v>Somnia</c:v>
                </c:pt>
              </c:strCache>
            </c:strRef>
          </c:cat>
          <c:val>
            <c:numRef>
              <c:f>(Summary_Mini!$E$2,Summary_Mini!$E$3,Summary_Mini!$E$4,Summary_Mini!$E$5,Summary_Mini!$E$6,Summary_Mini!$E$7)</c:f>
              <c:numCache>
                <c:formatCode>#,##0.00" €"</c:formatCode>
                <c:ptCount val="6"/>
                <c:pt idx="0">
                  <c:v>21.59</c:v>
                </c:pt>
                <c:pt idx="1">
                  <c:v>15.799999999999999</c:v>
                </c:pt>
                <c:pt idx="2">
                  <c:v>4.9999999999999991</c:v>
                </c:pt>
                <c:pt idx="3">
                  <c:v>5.59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D28-AA04-9352B64E489E}"/>
            </c:ext>
          </c:extLst>
        </c:ser>
        <c:ser>
          <c:idx val="1"/>
          <c:order val="1"/>
          <c:tx>
            <c:v>Relativ Value</c:v>
          </c:tx>
          <c:spPr>
            <a:gradFill>
              <a:gsLst>
                <a:gs pos="0">
                  <a:schemeClr val="accent2">
                    <a:lumMod val="102000"/>
                    <a:tint val="94000"/>
                  </a:schemeClr>
                </a:gs>
                <a:gs pos="50000">
                  <a:schemeClr val="accent2"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(Summary_Mini!$A$2,Summary_Mini!$A$3,Summary_Mini!$A$4,Summary_Mini!$A$5,Summary_Mini!$A$6,Summary_Mini!$A$7)</c:f>
              <c:strCache>
                <c:ptCount val="6"/>
                <c:pt idx="0">
                  <c:v>Celo</c:v>
                </c:pt>
                <c:pt idx="1">
                  <c:v>Polygon-ecosystem-token</c:v>
                </c:pt>
                <c:pt idx="2">
                  <c:v>Polkadot</c:v>
                </c:pt>
                <c:pt idx="3">
                  <c:v>Cosmos</c:v>
                </c:pt>
                <c:pt idx="4">
                  <c:v>Avantis</c:v>
                </c:pt>
                <c:pt idx="5">
                  <c:v>Somnia</c:v>
                </c:pt>
              </c:strCache>
            </c:strRef>
          </c:cat>
          <c:val>
            <c:numRef>
              <c:f>(Summary_Mini!$G$2,Summary_Mini!$G$3,Summary_Mini!$G$4,Summary_Mini!$G$5,Summary_Mini!$G$6,Summary_Mini!$G$7)</c:f>
              <c:numCache>
                <c:formatCode>#,##0.00" €"</c:formatCode>
                <c:ptCount val="6"/>
                <c:pt idx="0">
                  <c:v>20.817268269670702</c:v>
                </c:pt>
                <c:pt idx="1">
                  <c:v>19.559441308608857</c:v>
                </c:pt>
                <c:pt idx="2">
                  <c:v>5.6293153163999996</c:v>
                </c:pt>
                <c:pt idx="3">
                  <c:v>5.5064138100000006</c:v>
                </c:pt>
                <c:pt idx="4">
                  <c:v>13.881672000000002</c:v>
                </c:pt>
                <c:pt idx="5">
                  <c:v>6.0715262675600004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2-4D28-AA04-9352B64E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835704"/>
        <c:axId val="57443279"/>
      </c:barChart>
      <c:catAx>
        <c:axId val="318357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43279"/>
        <c:crosses val="autoZero"/>
        <c:auto val="1"/>
        <c:lblAlgn val="ctr"/>
        <c:lblOffset val="100"/>
        <c:noMultiLvlLbl val="0"/>
      </c:catAx>
      <c:valAx>
        <c:axId val="5744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&quot; 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3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2000"/>
              <a:t>Total Returns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A-4B50-AC6F-156CE59E92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(Summary!$A$27,Summary!$A$28)</c:f>
              <c:strCache>
                <c:ptCount val="2"/>
                <c:pt idx="0">
                  <c:v>Core</c:v>
                </c:pt>
                <c:pt idx="1">
                  <c:v>Mini</c:v>
                </c:pt>
              </c:strCache>
            </c:strRef>
          </c:cat>
          <c:val>
            <c:numRef>
              <c:f>(Summary!$D$27,Summary!$D$28)</c:f>
              <c:numCache>
                <c:formatCode>#,##0.00" €"</c:formatCode>
                <c:ptCount val="2"/>
                <c:pt idx="0">
                  <c:v>72.090387164739695</c:v>
                </c:pt>
                <c:pt idx="1">
                  <c:v>2.485636972239547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A-4B50-AC6F-156CE59E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4862312"/>
        <c:axId val="93653361"/>
      </c:barChart>
      <c:catAx>
        <c:axId val="448623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653361"/>
        <c:crosses val="autoZero"/>
        <c:auto val="1"/>
        <c:lblAlgn val="ctr"/>
        <c:lblOffset val="100"/>
        <c:noMultiLvlLbl val="0"/>
      </c:catAx>
      <c:valAx>
        <c:axId val="936533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&quot; 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Allocation (%)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tint val="94000"/>
                      <a:shade val="58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5C8-45BB-A075-23FE7BB0C02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tint val="94000"/>
                      <a:shade val="86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5C8-45BB-A075-23FE7BB0C02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tint val="86000"/>
                      <a:shade val="100000"/>
                      <a:lumMod val="100000"/>
                    </a:schemeClr>
                  </a:gs>
                  <a:gs pos="100000">
                    <a:schemeClr val="accent1">
                      <a:tint val="86000"/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5C8-45BB-A075-23FE7BB0C02A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tint val="58000"/>
                      <a:shade val="100000"/>
                      <a:lumMod val="100000"/>
                    </a:schemeClr>
                  </a:gs>
                  <a:gs pos="100000">
                    <a:schemeClr val="accent1">
                      <a:tint val="58000"/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5C8-45BB-A075-23FE7BB0C02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Summary!$N$8:$Q$8</c:f>
              <c:strCache>
                <c:ptCount val="4"/>
                <c:pt idx="0">
                  <c:v>ETH</c:v>
                </c:pt>
                <c:pt idx="1">
                  <c:v>XTZ</c:v>
                </c:pt>
                <c:pt idx="2">
                  <c:v>SOL</c:v>
                </c:pt>
                <c:pt idx="3">
                  <c:v>BIT</c:v>
                </c:pt>
              </c:strCache>
            </c:strRef>
          </c:cat>
          <c:val>
            <c:numRef>
              <c:f>Summary!$N$15:$Q$15</c:f>
              <c:numCache>
                <c:formatCode>_-* #,##0.00\ [$€-407]_-;\-* #,##0.00\ [$€-407]_-;_-* "-"??\ [$€-407]_-;_-@_-</c:formatCode>
                <c:ptCount val="4"/>
                <c:pt idx="0">
                  <c:v>271.40658229079997</c:v>
                </c:pt>
                <c:pt idx="1">
                  <c:v>31.908774501280003</c:v>
                </c:pt>
                <c:pt idx="2">
                  <c:v>134.199429286</c:v>
                </c:pt>
                <c:pt idx="3">
                  <c:v>88.375376430000003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C8-45BB-A075-23FE7BB0C0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Gas Fees Effekt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Summary!$S$15:$S$17</c:f>
              <c:strCache>
                <c:ptCount val="3"/>
                <c:pt idx="0">
                  <c:v>Invested (€)</c:v>
                </c:pt>
                <c:pt idx="1">
                  <c:v>Real Value(€)</c:v>
                </c:pt>
                <c:pt idx="2">
                  <c:v>No-Gas Value (€)</c:v>
                </c:pt>
              </c:strCache>
            </c:strRef>
          </c:cat>
          <c:val>
            <c:numRef>
              <c:f>Summary!$T$15:$T$17</c:f>
              <c:numCache>
                <c:formatCode>#,##0.00\ "€"</c:formatCode>
                <c:ptCount val="3"/>
                <c:pt idx="0">
                  <c:v>472.38489570626905</c:v>
                </c:pt>
                <c:pt idx="1">
                  <c:v>525.89016250807992</c:v>
                </c:pt>
                <c:pt idx="2">
                  <c:v>544.47528287100874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2-439C-A4CD-521A0A955C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7558015"/>
        <c:axId val="187558495"/>
      </c:barChart>
      <c:catAx>
        <c:axId val="18755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58495"/>
        <c:crosses val="autoZero"/>
        <c:auto val="1"/>
        <c:lblAlgn val="ctr"/>
        <c:lblOffset val="100"/>
        <c:noMultiLvlLbl val="0"/>
      </c:catAx>
      <c:valAx>
        <c:axId val="18755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5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Fees per Coin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(Summary!$T$8,Summary!$U$8,Summary!$V$8,Summary!$W$8)</c:f>
              <c:strCache>
                <c:ptCount val="4"/>
                <c:pt idx="0">
                  <c:v>ETH</c:v>
                </c:pt>
                <c:pt idx="1">
                  <c:v>XTZ</c:v>
                </c:pt>
                <c:pt idx="2">
                  <c:v>SOL</c:v>
                </c:pt>
                <c:pt idx="3">
                  <c:v>BIT</c:v>
                </c:pt>
              </c:strCache>
            </c:strRef>
          </c:cat>
          <c:val>
            <c:numRef>
              <c:f>(Summary!$T$12,Summary!$U$12,Summary!$V$12,Summary!$W$12)</c:f>
              <c:numCache>
                <c:formatCode>#,##0.00\ "€"</c:formatCode>
                <c:ptCount val="4"/>
                <c:pt idx="0">
                  <c:v>16.693750935080811</c:v>
                </c:pt>
                <c:pt idx="1">
                  <c:v>0.91437793084799412</c:v>
                </c:pt>
                <c:pt idx="2">
                  <c:v>0.25831089700000609</c:v>
                </c:pt>
                <c:pt idx="3">
                  <c:v>0.71868060000000689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9-401B-8B55-47DEB88EFE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2929632"/>
        <c:axId val="1852931072"/>
      </c:barChart>
      <c:catAx>
        <c:axId val="18529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2931072"/>
        <c:crosses val="autoZero"/>
        <c:auto val="1"/>
        <c:lblAlgn val="ctr"/>
        <c:lblOffset val="100"/>
        <c:noMultiLvlLbl val="0"/>
      </c:catAx>
      <c:valAx>
        <c:axId val="18529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29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Allocation (%)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tint val="94000"/>
                      <a:shade val="50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E4-425B-8A12-E93CE05CB263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tint val="94000"/>
                      <a:shade val="70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E4-425B-8A12-E93CE05CB263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tint val="94000"/>
                      <a:shade val="90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E4-425B-8A12-E93CE05CB263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tint val="90000"/>
                      <a:shade val="100000"/>
                      <a:lumMod val="100000"/>
                    </a:schemeClr>
                  </a:gs>
                  <a:gs pos="100000">
                    <a:schemeClr val="accent1">
                      <a:tint val="90000"/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E4-425B-8A12-E93CE05CB263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tint val="70000"/>
                      <a:shade val="100000"/>
                      <a:lumMod val="100000"/>
                    </a:schemeClr>
                  </a:gs>
                  <a:gs pos="100000">
                    <a:schemeClr val="accent1">
                      <a:tint val="70000"/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E4-425B-8A12-E93CE05CB263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tint val="50000"/>
                      <a:shade val="100000"/>
                      <a:lumMod val="100000"/>
                    </a:schemeClr>
                  </a:gs>
                  <a:gs pos="100000">
                    <a:schemeClr val="accent1">
                      <a:tint val="50000"/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E4-425B-8A12-E93CE05CB26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Summary_Mini!$A$2:$A$7</c:f>
              <c:strCache>
                <c:ptCount val="6"/>
                <c:pt idx="0">
                  <c:v>Celo</c:v>
                </c:pt>
                <c:pt idx="1">
                  <c:v>Polygon-ecosystem-token</c:v>
                </c:pt>
                <c:pt idx="2">
                  <c:v>Polkadot</c:v>
                </c:pt>
                <c:pt idx="3">
                  <c:v>Cosmos</c:v>
                </c:pt>
                <c:pt idx="4">
                  <c:v>Avantis</c:v>
                </c:pt>
                <c:pt idx="5">
                  <c:v>Somnia</c:v>
                </c:pt>
              </c:strCache>
            </c:strRef>
          </c:cat>
          <c:val>
            <c:numRef>
              <c:f>Summary_Mini!$G$2:$G$7</c:f>
              <c:numCache>
                <c:formatCode>#,##0.00" €"</c:formatCode>
                <c:ptCount val="6"/>
                <c:pt idx="0">
                  <c:v>20.817268269670702</c:v>
                </c:pt>
                <c:pt idx="1">
                  <c:v>19.559441308608857</c:v>
                </c:pt>
                <c:pt idx="2">
                  <c:v>5.6293153163999996</c:v>
                </c:pt>
                <c:pt idx="3">
                  <c:v>5.5064138100000006</c:v>
                </c:pt>
                <c:pt idx="4">
                  <c:v>13.881672000000002</c:v>
                </c:pt>
                <c:pt idx="5">
                  <c:v>6.0715262675600004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E4-425B-8A12-E93CE05CB2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Real Allocation (%)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tint val="94000"/>
                      <a:shade val="50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2E-4FBA-A81E-CEE1B3FFCC6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1">
                      <a:tint val="94000"/>
                      <a:shade val="70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2E-4FBA-A81E-CEE1B3FFCC6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1">
                      <a:tint val="94000"/>
                      <a:shade val="90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2E-4FBA-A81E-CEE1B3FFCC6B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tint val="90000"/>
                      <a:shade val="100000"/>
                      <a:lumMod val="100000"/>
                    </a:schemeClr>
                  </a:gs>
                  <a:gs pos="100000">
                    <a:schemeClr val="accent1">
                      <a:tint val="90000"/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A2E-4FBA-A81E-CEE1B3FFCC6B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tint val="70000"/>
                      <a:shade val="100000"/>
                      <a:lumMod val="100000"/>
                    </a:schemeClr>
                  </a:gs>
                  <a:gs pos="100000">
                    <a:schemeClr val="accent1">
                      <a:tint val="70000"/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A2E-4FBA-A81E-CEE1B3FFCC6B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tint val="50000"/>
                      <a:shade val="100000"/>
                      <a:lumMod val="100000"/>
                    </a:schemeClr>
                  </a:gs>
                  <a:gs pos="100000">
                    <a:schemeClr val="accent1">
                      <a:tint val="50000"/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A2E-4FBA-A81E-CEE1B3FFCC6B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Summary_Mini!$M$12:$R$12</c:f>
              <c:strCache>
                <c:ptCount val="6"/>
                <c:pt idx="0">
                  <c:v>CELO</c:v>
                </c:pt>
                <c:pt idx="1">
                  <c:v>POL</c:v>
                </c:pt>
                <c:pt idx="2">
                  <c:v>DOT</c:v>
                </c:pt>
                <c:pt idx="3">
                  <c:v>ATOM</c:v>
                </c:pt>
                <c:pt idx="4">
                  <c:v>AVNT</c:v>
                </c:pt>
                <c:pt idx="5">
                  <c:v>SOMI</c:v>
                </c:pt>
              </c:strCache>
            </c:strRef>
          </c:cat>
          <c:val>
            <c:numRef>
              <c:f>Summary_Mini!$M$18:$R$18</c:f>
              <c:numCache>
                <c:formatCode>General</c:formatCode>
                <c:ptCount val="6"/>
                <c:pt idx="0">
                  <c:v>20.894575876735004</c:v>
                </c:pt>
                <c:pt idx="1">
                  <c:v>18.737009792741997</c:v>
                </c:pt>
                <c:pt idx="2">
                  <c:v>5.363135829</c:v>
                </c:pt>
                <c:pt idx="3">
                  <c:v>5.4435065600000003</c:v>
                </c:pt>
                <c:pt idx="4">
                  <c:v>13.881672000000002</c:v>
                </c:pt>
                <c:pt idx="5">
                  <c:v>6.0715262675600004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2E-4FBA-A81E-CEE1B3FFCC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Gas</a:t>
            </a:r>
            <a:r>
              <a:rPr lang="en-US" sz="2000" baseline="0"/>
              <a:t> Fees Effekt</a:t>
            </a:r>
            <a:endParaRPr lang="en-US" sz="20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tint val="94000"/>
                    <a:lumMod val="102000"/>
                  </a:schemeClr>
                </a:gs>
                <a:gs pos="50000">
                  <a:schemeClr val="accent1">
                    <a:shade val="100000"/>
                    <a:lumMod val="100000"/>
                  </a:schemeClr>
                </a:gs>
                <a:gs pos="100000">
                  <a:schemeClr val="accent1">
                    <a:shade val="78000"/>
                    <a:lumMod val="99000"/>
                  </a:schemeClr>
                </a:gs>
              </a:gsLst>
              <a:lin ang="5400000" scaled="0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(Summary_Mini!$T$19,Summary_Mini!$T$20,Summary_Mini!$T$21)</c:f>
              <c:strCache>
                <c:ptCount val="3"/>
                <c:pt idx="0">
                  <c:v>Invested (€)</c:v>
                </c:pt>
                <c:pt idx="1">
                  <c:v>Real Value(€)</c:v>
                </c:pt>
                <c:pt idx="2">
                  <c:v>No-Gas Value (€)</c:v>
                </c:pt>
              </c:strCache>
            </c:strRef>
          </c:cat>
          <c:val>
            <c:numRef>
              <c:f>(Summary_Mini!$U$19,Summary_Mini!$U$20,Summary_Mini!$U$21)</c:f>
              <c:numCache>
                <c:formatCode>_-* #,##0.00\ [$€-407]_-;\-* #,##0.00\ [$€-407]_-;_-* "-"??\ [$€-407]_-;_-@_-</c:formatCode>
                <c:ptCount val="3"/>
                <c:pt idx="0">
                  <c:v>68.98</c:v>
                </c:pt>
                <c:pt idx="1">
                  <c:v>70.391426326037006</c:v>
                </c:pt>
                <c:pt idx="2">
                  <c:v>71.465636972239551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5-42F6-AB7E-0950847C55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69840015"/>
        <c:axId val="1269838095"/>
      </c:barChart>
      <c:catAx>
        <c:axId val="126984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9838095"/>
        <c:crosses val="autoZero"/>
        <c:auto val="1"/>
        <c:lblAlgn val="ctr"/>
        <c:lblOffset val="100"/>
        <c:noMultiLvlLbl val="0"/>
      </c:catAx>
      <c:valAx>
        <c:axId val="12698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9840015"/>
        <c:crosses val="autoZero"/>
        <c:crossBetween val="between"/>
      </c:valAx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Gas</a:t>
            </a:r>
            <a:r>
              <a:rPr lang="de-DE" sz="2000" baseline="0"/>
              <a:t> Fees per Coin</a:t>
            </a:r>
            <a:endParaRPr lang="de-DE" sz="20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tint val="94000"/>
                    <a:lumMod val="102000"/>
                  </a:schemeClr>
                </a:gs>
                <a:gs pos="50000">
                  <a:schemeClr val="accent1">
                    <a:shade val="100000"/>
                    <a:lumMod val="100000"/>
                  </a:schemeClr>
                </a:gs>
                <a:gs pos="100000">
                  <a:schemeClr val="accent1">
                    <a:shade val="78000"/>
                    <a:lumMod val="99000"/>
                  </a:schemeClr>
                </a:gs>
              </a:gsLst>
              <a:lin ang="5400000" scaled="0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(Summary_Mini!$U$12,Summary_Mini!$V$12,Summary_Mini!$W$12,Summary_Mini!$X$12,Summary_Mini!$Y$12,Summary_Mini!$Z$12)</c:f>
              <c:strCache>
                <c:ptCount val="6"/>
                <c:pt idx="0">
                  <c:v>CELO</c:v>
                </c:pt>
                <c:pt idx="1">
                  <c:v>POL</c:v>
                </c:pt>
                <c:pt idx="2">
                  <c:v>DOT</c:v>
                </c:pt>
                <c:pt idx="3">
                  <c:v>ATOM</c:v>
                </c:pt>
                <c:pt idx="4">
                  <c:v>AVNT</c:v>
                </c:pt>
                <c:pt idx="5">
                  <c:v>SOMI</c:v>
                </c:pt>
              </c:strCache>
            </c:strRef>
          </c:cat>
          <c:val>
            <c:numRef>
              <c:f>(Summary_Mini!$U$16,Summary_Mini!$V$16,Summary_Mini!$W$16,Summary_Mini!$X$16,Summary_Mini!$Y$16,Summary_Mini!$Z$16)</c:f>
              <c:numCache>
                <c:formatCode>#,##0.00\ "€"</c:formatCode>
                <c:ptCount val="6"/>
                <c:pt idx="0">
                  <c:v>0</c:v>
                </c:pt>
                <c:pt idx="1">
                  <c:v>0.82243151586686147</c:v>
                </c:pt>
                <c:pt idx="2">
                  <c:v>0.26617948739999986</c:v>
                </c:pt>
                <c:pt idx="3">
                  <c:v>6.2907249999999859E-2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A-47EE-9900-C0857363EF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952079"/>
        <c:axId val="184949679"/>
      </c:barChart>
      <c:catAx>
        <c:axId val="1849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49679"/>
        <c:crosses val="autoZero"/>
        <c:auto val="1"/>
        <c:lblAlgn val="ctr"/>
        <c:lblOffset val="100"/>
        <c:noMultiLvlLbl val="0"/>
      </c:catAx>
      <c:valAx>
        <c:axId val="1849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52079"/>
        <c:crosses val="autoZero"/>
        <c:crossBetween val="between"/>
      </c:valAx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Crypto Allocation %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80-4708-A928-CD11C125A238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80-4708-A928-CD11C125A238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80-4708-A928-CD11C125A238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80-4708-A928-CD11C125A238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(Summary!$H$2,Summary!$H$3,Summary!$H$4,Summary!$H$5)</c:f>
              <c:numCache>
                <c:formatCode>0\ %</c:formatCode>
                <c:ptCount val="4"/>
                <c:pt idx="0">
                  <c:v>0.16363287707057808</c:v>
                </c:pt>
                <c:pt idx="1">
                  <c:v>0.52913390614672662</c:v>
                </c:pt>
                <c:pt idx="2">
                  <c:v>0.24694920855544933</c:v>
                </c:pt>
                <c:pt idx="3" formatCode="0.00\ %">
                  <c:v>6.0284008227246028E-2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80-4708-A928-CD11C125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2700" cap="flat" cmpd="sng" algn="ctr">
      <a:noFill/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2000"/>
              <a:t>Invested Cost vs. Portfolio Value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Cost</c:v>
          </c:tx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lumMod val="102000"/>
                      <a:tint val="94000"/>
                    </a:schemeClr>
                  </a:gs>
                  <a:gs pos="50000">
                    <a:schemeClr val="accent1"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A-4FF1-B303-5BAFD9E057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#,##0.00" €"</c:formatCode>
                <c:ptCount val="4"/>
                <c:pt idx="0">
                  <c:v>87.152408500000007</c:v>
                </c:pt>
                <c:pt idx="1">
                  <c:v>233.20269136842714</c:v>
                </c:pt>
                <c:pt idx="2">
                  <c:v>120.8123105008</c:v>
                </c:pt>
                <c:pt idx="3">
                  <c:v>31.217485337041914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A-4FF1-B303-5BAFD9E05744}"/>
            </c:ext>
          </c:extLst>
        </c:ser>
        <c:ser>
          <c:idx val="1"/>
          <c:order val="1"/>
          <c:tx>
            <c:v>Portfolio Value</c:v>
          </c:tx>
          <c:spPr>
            <a:gradFill>
              <a:gsLst>
                <a:gs pos="0">
                  <a:schemeClr val="accent2">
                    <a:lumMod val="102000"/>
                    <a:tint val="94000"/>
                  </a:schemeClr>
                </a:gs>
                <a:gs pos="50000">
                  <a:schemeClr val="accent2"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(Summary!$G$2,Summary!$G$3,Summary!$G$4,Summary!$G$5)</c:f>
              <c:numCache>
                <c:formatCode>#,##0.00" €"</c:formatCode>
                <c:ptCount val="4"/>
                <c:pt idx="0">
                  <c:v>89.094057030000002</c:v>
                </c:pt>
                <c:pt idx="1">
                  <c:v>288.10033322588077</c:v>
                </c:pt>
                <c:pt idx="2">
                  <c:v>134.457740183</c:v>
                </c:pt>
                <c:pt idx="3">
                  <c:v>32.823152432127998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A-4FF1-B303-5BAFD9E0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868199"/>
        <c:axId val="8305106"/>
      </c:barChart>
      <c:catAx>
        <c:axId val="99868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5106"/>
        <c:crosses val="autoZero"/>
        <c:auto val="1"/>
        <c:lblAlgn val="ctr"/>
        <c:lblOffset val="100"/>
        <c:noMultiLvlLbl val="0"/>
      </c:catAx>
      <c:valAx>
        <c:axId val="8305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&quot; 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868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wrap="square" anchor="ctr" anchorCtr="1"/>
          <a:lstStyle/>
          <a:p>
            <a:pPr>
              <a:defRPr sz="20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Core vs. Mini Investment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>
                <a:gsLst>
                  <a:gs pos="0">
                    <a:schemeClr val="accent1">
                      <a:tint val="94000"/>
                      <a:lumMod val="102000"/>
                    </a:schemeClr>
                  </a:gs>
                  <a:gs pos="50000">
                    <a:schemeClr val="accent1">
                      <a:shade val="100000"/>
                      <a:lumMod val="100000"/>
                    </a:schemeClr>
                  </a:gs>
                  <a:gs pos="100000">
                    <a:schemeClr val="accent1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ED4-4564-B80B-B6C341788E45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tint val="94000"/>
                      <a:lumMod val="102000"/>
                    </a:schemeClr>
                  </a:gs>
                  <a:gs pos="50000">
                    <a:schemeClr val="accent2">
                      <a:shade val="100000"/>
                      <a:lumMod val="100000"/>
                    </a:schemeClr>
                  </a:gs>
                  <a:gs pos="100000">
                    <a:schemeClr val="accent2">
                      <a:shade val="78000"/>
                      <a:lumMod val="99000"/>
                    </a:schemeClr>
                  </a:gs>
                </a:gsLst>
                <a:lin ang="5400000" scaled="0"/>
                <a:tileRect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ED4-4564-B80B-B6C341788E45}"/>
              </c:ext>
            </c:extLst>
          </c:dPt>
          <c:dLbls>
            <c:dLbl>
              <c:idx val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AED4-4564-B80B-B6C341788E45}"/>
                </c:ext>
              </c:extLst>
            </c:dLbl>
            <c:dLbl>
              <c:idx val="1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AED4-4564-B80B-B6C341788E45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(Summary!$A$27,Summary!$A$28)</c:f>
              <c:strCache>
                <c:ptCount val="2"/>
                <c:pt idx="0">
                  <c:v>Core</c:v>
                </c:pt>
                <c:pt idx="1">
                  <c:v>Mini</c:v>
                </c:pt>
              </c:strCache>
            </c:strRef>
          </c:cat>
          <c:val>
            <c:numRef>
              <c:f>(Summary!$C$27,Summary!$C$28)</c:f>
              <c:numCache>
                <c:formatCode>_-* #,##0.00" €"_-;\-* #,##0.00" €"_-;_-* \-??" €"_-;_-@_-</c:formatCode>
                <c:ptCount val="2"/>
                <c:pt idx="0">
                  <c:v>544.47528287100874</c:v>
                </c:pt>
                <c:pt idx="1">
                  <c:v>71.465636972239551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D4-4564-B80B-B6C341788E4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2000"/>
              <a:t>Core vs. Mini P / L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87-48AD-A911-06DC2D04A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(Summary!$A$27,Summary!$A$28)</c:f>
              <c:strCache>
                <c:ptCount val="2"/>
                <c:pt idx="0">
                  <c:v>Core</c:v>
                </c:pt>
                <c:pt idx="1">
                  <c:v>Mini</c:v>
                </c:pt>
              </c:strCache>
            </c:strRef>
          </c:cat>
          <c:val>
            <c:numRef>
              <c:f>(Summary!$E$27,Summary!$E$28)</c:f>
              <c:numCache>
                <c:formatCode>0.00\ %</c:formatCode>
                <c:ptCount val="2"/>
                <c:pt idx="0">
                  <c:v>0.15260942468737571</c:v>
                </c:pt>
                <c:pt idx="1">
                  <c:v>3.6034168921999808E-2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7-48AD-A911-06DC2D04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7714611"/>
        <c:axId val="37296743"/>
      </c:barChart>
      <c:catAx>
        <c:axId val="2771461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96743"/>
        <c:crosses val="autoZero"/>
        <c:auto val="1"/>
        <c:lblAlgn val="ctr"/>
        <c:lblOffset val="100"/>
        <c:noMultiLvlLbl val="0"/>
      </c:catAx>
      <c:valAx>
        <c:axId val="37296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146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1206360</xdr:colOff>
      <xdr:row>12</xdr:row>
      <xdr:rowOff>140040</xdr:rowOff>
    </xdr:from>
    <xdr:to>
      <xdr:col>7</xdr:col>
      <xdr:colOff>688320</xdr:colOff>
      <xdr:row>36</xdr:row>
      <xdr:rowOff>11160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1227689</xdr:colOff>
      <xdr:row>38</xdr:row>
      <xdr:rowOff>63478</xdr:rowOff>
    </xdr:from>
    <xdr:to>
      <xdr:col>5</xdr:col>
      <xdr:colOff>1185380</xdr:colOff>
      <xdr:row>61</xdr:row>
      <xdr:rowOff>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403873</xdr:colOff>
      <xdr:row>24</xdr:row>
      <xdr:rowOff>4890</xdr:rowOff>
    </xdr:from>
    <xdr:to>
      <xdr:col>19</xdr:col>
      <xdr:colOff>1230558</xdr:colOff>
      <xdr:row>47</xdr:row>
      <xdr:rowOff>149876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581359</xdr:colOff>
      <xdr:row>23</xdr:row>
      <xdr:rowOff>178429</xdr:rowOff>
    </xdr:from>
    <xdr:to>
      <xdr:col>26</xdr:col>
      <xdr:colOff>86768</xdr:colOff>
      <xdr:row>39</xdr:row>
      <xdr:rowOff>149874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616856</xdr:colOff>
      <xdr:row>41</xdr:row>
      <xdr:rowOff>4887</xdr:rowOff>
    </xdr:from>
    <xdr:to>
      <xdr:col>26</xdr:col>
      <xdr:colOff>86770</xdr:colOff>
      <xdr:row>56</xdr:row>
      <xdr:rowOff>86771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2665</xdr:colOff>
      <xdr:row>9</xdr:row>
      <xdr:rowOff>161107</xdr:rowOff>
    </xdr:from>
    <xdr:to>
      <xdr:col>10</xdr:col>
      <xdr:colOff>5666976</xdr:colOff>
      <xdr:row>48</xdr:row>
      <xdr:rowOff>96049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1330833</xdr:colOff>
      <xdr:row>50</xdr:row>
      <xdr:rowOff>12547</xdr:rowOff>
    </xdr:from>
    <xdr:to>
      <xdr:col>10</xdr:col>
      <xdr:colOff>5613614</xdr:colOff>
      <xdr:row>72</xdr:row>
      <xdr:rowOff>160084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99052</xdr:rowOff>
    </xdr:from>
    <xdr:to>
      <xdr:col>6</xdr:col>
      <xdr:colOff>463649</xdr:colOff>
      <xdr:row>66</xdr:row>
      <xdr:rowOff>100794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98</xdr:row>
      <xdr:rowOff>60721</xdr:rowOff>
    </xdr:from>
    <xdr:to>
      <xdr:col>6</xdr:col>
      <xdr:colOff>544284</xdr:colOff>
      <xdr:row>124</xdr:row>
      <xdr:rowOff>80634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69</xdr:row>
      <xdr:rowOff>30653</xdr:rowOff>
    </xdr:from>
    <xdr:to>
      <xdr:col>6</xdr:col>
      <xdr:colOff>685396</xdr:colOff>
      <xdr:row>95</xdr:row>
      <xdr:rowOff>40319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12822</xdr:colOff>
      <xdr:row>19</xdr:row>
      <xdr:rowOff>53497</xdr:rowOff>
    </xdr:from>
    <xdr:to>
      <xdr:col>18</xdr:col>
      <xdr:colOff>64567</xdr:colOff>
      <xdr:row>42</xdr:row>
      <xdr:rowOff>158481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443166</xdr:colOff>
      <xdr:row>19</xdr:row>
      <xdr:rowOff>21345</xdr:rowOff>
    </xdr:from>
    <xdr:to>
      <xdr:col>26</xdr:col>
      <xdr:colOff>160084</xdr:colOff>
      <xdr:row>42</xdr:row>
      <xdr:rowOff>168090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748391</xdr:colOff>
      <xdr:row>45</xdr:row>
      <xdr:rowOff>7471</xdr:rowOff>
    </xdr:from>
    <xdr:to>
      <xdr:col>22</xdr:col>
      <xdr:colOff>423157</xdr:colOff>
      <xdr:row>66</xdr:row>
      <xdr:rowOff>134470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bjkt.com/tokens/versum_items/3166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3"/>
  <sheetViews>
    <sheetView zoomScale="75" zoomScaleNormal="75" workbookViewId="0">
      <pane ySplit="1" topLeftCell="A8" activePane="bottomLeft" state="frozen"/>
      <selection activeCell="O1" sqref="O1"/>
      <selection pane="bottomLeft" activeCell="R26" sqref="R26"/>
    </sheetView>
  </sheetViews>
  <sheetFormatPr baseColWidth="10" defaultColWidth="10.85546875" defaultRowHeight="15.75" customHeight="1"/>
  <cols>
    <col min="1" max="1" width="11" style="1" customWidth="1"/>
    <col min="2" max="2" width="6.640625" style="2" customWidth="1"/>
    <col min="3" max="3" width="9.85546875" style="3" customWidth="1"/>
    <col min="4" max="4" width="10.5" style="3" customWidth="1"/>
    <col min="5" max="5" width="6.140625" style="3" customWidth="1"/>
    <col min="6" max="6" width="15.140625" style="4" customWidth="1"/>
    <col min="7" max="7" width="20.85546875" style="5" customWidth="1"/>
    <col min="8" max="8" width="18" style="6" customWidth="1"/>
    <col min="9" max="9" width="15" style="7" customWidth="1"/>
    <col min="10" max="10" width="8" style="6" customWidth="1"/>
    <col min="11" max="11" width="15.5" style="6" customWidth="1"/>
    <col min="12" max="12" width="17" style="3" customWidth="1"/>
    <col min="13" max="13" width="26.5" style="6" customWidth="1"/>
    <col min="14" max="14" width="17" style="6" customWidth="1"/>
    <col min="15" max="15" width="17.5" style="9" customWidth="1"/>
    <col min="16" max="16" width="29.140625" style="9" customWidth="1"/>
    <col min="17" max="17" width="16.640625" style="10" customWidth="1"/>
    <col min="18" max="18" width="16.5" style="11" customWidth="1"/>
    <col min="19" max="19" width="13" style="3" customWidth="1"/>
    <col min="20" max="20" width="82.640625" style="12" customWidth="1"/>
    <col min="21" max="21" width="18.140625" style="9" customWidth="1"/>
    <col min="22" max="30" width="10.85546875" style="9" customWidth="1"/>
    <col min="31" max="16384" width="10.85546875" style="9"/>
  </cols>
  <sheetData>
    <row r="1" spans="1:21" s="23" customFormat="1" ht="15.75" customHeight="1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19" t="s">
        <v>8</v>
      </c>
      <c r="J1" s="18" t="s">
        <v>9</v>
      </c>
      <c r="K1" s="18" t="s">
        <v>10</v>
      </c>
      <c r="L1" s="15" t="s">
        <v>11</v>
      </c>
      <c r="M1" s="139" t="s">
        <v>12</v>
      </c>
      <c r="N1" s="18" t="s">
        <v>13</v>
      </c>
      <c r="O1" s="15" t="s">
        <v>14</v>
      </c>
      <c r="P1" s="15" t="s">
        <v>15</v>
      </c>
      <c r="Q1" s="21" t="s">
        <v>16</v>
      </c>
      <c r="R1" s="20" t="s">
        <v>17</v>
      </c>
      <c r="S1" s="15" t="s">
        <v>18</v>
      </c>
      <c r="T1" s="22" t="s">
        <v>19</v>
      </c>
      <c r="U1" s="9"/>
    </row>
    <row r="2" spans="1:21" ht="15.75" customHeight="1">
      <c r="A2" s="1">
        <v>45786</v>
      </c>
      <c r="B2" s="2">
        <v>0.63055555555555554</v>
      </c>
      <c r="C2" s="3" t="s">
        <v>20</v>
      </c>
      <c r="D2" s="3" t="s">
        <v>21</v>
      </c>
      <c r="E2" s="24" t="s">
        <v>22</v>
      </c>
      <c r="F2" s="25">
        <v>5.4419999999999997E-5</v>
      </c>
      <c r="G2" s="26">
        <f>F2</f>
        <v>5.4419999999999997E-5</v>
      </c>
      <c r="H2" s="6">
        <v>91499</v>
      </c>
      <c r="I2" s="7">
        <f t="shared" ref="I2:I65" si="0">F2*H2</f>
        <v>4.9793755800000001</v>
      </c>
      <c r="J2" s="6">
        <v>2.0624420000000001E-2</v>
      </c>
      <c r="K2" s="6">
        <f t="shared" ref="K2:K65" si="1">IF(E2="Buy",I2+J2,IF(E2="Sell",I2-J2,IF(E2="Transfer – Out",J2,0)))</f>
        <v>5</v>
      </c>
      <c r="L2" s="3" t="s">
        <v>23</v>
      </c>
      <c r="M2" s="6">
        <f>SUMIF($C$2:C2,C2,$K$2:K2)</f>
        <v>5</v>
      </c>
      <c r="N2" s="6">
        <f>IFERROR(VLOOKUP(C2,Kurse!$A$2:$B$101,2,FALSE()), 0)</f>
        <v>97119</v>
      </c>
      <c r="O2" s="28">
        <f t="shared" ref="O2:O33" si="2">IF(E2="Transfer – Out", 0, F2 * N2)</f>
        <v>5.2852159799999994</v>
      </c>
      <c r="P2" s="27">
        <f>IF(ISNUMBER(O2), SUMIFS($O$2:O2, $C$2:C2, C2), "")</f>
        <v>5.2852159799999994</v>
      </c>
      <c r="Q2" s="10">
        <f t="shared" ref="Q2:Q33" si="3">IF(AND(ISNUMBER(O2),ISNUMBER(K2)),IF(O2=0,0,O2-K2),"")</f>
        <v>0.28521597999999937</v>
      </c>
      <c r="R2" s="29">
        <f t="shared" ref="R2:R65" si="4">IF(OR(NOT(ISNUMBER(O2)),NOT(ISNUMBER(K2)),K2=0),"",IF(O2=0,0,(O2-K2)/K2))</f>
        <v>5.7043195999999873E-2</v>
      </c>
      <c r="S2" s="3" t="s">
        <v>24</v>
      </c>
      <c r="T2" s="30" t="s">
        <v>25</v>
      </c>
    </row>
    <row r="3" spans="1:21" ht="15.75" customHeight="1">
      <c r="A3" s="1">
        <v>45786</v>
      </c>
      <c r="B3" s="2">
        <v>0.63194444444444442</v>
      </c>
      <c r="C3" s="3" t="s">
        <v>26</v>
      </c>
      <c r="D3" s="3" t="s">
        <v>27</v>
      </c>
      <c r="E3" s="24" t="s">
        <v>22</v>
      </c>
      <c r="F3" s="4">
        <v>2.8709899999999999E-3</v>
      </c>
      <c r="G3" s="26">
        <f>SUMIF($C$2:C3,C3,$F$2:F3)</f>
        <v>2.8709899999999999E-3</v>
      </c>
      <c r="H3" s="6">
        <v>2082.9</v>
      </c>
      <c r="I3" s="7">
        <f t="shared" si="0"/>
        <v>5.9799850709999998</v>
      </c>
      <c r="J3" s="6">
        <v>2.0014929000000001E-2</v>
      </c>
      <c r="K3" s="6">
        <f t="shared" si="1"/>
        <v>6</v>
      </c>
      <c r="L3" s="31" t="s">
        <v>23</v>
      </c>
      <c r="M3" s="6">
        <f>SUMIF($C$2:C3,C3,$K$2:K3)</f>
        <v>6</v>
      </c>
      <c r="N3" s="6">
        <f>IFERROR(VLOOKUP(C3,Kurse!$A$2:$B$101,2,FALSE()),0)</f>
        <v>3531.33</v>
      </c>
      <c r="O3" s="28">
        <f t="shared" si="2"/>
        <v>10.138413116699999</v>
      </c>
      <c r="P3" s="27">
        <f>IF(ISNUMBER(O3), SUMIFS($O$2:O3, $C$2:C3, C3), "")</f>
        <v>10.138413116699999</v>
      </c>
      <c r="Q3" s="10">
        <f t="shared" si="3"/>
        <v>4.1384131166999989</v>
      </c>
      <c r="R3" s="29">
        <f t="shared" si="4"/>
        <v>0.68973551944999978</v>
      </c>
      <c r="S3" s="3" t="s">
        <v>24</v>
      </c>
      <c r="T3" s="32" t="s">
        <v>28</v>
      </c>
    </row>
    <row r="4" spans="1:21" ht="15.75" customHeight="1">
      <c r="A4" s="1">
        <v>45786</v>
      </c>
      <c r="B4" s="2">
        <v>0.64097222222222228</v>
      </c>
      <c r="C4" s="3" t="s">
        <v>29</v>
      </c>
      <c r="D4" s="3" t="s">
        <v>30</v>
      </c>
      <c r="E4" s="24" t="s">
        <v>22</v>
      </c>
      <c r="F4" s="4">
        <v>1.1291748800000001</v>
      </c>
      <c r="G4" s="26">
        <f>SUMIF($C$2:C4,C4,$F$2:F4)</f>
        <v>1.1291748800000001</v>
      </c>
      <c r="H4" s="7">
        <v>4.4103000000000003</v>
      </c>
      <c r="I4" s="7">
        <f t="shared" si="0"/>
        <v>4.9799999732640012</v>
      </c>
      <c r="J4" s="6">
        <v>2.0000026736000001E-2</v>
      </c>
      <c r="K4" s="6">
        <f t="shared" si="1"/>
        <v>5.0000000000000009</v>
      </c>
      <c r="L4" s="3" t="s">
        <v>23</v>
      </c>
      <c r="M4" s="6">
        <f>SUMIF($C$2:C4,C4,$K$2:K4)</f>
        <v>5.0000000000000009</v>
      </c>
      <c r="N4" s="6">
        <f>IFERROR(VLOOKUP(C4,Kurse!$A$2:$B$101,2,FALSE()),0)</f>
        <v>0</v>
      </c>
      <c r="O4" s="28">
        <f t="shared" si="2"/>
        <v>0</v>
      </c>
      <c r="P4" s="27">
        <f>IF(ISNUMBER(O4), SUMIFS($O$2:O4, $C$2:C4, C4), "")</f>
        <v>0</v>
      </c>
      <c r="Q4" s="10">
        <f t="shared" si="3"/>
        <v>0</v>
      </c>
      <c r="R4" s="29">
        <f t="shared" si="4"/>
        <v>0</v>
      </c>
      <c r="S4" s="3" t="s">
        <v>24</v>
      </c>
      <c r="T4" s="12" t="s">
        <v>31</v>
      </c>
    </row>
    <row r="5" spans="1:21" ht="15.75" customHeight="1">
      <c r="A5" s="1">
        <v>45786</v>
      </c>
      <c r="B5" s="2">
        <v>0.65138888888888891</v>
      </c>
      <c r="C5" s="3" t="s">
        <v>32</v>
      </c>
      <c r="D5" s="3" t="s">
        <v>33</v>
      </c>
      <c r="E5" s="24" t="s">
        <v>22</v>
      </c>
      <c r="F5" s="33">
        <v>367040.09</v>
      </c>
      <c r="G5" s="26">
        <f>SUMIF($C$2:C5,C5,$F$2:F5)</f>
        <v>367040.09</v>
      </c>
      <c r="H5" s="10">
        <v>1.3568E-5</v>
      </c>
      <c r="I5" s="7">
        <f t="shared" si="0"/>
        <v>4.97999994112</v>
      </c>
      <c r="J5" s="6">
        <v>2.0000058880000001E-2</v>
      </c>
      <c r="K5" s="6">
        <f t="shared" si="1"/>
        <v>5</v>
      </c>
      <c r="L5" s="31" t="s">
        <v>23</v>
      </c>
      <c r="M5" s="6">
        <f>SUMIF($C$2:C5,C5,$K$2:K5)</f>
        <v>5</v>
      </c>
      <c r="N5" s="10">
        <f>IFERROR(VLOOKUP(C5,Kurse!$A$2:$B$101,2,FALSE()),0)</f>
        <v>0</v>
      </c>
      <c r="O5" s="28">
        <f t="shared" si="2"/>
        <v>0</v>
      </c>
      <c r="P5" s="27">
        <f>IF(ISNUMBER(O5), SUMIFS($O$2:O5, $C$2:C5, C5), "")</f>
        <v>0</v>
      </c>
      <c r="Q5" s="10">
        <f t="shared" si="3"/>
        <v>0</v>
      </c>
      <c r="R5" s="29">
        <f t="shared" si="4"/>
        <v>0</v>
      </c>
      <c r="S5" s="3" t="s">
        <v>24</v>
      </c>
      <c r="T5" s="32" t="s">
        <v>31</v>
      </c>
    </row>
    <row r="6" spans="1:21" ht="15.75" customHeight="1">
      <c r="A6" s="1">
        <v>45787</v>
      </c>
      <c r="B6" s="2">
        <v>0.4909722222222222</v>
      </c>
      <c r="C6" s="3" t="s">
        <v>20</v>
      </c>
      <c r="D6" s="3" t="s">
        <v>21</v>
      </c>
      <c r="E6" s="24" t="s">
        <v>22</v>
      </c>
      <c r="F6" s="4">
        <v>8.6550000000000003E-5</v>
      </c>
      <c r="G6" s="26">
        <f>SUMIF($C$2:C6,C6,$F$2:F6)</f>
        <v>1.4097E-4</v>
      </c>
      <c r="H6" s="6">
        <v>92193</v>
      </c>
      <c r="I6" s="7">
        <f t="shared" si="0"/>
        <v>7.9793041499999999</v>
      </c>
      <c r="J6" s="34">
        <v>2.0695849999999998E-2</v>
      </c>
      <c r="K6" s="6">
        <f t="shared" si="1"/>
        <v>8</v>
      </c>
      <c r="L6" s="3" t="s">
        <v>23</v>
      </c>
      <c r="M6" s="6">
        <f>SUMIF($C$2:C6,C6,$K$2:K6)</f>
        <v>13</v>
      </c>
      <c r="N6" s="6">
        <f>IFERROR(VLOOKUP(C6,Kurse!$A$2:$B$101,2,FALSE()),0)</f>
        <v>97119</v>
      </c>
      <c r="O6" s="28">
        <f t="shared" si="2"/>
        <v>8.4056494500000003</v>
      </c>
      <c r="P6" s="27">
        <f>IF(ISNUMBER(O6), SUMIFS($O$2:O6, $C$2:C6, C6), "")</f>
        <v>13.690865429999999</v>
      </c>
      <c r="Q6" s="10">
        <f t="shared" si="3"/>
        <v>0.4056494500000003</v>
      </c>
      <c r="R6" s="29">
        <f t="shared" si="4"/>
        <v>5.0706181250000038E-2</v>
      </c>
      <c r="S6" s="3" t="s">
        <v>24</v>
      </c>
      <c r="T6" s="12" t="s">
        <v>28</v>
      </c>
    </row>
    <row r="7" spans="1:21" ht="15.75" customHeight="1">
      <c r="A7" s="1">
        <v>45790</v>
      </c>
      <c r="B7" s="2">
        <v>0.26250000000000001</v>
      </c>
      <c r="C7" s="3" t="s">
        <v>26</v>
      </c>
      <c r="D7" s="3" t="s">
        <v>27</v>
      </c>
      <c r="E7" s="24" t="s">
        <v>22</v>
      </c>
      <c r="F7" s="4">
        <v>4.55938E-3</v>
      </c>
      <c r="G7" s="26">
        <f>SUMIF($C$2:C7,C7,$F$2:F7)</f>
        <v>7.4303700000000004E-3</v>
      </c>
      <c r="H7" s="6">
        <v>2186.6999999999998</v>
      </c>
      <c r="I7" s="7">
        <f t="shared" si="0"/>
        <v>9.9699962459999991</v>
      </c>
      <c r="J7" s="6">
        <v>3.0003754000000001E-2</v>
      </c>
      <c r="K7" s="6">
        <f t="shared" si="1"/>
        <v>10</v>
      </c>
      <c r="L7" s="3" t="s">
        <v>23</v>
      </c>
      <c r="M7" s="6">
        <f>SUMIF($C$2:C7,C7,$K$2:K7)</f>
        <v>16</v>
      </c>
      <c r="N7" s="6">
        <f>IFERROR(VLOOKUP(C7,Kurse!$A$2:$B$101,2,FALSE()),0)</f>
        <v>3531.33</v>
      </c>
      <c r="O7" s="28">
        <f t="shared" si="2"/>
        <v>16.100675375399998</v>
      </c>
      <c r="P7" s="27">
        <f>IF(ISNUMBER(O7), SUMIFS($O$2:O7, $C$2:C7, C7), "")</f>
        <v>26.239088492099995</v>
      </c>
      <c r="Q7" s="10">
        <f t="shared" si="3"/>
        <v>6.100675375399998</v>
      </c>
      <c r="R7" s="29">
        <f t="shared" si="4"/>
        <v>0.61006753753999976</v>
      </c>
      <c r="S7" s="3" t="s">
        <v>24</v>
      </c>
      <c r="T7" s="12" t="s">
        <v>28</v>
      </c>
    </row>
    <row r="8" spans="1:21" ht="15.75" customHeight="1">
      <c r="A8" s="1">
        <v>45791</v>
      </c>
      <c r="B8" s="2">
        <v>0.30555555555555558</v>
      </c>
      <c r="C8" s="3" t="s">
        <v>34</v>
      </c>
      <c r="D8" s="3" t="s">
        <v>35</v>
      </c>
      <c r="E8" s="24" t="s">
        <v>22</v>
      </c>
      <c r="F8" s="4">
        <v>3.0676350000000002E-2</v>
      </c>
      <c r="G8" s="26">
        <f>SUMIF($C$2:C8,C8,$F$2:F8)</f>
        <v>3.0676350000000002E-2</v>
      </c>
      <c r="H8" s="6">
        <v>162.34</v>
      </c>
      <c r="I8" s="7">
        <f t="shared" si="0"/>
        <v>4.9799986590000005</v>
      </c>
      <c r="J8" s="6">
        <v>2.0001340999999999E-2</v>
      </c>
      <c r="K8" s="6">
        <f t="shared" si="1"/>
        <v>5.0000000000000009</v>
      </c>
      <c r="L8" s="3" t="s">
        <v>23</v>
      </c>
      <c r="M8" s="6">
        <f>SUMIF($C$2:C8,C8,$K$2:K8)</f>
        <v>5.0000000000000009</v>
      </c>
      <c r="N8" s="6">
        <f>IFERROR(VLOOKUP(C8,Kurse!$A$2:$B$101,2,FALSE()),0)</f>
        <v>178.1</v>
      </c>
      <c r="O8" s="28">
        <f t="shared" si="2"/>
        <v>5.4634579350000001</v>
      </c>
      <c r="P8" s="27">
        <f>IF(ISNUMBER(O8), SUMIFS($O$2:O8, $C$2:C8, C8), "")</f>
        <v>5.4634579350000001</v>
      </c>
      <c r="Q8" s="10">
        <f t="shared" si="3"/>
        <v>0.46345793499999921</v>
      </c>
      <c r="R8" s="29">
        <f t="shared" si="4"/>
        <v>9.2691586999999825E-2</v>
      </c>
      <c r="S8" s="3" t="s">
        <v>24</v>
      </c>
      <c r="T8" s="12" t="s">
        <v>36</v>
      </c>
    </row>
    <row r="9" spans="1:21" ht="15.75" customHeight="1">
      <c r="A9" s="1">
        <v>45791</v>
      </c>
      <c r="B9" s="2">
        <v>0.30625000000000002</v>
      </c>
      <c r="C9" s="3" t="s">
        <v>37</v>
      </c>
      <c r="D9" s="3" t="s">
        <v>38</v>
      </c>
      <c r="E9" s="24" t="s">
        <v>22</v>
      </c>
      <c r="F9" s="4">
        <v>1.0640570899999999</v>
      </c>
      <c r="G9" s="26">
        <f>SUMIF($C$2:C9,C9,$F$2:F9)</f>
        <v>1.0640570899999999</v>
      </c>
      <c r="H9" s="7">
        <v>4.6802000000000001</v>
      </c>
      <c r="I9" s="7">
        <f t="shared" si="0"/>
        <v>4.9799999926179996</v>
      </c>
      <c r="J9" s="6">
        <v>2.0000007382000001E-2</v>
      </c>
      <c r="K9" s="6">
        <f t="shared" si="1"/>
        <v>5</v>
      </c>
      <c r="L9" s="3" t="s">
        <v>23</v>
      </c>
      <c r="M9" s="6">
        <f>SUMIF($C$2:C9,C9,$K$2:K9)</f>
        <v>5</v>
      </c>
      <c r="N9" s="6">
        <f>IFERROR(VLOOKUP(C9,Kurse!$A$2:$B$101,2,FALSE()),0)</f>
        <v>3.33</v>
      </c>
      <c r="O9" s="28">
        <f t="shared" si="2"/>
        <v>3.5433101096999997</v>
      </c>
      <c r="P9" s="27">
        <f>IF(ISNUMBER(O9), SUMIFS($O$2:O9, $C$2:C9, C9), "")</f>
        <v>3.5433101096999997</v>
      </c>
      <c r="Q9" s="10">
        <f t="shared" si="3"/>
        <v>-1.4566898903000003</v>
      </c>
      <c r="R9" s="29">
        <f t="shared" si="4"/>
        <v>-0.29133797806000006</v>
      </c>
      <c r="S9" s="3" t="s">
        <v>24</v>
      </c>
      <c r="T9" s="12" t="s">
        <v>31</v>
      </c>
    </row>
    <row r="10" spans="1:21" ht="15.75" customHeight="1">
      <c r="A10" s="1">
        <v>45794</v>
      </c>
      <c r="B10" s="2">
        <v>0.13750000000000001</v>
      </c>
      <c r="C10" s="3" t="s">
        <v>39</v>
      </c>
      <c r="D10" s="3" t="s">
        <v>40</v>
      </c>
      <c r="E10" s="24" t="s">
        <v>22</v>
      </c>
      <c r="F10" s="4">
        <v>0.26338922999999997</v>
      </c>
      <c r="G10" s="26">
        <f>SUMIF($C$2:C10,C10,$F$2:F10)</f>
        <v>0.26338922999999997</v>
      </c>
      <c r="H10" s="6">
        <v>88.27</v>
      </c>
      <c r="I10" s="7">
        <f t="shared" si="0"/>
        <v>23.249367332099997</v>
      </c>
      <c r="J10" s="6">
        <v>1.75</v>
      </c>
      <c r="K10" s="6">
        <f t="shared" si="1"/>
        <v>24.999367332099997</v>
      </c>
      <c r="L10" s="3" t="s">
        <v>23</v>
      </c>
      <c r="M10" s="6">
        <f>SUMIF($C$2:C10,C10,$K$2:K10)</f>
        <v>24.999367332099997</v>
      </c>
      <c r="N10" s="6">
        <f>IFERROR(VLOOKUP(C10,Kurse!$A$2:$B$101,2,FALSE()),0)</f>
        <v>0</v>
      </c>
      <c r="O10" s="28">
        <f t="shared" si="2"/>
        <v>0</v>
      </c>
      <c r="P10" s="27">
        <f>IF(ISNUMBER(O10), SUMIFS($O$2:O10, $C$2:C10, C10), "")</f>
        <v>0</v>
      </c>
      <c r="Q10" s="10">
        <f t="shared" si="3"/>
        <v>0</v>
      </c>
      <c r="R10" s="29">
        <f t="shared" si="4"/>
        <v>0</v>
      </c>
      <c r="S10" s="3" t="s">
        <v>24</v>
      </c>
      <c r="T10" s="12" t="s">
        <v>41</v>
      </c>
    </row>
    <row r="11" spans="1:21" ht="15.75" customHeight="1">
      <c r="A11" s="1">
        <v>45796</v>
      </c>
      <c r="B11" s="2">
        <v>0.73263888888888884</v>
      </c>
      <c r="C11" s="3" t="s">
        <v>26</v>
      </c>
      <c r="D11" s="3" t="s">
        <v>27</v>
      </c>
      <c r="E11" s="24" t="s">
        <v>22</v>
      </c>
      <c r="F11" s="4">
        <v>1.3318139999999999E-2</v>
      </c>
      <c r="G11" s="26">
        <f>SUMIF($C$2:C11,C11,$F$2:F11)</f>
        <v>2.0748509999999998E-2</v>
      </c>
      <c r="H11" s="6">
        <v>2244.56</v>
      </c>
      <c r="I11" s="7">
        <f t="shared" si="0"/>
        <v>29.893364318399996</v>
      </c>
      <c r="J11" s="6">
        <v>1.3200480000000001</v>
      </c>
      <c r="K11" s="6">
        <f t="shared" si="1"/>
        <v>31.213412318399996</v>
      </c>
      <c r="L11" s="3" t="s">
        <v>42</v>
      </c>
      <c r="M11" s="6">
        <f>SUMIF($C$2:C11,C11,$K$2:K11)</f>
        <v>47.213412318399996</v>
      </c>
      <c r="N11" s="6">
        <f>IFERROR(VLOOKUP(C11,Kurse!$A$2:$B$101,2,FALSE()),0)</f>
        <v>3531.33</v>
      </c>
      <c r="O11" s="28">
        <f t="shared" si="2"/>
        <v>47.030747326199993</v>
      </c>
      <c r="P11" s="27">
        <f>IF(ISNUMBER(O11), SUMIFS($O$2:O11, $C$2:C11, C11), "")</f>
        <v>73.269835818299981</v>
      </c>
      <c r="Q11" s="10">
        <f t="shared" si="3"/>
        <v>15.817335007799997</v>
      </c>
      <c r="R11" s="29">
        <f t="shared" si="4"/>
        <v>0.50674802378065653</v>
      </c>
      <c r="S11" s="3" t="s">
        <v>24</v>
      </c>
      <c r="T11" s="12" t="s">
        <v>43</v>
      </c>
    </row>
    <row r="12" spans="1:21" ht="15.75" customHeight="1">
      <c r="A12" s="1">
        <v>45796</v>
      </c>
      <c r="B12" s="2">
        <v>0.75416666666666665</v>
      </c>
      <c r="C12" s="3" t="s">
        <v>26</v>
      </c>
      <c r="D12" s="3" t="s">
        <v>27</v>
      </c>
      <c r="E12" s="35" t="s">
        <v>44</v>
      </c>
      <c r="F12" s="4">
        <v>-6.8744899999999996E-3</v>
      </c>
      <c r="G12" s="26">
        <f>SUMIF($C$2:C12,C12,$F$2:F12)</f>
        <v>1.3874019999999997E-2</v>
      </c>
      <c r="H12" s="6">
        <v>2244.56</v>
      </c>
      <c r="I12" s="7">
        <f t="shared" si="0"/>
        <v>-15.430205274399999</v>
      </c>
      <c r="J12" s="6">
        <v>4.0009221999999997E-2</v>
      </c>
      <c r="K12" s="6">
        <f t="shared" si="1"/>
        <v>-15.470214496399999</v>
      </c>
      <c r="L12" s="3" t="s">
        <v>23</v>
      </c>
      <c r="M12" s="6">
        <f>SUMIF($C$2:C12,C12,$K$2:K12)</f>
        <v>31.743197821999999</v>
      </c>
      <c r="N12" s="6">
        <f>IFERROR(VLOOKUP(C12,Kurse!$A$2:$B$101,2,FALSE()),0)</f>
        <v>3531.33</v>
      </c>
      <c r="O12" s="28">
        <f t="shared" si="2"/>
        <v>-24.276092771699997</v>
      </c>
      <c r="P12" s="27">
        <f>IF(ISNUMBER(O12), SUMIFS($O$2:O12, $C$2:C12, C12), "")</f>
        <v>48.993743046599988</v>
      </c>
      <c r="Q12" s="10">
        <f t="shared" si="3"/>
        <v>-8.8058782752999978</v>
      </c>
      <c r="R12" s="29">
        <f t="shared" si="4"/>
        <v>0.56921500845054041</v>
      </c>
      <c r="S12" s="3" t="s">
        <v>45</v>
      </c>
      <c r="T12" s="12" t="s">
        <v>46</v>
      </c>
    </row>
    <row r="13" spans="1:21" ht="15.75" customHeight="1">
      <c r="A13" s="1">
        <v>45796</v>
      </c>
      <c r="B13" s="2">
        <v>0.75486111111111109</v>
      </c>
      <c r="C13" s="3" t="s">
        <v>47</v>
      </c>
      <c r="D13" s="3" t="s">
        <v>48</v>
      </c>
      <c r="E13" s="24" t="s">
        <v>22</v>
      </c>
      <c r="F13" s="33">
        <v>27.559272</v>
      </c>
      <c r="G13" s="26">
        <f>SUMIF($C$2:C13,C13,$F$2:F13)</f>
        <v>27.559272</v>
      </c>
      <c r="H13" s="7">
        <v>0.54283000000000003</v>
      </c>
      <c r="I13" s="7">
        <f t="shared" si="0"/>
        <v>14.959999619760001</v>
      </c>
      <c r="J13" s="34">
        <v>4.0000380240000001E-2</v>
      </c>
      <c r="K13" s="6">
        <f t="shared" si="1"/>
        <v>15.000000000000002</v>
      </c>
      <c r="L13" s="3" t="s">
        <v>23</v>
      </c>
      <c r="M13" s="6">
        <f>SUMIF($C$2:C13,C13,$K$2:K13)</f>
        <v>15.000000000000002</v>
      </c>
      <c r="N13" s="6">
        <f>IFERROR(VLOOKUP(C13,Kurse!$A$2:$B$101,2,FALSE()),0)</f>
        <v>0.56796800000000003</v>
      </c>
      <c r="O13" s="28">
        <f t="shared" si="2"/>
        <v>15.652784599296</v>
      </c>
      <c r="P13" s="27">
        <f>IF(ISNUMBER(O13), SUMIFS($O$2:O13, $C$2:C13, C13), "")</f>
        <v>15.652784599296</v>
      </c>
      <c r="Q13" s="10">
        <f t="shared" si="3"/>
        <v>0.65278459929599819</v>
      </c>
      <c r="R13" s="29">
        <f t="shared" si="4"/>
        <v>4.3518973286399872E-2</v>
      </c>
      <c r="S13" s="3" t="s">
        <v>24</v>
      </c>
      <c r="T13" s="12" t="s">
        <v>49</v>
      </c>
    </row>
    <row r="14" spans="1:21" ht="15.75" customHeight="1">
      <c r="A14" s="1">
        <v>45797</v>
      </c>
      <c r="B14" s="2">
        <v>0.80138888888888893</v>
      </c>
      <c r="C14" s="3" t="s">
        <v>47</v>
      </c>
      <c r="D14" s="3" t="s">
        <v>48</v>
      </c>
      <c r="E14" s="24" t="s">
        <v>22</v>
      </c>
      <c r="F14" s="33">
        <v>20.322299999999998</v>
      </c>
      <c r="G14" s="26">
        <f>SUMIF($C$2:C14,C14,$F$2:F14)</f>
        <v>47.881571999999998</v>
      </c>
      <c r="H14" s="7">
        <v>0.54542000000000002</v>
      </c>
      <c r="I14" s="7">
        <f t="shared" si="0"/>
        <v>11.084188866</v>
      </c>
      <c r="J14" s="6">
        <v>3.0000265200000001E-2</v>
      </c>
      <c r="K14" s="6">
        <f t="shared" si="1"/>
        <v>11.1141891312</v>
      </c>
      <c r="L14" s="3" t="s">
        <v>23</v>
      </c>
      <c r="M14" s="6">
        <f>SUMIF($C$2:C14,C14,$K$2:K14)</f>
        <v>26.1141891312</v>
      </c>
      <c r="N14" s="6">
        <f>IFERROR(VLOOKUP(C14,Kurse!$A$2:$B$101,2,FALSE()),0)</f>
        <v>0.56796800000000003</v>
      </c>
      <c r="O14" s="28">
        <f t="shared" si="2"/>
        <v>11.542416086399999</v>
      </c>
      <c r="P14" s="27">
        <f>IF(ISNUMBER(O14), SUMIFS($O$2:O14, $C$2:C14, C14), "")</f>
        <v>27.195200685696001</v>
      </c>
      <c r="Q14" s="10">
        <f t="shared" si="3"/>
        <v>0.42822695519999954</v>
      </c>
      <c r="R14" s="29">
        <f t="shared" si="4"/>
        <v>3.8529752386332106E-2</v>
      </c>
      <c r="S14" s="3" t="s">
        <v>24</v>
      </c>
      <c r="T14" s="12" t="s">
        <v>50</v>
      </c>
    </row>
    <row r="15" spans="1:21" ht="15.75" customHeight="1">
      <c r="A15" s="1">
        <v>45797</v>
      </c>
      <c r="B15" s="2">
        <v>0.80069444444444449</v>
      </c>
      <c r="C15" s="3" t="s">
        <v>39</v>
      </c>
      <c r="D15" s="3" t="s">
        <v>40</v>
      </c>
      <c r="E15" s="35" t="s">
        <v>44</v>
      </c>
      <c r="F15" s="4">
        <v>-0.13169460999999999</v>
      </c>
      <c r="G15" s="26">
        <f>SUMIF($C$2:C15,C15,$F$2:F15)</f>
        <v>0.13169461999999998</v>
      </c>
      <c r="H15" s="36">
        <v>83.811999999999998</v>
      </c>
      <c r="I15" s="7">
        <f t="shared" si="0"/>
        <v>-11.037588653319998</v>
      </c>
      <c r="J15" s="6">
        <v>3.7588653319999998E-2</v>
      </c>
      <c r="K15" s="6">
        <f t="shared" si="1"/>
        <v>-11.075177306639999</v>
      </c>
      <c r="L15" s="3" t="s">
        <v>23</v>
      </c>
      <c r="M15" s="6">
        <f>SUMIF($C$2:C15,C15,$K$2:K15)</f>
        <v>13.924190025459998</v>
      </c>
      <c r="N15" s="6">
        <f>IFERROR(VLOOKUP(C15,Kurse!$A$2:$B$101,2,FALSE()),0)</f>
        <v>0</v>
      </c>
      <c r="O15" s="28">
        <f t="shared" si="2"/>
        <v>0</v>
      </c>
      <c r="P15" s="27">
        <f>IF(ISNUMBER(O15), SUMIFS($O$2:O15, $C$2:C15, C15), "")</f>
        <v>0</v>
      </c>
      <c r="Q15" s="10">
        <f t="shared" si="3"/>
        <v>0</v>
      </c>
      <c r="R15" s="29">
        <f t="shared" si="4"/>
        <v>0</v>
      </c>
      <c r="S15" s="3" t="s">
        <v>51</v>
      </c>
      <c r="T15" s="12" t="s">
        <v>52</v>
      </c>
    </row>
    <row r="16" spans="1:21" ht="15.75" customHeight="1">
      <c r="A16" s="1">
        <v>45797</v>
      </c>
      <c r="B16" s="2">
        <v>0.80069444444444449</v>
      </c>
      <c r="C16" s="3" t="s">
        <v>34</v>
      </c>
      <c r="D16" s="3" t="s">
        <v>35</v>
      </c>
      <c r="E16" s="24" t="s">
        <v>22</v>
      </c>
      <c r="F16" s="33">
        <v>7.3867070000000007E-2</v>
      </c>
      <c r="G16" s="26">
        <f>SUMIF($C$2:C16,C16,$F$2:F16)</f>
        <v>0.10454342000000001</v>
      </c>
      <c r="H16" s="6">
        <v>148.51</v>
      </c>
      <c r="I16" s="7">
        <f t="shared" si="0"/>
        <v>10.969998565700001</v>
      </c>
      <c r="J16" s="34">
        <v>3.0001434300000001E-2</v>
      </c>
      <c r="K16" s="6">
        <f t="shared" si="1"/>
        <v>11.000000000000002</v>
      </c>
      <c r="L16" s="3" t="s">
        <v>23</v>
      </c>
      <c r="M16" s="6">
        <f>SUMIF($C$2:C16,C16,$K$2:K16)</f>
        <v>16.000000000000004</v>
      </c>
      <c r="N16" s="6">
        <f>IFERROR(VLOOKUP(C16,Kurse!$A$2:$B$101,2,FALSE()),0)</f>
        <v>178.1</v>
      </c>
      <c r="O16" s="28">
        <f t="shared" si="2"/>
        <v>13.155725167</v>
      </c>
      <c r="P16" s="27">
        <f>IF(ISNUMBER(O16), SUMIFS($O$2:O16, $C$2:C16, C16), "")</f>
        <v>18.619183102000001</v>
      </c>
      <c r="Q16" s="10">
        <f t="shared" si="3"/>
        <v>2.1557251669999982</v>
      </c>
      <c r="R16" s="29">
        <f t="shared" si="4"/>
        <v>0.19597501518181798</v>
      </c>
      <c r="S16" s="3" t="s">
        <v>24</v>
      </c>
      <c r="T16" s="12" t="s">
        <v>36</v>
      </c>
    </row>
    <row r="17" spans="1:20" ht="15.75" customHeight="1">
      <c r="A17" s="1">
        <v>45797</v>
      </c>
      <c r="B17" s="2">
        <v>0.80138888888888893</v>
      </c>
      <c r="C17" s="3" t="s">
        <v>39</v>
      </c>
      <c r="D17" s="3" t="s">
        <v>40</v>
      </c>
      <c r="E17" s="35" t="s">
        <v>44</v>
      </c>
      <c r="F17" s="4">
        <v>-0.13169462000000001</v>
      </c>
      <c r="G17" s="26">
        <f>SUMIF($C$2:C17,C17,$F$2:F17)</f>
        <v>-2.7755575615628914E-17</v>
      </c>
      <c r="H17" s="36">
        <v>83.811999999999998</v>
      </c>
      <c r="I17" s="7">
        <f t="shared" si="0"/>
        <v>-11.03758949144</v>
      </c>
      <c r="J17" s="6">
        <v>3.0000998399999999E-2</v>
      </c>
      <c r="K17" s="6">
        <f t="shared" si="1"/>
        <v>-11.067590489840001</v>
      </c>
      <c r="L17" s="3" t="s">
        <v>23</v>
      </c>
      <c r="M17" s="6">
        <f>SUMIF($C$2:C17,C17,$K$2:K17)</f>
        <v>2.8565995356199974</v>
      </c>
      <c r="N17" s="6">
        <f>IFERROR(VLOOKUP(C17,Kurse!$A$2:$B$101,2,FALSE()),0)</f>
        <v>0</v>
      </c>
      <c r="O17" s="28">
        <f t="shared" si="2"/>
        <v>0</v>
      </c>
      <c r="P17" s="27">
        <f>IF(ISNUMBER(O17), SUMIFS($O$2:O17, $C$2:C17, C17), "")</f>
        <v>0</v>
      </c>
      <c r="Q17" s="10">
        <f t="shared" si="3"/>
        <v>0</v>
      </c>
      <c r="R17" s="29">
        <f t="shared" si="4"/>
        <v>0</v>
      </c>
      <c r="S17" s="3" t="s">
        <v>51</v>
      </c>
      <c r="T17" s="12" t="s">
        <v>53</v>
      </c>
    </row>
    <row r="18" spans="1:20" ht="15.75" customHeight="1">
      <c r="A18" s="1">
        <v>45797</v>
      </c>
      <c r="B18" s="2">
        <v>0.80277777777777781</v>
      </c>
      <c r="C18" s="3" t="s">
        <v>29</v>
      </c>
      <c r="D18" s="3" t="s">
        <v>30</v>
      </c>
      <c r="E18" s="35" t="s">
        <v>44</v>
      </c>
      <c r="F18" s="4">
        <v>-1.1291748800000001</v>
      </c>
      <c r="G18" s="26">
        <f>SUMIF($C$2:C18,C18,$F$2:F18)</f>
        <v>0</v>
      </c>
      <c r="H18" s="7">
        <v>4.0662000000000003</v>
      </c>
      <c r="I18" s="7">
        <f t="shared" si="0"/>
        <v>-4.5914508970560011</v>
      </c>
      <c r="J18" s="6">
        <v>2.1450897056E-2</v>
      </c>
      <c r="K18" s="6">
        <f t="shared" si="1"/>
        <v>-4.612901794112001</v>
      </c>
      <c r="L18" s="3" t="s">
        <v>23</v>
      </c>
      <c r="M18" s="6">
        <f>SUMIF($C$2:C18,C18,$K$2:K18)</f>
        <v>0.38709820588799992</v>
      </c>
      <c r="N18" s="6">
        <f>IFERROR(VLOOKUP(C18,Kurse!$A$2:$B$101,2,FALSE()),0)</f>
        <v>0</v>
      </c>
      <c r="O18" s="28">
        <f t="shared" si="2"/>
        <v>0</v>
      </c>
      <c r="P18" s="27">
        <f>IF(ISNUMBER(O18), SUMIFS($O$2:O18, $C$2:C18, C18), "")</f>
        <v>0</v>
      </c>
      <c r="Q18" s="10">
        <f t="shared" si="3"/>
        <v>0</v>
      </c>
      <c r="R18" s="29">
        <f t="shared" si="4"/>
        <v>0</v>
      </c>
      <c r="S18" s="3" t="s">
        <v>51</v>
      </c>
      <c r="T18" s="12" t="s">
        <v>53</v>
      </c>
    </row>
    <row r="19" spans="1:20" ht="15.75" customHeight="1">
      <c r="A19" s="1">
        <v>45797</v>
      </c>
      <c r="B19" s="2">
        <v>0.80347222222222225</v>
      </c>
      <c r="C19" s="3" t="s">
        <v>37</v>
      </c>
      <c r="D19" s="3" t="s">
        <v>38</v>
      </c>
      <c r="E19" s="35" t="s">
        <v>44</v>
      </c>
      <c r="F19" s="4">
        <v>-1.0643222800000001</v>
      </c>
      <c r="G19" s="26">
        <f>SUMIF($C$2:C19,C19,$F$2:F19)</f>
        <v>-2.6519000000013726E-4</v>
      </c>
      <c r="H19" s="37">
        <v>4.0937000000000001</v>
      </c>
      <c r="I19" s="7">
        <f t="shared" si="0"/>
        <v>-4.3570161176360003</v>
      </c>
      <c r="J19" s="6">
        <v>1.7016117636E-2</v>
      </c>
      <c r="K19" s="6">
        <f t="shared" si="1"/>
        <v>-4.3740322352720007</v>
      </c>
      <c r="L19" s="3" t="s">
        <v>42</v>
      </c>
      <c r="M19" s="6">
        <f>SUMIF($C$2:C19,C19,$K$2:K19)</f>
        <v>0.62596776472799931</v>
      </c>
      <c r="N19" s="6">
        <f>IFERROR(VLOOKUP(C19,Kurse!$A$2:$B$101,2,FALSE()),0)</f>
        <v>3.33</v>
      </c>
      <c r="O19" s="28">
        <f t="shared" si="2"/>
        <v>-3.5441931924000003</v>
      </c>
      <c r="P19" s="27">
        <f>IF(ISNUMBER(O19), SUMIFS($O$2:O19, $C$2:C19, C19), "")</f>
        <v>-8.8308270000059252E-4</v>
      </c>
      <c r="Q19" s="10">
        <f t="shared" si="3"/>
        <v>0.82983904287200039</v>
      </c>
      <c r="R19" s="29">
        <f t="shared" si="4"/>
        <v>-0.18971946209728757</v>
      </c>
      <c r="S19" s="3" t="s">
        <v>51</v>
      </c>
      <c r="T19" s="12" t="s">
        <v>53</v>
      </c>
    </row>
    <row r="20" spans="1:20" ht="15.75" customHeight="1">
      <c r="A20" s="1">
        <v>45797</v>
      </c>
      <c r="B20" s="2">
        <v>0.80486111111111114</v>
      </c>
      <c r="C20" s="3" t="s">
        <v>32</v>
      </c>
      <c r="D20" s="3" t="s">
        <v>33</v>
      </c>
      <c r="E20" s="35" t="s">
        <v>44</v>
      </c>
      <c r="F20" s="4">
        <v>-367039</v>
      </c>
      <c r="G20" s="26">
        <f>SUMIF($C$2:C20,C20,$F$2:F20)</f>
        <v>1.0900000000256114</v>
      </c>
      <c r="H20" s="27">
        <v>1.272E-5</v>
      </c>
      <c r="I20" s="7">
        <f t="shared" si="0"/>
        <v>-4.6687360800000004</v>
      </c>
      <c r="J20" s="6">
        <v>1.8736079999999999E-2</v>
      </c>
      <c r="K20" s="6">
        <f t="shared" si="1"/>
        <v>-4.6874721600000004</v>
      </c>
      <c r="L20" s="3" t="s">
        <v>23</v>
      </c>
      <c r="M20" s="6">
        <f>SUMIF($C$2:C20,C20,$K$2:K20)</f>
        <v>0.31252783999999956</v>
      </c>
      <c r="N20" s="10">
        <f>IFERROR(VLOOKUP(C20,Kurse!$A$2:$B$101,2,FALSE()),0)</f>
        <v>0</v>
      </c>
      <c r="O20" s="28">
        <f t="shared" si="2"/>
        <v>0</v>
      </c>
      <c r="P20" s="27">
        <f>IF(ISNUMBER(O20), SUMIFS($O$2:O20, $C$2:C20, C20), "")</f>
        <v>0</v>
      </c>
      <c r="Q20" s="10">
        <f t="shared" si="3"/>
        <v>0</v>
      </c>
      <c r="R20" s="29">
        <f t="shared" si="4"/>
        <v>0</v>
      </c>
      <c r="S20" s="3" t="s">
        <v>51</v>
      </c>
      <c r="T20" s="12" t="s">
        <v>53</v>
      </c>
    </row>
    <row r="21" spans="1:20" ht="15.75" customHeight="1">
      <c r="A21" s="1">
        <v>45797</v>
      </c>
      <c r="B21" s="2">
        <v>0.81388888888888888</v>
      </c>
      <c r="C21" s="3" t="s">
        <v>34</v>
      </c>
      <c r="D21" s="3" t="s">
        <v>35</v>
      </c>
      <c r="E21" s="24" t="s">
        <v>22</v>
      </c>
      <c r="F21" s="33">
        <v>6.0412170000000001E-2</v>
      </c>
      <c r="G21" s="26">
        <f>SUMIF($C$2:C21,C21,$F$2:F21)</f>
        <v>0.16495559000000001</v>
      </c>
      <c r="H21" s="6">
        <v>148.47999999999999</v>
      </c>
      <c r="I21" s="7">
        <f t="shared" si="0"/>
        <v>8.9699990015999997</v>
      </c>
      <c r="J21" s="34">
        <v>3.0000998399999999E-2</v>
      </c>
      <c r="K21" s="6">
        <f t="shared" si="1"/>
        <v>9</v>
      </c>
      <c r="L21" s="3" t="s">
        <v>23</v>
      </c>
      <c r="M21" s="6">
        <f>SUMIF($C$2:C21,C21,$K$2:K21)</f>
        <v>25.000000000000004</v>
      </c>
      <c r="N21" s="6">
        <f>IFERROR(VLOOKUP(C21,Kurse!$A$2:$B$101,2,FALSE()),0)</f>
        <v>178.1</v>
      </c>
      <c r="O21" s="28">
        <f t="shared" si="2"/>
        <v>10.759407477</v>
      </c>
      <c r="P21" s="27">
        <f>IF(ISNUMBER(O21), SUMIFS($O$2:O21, $C$2:C21, C21), "")</f>
        <v>29.378590579000001</v>
      </c>
      <c r="Q21" s="10">
        <f t="shared" si="3"/>
        <v>1.7594074769999999</v>
      </c>
      <c r="R21" s="29">
        <f t="shared" si="4"/>
        <v>0.19548971966666664</v>
      </c>
      <c r="S21" s="3" t="s">
        <v>24</v>
      </c>
      <c r="T21" s="12" t="s">
        <v>36</v>
      </c>
    </row>
    <row r="22" spans="1:20" ht="15.75" customHeight="1">
      <c r="A22" s="1">
        <v>45797</v>
      </c>
      <c r="B22" s="2">
        <v>0.81527777777777777</v>
      </c>
      <c r="C22" s="3" t="s">
        <v>47</v>
      </c>
      <c r="D22" s="3" t="s">
        <v>48</v>
      </c>
      <c r="E22" s="24" t="s">
        <v>22</v>
      </c>
      <c r="F22" s="4">
        <v>10.180267000000001</v>
      </c>
      <c r="G22" s="26">
        <f>SUMIF($C$2:C22,C22,$F$2:F22)</f>
        <v>58.061838999999999</v>
      </c>
      <c r="H22" s="37">
        <v>0.54418999999999995</v>
      </c>
      <c r="I22" s="7">
        <f t="shared" si="0"/>
        <v>5.5399994987299994</v>
      </c>
      <c r="J22" s="6">
        <v>2.0000501269999998E-2</v>
      </c>
      <c r="K22" s="6">
        <f t="shared" si="1"/>
        <v>5.56</v>
      </c>
      <c r="L22" s="3" t="s">
        <v>23</v>
      </c>
      <c r="M22" s="6">
        <f>SUMIF($C$2:C22,C22,$K$2:K22)</f>
        <v>31.674189131199999</v>
      </c>
      <c r="N22" s="6">
        <f>IFERROR(VLOOKUP(C22,Kurse!$A$2:$B$101,2,FALSE()),0)</f>
        <v>0.56796800000000003</v>
      </c>
      <c r="O22" s="28">
        <f t="shared" si="2"/>
        <v>5.7820658874560005</v>
      </c>
      <c r="P22" s="27">
        <f>IF(ISNUMBER(O22), SUMIFS($O$2:O22, $C$2:C22, C22), "")</f>
        <v>32.977266573152001</v>
      </c>
      <c r="Q22" s="10">
        <f t="shared" si="3"/>
        <v>0.22206588745600087</v>
      </c>
      <c r="R22" s="29">
        <f t="shared" si="4"/>
        <v>3.9939907815827499E-2</v>
      </c>
      <c r="S22" s="3" t="s">
        <v>24</v>
      </c>
      <c r="T22" s="12" t="s">
        <v>54</v>
      </c>
    </row>
    <row r="23" spans="1:20" ht="15.75" customHeight="1">
      <c r="A23" s="1">
        <v>45797</v>
      </c>
      <c r="B23" s="2">
        <v>2.777777777777778E-2</v>
      </c>
      <c r="C23" s="3" t="s">
        <v>47</v>
      </c>
      <c r="D23" s="3" t="s">
        <v>55</v>
      </c>
      <c r="E23" s="38" t="s">
        <v>56</v>
      </c>
      <c r="F23" s="4">
        <v>-0.88</v>
      </c>
      <c r="G23" s="26">
        <f>SUMIF($C$2:C23,C23,$F$2:F23)</f>
        <v>57.181838999999997</v>
      </c>
      <c r="H23" s="6">
        <v>0.54359999999999997</v>
      </c>
      <c r="I23" s="7">
        <f t="shared" si="0"/>
        <v>-0.47836799999999996</v>
      </c>
      <c r="J23" s="6">
        <v>0</v>
      </c>
      <c r="K23" s="6">
        <f t="shared" si="1"/>
        <v>0</v>
      </c>
      <c r="L23" s="3" t="s">
        <v>57</v>
      </c>
      <c r="M23" s="6">
        <f>SUMIF($C$2:C23,C23,$K$2:K23)</f>
        <v>31.674189131199999</v>
      </c>
      <c r="N23" s="6">
        <f>IFERROR(VLOOKUP(C23,Kurse!$A$2:$B$101,2,FALSE()),0)</f>
        <v>0.56796800000000003</v>
      </c>
      <c r="O23" s="28">
        <f t="shared" si="2"/>
        <v>-0.49981184000000001</v>
      </c>
      <c r="P23" s="27">
        <f>IF(ISNUMBER(O23), SUMIFS($O$2:O23, $C$2:C23, C23), "")</f>
        <v>32.477454733152001</v>
      </c>
      <c r="Q23" s="10">
        <f t="shared" si="3"/>
        <v>-0.49981184000000001</v>
      </c>
      <c r="R23" s="29" t="str">
        <f t="shared" si="4"/>
        <v/>
      </c>
      <c r="S23" s="3" t="s">
        <v>24</v>
      </c>
      <c r="T23" s="12" t="s">
        <v>58</v>
      </c>
    </row>
    <row r="24" spans="1:20" ht="15.75" customHeight="1">
      <c r="A24" s="1">
        <v>45797</v>
      </c>
      <c r="B24" s="2">
        <v>0.49722222222222218</v>
      </c>
      <c r="C24" s="3" t="s">
        <v>47</v>
      </c>
      <c r="D24" s="3" t="s">
        <v>55</v>
      </c>
      <c r="E24" s="38" t="s">
        <v>56</v>
      </c>
      <c r="F24" s="4">
        <v>-1.1100000000000001</v>
      </c>
      <c r="G24" s="26">
        <f>SUMIF($C$2:C24,C24,$F$2:F24)</f>
        <v>56.071838999999997</v>
      </c>
      <c r="H24" s="6">
        <v>0.54759999999999998</v>
      </c>
      <c r="I24" s="7">
        <f t="shared" si="0"/>
        <v>-0.60783600000000004</v>
      </c>
      <c r="J24" s="6">
        <v>0</v>
      </c>
      <c r="K24" s="6">
        <f t="shared" si="1"/>
        <v>0</v>
      </c>
      <c r="L24" s="3" t="s">
        <v>57</v>
      </c>
      <c r="M24" s="6">
        <f>SUMIF($C$2:C24,C24,$K$2:K24)</f>
        <v>31.674189131199999</v>
      </c>
      <c r="N24" s="6">
        <f>IFERROR(VLOOKUP(C24,Kurse!$A$2:$B$101,2,FALSE()),0)</f>
        <v>0.56796800000000003</v>
      </c>
      <c r="O24" s="28">
        <f t="shared" si="2"/>
        <v>-0.63044448000000008</v>
      </c>
      <c r="P24" s="27">
        <f>IF(ISNUMBER(O24), SUMIFS($O$2:O24, $C$2:C24, C24), "")</f>
        <v>31.847010253152</v>
      </c>
      <c r="Q24" s="10">
        <f t="shared" si="3"/>
        <v>-0.63044448000000008</v>
      </c>
      <c r="R24" s="29" t="str">
        <f t="shared" si="4"/>
        <v/>
      </c>
      <c r="S24" s="3" t="s">
        <v>24</v>
      </c>
      <c r="T24" s="12" t="s">
        <v>59</v>
      </c>
    </row>
    <row r="25" spans="1:20" ht="15.75" customHeight="1">
      <c r="A25" s="1">
        <v>45797</v>
      </c>
      <c r="B25" s="2">
        <v>0.49722222222222218</v>
      </c>
      <c r="C25" s="3" t="s">
        <v>47</v>
      </c>
      <c r="D25" s="3" t="s">
        <v>55</v>
      </c>
      <c r="E25" s="38" t="s">
        <v>56</v>
      </c>
      <c r="F25" s="4">
        <v>-1.1100000000000001</v>
      </c>
      <c r="G25" s="26">
        <f>SUMIF($C$2:C25,C25,$F$2:F25)</f>
        <v>54.961838999999998</v>
      </c>
      <c r="H25" s="6">
        <v>0.54759999999999998</v>
      </c>
      <c r="I25" s="7">
        <f t="shared" si="0"/>
        <v>-0.60783600000000004</v>
      </c>
      <c r="J25" s="6">
        <v>0</v>
      </c>
      <c r="K25" s="6">
        <f t="shared" si="1"/>
        <v>0</v>
      </c>
      <c r="L25" s="3" t="s">
        <v>57</v>
      </c>
      <c r="M25" s="6">
        <f>SUMIF($C$2:C25,C25,$K$2:K25)</f>
        <v>31.674189131199999</v>
      </c>
      <c r="N25" s="6">
        <f>IFERROR(VLOOKUP(C25,Kurse!$A$2:$B$101,2,FALSE()),0)</f>
        <v>0.56796800000000003</v>
      </c>
      <c r="O25" s="28">
        <f t="shared" si="2"/>
        <v>-0.63044448000000008</v>
      </c>
      <c r="P25" s="27">
        <f>IF(ISNUMBER(O25), SUMIFS($O$2:O25, $C$2:C25, C25), "")</f>
        <v>31.216565773151999</v>
      </c>
      <c r="Q25" s="10">
        <f t="shared" si="3"/>
        <v>-0.63044448000000008</v>
      </c>
      <c r="R25" s="29" t="str">
        <f t="shared" si="4"/>
        <v/>
      </c>
      <c r="S25" s="3" t="s">
        <v>24</v>
      </c>
      <c r="T25" s="12" t="s">
        <v>59</v>
      </c>
    </row>
    <row r="26" spans="1:20" ht="15.75" customHeight="1">
      <c r="A26" s="1">
        <v>45797</v>
      </c>
      <c r="B26" s="2">
        <v>0.49791666666666667</v>
      </c>
      <c r="C26" s="3" t="s">
        <v>47</v>
      </c>
      <c r="D26" s="3" t="s">
        <v>55</v>
      </c>
      <c r="E26" s="38" t="s">
        <v>56</v>
      </c>
      <c r="F26" s="4">
        <v>-1.1100000000000001</v>
      </c>
      <c r="G26" s="26">
        <f>SUMIF($C$2:C26,C26,$F$2:F26)</f>
        <v>53.851838999999998</v>
      </c>
      <c r="H26" s="6">
        <v>0.54779999999999995</v>
      </c>
      <c r="I26" s="7">
        <f t="shared" si="0"/>
        <v>-0.60805799999999999</v>
      </c>
      <c r="J26" s="6">
        <v>0</v>
      </c>
      <c r="K26" s="6">
        <f t="shared" si="1"/>
        <v>0</v>
      </c>
      <c r="L26" s="3" t="s">
        <v>57</v>
      </c>
      <c r="M26" s="6">
        <f>SUMIF($C$2:C26,C26,$K$2:K26)</f>
        <v>31.674189131199999</v>
      </c>
      <c r="N26" s="6">
        <f>IFERROR(VLOOKUP(C26,Kurse!$A$2:$B$101,2,FALSE()),0)</f>
        <v>0.56796800000000003</v>
      </c>
      <c r="O26" s="28">
        <f t="shared" si="2"/>
        <v>-0.63044448000000008</v>
      </c>
      <c r="P26" s="27">
        <f>IF(ISNUMBER(O26), SUMIFS($O$2:O26, $C$2:C26, C26), "")</f>
        <v>30.586121293151997</v>
      </c>
      <c r="Q26" s="10">
        <f t="shared" si="3"/>
        <v>-0.63044448000000008</v>
      </c>
      <c r="R26" s="29" t="str">
        <f t="shared" si="4"/>
        <v/>
      </c>
      <c r="S26" s="3" t="s">
        <v>24</v>
      </c>
      <c r="T26" s="12" t="s">
        <v>59</v>
      </c>
    </row>
    <row r="27" spans="1:20" ht="15.75" customHeight="1">
      <c r="A27" s="1">
        <v>45797</v>
      </c>
      <c r="B27" s="2">
        <v>0.49791666666666667</v>
      </c>
      <c r="C27" s="3" t="s">
        <v>47</v>
      </c>
      <c r="D27" s="3" t="s">
        <v>55</v>
      </c>
      <c r="E27" s="38" t="s">
        <v>56</v>
      </c>
      <c r="F27" s="4">
        <v>-1.1100000000000001</v>
      </c>
      <c r="G27" s="26">
        <f>SUMIF($C$2:C27,C27,$F$2:F27)</f>
        <v>52.741838999999999</v>
      </c>
      <c r="H27" s="6">
        <v>0.54779999999999995</v>
      </c>
      <c r="I27" s="7">
        <f t="shared" si="0"/>
        <v>-0.60805799999999999</v>
      </c>
      <c r="J27" s="6">
        <v>0</v>
      </c>
      <c r="K27" s="6">
        <f t="shared" si="1"/>
        <v>0</v>
      </c>
      <c r="L27" s="3" t="s">
        <v>57</v>
      </c>
      <c r="M27" s="6">
        <f>SUMIF($C$2:C27,C27,$K$2:K27)</f>
        <v>31.674189131199999</v>
      </c>
      <c r="N27" s="6">
        <f>IFERROR(VLOOKUP(C27,Kurse!$A$2:$B$101,2,FALSE()),0)</f>
        <v>0.56796800000000003</v>
      </c>
      <c r="O27" s="28">
        <f t="shared" si="2"/>
        <v>-0.63044448000000008</v>
      </c>
      <c r="P27" s="27">
        <f>IF(ISNUMBER(O27), SUMIFS($O$2:O27, $C$2:C27, C27), "")</f>
        <v>29.955676813151996</v>
      </c>
      <c r="Q27" s="10">
        <f t="shared" si="3"/>
        <v>-0.63044448000000008</v>
      </c>
      <c r="R27" s="29" t="str">
        <f t="shared" si="4"/>
        <v/>
      </c>
      <c r="S27" s="3" t="s">
        <v>24</v>
      </c>
      <c r="T27" s="12" t="s">
        <v>59</v>
      </c>
    </row>
    <row r="28" spans="1:20" ht="15.75" customHeight="1">
      <c r="A28" s="1">
        <v>45797</v>
      </c>
      <c r="B28" s="2">
        <v>0.49791666666666667</v>
      </c>
      <c r="C28" s="3" t="s">
        <v>47</v>
      </c>
      <c r="D28" s="3" t="s">
        <v>55</v>
      </c>
      <c r="E28" s="38" t="s">
        <v>56</v>
      </c>
      <c r="F28" s="4">
        <v>-1</v>
      </c>
      <c r="G28" s="26">
        <f>SUMIF($C$2:C28,C28,$F$2:F28)</f>
        <v>51.741838999999999</v>
      </c>
      <c r="H28" s="6">
        <v>0.54779999999999995</v>
      </c>
      <c r="I28" s="7">
        <f t="shared" si="0"/>
        <v>-0.54779999999999995</v>
      </c>
      <c r="J28" s="6">
        <v>0</v>
      </c>
      <c r="K28" s="6">
        <f t="shared" si="1"/>
        <v>0</v>
      </c>
      <c r="L28" s="3" t="s">
        <v>57</v>
      </c>
      <c r="M28" s="6">
        <f>SUMIF($C$2:C28,C28,$K$2:K28)</f>
        <v>31.674189131199999</v>
      </c>
      <c r="N28" s="6">
        <f>IFERROR(VLOOKUP(C28,Kurse!$A$2:$B$101,2,FALSE()),0)</f>
        <v>0.56796800000000003</v>
      </c>
      <c r="O28" s="28">
        <f t="shared" si="2"/>
        <v>-0.56796800000000003</v>
      </c>
      <c r="P28" s="27">
        <f>IF(ISNUMBER(O28), SUMIFS($O$2:O28, $C$2:C28, C28), "")</f>
        <v>29.387708813151995</v>
      </c>
      <c r="Q28" s="10">
        <f t="shared" si="3"/>
        <v>-0.56796800000000003</v>
      </c>
      <c r="R28" s="29" t="str">
        <f t="shared" si="4"/>
        <v/>
      </c>
      <c r="S28" s="3" t="s">
        <v>24</v>
      </c>
      <c r="T28" s="12" t="s">
        <v>59</v>
      </c>
    </row>
    <row r="29" spans="1:20" ht="15.75" customHeight="1">
      <c r="A29" s="1">
        <v>45797</v>
      </c>
      <c r="B29" s="2">
        <v>0.55138888888888893</v>
      </c>
      <c r="C29" s="3" t="s">
        <v>47</v>
      </c>
      <c r="D29" s="3" t="s">
        <v>55</v>
      </c>
      <c r="E29" s="38" t="s">
        <v>56</v>
      </c>
      <c r="F29" s="4">
        <v>-0.65</v>
      </c>
      <c r="G29" s="26">
        <f>SUMIF($C$2:C29,C29,$F$2:F29)</f>
        <v>51.091839</v>
      </c>
      <c r="H29" s="6">
        <v>0.53979999999999995</v>
      </c>
      <c r="I29" s="7">
        <f t="shared" si="0"/>
        <v>-0.35086999999999996</v>
      </c>
      <c r="J29" s="6">
        <v>0</v>
      </c>
      <c r="K29" s="6">
        <f t="shared" si="1"/>
        <v>0</v>
      </c>
      <c r="L29" s="3" t="s">
        <v>57</v>
      </c>
      <c r="M29" s="6">
        <f>SUMIF($C$2:C29,C29,$K$2:K29)</f>
        <v>31.674189131199999</v>
      </c>
      <c r="N29" s="6">
        <f>IFERROR(VLOOKUP(C29,Kurse!$A$2:$B$101,2,FALSE()),0)</f>
        <v>0.56796800000000003</v>
      </c>
      <c r="O29" s="28">
        <f t="shared" si="2"/>
        <v>-0.36917920000000004</v>
      </c>
      <c r="P29" s="27">
        <f>IF(ISNUMBER(O29), SUMIFS($O$2:O29, $C$2:C29, C29), "")</f>
        <v>29.018529613151994</v>
      </c>
      <c r="Q29" s="10">
        <f t="shared" si="3"/>
        <v>-0.36917920000000004</v>
      </c>
      <c r="R29" s="29" t="str">
        <f t="shared" si="4"/>
        <v/>
      </c>
      <c r="S29" s="3" t="s">
        <v>24</v>
      </c>
      <c r="T29" s="12" t="s">
        <v>59</v>
      </c>
    </row>
    <row r="30" spans="1:20" ht="15.75" customHeight="1">
      <c r="A30" s="1">
        <v>45798</v>
      </c>
      <c r="B30" s="2">
        <v>0.89166666666666672</v>
      </c>
      <c r="C30" s="3" t="s">
        <v>47</v>
      </c>
      <c r="D30" s="3" t="s">
        <v>55</v>
      </c>
      <c r="E30" s="38" t="s">
        <v>56</v>
      </c>
      <c r="F30" s="4">
        <v>-3.5</v>
      </c>
      <c r="G30" s="26">
        <f>SUMIF($C$2:C30,C30,$F$2:F30)</f>
        <v>47.591839</v>
      </c>
      <c r="H30" s="6">
        <v>0.54759999999999998</v>
      </c>
      <c r="I30" s="7">
        <f t="shared" si="0"/>
        <v>-1.9165999999999999</v>
      </c>
      <c r="J30" s="6">
        <v>0</v>
      </c>
      <c r="K30" s="6">
        <f t="shared" si="1"/>
        <v>0</v>
      </c>
      <c r="L30" s="3" t="s">
        <v>57</v>
      </c>
      <c r="M30" s="6">
        <f>SUMIF($C$2:C30,C30,$K$2:K30)</f>
        <v>31.674189131199999</v>
      </c>
      <c r="N30" s="6">
        <f>IFERROR(VLOOKUP(C30,Kurse!$A$2:$B$101,2,FALSE()),0)</f>
        <v>0.56796800000000003</v>
      </c>
      <c r="O30" s="28">
        <f t="shared" si="2"/>
        <v>-1.9878880000000001</v>
      </c>
      <c r="P30" s="27">
        <f>IF(ISNUMBER(O30), SUMIFS($O$2:O30, $C$2:C30, C30), "")</f>
        <v>27.030641613151992</v>
      </c>
      <c r="Q30" s="10">
        <f t="shared" si="3"/>
        <v>-1.9878880000000001</v>
      </c>
      <c r="R30" s="29" t="str">
        <f t="shared" si="4"/>
        <v/>
      </c>
      <c r="S30" s="3" t="s">
        <v>24</v>
      </c>
      <c r="T30" s="12" t="s">
        <v>59</v>
      </c>
    </row>
    <row r="31" spans="1:20" ht="15.75" customHeight="1">
      <c r="A31" s="1">
        <v>45798</v>
      </c>
      <c r="B31" s="2">
        <v>0.89513888888888893</v>
      </c>
      <c r="C31" s="3" t="s">
        <v>47</v>
      </c>
      <c r="D31" s="3" t="s">
        <v>55</v>
      </c>
      <c r="E31" s="38" t="s">
        <v>56</v>
      </c>
      <c r="F31" s="4">
        <v>-2</v>
      </c>
      <c r="G31" s="26">
        <f>SUMIF($C$2:C31,C31,$F$2:F31)</f>
        <v>45.591839</v>
      </c>
      <c r="H31" s="6">
        <v>0.54759999999999998</v>
      </c>
      <c r="I31" s="7">
        <f t="shared" si="0"/>
        <v>-1.0952</v>
      </c>
      <c r="J31" s="6">
        <v>0</v>
      </c>
      <c r="K31" s="6">
        <f t="shared" si="1"/>
        <v>0</v>
      </c>
      <c r="L31" s="3" t="s">
        <v>57</v>
      </c>
      <c r="M31" s="6">
        <f>SUMIF($C$2:C31,C31,$K$2:K31)</f>
        <v>31.674189131199999</v>
      </c>
      <c r="N31" s="6">
        <f>IFERROR(VLOOKUP(C31,Kurse!$A$2:$B$101,2,FALSE()),0)</f>
        <v>0.56796800000000003</v>
      </c>
      <c r="O31" s="28">
        <f t="shared" si="2"/>
        <v>-1.1359360000000001</v>
      </c>
      <c r="P31" s="27">
        <f>IF(ISNUMBER(O31), SUMIFS($O$2:O31, $C$2:C31, C31), "")</f>
        <v>25.894705613151991</v>
      </c>
      <c r="Q31" s="10">
        <f t="shared" si="3"/>
        <v>-1.1359360000000001</v>
      </c>
      <c r="R31" s="29" t="str">
        <f t="shared" si="4"/>
        <v/>
      </c>
      <c r="S31" s="3" t="s">
        <v>24</v>
      </c>
      <c r="T31" s="12" t="s">
        <v>59</v>
      </c>
    </row>
    <row r="32" spans="1:20" ht="15.75" customHeight="1">
      <c r="A32" s="1">
        <v>45798</v>
      </c>
      <c r="B32" s="2">
        <v>0.89652777777777781</v>
      </c>
      <c r="C32" s="3" t="s">
        <v>47</v>
      </c>
      <c r="D32" s="3" t="s">
        <v>55</v>
      </c>
      <c r="E32" s="38" t="s">
        <v>56</v>
      </c>
      <c r="F32" s="4">
        <v>-4</v>
      </c>
      <c r="G32" s="26">
        <f>SUMIF($C$2:C32,C32,$F$2:F32)</f>
        <v>41.591839</v>
      </c>
      <c r="H32" s="6">
        <v>0.54759999999999998</v>
      </c>
      <c r="I32" s="7">
        <f t="shared" si="0"/>
        <v>-2.1903999999999999</v>
      </c>
      <c r="J32" s="6">
        <v>0</v>
      </c>
      <c r="K32" s="6">
        <f t="shared" si="1"/>
        <v>0</v>
      </c>
      <c r="L32" s="3" t="s">
        <v>57</v>
      </c>
      <c r="M32" s="6">
        <f>SUMIF($C$2:C32,C32,$K$2:K32)</f>
        <v>31.674189131199999</v>
      </c>
      <c r="N32" s="6">
        <f>IFERROR(VLOOKUP(C32,Kurse!$A$2:$B$101,2,FALSE()),0)</f>
        <v>0.56796800000000003</v>
      </c>
      <c r="O32" s="28">
        <f t="shared" si="2"/>
        <v>-2.2718720000000001</v>
      </c>
      <c r="P32" s="27">
        <f>IF(ISNUMBER(O32), SUMIFS($O$2:O32, $C$2:C32, C32), "")</f>
        <v>23.62283361315199</v>
      </c>
      <c r="Q32" s="10">
        <f t="shared" si="3"/>
        <v>-2.2718720000000001</v>
      </c>
      <c r="R32" s="29" t="str">
        <f t="shared" si="4"/>
        <v/>
      </c>
      <c r="S32" s="3" t="s">
        <v>24</v>
      </c>
      <c r="T32" s="12" t="s">
        <v>59</v>
      </c>
    </row>
    <row r="33" spans="1:20" ht="15.75" customHeight="1">
      <c r="A33" s="1">
        <v>45798</v>
      </c>
      <c r="B33" s="2">
        <v>0.97430555555555554</v>
      </c>
      <c r="C33" s="3" t="s">
        <v>47</v>
      </c>
      <c r="D33" s="3" t="s">
        <v>55</v>
      </c>
      <c r="E33" s="38" t="s">
        <v>56</v>
      </c>
      <c r="F33" s="4">
        <v>-3.52</v>
      </c>
      <c r="G33" s="26">
        <f>SUMIF($C$2:C33,C33,$F$2:F33)</f>
        <v>38.071838999999997</v>
      </c>
      <c r="H33" s="6">
        <v>0.55400000000000005</v>
      </c>
      <c r="I33" s="7">
        <f t="shared" si="0"/>
        <v>-1.9500800000000003</v>
      </c>
      <c r="J33" s="6">
        <v>0</v>
      </c>
      <c r="K33" s="6">
        <f t="shared" si="1"/>
        <v>0</v>
      </c>
      <c r="L33" s="3" t="s">
        <v>57</v>
      </c>
      <c r="M33" s="6">
        <f>SUMIF($C$2:C33,C33,$K$2:K33)</f>
        <v>31.674189131199999</v>
      </c>
      <c r="N33" s="6">
        <f>IFERROR(VLOOKUP(C33,Kurse!$A$2:$B$101,2,FALSE()),0)</f>
        <v>0.56796800000000003</v>
      </c>
      <c r="O33" s="28">
        <f t="shared" si="2"/>
        <v>-1.99924736</v>
      </c>
      <c r="P33" s="27">
        <f>IF(ISNUMBER(O33), SUMIFS($O$2:O33, $C$2:C33, C33), "")</f>
        <v>21.623586253151991</v>
      </c>
      <c r="Q33" s="10">
        <f t="shared" si="3"/>
        <v>-1.99924736</v>
      </c>
      <c r="R33" s="29" t="str">
        <f t="shared" si="4"/>
        <v/>
      </c>
      <c r="S33" s="3" t="s">
        <v>24</v>
      </c>
      <c r="T33" s="12" t="s">
        <v>59</v>
      </c>
    </row>
    <row r="34" spans="1:20" ht="15.75" customHeight="1">
      <c r="A34" s="1">
        <v>45800</v>
      </c>
      <c r="B34" s="2">
        <v>0.45694444444444438</v>
      </c>
      <c r="C34" s="3" t="s">
        <v>47</v>
      </c>
      <c r="D34" s="3" t="s">
        <v>55</v>
      </c>
      <c r="E34" s="38" t="s">
        <v>56</v>
      </c>
      <c r="F34" s="4">
        <v>-4.22</v>
      </c>
      <c r="G34" s="26">
        <f>SUMIF($C$2:C34,C34,$F$2:F34)</f>
        <v>33.851838999999998</v>
      </c>
      <c r="H34" s="6">
        <v>0.58557000000000003</v>
      </c>
      <c r="I34" s="7">
        <f t="shared" si="0"/>
        <v>-2.4711053999999999</v>
      </c>
      <c r="J34" s="6">
        <v>0</v>
      </c>
      <c r="K34" s="6">
        <f t="shared" si="1"/>
        <v>0</v>
      </c>
      <c r="L34" s="3" t="s">
        <v>57</v>
      </c>
      <c r="M34" s="6">
        <f>SUMIF($C$2:C34,C34,$K$2:K34)</f>
        <v>31.674189131199999</v>
      </c>
      <c r="N34" s="6">
        <f>IFERROR(VLOOKUP(C34,Kurse!$A$2:$B$101,2,FALSE()),0)</f>
        <v>0.56796800000000003</v>
      </c>
      <c r="O34" s="28">
        <f t="shared" ref="O34:O65" si="5">IF(E34="Transfer – Out", 0, F34 * N34)</f>
        <v>-2.39682496</v>
      </c>
      <c r="P34" s="27">
        <f>IF(ISNUMBER(O34), SUMIFS($O$2:O34, $C$2:C34, C34), "")</f>
        <v>19.226761293151991</v>
      </c>
      <c r="Q34" s="10">
        <f t="shared" ref="Q34:Q65" si="6">IF(AND(ISNUMBER(O34),ISNUMBER(K34)),IF(O34=0,0,O34-K34),"")</f>
        <v>-2.39682496</v>
      </c>
      <c r="R34" s="29" t="str">
        <f t="shared" si="4"/>
        <v/>
      </c>
      <c r="S34" s="3" t="s">
        <v>24</v>
      </c>
      <c r="T34" s="12" t="s">
        <v>59</v>
      </c>
    </row>
    <row r="35" spans="1:20" ht="15.75" customHeight="1">
      <c r="A35" s="1">
        <v>45800</v>
      </c>
      <c r="B35" s="2">
        <v>0.46111111111111108</v>
      </c>
      <c r="C35" s="3" t="s">
        <v>47</v>
      </c>
      <c r="D35" s="3" t="s">
        <v>55</v>
      </c>
      <c r="E35" s="38" t="s">
        <v>56</v>
      </c>
      <c r="F35" s="4">
        <v>-1.1100000000000001</v>
      </c>
      <c r="G35" s="26">
        <f>SUMIF($C$2:C35,C35,$F$2:F35)</f>
        <v>32.741838999999999</v>
      </c>
      <c r="H35" s="6">
        <v>0.58557000000000003</v>
      </c>
      <c r="I35" s="7">
        <f t="shared" si="0"/>
        <v>-0.64998270000000014</v>
      </c>
      <c r="J35" s="6">
        <v>0</v>
      </c>
      <c r="K35" s="6">
        <f t="shared" si="1"/>
        <v>0</v>
      </c>
      <c r="L35" s="3" t="s">
        <v>57</v>
      </c>
      <c r="M35" s="6">
        <f>SUMIF($C$2:C35,C35,$K$2:K35)</f>
        <v>31.674189131199999</v>
      </c>
      <c r="N35" s="6">
        <f>IFERROR(VLOOKUP(C35,Kurse!$A$2:$B$101,2,FALSE()),0)</f>
        <v>0.56796800000000003</v>
      </c>
      <c r="O35" s="28">
        <f t="shared" si="5"/>
        <v>-0.63044448000000008</v>
      </c>
      <c r="P35" s="27">
        <f>IF(ISNUMBER(O35), SUMIFS($O$2:O35, $C$2:C35, C35), "")</f>
        <v>18.59631681315199</v>
      </c>
      <c r="Q35" s="10">
        <f t="shared" si="6"/>
        <v>-0.63044448000000008</v>
      </c>
      <c r="R35" s="29" t="str">
        <f t="shared" si="4"/>
        <v/>
      </c>
      <c r="S35" s="3" t="s">
        <v>24</v>
      </c>
      <c r="T35" s="12" t="s">
        <v>59</v>
      </c>
    </row>
    <row r="36" spans="1:20" ht="15.75" customHeight="1">
      <c r="A36" s="1">
        <v>45800</v>
      </c>
      <c r="B36" s="2">
        <v>0.54513888888888884</v>
      </c>
      <c r="C36" s="3" t="s">
        <v>47</v>
      </c>
      <c r="D36" s="3" t="s">
        <v>55</v>
      </c>
      <c r="E36" s="38" t="s">
        <v>56</v>
      </c>
      <c r="F36" s="4">
        <v>-6.66</v>
      </c>
      <c r="G36" s="26">
        <f>SUMIF($C$2:C36,C36,$F$2:F36)</f>
        <v>26.081838999999999</v>
      </c>
      <c r="H36" s="6">
        <v>0.58299999999999996</v>
      </c>
      <c r="I36" s="7">
        <f t="shared" si="0"/>
        <v>-3.8827799999999999</v>
      </c>
      <c r="J36" s="6">
        <v>0</v>
      </c>
      <c r="K36" s="6">
        <f t="shared" si="1"/>
        <v>0</v>
      </c>
      <c r="L36" s="3" t="s">
        <v>57</v>
      </c>
      <c r="M36" s="6">
        <f>SUMIF($C$2:C36,C36,$K$2:K36)</f>
        <v>31.674189131199999</v>
      </c>
      <c r="N36" s="6">
        <f>IFERROR(VLOOKUP(C36,Kurse!$A$2:$B$101,2,FALSE()),0)</f>
        <v>0.56796800000000003</v>
      </c>
      <c r="O36" s="28">
        <f t="shared" si="5"/>
        <v>-3.7826668800000003</v>
      </c>
      <c r="P36" s="27">
        <f>IF(ISNUMBER(O36), SUMIFS($O$2:O36, $C$2:C36, C36), "")</f>
        <v>14.813649933151989</v>
      </c>
      <c r="Q36" s="10">
        <f t="shared" si="6"/>
        <v>-3.7826668800000003</v>
      </c>
      <c r="R36" s="29" t="str">
        <f t="shared" si="4"/>
        <v/>
      </c>
      <c r="S36" s="3" t="s">
        <v>24</v>
      </c>
      <c r="T36" s="12" t="s">
        <v>59</v>
      </c>
    </row>
    <row r="37" spans="1:20" ht="15.75" customHeight="1">
      <c r="A37" s="1">
        <v>45800</v>
      </c>
      <c r="B37" s="2">
        <v>0.54513888888888884</v>
      </c>
      <c r="C37" s="3" t="s">
        <v>47</v>
      </c>
      <c r="D37" s="3" t="s">
        <v>55</v>
      </c>
      <c r="E37" s="38" t="s">
        <v>56</v>
      </c>
      <c r="F37" s="4">
        <v>-5</v>
      </c>
      <c r="G37" s="26">
        <f>SUMIF($C$2:C37,C37,$F$2:F37)</f>
        <v>21.081838999999999</v>
      </c>
      <c r="H37" s="6">
        <v>0.58299999999999996</v>
      </c>
      <c r="I37" s="7">
        <f t="shared" si="0"/>
        <v>-2.915</v>
      </c>
      <c r="J37" s="6">
        <v>0</v>
      </c>
      <c r="K37" s="6">
        <f t="shared" si="1"/>
        <v>0</v>
      </c>
      <c r="L37" s="3" t="s">
        <v>57</v>
      </c>
      <c r="M37" s="6">
        <f>SUMIF($C$2:C37,C37,$K$2:K37)</f>
        <v>31.674189131199999</v>
      </c>
      <c r="N37" s="6">
        <f>IFERROR(VLOOKUP(C37,Kurse!$A$2:$B$101,2,FALSE()),0)</f>
        <v>0.56796800000000003</v>
      </c>
      <c r="O37" s="28">
        <f t="shared" si="5"/>
        <v>-2.8398400000000001</v>
      </c>
      <c r="P37" s="27">
        <f>IF(ISNUMBER(O37), SUMIFS($O$2:O37, $C$2:C37, C37), "")</f>
        <v>11.973809933151989</v>
      </c>
      <c r="Q37" s="10">
        <f t="shared" si="6"/>
        <v>-2.8398400000000001</v>
      </c>
      <c r="R37" s="29" t="str">
        <f t="shared" si="4"/>
        <v/>
      </c>
      <c r="S37" s="3" t="s">
        <v>24</v>
      </c>
      <c r="T37" s="12" t="s">
        <v>59</v>
      </c>
    </row>
    <row r="38" spans="1:20" ht="15.75" customHeight="1">
      <c r="A38" s="1">
        <v>45800</v>
      </c>
      <c r="B38" s="2">
        <v>0.56874999999999998</v>
      </c>
      <c r="C38" s="3" t="s">
        <v>47</v>
      </c>
      <c r="D38" s="3" t="s">
        <v>55</v>
      </c>
      <c r="E38" s="38" t="s">
        <v>56</v>
      </c>
      <c r="F38" s="4">
        <v>-2.99</v>
      </c>
      <c r="G38" s="26">
        <f>SUMIF($C$2:C38,C38,$F$2:F38)</f>
        <v>18.091839</v>
      </c>
      <c r="H38" s="6">
        <v>0.57669999999999999</v>
      </c>
      <c r="I38" s="7">
        <f t="shared" si="0"/>
        <v>-1.7243330000000001</v>
      </c>
      <c r="J38" s="6">
        <v>0</v>
      </c>
      <c r="K38" s="6">
        <f t="shared" si="1"/>
        <v>0</v>
      </c>
      <c r="L38" s="3" t="s">
        <v>57</v>
      </c>
      <c r="M38" s="6">
        <f>SUMIF($C$2:C38,C38,$K$2:K38)</f>
        <v>31.674189131199999</v>
      </c>
      <c r="N38" s="6">
        <f>IFERROR(VLOOKUP(C38,Kurse!$A$2:$B$101,2,FALSE()),0)</f>
        <v>0.56796800000000003</v>
      </c>
      <c r="O38" s="28">
        <f t="shared" si="5"/>
        <v>-1.6982243200000002</v>
      </c>
      <c r="P38" s="27">
        <f>IF(ISNUMBER(O38), SUMIFS($O$2:O38, $C$2:C38, C38), "")</f>
        <v>10.275585613151989</v>
      </c>
      <c r="Q38" s="10">
        <f t="shared" si="6"/>
        <v>-1.6982243200000002</v>
      </c>
      <c r="R38" s="29" t="str">
        <f t="shared" si="4"/>
        <v/>
      </c>
      <c r="S38" s="3" t="s">
        <v>24</v>
      </c>
      <c r="T38" s="12" t="s">
        <v>59</v>
      </c>
    </row>
    <row r="39" spans="1:20" ht="15.75" customHeight="1">
      <c r="A39" s="1">
        <v>45800</v>
      </c>
      <c r="B39" s="2">
        <v>0.57430555555555551</v>
      </c>
      <c r="C39" s="3" t="s">
        <v>47</v>
      </c>
      <c r="D39" s="3" t="s">
        <v>55</v>
      </c>
      <c r="E39" s="38" t="s">
        <v>56</v>
      </c>
      <c r="F39" s="4">
        <v>-5.9649999999999999</v>
      </c>
      <c r="G39" s="26">
        <f>SUMIF($C$2:C39,C39,$F$2:F39)</f>
        <v>12.126839</v>
      </c>
      <c r="H39" s="6">
        <v>0.57850000000000001</v>
      </c>
      <c r="I39" s="7">
        <f t="shared" si="0"/>
        <v>-3.4507525000000001</v>
      </c>
      <c r="J39" s="6">
        <v>0</v>
      </c>
      <c r="K39" s="6">
        <f t="shared" si="1"/>
        <v>0</v>
      </c>
      <c r="L39" s="3" t="s">
        <v>57</v>
      </c>
      <c r="M39" s="6">
        <f>SUMIF($C$2:C39,C39,$K$2:K39)</f>
        <v>31.674189131199999</v>
      </c>
      <c r="N39" s="6">
        <f>IFERROR(VLOOKUP(C39,Kurse!$A$2:$B$101,2,FALSE()),0)</f>
        <v>0.56796800000000003</v>
      </c>
      <c r="O39" s="28">
        <f t="shared" si="5"/>
        <v>-3.3879291199999999</v>
      </c>
      <c r="P39" s="27">
        <f>IF(ISNUMBER(O39), SUMIFS($O$2:O39, $C$2:C39, C39), "")</f>
        <v>6.8876564931519892</v>
      </c>
      <c r="Q39" s="10">
        <f t="shared" si="6"/>
        <v>-3.3879291199999999</v>
      </c>
      <c r="R39" s="29" t="str">
        <f t="shared" si="4"/>
        <v/>
      </c>
      <c r="S39" s="3" t="s">
        <v>24</v>
      </c>
      <c r="T39" s="12" t="s">
        <v>59</v>
      </c>
    </row>
    <row r="40" spans="1:20" ht="15.75" customHeight="1">
      <c r="A40" s="1">
        <v>45800</v>
      </c>
      <c r="B40" s="2">
        <v>0.58472222222222225</v>
      </c>
      <c r="C40" s="3" t="s">
        <v>47</v>
      </c>
      <c r="D40" s="3" t="s">
        <v>55</v>
      </c>
      <c r="E40" s="38" t="s">
        <v>56</v>
      </c>
      <c r="F40" s="4">
        <v>-1</v>
      </c>
      <c r="G40" s="26">
        <f>SUMIF($C$2:C40,C40,$F$2:F40)</f>
        <v>11.126839</v>
      </c>
      <c r="H40" s="6">
        <v>0.56000000000000005</v>
      </c>
      <c r="I40" s="7">
        <f t="shared" si="0"/>
        <v>-0.56000000000000005</v>
      </c>
      <c r="J40" s="6">
        <v>0</v>
      </c>
      <c r="K40" s="6">
        <f t="shared" si="1"/>
        <v>0</v>
      </c>
      <c r="L40" s="3" t="s">
        <v>57</v>
      </c>
      <c r="M40" s="6">
        <f>SUMIF($C$2:C40,C40,$K$2:K40)</f>
        <v>31.674189131199999</v>
      </c>
      <c r="N40" s="6">
        <f>IFERROR(VLOOKUP(C40,Kurse!$A$2:$B$101,2,FALSE()),0)</f>
        <v>0.56796800000000003</v>
      </c>
      <c r="O40" s="28">
        <f t="shared" si="5"/>
        <v>-0.56796800000000003</v>
      </c>
      <c r="P40" s="27">
        <f>IF(ISNUMBER(O40), SUMIFS($O$2:O40, $C$2:C40, C40), "")</f>
        <v>6.3196884931519897</v>
      </c>
      <c r="Q40" s="10">
        <f t="shared" si="6"/>
        <v>-0.56796800000000003</v>
      </c>
      <c r="R40" s="29" t="str">
        <f t="shared" si="4"/>
        <v/>
      </c>
      <c r="S40" s="3" t="s">
        <v>24</v>
      </c>
      <c r="T40" s="12" t="s">
        <v>59</v>
      </c>
    </row>
    <row r="41" spans="1:20" ht="15.75" customHeight="1">
      <c r="A41" s="1">
        <v>45805</v>
      </c>
      <c r="B41" s="2">
        <v>0.43611111111111112</v>
      </c>
      <c r="C41" s="3" t="s">
        <v>20</v>
      </c>
      <c r="D41" s="3" t="s">
        <v>21</v>
      </c>
      <c r="E41" s="24" t="s">
        <v>22</v>
      </c>
      <c r="F41" s="4">
        <v>1.5542999999999999E-4</v>
      </c>
      <c r="G41" s="26">
        <f>SUMIF($C$2:C41,C41,$F$2:F41)</f>
        <v>2.9639999999999999E-4</v>
      </c>
      <c r="H41" s="6">
        <v>96246</v>
      </c>
      <c r="I41" s="7">
        <f t="shared" si="0"/>
        <v>14.95951578</v>
      </c>
      <c r="J41" s="6">
        <v>4.0484220000000001E-2</v>
      </c>
      <c r="K41" s="6">
        <f t="shared" si="1"/>
        <v>15</v>
      </c>
      <c r="L41" s="3" t="s">
        <v>23</v>
      </c>
      <c r="M41" s="6">
        <f>SUMIF($C$2:C41,C41,$K$2:K41)</f>
        <v>28</v>
      </c>
      <c r="N41" s="6">
        <f>IFERROR(VLOOKUP(C41,Kurse!$A$2:$B$101,2,FALSE()),0)</f>
        <v>97119</v>
      </c>
      <c r="O41" s="28">
        <f t="shared" si="5"/>
        <v>15.095206169999999</v>
      </c>
      <c r="P41" s="27">
        <f>IF(ISNUMBER(O41), SUMIFS($O$2:O41, $C$2:C41, C41), "")</f>
        <v>28.7860716</v>
      </c>
      <c r="Q41" s="10">
        <f t="shared" si="6"/>
        <v>9.5206169999999091E-2</v>
      </c>
      <c r="R41" s="29">
        <f t="shared" si="4"/>
        <v>6.3470779999999392E-3</v>
      </c>
      <c r="S41" s="3" t="s">
        <v>24</v>
      </c>
      <c r="T41" s="12" t="s">
        <v>28</v>
      </c>
    </row>
    <row r="42" spans="1:20" ht="15.75" customHeight="1">
      <c r="A42" s="1">
        <v>45805</v>
      </c>
      <c r="B42" s="2">
        <v>0.43611111111111112</v>
      </c>
      <c r="C42" s="3" t="s">
        <v>26</v>
      </c>
      <c r="D42" s="3" t="s">
        <v>27</v>
      </c>
      <c r="E42" s="24" t="s">
        <v>22</v>
      </c>
      <c r="F42" s="4">
        <v>4.27328E-3</v>
      </c>
      <c r="G42" s="26">
        <f>SUMIF($C$2:C42,C42,$F$2:F42)</f>
        <v>1.8147299999999998E-2</v>
      </c>
      <c r="H42" s="6">
        <v>2333.1</v>
      </c>
      <c r="I42" s="7">
        <f t="shared" si="0"/>
        <v>9.969989567999999</v>
      </c>
      <c r="J42" s="6">
        <v>3.0010432E-2</v>
      </c>
      <c r="K42" s="6">
        <f t="shared" si="1"/>
        <v>9.9999999999999982</v>
      </c>
      <c r="L42" s="3" t="s">
        <v>23</v>
      </c>
      <c r="M42" s="6">
        <f>SUMIF($C$2:C42,C42,$K$2:K42)</f>
        <v>41.743197821999999</v>
      </c>
      <c r="N42" s="6">
        <f>IFERROR(VLOOKUP(C42,Kurse!$A$2:$B$101,2,FALSE()),0)</f>
        <v>3531.33</v>
      </c>
      <c r="O42" s="28">
        <f t="shared" si="5"/>
        <v>15.0903618624</v>
      </c>
      <c r="P42" s="27">
        <f>IF(ISNUMBER(O42), SUMIFS($O$2:O42, $C$2:C42, C42), "")</f>
        <v>64.08410490899999</v>
      </c>
      <c r="Q42" s="10">
        <f t="shared" si="6"/>
        <v>5.0903618624000018</v>
      </c>
      <c r="R42" s="29">
        <f t="shared" si="4"/>
        <v>0.50903618624000024</v>
      </c>
      <c r="S42" s="3" t="s">
        <v>24</v>
      </c>
      <c r="T42" s="12" t="s">
        <v>28</v>
      </c>
    </row>
    <row r="43" spans="1:20" ht="15.75" customHeight="1">
      <c r="A43" s="1">
        <v>45805</v>
      </c>
      <c r="B43" s="2">
        <v>0.43611111111111112</v>
      </c>
      <c r="C43" s="3" t="s">
        <v>34</v>
      </c>
      <c r="D43" s="3" t="s">
        <v>35</v>
      </c>
      <c r="E43" s="24" t="s">
        <v>22</v>
      </c>
      <c r="F43" s="4">
        <v>3.2348160000000001E-2</v>
      </c>
      <c r="G43" s="26">
        <f>SUMIF($C$2:C43,C43,$F$2:F43)</f>
        <v>0.19730375</v>
      </c>
      <c r="H43" s="6">
        <v>153.94999999999999</v>
      </c>
      <c r="I43" s="7">
        <f t="shared" si="0"/>
        <v>4.9799992319999999</v>
      </c>
      <c r="J43" s="6">
        <v>2.0000767999999999E-2</v>
      </c>
      <c r="K43" s="6">
        <f t="shared" si="1"/>
        <v>5</v>
      </c>
      <c r="L43" s="3" t="s">
        <v>23</v>
      </c>
      <c r="M43" s="6">
        <f>SUMIF($C$2:C43,C43,$K$2:K43)</f>
        <v>30.000000000000004</v>
      </c>
      <c r="N43" s="6">
        <f>IFERROR(VLOOKUP(C43,Kurse!$A$2:$B$101,2,FALSE()),0)</f>
        <v>178.1</v>
      </c>
      <c r="O43" s="28">
        <f t="shared" si="5"/>
        <v>5.7612072960000003</v>
      </c>
      <c r="P43" s="27">
        <f>IF(ISNUMBER(O43), SUMIFS($O$2:O43, $C$2:C43, C43), "")</f>
        <v>35.139797874999999</v>
      </c>
      <c r="Q43" s="10">
        <f t="shared" si="6"/>
        <v>0.76120729600000026</v>
      </c>
      <c r="R43" s="29">
        <f t="shared" si="4"/>
        <v>0.15224145920000004</v>
      </c>
      <c r="S43" s="3" t="s">
        <v>24</v>
      </c>
      <c r="T43" s="12" t="s">
        <v>28</v>
      </c>
    </row>
    <row r="44" spans="1:20" ht="15.75" customHeight="1">
      <c r="A44" s="1">
        <v>45805</v>
      </c>
      <c r="B44" s="2">
        <v>0.43680555555555561</v>
      </c>
      <c r="C44" s="3" t="s">
        <v>47</v>
      </c>
      <c r="D44" s="3" t="s">
        <v>48</v>
      </c>
      <c r="E44" s="24" t="s">
        <v>22</v>
      </c>
      <c r="F44" s="4">
        <v>8.9378650000000004</v>
      </c>
      <c r="G44" s="26">
        <f>SUMIF($C$2:C44,C44,$F$2:F44)</f>
        <v>20.064703999999999</v>
      </c>
      <c r="H44" s="6">
        <v>0.55718000000000001</v>
      </c>
      <c r="I44" s="7">
        <f t="shared" si="0"/>
        <v>4.9799996207000001</v>
      </c>
      <c r="J44" s="6">
        <v>2.0000379299999999E-2</v>
      </c>
      <c r="K44" s="6">
        <f t="shared" si="1"/>
        <v>5</v>
      </c>
      <c r="L44" s="3" t="s">
        <v>23</v>
      </c>
      <c r="M44" s="6">
        <f>SUMIF($C$2:C44,C44,$K$2:K44)</f>
        <v>36.674189131199995</v>
      </c>
      <c r="N44" s="6">
        <f>IFERROR(VLOOKUP(C44,Kurse!$A$2:$B$101,2,FALSE()),0)</f>
        <v>0.56796800000000003</v>
      </c>
      <c r="O44" s="28">
        <f t="shared" si="5"/>
        <v>5.0764213083200005</v>
      </c>
      <c r="P44" s="27">
        <f>IF(ISNUMBER(O44), SUMIFS($O$2:O44, $C$2:C44, C44), "")</f>
        <v>11.39610980147199</v>
      </c>
      <c r="Q44" s="10">
        <f t="shared" si="6"/>
        <v>7.6421308320000492E-2</v>
      </c>
      <c r="R44" s="29">
        <f t="shared" si="4"/>
        <v>1.5284261664000098E-2</v>
      </c>
      <c r="S44" s="3" t="s">
        <v>24</v>
      </c>
      <c r="T44" s="12" t="s">
        <v>28</v>
      </c>
    </row>
    <row r="45" spans="1:20" ht="15.75" customHeight="1">
      <c r="A45" s="1">
        <v>45813</v>
      </c>
      <c r="B45" s="2">
        <v>0.55277777777777781</v>
      </c>
      <c r="C45" s="3" t="s">
        <v>20</v>
      </c>
      <c r="D45" s="3" t="s">
        <v>21</v>
      </c>
      <c r="E45" s="24" t="s">
        <v>22</v>
      </c>
      <c r="F45" s="4">
        <v>1.0881E-4</v>
      </c>
      <c r="G45" s="26">
        <f>SUMIF($C$2:C45,C45,$F$2:F45)</f>
        <v>4.0520999999999998E-4</v>
      </c>
      <c r="H45" s="6">
        <v>91625</v>
      </c>
      <c r="I45" s="7">
        <f t="shared" si="0"/>
        <v>9.9697162499999994</v>
      </c>
      <c r="J45" s="6">
        <v>3.0283750000000002E-2</v>
      </c>
      <c r="K45" s="6">
        <f t="shared" si="1"/>
        <v>10</v>
      </c>
      <c r="L45" s="3" t="s">
        <v>23</v>
      </c>
      <c r="M45" s="6">
        <f>SUMIF($C$2:C45,C45,$K$2:K45)</f>
        <v>38</v>
      </c>
      <c r="N45" s="6">
        <f>IFERROR(VLOOKUP(C45,Kurse!$A$2:$B$101,2,FALSE()),0)</f>
        <v>97119</v>
      </c>
      <c r="O45" s="28">
        <f t="shared" si="5"/>
        <v>10.56751839</v>
      </c>
      <c r="P45" s="27">
        <f>IF(ISNUMBER(O45), SUMIFS($O$2:O45, $C$2:C45, C45), "")</f>
        <v>39.353589990000003</v>
      </c>
      <c r="Q45" s="10">
        <f t="shared" si="6"/>
        <v>0.56751839000000004</v>
      </c>
      <c r="R45" s="29">
        <f t="shared" si="4"/>
        <v>5.6751839000000005E-2</v>
      </c>
      <c r="S45" s="3" t="s">
        <v>24</v>
      </c>
      <c r="T45" s="12" t="s">
        <v>60</v>
      </c>
    </row>
    <row r="46" spans="1:20" ht="15.75" customHeight="1">
      <c r="A46" s="1">
        <v>45813</v>
      </c>
      <c r="B46" s="2">
        <v>0.55277777777777781</v>
      </c>
      <c r="C46" s="3" t="s">
        <v>34</v>
      </c>
      <c r="D46" s="3" t="s">
        <v>35</v>
      </c>
      <c r="E46" s="24" t="s">
        <v>22</v>
      </c>
      <c r="F46" s="4">
        <v>3.7542399999999997E-2</v>
      </c>
      <c r="G46" s="26">
        <f>SUMIF($C$2:C46,C46,$F$2:F46)</f>
        <v>0.23484615</v>
      </c>
      <c r="H46" s="6">
        <v>132.65</v>
      </c>
      <c r="I46" s="7">
        <f t="shared" si="0"/>
        <v>4.9799993599999999</v>
      </c>
      <c r="J46" s="6">
        <v>2.000064E-2</v>
      </c>
      <c r="K46" s="6">
        <f t="shared" si="1"/>
        <v>5</v>
      </c>
      <c r="L46" s="3" t="s">
        <v>23</v>
      </c>
      <c r="M46" s="6">
        <f>SUMIF($C$2:C46,C46,$K$2:K46)</f>
        <v>35</v>
      </c>
      <c r="N46" s="6">
        <f>IFERROR(VLOOKUP(C46,Kurse!$A$2:$B$101,2,FALSE()),0)</f>
        <v>178.1</v>
      </c>
      <c r="O46" s="28">
        <f t="shared" si="5"/>
        <v>6.6863014399999994</v>
      </c>
      <c r="P46" s="27">
        <f>IF(ISNUMBER(O46), SUMIFS($O$2:O46, $C$2:C46, C46), "")</f>
        <v>41.826099315</v>
      </c>
      <c r="Q46" s="10">
        <f t="shared" si="6"/>
        <v>1.6863014399999994</v>
      </c>
      <c r="R46" s="29">
        <f t="shared" si="4"/>
        <v>0.33726028799999985</v>
      </c>
      <c r="S46" s="3" t="s">
        <v>24</v>
      </c>
      <c r="T46" s="12" t="s">
        <v>28</v>
      </c>
    </row>
    <row r="47" spans="1:20" ht="15.75" customHeight="1">
      <c r="A47" s="1">
        <v>45813</v>
      </c>
      <c r="B47" s="2">
        <v>0.5541666666666667</v>
      </c>
      <c r="C47" s="3" t="s">
        <v>47</v>
      </c>
      <c r="D47" s="3" t="s">
        <v>48</v>
      </c>
      <c r="E47" s="24" t="s">
        <v>22</v>
      </c>
      <c r="F47" s="4">
        <v>39.863325000000003</v>
      </c>
      <c r="G47" s="26">
        <f>SUMIF($C$2:C47,C47,$F$2:F47)</f>
        <v>59.928029000000002</v>
      </c>
      <c r="H47" s="6">
        <v>0.50046000000000002</v>
      </c>
      <c r="I47" s="7">
        <f t="shared" si="0"/>
        <v>19.949999629500002</v>
      </c>
      <c r="J47" s="6">
        <v>5.0000370500000002E-2</v>
      </c>
      <c r="K47" s="6">
        <f t="shared" si="1"/>
        <v>20.000000000000004</v>
      </c>
      <c r="L47" s="3" t="s">
        <v>23</v>
      </c>
      <c r="M47" s="6">
        <f>SUMIF($C$2:C47,C47,$K$2:K47)</f>
        <v>56.674189131199995</v>
      </c>
      <c r="N47" s="6">
        <f>IFERROR(VLOOKUP(C47,Kurse!$A$2:$B$101,2,FALSE()),0)</f>
        <v>0.56796800000000003</v>
      </c>
      <c r="O47" s="28">
        <f t="shared" si="5"/>
        <v>22.641092973600003</v>
      </c>
      <c r="P47" s="27">
        <f>IF(ISNUMBER(O47), SUMIFS($O$2:O47, $C$2:C47, C47), "")</f>
        <v>34.037202775071989</v>
      </c>
      <c r="Q47" s="10">
        <f t="shared" si="6"/>
        <v>2.6410929735999993</v>
      </c>
      <c r="R47" s="29">
        <f t="shared" si="4"/>
        <v>0.13205464867999994</v>
      </c>
      <c r="S47" s="3" t="s">
        <v>24</v>
      </c>
      <c r="T47" s="12" t="s">
        <v>28</v>
      </c>
    </row>
    <row r="48" spans="1:20" ht="15.75" customHeight="1">
      <c r="A48" s="1">
        <v>45813</v>
      </c>
      <c r="B48" s="2">
        <v>0.5541666666666667</v>
      </c>
      <c r="C48" s="3" t="s">
        <v>26</v>
      </c>
      <c r="D48" s="3" t="s">
        <v>27</v>
      </c>
      <c r="E48" s="24" t="s">
        <v>22</v>
      </c>
      <c r="F48" s="4">
        <v>1.09645E-2</v>
      </c>
      <c r="G48" s="26">
        <f>SUMIF($C$2:C48,C48,$F$2:F48)</f>
        <v>2.91118E-2</v>
      </c>
      <c r="H48" s="6">
        <v>2273.6999999999998</v>
      </c>
      <c r="I48" s="7">
        <f t="shared" si="0"/>
        <v>24.929983649999997</v>
      </c>
      <c r="J48" s="34">
        <v>7.0016350000000005E-2</v>
      </c>
      <c r="K48" s="6">
        <f t="shared" si="1"/>
        <v>24.999999999999996</v>
      </c>
      <c r="L48" s="3" t="s">
        <v>23</v>
      </c>
      <c r="M48" s="6">
        <f>SUMIF($C$2:C48,C48,$K$2:K48)</f>
        <v>66.743197821999999</v>
      </c>
      <c r="N48" s="6">
        <f>IFERROR(VLOOKUP(C48,Kurse!$A$2:$B$101,2,FALSE()),0)</f>
        <v>3531.33</v>
      </c>
      <c r="O48" s="28">
        <f t="shared" si="5"/>
        <v>38.719267785</v>
      </c>
      <c r="P48" s="27">
        <f>IF(ISNUMBER(O48), SUMIFS($O$2:O48, $C$2:C48, C48), "")</f>
        <v>102.80337269399999</v>
      </c>
      <c r="Q48" s="10">
        <f t="shared" si="6"/>
        <v>13.719267785000003</v>
      </c>
      <c r="R48" s="29">
        <f t="shared" si="4"/>
        <v>0.54877071140000022</v>
      </c>
      <c r="S48" s="3" t="s">
        <v>24</v>
      </c>
      <c r="T48" s="12" t="s">
        <v>28</v>
      </c>
    </row>
    <row r="49" spans="1:20" ht="15.75" customHeight="1">
      <c r="A49" s="1">
        <v>45809</v>
      </c>
      <c r="B49" s="2">
        <v>0.53749999999999998</v>
      </c>
      <c r="C49" s="3" t="s">
        <v>47</v>
      </c>
      <c r="D49" s="3" t="s">
        <v>55</v>
      </c>
      <c r="E49" s="38" t="s">
        <v>56</v>
      </c>
      <c r="F49" s="4">
        <v>-3.99</v>
      </c>
      <c r="G49" s="26">
        <f>SUMIF($C$2:C49,C49,$F$2:F49)</f>
        <v>55.938029</v>
      </c>
      <c r="H49" s="6">
        <v>0.55718000000000001</v>
      </c>
      <c r="I49" s="7">
        <f t="shared" si="0"/>
        <v>-2.2231482000000002</v>
      </c>
      <c r="J49" s="6">
        <v>0</v>
      </c>
      <c r="K49" s="6">
        <f t="shared" si="1"/>
        <v>0</v>
      </c>
      <c r="L49" s="3" t="s">
        <v>57</v>
      </c>
      <c r="M49" s="6">
        <f>SUMIF($C$2:C49,C49,$K$2:K49)</f>
        <v>56.674189131199995</v>
      </c>
      <c r="N49" s="6">
        <f>IFERROR(VLOOKUP(C49,Kurse!$A$2:$B$101,2,FALSE()),0)</f>
        <v>0.56796800000000003</v>
      </c>
      <c r="O49" s="28">
        <f t="shared" si="5"/>
        <v>-2.26619232</v>
      </c>
      <c r="P49" s="27">
        <f>IF(ISNUMBER(O49), SUMIFS($O$2:O49, $C$2:C49, C49), "")</f>
        <v>31.771010455071988</v>
      </c>
      <c r="Q49" s="10">
        <f t="shared" si="6"/>
        <v>-2.26619232</v>
      </c>
      <c r="R49" s="29" t="str">
        <f t="shared" si="4"/>
        <v/>
      </c>
      <c r="S49" s="3" t="s">
        <v>24</v>
      </c>
      <c r="T49" s="12" t="s">
        <v>59</v>
      </c>
    </row>
    <row r="50" spans="1:20" ht="15.75" customHeight="1">
      <c r="A50" s="1">
        <v>45809</v>
      </c>
      <c r="B50" s="2">
        <v>0.54166666666666663</v>
      </c>
      <c r="C50" s="3" t="s">
        <v>47</v>
      </c>
      <c r="D50" s="3" t="s">
        <v>55</v>
      </c>
      <c r="E50" s="38" t="s">
        <v>56</v>
      </c>
      <c r="F50" s="4">
        <v>-2</v>
      </c>
      <c r="G50" s="26">
        <f>SUMIF($C$2:C50,C50,$F$2:F50)</f>
        <v>53.938029</v>
      </c>
      <c r="H50" s="6">
        <v>0.55718000000000001</v>
      </c>
      <c r="I50" s="7">
        <f t="shared" si="0"/>
        <v>-1.11436</v>
      </c>
      <c r="J50" s="6">
        <v>0</v>
      </c>
      <c r="K50" s="6">
        <f t="shared" si="1"/>
        <v>0</v>
      </c>
      <c r="L50" s="3" t="s">
        <v>57</v>
      </c>
      <c r="M50" s="6">
        <f>SUMIF($C$2:C50,C50,$K$2:K50)</f>
        <v>56.674189131199995</v>
      </c>
      <c r="N50" s="6">
        <f>IFERROR(VLOOKUP(C50,Kurse!$A$2:$B$101,2,FALSE()),0)</f>
        <v>0.56796800000000003</v>
      </c>
      <c r="O50" s="28">
        <f t="shared" si="5"/>
        <v>-1.1359360000000001</v>
      </c>
      <c r="P50" s="27">
        <f>IF(ISNUMBER(O50), SUMIFS($O$2:O50, $C$2:C50, C50), "")</f>
        <v>30.635074455071987</v>
      </c>
      <c r="Q50" s="10">
        <f t="shared" si="6"/>
        <v>-1.1359360000000001</v>
      </c>
      <c r="R50" s="29" t="str">
        <f t="shared" si="4"/>
        <v/>
      </c>
      <c r="S50" s="3" t="s">
        <v>24</v>
      </c>
      <c r="T50" s="12" t="s">
        <v>59</v>
      </c>
    </row>
    <row r="51" spans="1:20" ht="15.75" customHeight="1">
      <c r="A51" s="1">
        <v>45809</v>
      </c>
      <c r="B51" s="2">
        <v>4</v>
      </c>
      <c r="C51" s="3" t="s">
        <v>47</v>
      </c>
      <c r="D51" s="3" t="s">
        <v>55</v>
      </c>
      <c r="E51" s="38" t="s">
        <v>56</v>
      </c>
      <c r="F51" s="4">
        <v>-4</v>
      </c>
      <c r="G51" s="26">
        <f>SUMIF($C$2:C51,C51,$F$2:F51)</f>
        <v>49.938029</v>
      </c>
      <c r="H51" s="6">
        <v>0.55718000000000001</v>
      </c>
      <c r="I51" s="7">
        <f t="shared" si="0"/>
        <v>-2.22872</v>
      </c>
      <c r="J51" s="6">
        <v>0</v>
      </c>
      <c r="K51" s="6">
        <f t="shared" si="1"/>
        <v>0</v>
      </c>
      <c r="L51" s="3" t="s">
        <v>57</v>
      </c>
      <c r="M51" s="6">
        <f>SUMIF($C$2:C51,C51,$K$2:K51)</f>
        <v>56.674189131199995</v>
      </c>
      <c r="N51" s="6">
        <f>IFERROR(VLOOKUP(C51,Kurse!$A$2:$B$101,2,FALSE()),0)</f>
        <v>0.56796800000000003</v>
      </c>
      <c r="O51" s="28">
        <f t="shared" si="5"/>
        <v>-2.2718720000000001</v>
      </c>
      <c r="P51" s="27">
        <f>IF(ISNUMBER(O51), SUMIFS($O$2:O51, $C$2:C51, C51), "")</f>
        <v>28.363202455071985</v>
      </c>
      <c r="Q51" s="10">
        <f t="shared" si="6"/>
        <v>-2.2718720000000001</v>
      </c>
      <c r="R51" s="29" t="str">
        <f t="shared" si="4"/>
        <v/>
      </c>
      <c r="S51" s="3" t="s">
        <v>24</v>
      </c>
      <c r="T51" s="12" t="s">
        <v>59</v>
      </c>
    </row>
    <row r="52" spans="1:20" ht="15.75" customHeight="1">
      <c r="A52" s="1">
        <v>45810</v>
      </c>
      <c r="B52" s="2">
        <v>0.51249999999999996</v>
      </c>
      <c r="C52" s="3" t="s">
        <v>47</v>
      </c>
      <c r="D52" s="3" t="s">
        <v>55</v>
      </c>
      <c r="E52" s="38" t="s">
        <v>56</v>
      </c>
      <c r="F52" s="4">
        <v>-1.77</v>
      </c>
      <c r="G52" s="26">
        <f>SUMIF($C$2:C52,C52,$F$2:F52)</f>
        <v>48.168028999999997</v>
      </c>
      <c r="H52" s="6">
        <v>0.55718000000000001</v>
      </c>
      <c r="I52" s="7">
        <f t="shared" si="0"/>
        <v>-0.98620859999999999</v>
      </c>
      <c r="J52" s="6">
        <v>0</v>
      </c>
      <c r="K52" s="6">
        <f t="shared" si="1"/>
        <v>0</v>
      </c>
      <c r="L52" s="3" t="s">
        <v>57</v>
      </c>
      <c r="M52" s="6">
        <f>SUMIF($C$2:C52,C52,$K$2:K52)</f>
        <v>56.674189131199995</v>
      </c>
      <c r="N52" s="6">
        <f>IFERROR(VLOOKUP(C52,Kurse!$A$2:$B$101,2,FALSE()),0)</f>
        <v>0.56796800000000003</v>
      </c>
      <c r="O52" s="28">
        <f t="shared" si="5"/>
        <v>-1.0053033600000001</v>
      </c>
      <c r="P52" s="27">
        <f>IF(ISNUMBER(O52), SUMIFS($O$2:O52, $C$2:C52, C52), "")</f>
        <v>27.357899095071986</v>
      </c>
      <c r="Q52" s="10">
        <f t="shared" si="6"/>
        <v>-1.0053033600000001</v>
      </c>
      <c r="R52" s="29" t="str">
        <f t="shared" si="4"/>
        <v/>
      </c>
      <c r="S52" s="3" t="s">
        <v>24</v>
      </c>
      <c r="T52" s="12" t="s">
        <v>59</v>
      </c>
    </row>
    <row r="53" spans="1:20" ht="15.75" customHeight="1">
      <c r="A53" s="1">
        <v>45813</v>
      </c>
      <c r="B53" s="2">
        <v>0.90625</v>
      </c>
      <c r="C53" s="3" t="s">
        <v>47</v>
      </c>
      <c r="D53" s="3" t="s">
        <v>48</v>
      </c>
      <c r="E53" s="35" t="s">
        <v>44</v>
      </c>
      <c r="F53" s="4">
        <v>-12</v>
      </c>
      <c r="G53" s="26">
        <f>SUMIF($C$2:C53,C53,$F$2:F53)</f>
        <v>36.168028999999997</v>
      </c>
      <c r="H53" s="6">
        <v>0.50046000000000002</v>
      </c>
      <c r="I53" s="7">
        <f t="shared" si="0"/>
        <v>-6.0055200000000006</v>
      </c>
      <c r="J53" s="6">
        <v>0</v>
      </c>
      <c r="K53" s="6">
        <f t="shared" si="1"/>
        <v>-6.0055200000000006</v>
      </c>
      <c r="L53" s="3" t="s">
        <v>61</v>
      </c>
      <c r="M53" s="6">
        <f>SUMIF($C$2:C53,C53,$K$2:K53)</f>
        <v>50.668669131199991</v>
      </c>
      <c r="N53" s="6">
        <f>IFERROR(VLOOKUP(C53,Kurse!$A$2:$B$101,2,FALSE()),0)</f>
        <v>0.56796800000000003</v>
      </c>
      <c r="O53" s="28">
        <f t="shared" si="5"/>
        <v>-6.8156160000000003</v>
      </c>
      <c r="P53" s="27">
        <f>IF(ISNUMBER(O53), SUMIFS($O$2:O53, $C$2:C53, C53), "")</f>
        <v>20.542283095071987</v>
      </c>
      <c r="Q53" s="10">
        <f t="shared" si="6"/>
        <v>-0.81009599999999971</v>
      </c>
      <c r="R53" s="29">
        <f t="shared" si="4"/>
        <v>0.13489189945250363</v>
      </c>
      <c r="S53" s="3" t="s">
        <v>51</v>
      </c>
      <c r="T53" s="39" t="s">
        <v>62</v>
      </c>
    </row>
    <row r="54" spans="1:20" ht="15.75" customHeight="1">
      <c r="A54" s="1">
        <v>45814</v>
      </c>
      <c r="B54" s="2">
        <v>0.78472222222222221</v>
      </c>
      <c r="C54" s="3" t="s">
        <v>47</v>
      </c>
      <c r="D54" s="3" t="s">
        <v>55</v>
      </c>
      <c r="E54" s="38" t="s">
        <v>56</v>
      </c>
      <c r="F54" s="4">
        <v>-3</v>
      </c>
      <c r="G54" s="26">
        <f>SUMIF($C$2:C54,C54,$F$2:F54)</f>
        <v>33.168028999999997</v>
      </c>
      <c r="H54" s="6">
        <v>0.50046000000000002</v>
      </c>
      <c r="I54" s="7">
        <f t="shared" si="0"/>
        <v>-1.5013800000000002</v>
      </c>
      <c r="J54" s="6">
        <v>0</v>
      </c>
      <c r="K54" s="6">
        <f t="shared" si="1"/>
        <v>0</v>
      </c>
      <c r="L54" s="3" t="s">
        <v>57</v>
      </c>
      <c r="M54" s="6">
        <f>SUMIF($C$2:C54,C54,$K$2:K54)</f>
        <v>50.668669131199991</v>
      </c>
      <c r="N54" s="6">
        <f>IFERROR(VLOOKUP(C54,Kurse!$A$2:$B$101,2,FALSE()),0)</f>
        <v>0.56796800000000003</v>
      </c>
      <c r="O54" s="28">
        <f t="shared" si="5"/>
        <v>-1.7039040000000001</v>
      </c>
      <c r="P54" s="27">
        <f>IF(ISNUMBER(O54), SUMIFS($O$2:O54, $C$2:C54, C54), "")</f>
        <v>18.838379095071986</v>
      </c>
      <c r="Q54" s="10">
        <f t="shared" si="6"/>
        <v>-1.7039040000000001</v>
      </c>
      <c r="R54" s="29" t="str">
        <f t="shared" si="4"/>
        <v/>
      </c>
      <c r="S54" s="3" t="s">
        <v>24</v>
      </c>
      <c r="T54" s="12" t="s">
        <v>59</v>
      </c>
    </row>
    <row r="55" spans="1:20" ht="15.75" customHeight="1">
      <c r="A55" s="1">
        <v>45817</v>
      </c>
      <c r="B55" s="2">
        <v>0.83333333333333337</v>
      </c>
      <c r="C55" s="3" t="s">
        <v>47</v>
      </c>
      <c r="D55" s="3" t="s">
        <v>55</v>
      </c>
      <c r="E55" s="38" t="s">
        <v>56</v>
      </c>
      <c r="F55" s="4">
        <v>-3</v>
      </c>
      <c r="G55" s="26">
        <f>SUMIF($C$2:C55,C55,$F$2:F55)</f>
        <v>30.168028999999997</v>
      </c>
      <c r="H55" s="6">
        <v>0.51</v>
      </c>
      <c r="I55" s="7">
        <f t="shared" si="0"/>
        <v>-1.53</v>
      </c>
      <c r="J55" s="6">
        <v>0</v>
      </c>
      <c r="K55" s="6">
        <f t="shared" si="1"/>
        <v>0</v>
      </c>
      <c r="L55" s="3" t="s">
        <v>57</v>
      </c>
      <c r="M55" s="6">
        <f>SUMIF($C$2:C55,C55,$K$2:K55)</f>
        <v>50.668669131199991</v>
      </c>
      <c r="N55" s="6">
        <f>IFERROR(VLOOKUP(C55,Kurse!$A$2:$B$101,2,FALSE()),0)</f>
        <v>0.56796800000000003</v>
      </c>
      <c r="O55" s="28">
        <f t="shared" si="5"/>
        <v>-1.7039040000000001</v>
      </c>
      <c r="P55" s="27">
        <f>IF(ISNUMBER(O55), SUMIFS($O$2:O55, $C$2:C55, C55), "")</f>
        <v>17.134475095071984</v>
      </c>
      <c r="Q55" s="10">
        <f t="shared" si="6"/>
        <v>-1.7039040000000001</v>
      </c>
      <c r="R55" s="29" t="str">
        <f t="shared" si="4"/>
        <v/>
      </c>
      <c r="S55" s="3" t="s">
        <v>24</v>
      </c>
      <c r="T55" s="12" t="s">
        <v>59</v>
      </c>
    </row>
    <row r="56" spans="1:20" ht="15.75" customHeight="1">
      <c r="A56" s="1">
        <v>45817</v>
      </c>
      <c r="B56" s="2">
        <v>0.87916666666666665</v>
      </c>
      <c r="C56" s="3" t="s">
        <v>47</v>
      </c>
      <c r="D56" s="3" t="s">
        <v>55</v>
      </c>
      <c r="E56" s="38" t="s">
        <v>56</v>
      </c>
      <c r="F56" s="4">
        <v>-1</v>
      </c>
      <c r="G56" s="26">
        <f>SUMIF($C$2:C56,C56,$F$2:F56)</f>
        <v>29.168028999999997</v>
      </c>
      <c r="H56" s="6">
        <v>0.51</v>
      </c>
      <c r="I56" s="7">
        <f t="shared" si="0"/>
        <v>-0.51</v>
      </c>
      <c r="J56" s="6">
        <v>0</v>
      </c>
      <c r="K56" s="6">
        <f t="shared" si="1"/>
        <v>0</v>
      </c>
      <c r="L56" s="3" t="s">
        <v>57</v>
      </c>
      <c r="M56" s="6">
        <f>SUMIF($C$2:C56,C56,$K$2:K56)</f>
        <v>50.668669131199991</v>
      </c>
      <c r="N56" s="6">
        <f>IFERROR(VLOOKUP(C56,Kurse!$A$2:$B$101,2,FALSE()),0)</f>
        <v>0.56796800000000003</v>
      </c>
      <c r="O56" s="28">
        <f t="shared" si="5"/>
        <v>-0.56796800000000003</v>
      </c>
      <c r="P56" s="27">
        <f>IF(ISNUMBER(O56), SUMIFS($O$2:O56, $C$2:C56, C56), "")</f>
        <v>16.566507095071984</v>
      </c>
      <c r="Q56" s="10">
        <f t="shared" si="6"/>
        <v>-0.56796800000000003</v>
      </c>
      <c r="R56" s="29" t="str">
        <f t="shared" si="4"/>
        <v/>
      </c>
      <c r="S56" s="3" t="s">
        <v>24</v>
      </c>
      <c r="T56" s="12" t="s">
        <v>59</v>
      </c>
    </row>
    <row r="57" spans="1:20" ht="15.75" customHeight="1">
      <c r="A57" s="1">
        <v>45817</v>
      </c>
      <c r="B57" s="2">
        <v>0.95486111111111116</v>
      </c>
      <c r="C57" s="3" t="s">
        <v>47</v>
      </c>
      <c r="D57" s="3" t="s">
        <v>55</v>
      </c>
      <c r="E57" s="38" t="s">
        <v>56</v>
      </c>
      <c r="F57" s="4">
        <v>-1.6</v>
      </c>
      <c r="G57" s="26">
        <f>SUMIF($C$2:C57,C57,$F$2:F57)</f>
        <v>27.568028999999996</v>
      </c>
      <c r="H57" s="6">
        <v>0.51</v>
      </c>
      <c r="I57" s="7">
        <f t="shared" si="0"/>
        <v>-0.81600000000000006</v>
      </c>
      <c r="J57" s="6">
        <v>0</v>
      </c>
      <c r="K57" s="6">
        <f t="shared" si="1"/>
        <v>0</v>
      </c>
      <c r="L57" s="3" t="s">
        <v>57</v>
      </c>
      <c r="M57" s="6">
        <f>SUMIF($C$2:C57,C57,$K$2:K57)</f>
        <v>50.668669131199991</v>
      </c>
      <c r="N57" s="6">
        <f>IFERROR(VLOOKUP(C57,Kurse!$A$2:$B$101,2,FALSE()),0)</f>
        <v>0.56796800000000003</v>
      </c>
      <c r="O57" s="28">
        <f t="shared" si="5"/>
        <v>-0.90874880000000013</v>
      </c>
      <c r="P57" s="27">
        <f>IF(ISNUMBER(O57), SUMIFS($O$2:O57, $C$2:C57, C57), "")</f>
        <v>15.657758295071984</v>
      </c>
      <c r="Q57" s="10">
        <f t="shared" si="6"/>
        <v>-0.90874880000000013</v>
      </c>
      <c r="R57" s="29" t="str">
        <f t="shared" si="4"/>
        <v/>
      </c>
      <c r="S57" s="3" t="s">
        <v>24</v>
      </c>
      <c r="T57" s="12" t="s">
        <v>59</v>
      </c>
    </row>
    <row r="58" spans="1:20" ht="15.75" customHeight="1">
      <c r="A58" s="1">
        <v>45817</v>
      </c>
      <c r="B58" s="2">
        <v>0.96180555555555558</v>
      </c>
      <c r="C58" s="3" t="s">
        <v>47</v>
      </c>
      <c r="D58" s="3" t="s">
        <v>55</v>
      </c>
      <c r="E58" s="38" t="s">
        <v>56</v>
      </c>
      <c r="F58" s="4">
        <v>-1</v>
      </c>
      <c r="G58" s="26">
        <f>SUMIF($C$2:C58,C58,$F$2:F58)</f>
        <v>26.568028999999996</v>
      </c>
      <c r="H58" s="6">
        <f>0.51</f>
        <v>0.51</v>
      </c>
      <c r="I58" s="7">
        <f t="shared" si="0"/>
        <v>-0.51</v>
      </c>
      <c r="J58" s="6">
        <v>0</v>
      </c>
      <c r="K58" s="6">
        <f t="shared" si="1"/>
        <v>0</v>
      </c>
      <c r="L58" s="3" t="s">
        <v>57</v>
      </c>
      <c r="M58" s="6">
        <f>SUMIF($C$2:C58,C58,$K$2:K58)</f>
        <v>50.668669131199991</v>
      </c>
      <c r="N58" s="6">
        <f>IFERROR(VLOOKUP(C58,Kurse!$A$2:$B$101,2,FALSE()),0)</f>
        <v>0.56796800000000003</v>
      </c>
      <c r="O58" s="28">
        <f t="shared" si="5"/>
        <v>-0.56796800000000003</v>
      </c>
      <c r="P58" s="27">
        <f>IF(ISNUMBER(O58), SUMIFS($O$2:O58, $C$2:C58, C58), "")</f>
        <v>15.089790295071984</v>
      </c>
      <c r="Q58" s="10">
        <f t="shared" si="6"/>
        <v>-0.56796800000000003</v>
      </c>
      <c r="R58" s="29" t="str">
        <f t="shared" si="4"/>
        <v/>
      </c>
      <c r="S58" s="3" t="s">
        <v>24</v>
      </c>
      <c r="T58" s="12" t="s">
        <v>59</v>
      </c>
    </row>
    <row r="59" spans="1:20" ht="15.75" customHeight="1">
      <c r="A59" s="1">
        <v>45817</v>
      </c>
      <c r="B59" s="2">
        <v>0.96180555555555558</v>
      </c>
      <c r="C59" s="3" t="s">
        <v>47</v>
      </c>
      <c r="D59" s="3" t="s">
        <v>55</v>
      </c>
      <c r="E59" s="38" t="s">
        <v>56</v>
      </c>
      <c r="F59" s="4">
        <v>-1</v>
      </c>
      <c r="G59" s="26">
        <f>SUMIF($C$2:C59,C59,$F$2:F59)</f>
        <v>25.568028999999996</v>
      </c>
      <c r="H59" s="6">
        <f>0.51</f>
        <v>0.51</v>
      </c>
      <c r="I59" s="7">
        <f t="shared" si="0"/>
        <v>-0.51</v>
      </c>
      <c r="J59" s="6">
        <v>0</v>
      </c>
      <c r="K59" s="6">
        <f t="shared" si="1"/>
        <v>0</v>
      </c>
      <c r="L59" s="3" t="s">
        <v>57</v>
      </c>
      <c r="M59" s="6">
        <f>SUMIF($C$2:C59,C59,$K$2:K59)</f>
        <v>50.668669131199991</v>
      </c>
      <c r="N59" s="6">
        <f>IFERROR(VLOOKUP(C59,Kurse!$A$2:$B$101,2,FALSE()),0)</f>
        <v>0.56796800000000003</v>
      </c>
      <c r="O59" s="28">
        <f t="shared" si="5"/>
        <v>-0.56796800000000003</v>
      </c>
      <c r="P59" s="27">
        <f>IF(ISNUMBER(O59), SUMIFS($O$2:O59, $C$2:C59, C59), "")</f>
        <v>14.521822295071983</v>
      </c>
      <c r="Q59" s="10">
        <f t="shared" si="6"/>
        <v>-0.56796800000000003</v>
      </c>
      <c r="R59" s="29" t="str">
        <f t="shared" si="4"/>
        <v/>
      </c>
      <c r="S59" s="3" t="s">
        <v>24</v>
      </c>
      <c r="T59" s="12" t="s">
        <v>59</v>
      </c>
    </row>
    <row r="60" spans="1:20" ht="15.75" customHeight="1">
      <c r="A60" s="1">
        <v>45818</v>
      </c>
      <c r="B60" s="2">
        <v>6.2500000000000003E-3</v>
      </c>
      <c r="C60" s="3" t="s">
        <v>47</v>
      </c>
      <c r="D60" s="3" t="s">
        <v>55</v>
      </c>
      <c r="E60" s="38" t="s">
        <v>56</v>
      </c>
      <c r="F60" s="4">
        <v>-0.34499999999999997</v>
      </c>
      <c r="G60" s="26">
        <f>SUMIF($C$2:C60,C60,$F$2:F60)</f>
        <v>25.223028999999997</v>
      </c>
      <c r="H60" s="6">
        <v>0.51</v>
      </c>
      <c r="I60" s="7">
        <f t="shared" si="0"/>
        <v>-0.17595</v>
      </c>
      <c r="J60" s="6">
        <v>0</v>
      </c>
      <c r="K60" s="6">
        <f t="shared" si="1"/>
        <v>0</v>
      </c>
      <c r="L60" s="3" t="s">
        <v>57</v>
      </c>
      <c r="M60" s="6">
        <f>SUMIF($C$2:C60,C60,$K$2:K60)</f>
        <v>50.668669131199991</v>
      </c>
      <c r="N60" s="6">
        <f>IFERROR(VLOOKUP(C60,Kurse!$A$2:$B$101,2,FALSE()),0)</f>
        <v>0.56796800000000003</v>
      </c>
      <c r="O60" s="28">
        <f t="shared" si="5"/>
        <v>-0.19594896000000001</v>
      </c>
      <c r="P60" s="27">
        <f>IF(ISNUMBER(O60), SUMIFS($O$2:O60, $C$2:C60, C60), "")</f>
        <v>14.325873335071982</v>
      </c>
      <c r="Q60" s="10">
        <f t="shared" si="6"/>
        <v>-0.19594896000000001</v>
      </c>
      <c r="R60" s="29" t="str">
        <f t="shared" si="4"/>
        <v/>
      </c>
      <c r="S60" s="3" t="s">
        <v>24</v>
      </c>
      <c r="T60" s="12" t="s">
        <v>59</v>
      </c>
    </row>
    <row r="61" spans="1:20" ht="15.75" customHeight="1">
      <c r="A61" s="1">
        <v>45820</v>
      </c>
      <c r="B61" s="2">
        <v>0.53749999999999998</v>
      </c>
      <c r="C61" s="3" t="s">
        <v>47</v>
      </c>
      <c r="D61" s="3" t="s">
        <v>55</v>
      </c>
      <c r="E61" s="38" t="s">
        <v>56</v>
      </c>
      <c r="F61" s="4">
        <v>-5</v>
      </c>
      <c r="G61" s="26">
        <f>SUMIF($C$2:C61,C61,$F$2:F61)</f>
        <v>20.223028999999997</v>
      </c>
      <c r="H61" s="6">
        <v>0.51800000000000002</v>
      </c>
      <c r="I61" s="7">
        <f t="shared" si="0"/>
        <v>-2.59</v>
      </c>
      <c r="J61" s="6">
        <v>0</v>
      </c>
      <c r="K61" s="6">
        <f t="shared" si="1"/>
        <v>0</v>
      </c>
      <c r="L61" s="3" t="s">
        <v>57</v>
      </c>
      <c r="M61" s="6">
        <f>SUMIF($C$2:C61,C61,$K$2:K61)</f>
        <v>50.668669131199991</v>
      </c>
      <c r="N61" s="6">
        <f>IFERROR(VLOOKUP(C61,Kurse!$A$2:$B$101,2,FALSE()),0)</f>
        <v>0.56796800000000003</v>
      </c>
      <c r="O61" s="28">
        <f t="shared" si="5"/>
        <v>-2.8398400000000001</v>
      </c>
      <c r="P61" s="27">
        <f>IF(ISNUMBER(O61), SUMIFS($O$2:O61, $C$2:C61, C61), "")</f>
        <v>11.486033335071982</v>
      </c>
      <c r="Q61" s="10">
        <f t="shared" si="6"/>
        <v>-2.8398400000000001</v>
      </c>
      <c r="R61" s="29" t="str">
        <f t="shared" si="4"/>
        <v/>
      </c>
      <c r="S61" s="3" t="s">
        <v>24</v>
      </c>
      <c r="T61" s="12" t="s">
        <v>59</v>
      </c>
    </row>
    <row r="62" spans="1:20" ht="15.75" customHeight="1">
      <c r="A62" s="1">
        <v>45820</v>
      </c>
      <c r="B62" s="2">
        <v>0.47638888888888892</v>
      </c>
      <c r="C62" s="3" t="s">
        <v>47</v>
      </c>
      <c r="D62" s="3" t="s">
        <v>55</v>
      </c>
      <c r="E62" s="38" t="s">
        <v>56</v>
      </c>
      <c r="F62" s="4">
        <v>-3</v>
      </c>
      <c r="G62" s="26">
        <f>SUMIF($C$2:C62,C62,$F$2:F62)</f>
        <v>17.223028999999997</v>
      </c>
      <c r="H62" s="6">
        <v>0.52</v>
      </c>
      <c r="I62" s="7">
        <f t="shared" si="0"/>
        <v>-1.56</v>
      </c>
      <c r="J62" s="6">
        <v>0</v>
      </c>
      <c r="K62" s="6">
        <f t="shared" si="1"/>
        <v>0</v>
      </c>
      <c r="L62" s="3" t="s">
        <v>57</v>
      </c>
      <c r="M62" s="6">
        <f>SUMIF($C$2:C62,C62,$K$2:K62)</f>
        <v>50.668669131199991</v>
      </c>
      <c r="N62" s="6">
        <f>IFERROR(VLOOKUP(C62,Kurse!$A$2:$B$101,2,FALSE()),0)</f>
        <v>0.56796800000000003</v>
      </c>
      <c r="O62" s="28">
        <f t="shared" si="5"/>
        <v>-1.7039040000000001</v>
      </c>
      <c r="P62" s="27">
        <f>IF(ISNUMBER(O62), SUMIFS($O$2:O62, $C$2:C62, C62), "")</f>
        <v>9.782129335071982</v>
      </c>
      <c r="Q62" s="10">
        <f t="shared" si="6"/>
        <v>-1.7039040000000001</v>
      </c>
      <c r="R62" s="29" t="str">
        <f t="shared" si="4"/>
        <v/>
      </c>
      <c r="S62" s="3" t="s">
        <v>24</v>
      </c>
      <c r="T62" s="12" t="s">
        <v>59</v>
      </c>
    </row>
    <row r="63" spans="1:20" ht="15.75" customHeight="1">
      <c r="A63" s="1">
        <v>45820</v>
      </c>
      <c r="B63" s="2">
        <v>0.4777777777777778</v>
      </c>
      <c r="C63" s="3" t="s">
        <v>47</v>
      </c>
      <c r="D63" s="3" t="s">
        <v>55</v>
      </c>
      <c r="E63" s="38" t="s">
        <v>56</v>
      </c>
      <c r="F63" s="4">
        <v>-2</v>
      </c>
      <c r="G63" s="26">
        <f>SUMIF($C$2:C63,C63,$F$2:F63)</f>
        <v>15.223028999999997</v>
      </c>
      <c r="H63" s="6">
        <v>0.52</v>
      </c>
      <c r="I63" s="7">
        <f t="shared" si="0"/>
        <v>-1.04</v>
      </c>
      <c r="J63" s="6">
        <v>0</v>
      </c>
      <c r="K63" s="6">
        <f t="shared" si="1"/>
        <v>0</v>
      </c>
      <c r="L63" s="3" t="s">
        <v>57</v>
      </c>
      <c r="M63" s="6">
        <f>SUMIF($C$2:C63,C63,$K$2:K63)</f>
        <v>50.668669131199991</v>
      </c>
      <c r="N63" s="6">
        <f>IFERROR(VLOOKUP(C63,Kurse!$A$2:$B$101,2,FALSE()),0)</f>
        <v>0.56796800000000003</v>
      </c>
      <c r="O63" s="28">
        <f t="shared" si="5"/>
        <v>-1.1359360000000001</v>
      </c>
      <c r="P63" s="27">
        <f>IF(ISNUMBER(O63), SUMIFS($O$2:O63, $C$2:C63, C63), "")</f>
        <v>8.6461933350719811</v>
      </c>
      <c r="Q63" s="10">
        <f t="shared" si="6"/>
        <v>-1.1359360000000001</v>
      </c>
      <c r="R63" s="29" t="str">
        <f t="shared" si="4"/>
        <v/>
      </c>
      <c r="S63" s="3" t="s">
        <v>24</v>
      </c>
      <c r="T63" s="12" t="s">
        <v>59</v>
      </c>
    </row>
    <row r="64" spans="1:20" ht="15.75" customHeight="1">
      <c r="A64" s="1">
        <v>45820</v>
      </c>
      <c r="B64" s="2">
        <v>0.48333333333333328</v>
      </c>
      <c r="C64" s="3" t="s">
        <v>47</v>
      </c>
      <c r="D64" s="3" t="s">
        <v>55</v>
      </c>
      <c r="E64" s="38" t="s">
        <v>56</v>
      </c>
      <c r="F64" s="4">
        <v>-2</v>
      </c>
      <c r="G64" s="26">
        <f>SUMIF($C$2:C64,C64,$F$2:F64)</f>
        <v>13.223028999999997</v>
      </c>
      <c r="H64" s="6">
        <v>0.52</v>
      </c>
      <c r="I64" s="7">
        <f t="shared" si="0"/>
        <v>-1.04</v>
      </c>
      <c r="J64" s="6">
        <v>0</v>
      </c>
      <c r="K64" s="6">
        <f t="shared" si="1"/>
        <v>0</v>
      </c>
      <c r="L64" s="3" t="s">
        <v>57</v>
      </c>
      <c r="M64" s="6">
        <f>SUMIF($C$2:C64,C64,$K$2:K64)</f>
        <v>50.668669131199991</v>
      </c>
      <c r="N64" s="6">
        <f>IFERROR(VLOOKUP(C64,Kurse!$A$2:$B$101,2,FALSE()),0)</f>
        <v>0.56796800000000003</v>
      </c>
      <c r="O64" s="28">
        <f t="shared" si="5"/>
        <v>-1.1359360000000001</v>
      </c>
      <c r="P64" s="27">
        <f>IF(ISNUMBER(O64), SUMIFS($O$2:O64, $C$2:C64, C64), "")</f>
        <v>7.510257335071981</v>
      </c>
      <c r="Q64" s="10">
        <f t="shared" si="6"/>
        <v>-1.1359360000000001</v>
      </c>
      <c r="R64" s="29" t="str">
        <f t="shared" si="4"/>
        <v/>
      </c>
      <c r="S64" s="3" t="s">
        <v>24</v>
      </c>
      <c r="T64" s="12" t="s">
        <v>59</v>
      </c>
    </row>
    <row r="65" spans="1:20" ht="15.75" customHeight="1">
      <c r="A65" s="1">
        <v>45820</v>
      </c>
      <c r="B65" s="2">
        <v>0.48888888888888887</v>
      </c>
      <c r="C65" s="3" t="s">
        <v>47</v>
      </c>
      <c r="D65" s="3" t="s">
        <v>55</v>
      </c>
      <c r="E65" s="38" t="s">
        <v>56</v>
      </c>
      <c r="F65" s="4">
        <v>-2</v>
      </c>
      <c r="G65" s="26">
        <f>SUMIF($C$2:C65,C65,$F$2:F65)</f>
        <v>11.223028999999997</v>
      </c>
      <c r="H65" s="6">
        <v>0.52</v>
      </c>
      <c r="I65" s="7">
        <f t="shared" si="0"/>
        <v>-1.04</v>
      </c>
      <c r="J65" s="6">
        <v>0</v>
      </c>
      <c r="K65" s="6">
        <f t="shared" si="1"/>
        <v>0</v>
      </c>
      <c r="L65" s="3" t="s">
        <v>57</v>
      </c>
      <c r="M65" s="6">
        <f>SUMIF($C$2:C65,C65,$K$2:K65)</f>
        <v>50.668669131199991</v>
      </c>
      <c r="N65" s="6">
        <f>IFERROR(VLOOKUP(C65,Kurse!$A$2:$B$101,2,FALSE()),0)</f>
        <v>0.56796800000000003</v>
      </c>
      <c r="O65" s="28">
        <f t="shared" si="5"/>
        <v>-1.1359360000000001</v>
      </c>
      <c r="P65" s="27">
        <f>IF(ISNUMBER(O65), SUMIFS($O$2:O65, $C$2:C65, C65), "")</f>
        <v>6.374321335071981</v>
      </c>
      <c r="Q65" s="10">
        <f t="shared" si="6"/>
        <v>-1.1359360000000001</v>
      </c>
      <c r="R65" s="29" t="str">
        <f t="shared" si="4"/>
        <v/>
      </c>
      <c r="S65" s="3" t="s">
        <v>24</v>
      </c>
      <c r="T65" s="12" t="s">
        <v>59</v>
      </c>
    </row>
    <row r="66" spans="1:20" ht="15.75" customHeight="1">
      <c r="A66" s="1">
        <v>45820</v>
      </c>
      <c r="B66" s="2">
        <v>0.52152777777777781</v>
      </c>
      <c r="C66" s="3" t="s">
        <v>47</v>
      </c>
      <c r="D66" s="3" t="s">
        <v>55</v>
      </c>
      <c r="E66" s="38" t="s">
        <v>56</v>
      </c>
      <c r="F66" s="4">
        <v>-0.03</v>
      </c>
      <c r="G66" s="26">
        <f>SUMIF($C$2:C66,C66,$F$2:F66)</f>
        <v>11.193028999999997</v>
      </c>
      <c r="H66" s="6">
        <v>0.52</v>
      </c>
      <c r="I66" s="7">
        <f t="shared" ref="I66:I129" si="7">F66*H66</f>
        <v>-1.5599999999999999E-2</v>
      </c>
      <c r="J66" s="6">
        <v>0</v>
      </c>
      <c r="K66" s="6">
        <f t="shared" ref="K66:K129" si="8">IF(E66="Buy",I66+J66,IF(E66="Sell",I66-J66,IF(E66="Transfer – Out",J66,0)))</f>
        <v>0</v>
      </c>
      <c r="L66" s="3" t="s">
        <v>57</v>
      </c>
      <c r="M66" s="6">
        <f>SUMIF($C$2:C66,C66,$K$2:K66)</f>
        <v>50.668669131199991</v>
      </c>
      <c r="N66" s="6">
        <f>IFERROR(VLOOKUP(C66,Kurse!$A$2:$B$101,2,FALSE()),0)</f>
        <v>0.56796800000000003</v>
      </c>
      <c r="O66" s="28">
        <f t="shared" ref="O66:O97" si="9">IF(E66="Transfer – Out", 0, F66 * N66)</f>
        <v>-1.7039040000000002E-2</v>
      </c>
      <c r="P66" s="27">
        <f>IF(ISNUMBER(O66), SUMIFS($O$2:O66, $C$2:C66, C66), "")</f>
        <v>6.3572822950719807</v>
      </c>
      <c r="Q66" s="10">
        <f t="shared" ref="Q66:Q97" si="10">IF(AND(ISNUMBER(O66),ISNUMBER(K66)),IF(O66=0,0,O66-K66),"")</f>
        <v>-1.7039040000000002E-2</v>
      </c>
      <c r="R66" s="29" t="str">
        <f t="shared" ref="R66:R129" si="11">IF(OR(NOT(ISNUMBER(O66)),NOT(ISNUMBER(K66)),K66=0),"",IF(O66=0,0,(O66-K66)/K66))</f>
        <v/>
      </c>
      <c r="S66" s="3" t="s">
        <v>24</v>
      </c>
      <c r="T66" s="12" t="s">
        <v>59</v>
      </c>
    </row>
    <row r="67" spans="1:20" ht="15.75" customHeight="1">
      <c r="A67" s="1">
        <v>45821</v>
      </c>
      <c r="B67" s="2">
        <v>0.32847222222222222</v>
      </c>
      <c r="C67" s="3" t="s">
        <v>47</v>
      </c>
      <c r="D67" s="3" t="s">
        <v>55</v>
      </c>
      <c r="E67" s="38" t="s">
        <v>56</v>
      </c>
      <c r="F67" s="4">
        <v>-1</v>
      </c>
      <c r="G67" s="26">
        <f>SUMIF($C$2:C67,C67,$F$2:F67)</f>
        <v>10.193028999999997</v>
      </c>
      <c r="H67" s="6">
        <v>0.48</v>
      </c>
      <c r="I67" s="7">
        <f t="shared" si="7"/>
        <v>-0.48</v>
      </c>
      <c r="J67" s="6">
        <v>0</v>
      </c>
      <c r="K67" s="6">
        <f t="shared" si="8"/>
        <v>0</v>
      </c>
      <c r="L67" s="3" t="s">
        <v>57</v>
      </c>
      <c r="M67" s="6">
        <f>SUMIF($C$2:C67,C67,$K$2:K67)</f>
        <v>50.668669131199991</v>
      </c>
      <c r="N67" s="6">
        <f>IFERROR(VLOOKUP(C67,Kurse!$A$2:$B$101,2,FALSE()),0)</f>
        <v>0.56796800000000003</v>
      </c>
      <c r="O67" s="28">
        <f t="shared" si="9"/>
        <v>-0.56796800000000003</v>
      </c>
      <c r="P67" s="27">
        <f>IF(ISNUMBER(O67), SUMIFS($O$2:O67, $C$2:C67, C67), "")</f>
        <v>5.7893142950719803</v>
      </c>
      <c r="Q67" s="10">
        <f t="shared" si="10"/>
        <v>-0.56796800000000003</v>
      </c>
      <c r="R67" s="29" t="str">
        <f t="shared" si="11"/>
        <v/>
      </c>
      <c r="S67" s="3" t="s">
        <v>24</v>
      </c>
      <c r="T67" s="12" t="s">
        <v>59</v>
      </c>
    </row>
    <row r="68" spans="1:20" ht="15.75" customHeight="1">
      <c r="A68" s="1">
        <v>45821</v>
      </c>
      <c r="B68" s="2">
        <v>0.34722222222222221</v>
      </c>
      <c r="C68" s="3" t="s">
        <v>47</v>
      </c>
      <c r="D68" s="3" t="s">
        <v>55</v>
      </c>
      <c r="E68" s="38" t="s">
        <v>56</v>
      </c>
      <c r="F68" s="4">
        <v>-2.2200000000000002</v>
      </c>
      <c r="G68" s="26">
        <f>SUMIF($C$2:C68,C68,$F$2:F68)</f>
        <v>7.9730289999999968</v>
      </c>
      <c r="H68" s="6">
        <v>0.48</v>
      </c>
      <c r="I68" s="7">
        <f t="shared" si="7"/>
        <v>-1.0656000000000001</v>
      </c>
      <c r="J68" s="6">
        <v>0</v>
      </c>
      <c r="K68" s="6">
        <f t="shared" si="8"/>
        <v>0</v>
      </c>
      <c r="L68" s="3" t="s">
        <v>57</v>
      </c>
      <c r="M68" s="6">
        <f>SUMIF($C$2:C68,C68,$K$2:K68)</f>
        <v>50.668669131199991</v>
      </c>
      <c r="N68" s="6">
        <f>IFERROR(VLOOKUP(C68,Kurse!$A$2:$B$101,2,FALSE()),0)</f>
        <v>0.56796800000000003</v>
      </c>
      <c r="O68" s="28">
        <f t="shared" si="9"/>
        <v>-1.2608889600000002</v>
      </c>
      <c r="P68" s="27">
        <f>IF(ISNUMBER(O68), SUMIFS($O$2:O68, $C$2:C68, C68), "")</f>
        <v>4.5284253350719803</v>
      </c>
      <c r="Q68" s="10">
        <f t="shared" si="10"/>
        <v>-1.2608889600000002</v>
      </c>
      <c r="R68" s="29" t="str">
        <f t="shared" si="11"/>
        <v/>
      </c>
      <c r="S68" s="3" t="s">
        <v>24</v>
      </c>
      <c r="T68" s="12" t="s">
        <v>59</v>
      </c>
    </row>
    <row r="69" spans="1:20" ht="15.75" customHeight="1">
      <c r="A69" s="1">
        <v>45821</v>
      </c>
      <c r="B69" s="2">
        <v>0.62986111111111109</v>
      </c>
      <c r="C69" s="3" t="s">
        <v>47</v>
      </c>
      <c r="D69" s="3" t="s">
        <v>55</v>
      </c>
      <c r="E69" s="38" t="s">
        <v>56</v>
      </c>
      <c r="F69" s="4">
        <v>-1</v>
      </c>
      <c r="G69" s="26">
        <f>SUMIF($C$2:C69,C69,$F$2:F69)</f>
        <v>6.9730289999999968</v>
      </c>
      <c r="H69" s="6">
        <v>0.48</v>
      </c>
      <c r="I69" s="7">
        <f t="shared" si="7"/>
        <v>-0.48</v>
      </c>
      <c r="J69" s="6">
        <v>0</v>
      </c>
      <c r="K69" s="6">
        <f t="shared" si="8"/>
        <v>0</v>
      </c>
      <c r="L69" s="3" t="s">
        <v>57</v>
      </c>
      <c r="M69" s="6">
        <f>SUMIF($C$2:C69,C69,$K$2:K69)</f>
        <v>50.668669131199991</v>
      </c>
      <c r="N69" s="6">
        <f>IFERROR(VLOOKUP(C69,Kurse!$A$2:$B$101,2,FALSE()),0)</f>
        <v>0.56796800000000003</v>
      </c>
      <c r="O69" s="28">
        <f t="shared" si="9"/>
        <v>-0.56796800000000003</v>
      </c>
      <c r="P69" s="27">
        <f>IF(ISNUMBER(O69), SUMIFS($O$2:O69, $C$2:C69, C69), "")</f>
        <v>3.9604573350719803</v>
      </c>
      <c r="Q69" s="10">
        <f t="shared" si="10"/>
        <v>-0.56796800000000003</v>
      </c>
      <c r="R69" s="29" t="str">
        <f t="shared" si="11"/>
        <v/>
      </c>
      <c r="S69" s="3" t="s">
        <v>24</v>
      </c>
      <c r="T69" s="12" t="s">
        <v>59</v>
      </c>
    </row>
    <row r="70" spans="1:20" ht="15.75" customHeight="1">
      <c r="A70" s="1">
        <v>45822</v>
      </c>
      <c r="B70" s="2">
        <v>0.65069444444444446</v>
      </c>
      <c r="C70" s="3" t="s">
        <v>47</v>
      </c>
      <c r="D70" s="3" t="s">
        <v>55</v>
      </c>
      <c r="E70" s="38" t="s">
        <v>56</v>
      </c>
      <c r="F70" s="4">
        <v>-2</v>
      </c>
      <c r="G70" s="26">
        <f>SUMIF($C$2:C70,C70,$F$2:F70)</f>
        <v>4.9730289999999968</v>
      </c>
      <c r="H70" s="6">
        <v>0.49</v>
      </c>
      <c r="I70" s="7">
        <f t="shared" si="7"/>
        <v>-0.98</v>
      </c>
      <c r="J70" s="6">
        <v>0</v>
      </c>
      <c r="K70" s="6">
        <f t="shared" si="8"/>
        <v>0</v>
      </c>
      <c r="L70" s="3" t="s">
        <v>57</v>
      </c>
      <c r="M70" s="6">
        <f>SUMIF($C$2:C70,C70,$K$2:K70)</f>
        <v>50.668669131199991</v>
      </c>
      <c r="N70" s="6">
        <f>IFERROR(VLOOKUP(C70,Kurse!$A$2:$B$101,2,FALSE()),0)</f>
        <v>0.56796800000000003</v>
      </c>
      <c r="O70" s="28">
        <f t="shared" si="9"/>
        <v>-1.1359360000000001</v>
      </c>
      <c r="P70" s="27">
        <f>IF(ISNUMBER(O70), SUMIFS($O$2:O70, $C$2:C70, C70), "")</f>
        <v>2.8245213350719802</v>
      </c>
      <c r="Q70" s="10">
        <f t="shared" si="10"/>
        <v>-1.1359360000000001</v>
      </c>
      <c r="R70" s="29" t="str">
        <f t="shared" si="11"/>
        <v/>
      </c>
      <c r="S70" s="3" t="s">
        <v>24</v>
      </c>
      <c r="T70" s="12" t="s">
        <v>59</v>
      </c>
    </row>
    <row r="71" spans="1:20" ht="15.75" customHeight="1">
      <c r="A71" s="1">
        <v>45822</v>
      </c>
      <c r="B71" s="2">
        <v>0.65138888888888891</v>
      </c>
      <c r="C71" s="3" t="s">
        <v>47</v>
      </c>
      <c r="D71" s="3" t="s">
        <v>55</v>
      </c>
      <c r="E71" s="38" t="s">
        <v>56</v>
      </c>
      <c r="F71" s="4">
        <v>-1.1100000000000001</v>
      </c>
      <c r="G71" s="26">
        <f>SUMIF($C$2:C71,C71,$F$2:F71)</f>
        <v>3.8630289999999965</v>
      </c>
      <c r="H71" s="6">
        <v>0.49</v>
      </c>
      <c r="I71" s="7">
        <f t="shared" si="7"/>
        <v>-0.54390000000000005</v>
      </c>
      <c r="J71" s="6">
        <v>0</v>
      </c>
      <c r="K71" s="6">
        <f t="shared" si="8"/>
        <v>0</v>
      </c>
      <c r="L71" s="3" t="s">
        <v>57</v>
      </c>
      <c r="M71" s="6">
        <f>SUMIF($C$2:C71,C71,$K$2:K71)</f>
        <v>50.668669131199991</v>
      </c>
      <c r="N71" s="6">
        <f>IFERROR(VLOOKUP(C71,Kurse!$A$2:$B$101,2,FALSE()),0)</f>
        <v>0.56796800000000003</v>
      </c>
      <c r="O71" s="28">
        <f t="shared" si="9"/>
        <v>-0.63044448000000008</v>
      </c>
      <c r="P71" s="27">
        <f>IF(ISNUMBER(O71), SUMIFS($O$2:O71, $C$2:C71, C71), "")</f>
        <v>2.1940768550719802</v>
      </c>
      <c r="Q71" s="10">
        <f t="shared" si="10"/>
        <v>-0.63044448000000008</v>
      </c>
      <c r="R71" s="29" t="str">
        <f t="shared" si="11"/>
        <v/>
      </c>
      <c r="S71" s="3" t="s">
        <v>24</v>
      </c>
      <c r="T71" s="12" t="s">
        <v>59</v>
      </c>
    </row>
    <row r="72" spans="1:20" ht="15.75" customHeight="1">
      <c r="A72" s="1">
        <v>45822</v>
      </c>
      <c r="B72" s="2">
        <v>0.65555555555555556</v>
      </c>
      <c r="C72" s="3" t="s">
        <v>47</v>
      </c>
      <c r="D72" s="3" t="s">
        <v>55</v>
      </c>
      <c r="E72" s="38" t="s">
        <v>56</v>
      </c>
      <c r="F72" s="4">
        <v>-1</v>
      </c>
      <c r="G72" s="26">
        <f>SUMIF($C$2:C72,C72,$F$2:F72)</f>
        <v>2.8630289999999965</v>
      </c>
      <c r="H72" s="6">
        <v>0.49</v>
      </c>
      <c r="I72" s="7">
        <f t="shared" si="7"/>
        <v>-0.49</v>
      </c>
      <c r="J72" s="6">
        <v>0</v>
      </c>
      <c r="K72" s="6">
        <f t="shared" si="8"/>
        <v>0</v>
      </c>
      <c r="L72" s="3" t="s">
        <v>57</v>
      </c>
      <c r="M72" s="6">
        <f>SUMIF($C$2:C72,C72,$K$2:K72)</f>
        <v>50.668669131199991</v>
      </c>
      <c r="N72" s="6">
        <f>IFERROR(VLOOKUP(C72,Kurse!$A$2:$B$101,2,FALSE()),0)</f>
        <v>0.56796800000000003</v>
      </c>
      <c r="O72" s="28">
        <f t="shared" si="9"/>
        <v>-0.56796800000000003</v>
      </c>
      <c r="P72" s="27">
        <f>IF(ISNUMBER(O72), SUMIFS($O$2:O72, $C$2:C72, C72), "")</f>
        <v>1.6261088550719802</v>
      </c>
      <c r="Q72" s="10">
        <f t="shared" si="10"/>
        <v>-0.56796800000000003</v>
      </c>
      <c r="R72" s="29" t="str">
        <f t="shared" si="11"/>
        <v/>
      </c>
      <c r="S72" s="3" t="s">
        <v>24</v>
      </c>
      <c r="T72" s="12" t="s">
        <v>59</v>
      </c>
    </row>
    <row r="73" spans="1:20" ht="15.75" customHeight="1">
      <c r="A73" s="1">
        <v>45847</v>
      </c>
      <c r="B73" s="2">
        <v>6.1805555555555558E-2</v>
      </c>
      <c r="C73" s="3" t="s">
        <v>34</v>
      </c>
      <c r="D73" s="3" t="s">
        <v>35</v>
      </c>
      <c r="E73" s="24" t="s">
        <v>22</v>
      </c>
      <c r="F73" s="4">
        <v>0.11584327</v>
      </c>
      <c r="G73" s="26">
        <f>SUMIF($C$2:C73,C73,$F$2:F73)</f>
        <v>0.35068942000000003</v>
      </c>
      <c r="H73" s="6">
        <v>129.13999999999999</v>
      </c>
      <c r="I73" s="7">
        <f t="shared" si="7"/>
        <v>14.959999887799999</v>
      </c>
      <c r="J73" s="6">
        <v>4.00001122E-2</v>
      </c>
      <c r="K73" s="6">
        <f t="shared" si="8"/>
        <v>14.999999999999998</v>
      </c>
      <c r="L73" s="3" t="s">
        <v>23</v>
      </c>
      <c r="M73" s="6">
        <f>SUMIF($C$2:C73,C73,$K$2:K73)</f>
        <v>50</v>
      </c>
      <c r="N73" s="6">
        <f>IFERROR(VLOOKUP(C73,Kurse!$A$2:$B$101,2,FALSE()),0)</f>
        <v>178.1</v>
      </c>
      <c r="O73" s="28">
        <f t="shared" si="9"/>
        <v>20.631686386999998</v>
      </c>
      <c r="P73" s="27">
        <f>IF(ISNUMBER(O73), SUMIFS($O$2:O73, $C$2:C73, C73), "")</f>
        <v>62.457785701999995</v>
      </c>
      <c r="Q73" s="10">
        <f t="shared" si="10"/>
        <v>5.6316863870000002</v>
      </c>
      <c r="R73" s="29">
        <f t="shared" si="11"/>
        <v>0.37544575913333339</v>
      </c>
      <c r="S73" s="3" t="s">
        <v>24</v>
      </c>
      <c r="T73" s="12" t="s">
        <v>28</v>
      </c>
    </row>
    <row r="74" spans="1:20" ht="15.75" customHeight="1">
      <c r="A74" s="1">
        <v>45847</v>
      </c>
      <c r="B74" s="2">
        <v>6.25E-2</v>
      </c>
      <c r="C74" s="3" t="s">
        <v>26</v>
      </c>
      <c r="D74" s="3" t="s">
        <v>27</v>
      </c>
      <c r="E74" s="24" t="s">
        <v>22</v>
      </c>
      <c r="F74" s="4">
        <v>1.7915670000000002E-2</v>
      </c>
      <c r="G74" s="26">
        <f>SUMIF($C$2:C74,C74,$F$2:F74)</f>
        <v>4.7027470000000002E-2</v>
      </c>
      <c r="H74" s="6">
        <v>2227.1</v>
      </c>
      <c r="I74" s="7">
        <f t="shared" si="7"/>
        <v>39.899988657000002</v>
      </c>
      <c r="J74" s="6">
        <v>0.100011343</v>
      </c>
      <c r="K74" s="6">
        <f t="shared" si="8"/>
        <v>40</v>
      </c>
      <c r="L74" s="3" t="s">
        <v>23</v>
      </c>
      <c r="M74" s="6">
        <f>SUMIF($C$2:C74,C74,$K$2:K74)</f>
        <v>106.743197822</v>
      </c>
      <c r="N74" s="6">
        <f>IFERROR(VLOOKUP(C74,Kurse!$A$2:$B$101,2,FALSE()),0)</f>
        <v>3531.33</v>
      </c>
      <c r="O74" s="28">
        <f t="shared" ref="O74:O99" si="12">IF(E74="Transfer – Out",0,F74*N74)</f>
        <v>63.266142941100007</v>
      </c>
      <c r="P74" s="27">
        <f>IF(ISNUMBER(O74),SUMIFS($O$2:O74,$C$2:C74,C74),"")</f>
        <v>166.0695156351</v>
      </c>
      <c r="Q74" s="10">
        <f t="shared" si="10"/>
        <v>23.266142941100007</v>
      </c>
      <c r="R74" s="29">
        <f t="shared" si="11"/>
        <v>0.58165357352750013</v>
      </c>
      <c r="S74" s="3" t="s">
        <v>24</v>
      </c>
      <c r="T74" s="12" t="s">
        <v>28</v>
      </c>
    </row>
    <row r="75" spans="1:20" ht="15.75" customHeight="1">
      <c r="A75" s="1">
        <v>45847</v>
      </c>
      <c r="B75" s="2">
        <v>6.5972222222222224E-2</v>
      </c>
      <c r="C75" s="3" t="s">
        <v>20</v>
      </c>
      <c r="D75" s="3" t="s">
        <v>21</v>
      </c>
      <c r="E75" s="24" t="s">
        <v>22</v>
      </c>
      <c r="F75" s="4">
        <v>1.6100000000000001E-4</v>
      </c>
      <c r="G75" s="26">
        <f>SUMIF($C$2:C75,C75,$F$2:F75)</f>
        <v>5.6620999999999993E-4</v>
      </c>
      <c r="H75" s="6">
        <v>92919</v>
      </c>
      <c r="I75" s="7">
        <f t="shared" si="7"/>
        <v>14.959959000000001</v>
      </c>
      <c r="J75" s="6">
        <v>4.0041E-2</v>
      </c>
      <c r="K75" s="6">
        <f t="shared" si="8"/>
        <v>15.000000000000002</v>
      </c>
      <c r="L75" s="3" t="s">
        <v>23</v>
      </c>
      <c r="M75" s="6">
        <f>SUMIF($C$2:C75,C75,$K$2:K75)</f>
        <v>53</v>
      </c>
      <c r="N75" s="6">
        <f>IFERROR(VLOOKUP(C75,Kurse!$A$2:$B$101,2,FALSE()),0)</f>
        <v>97119</v>
      </c>
      <c r="O75" s="28">
        <f t="shared" si="12"/>
        <v>15.636159000000001</v>
      </c>
      <c r="P75" s="27">
        <f>IF(ISNUMBER(O75),SUMIFS($O$2:O75,$C$2:C75,C75),"")</f>
        <v>54.989748990000002</v>
      </c>
      <c r="Q75" s="10">
        <f t="shared" si="10"/>
        <v>0.63615899999999925</v>
      </c>
      <c r="R75" s="29">
        <f t="shared" si="11"/>
        <v>4.2410599999999944E-2</v>
      </c>
      <c r="S75" s="3" t="s">
        <v>24</v>
      </c>
      <c r="T75" s="12" t="s">
        <v>28</v>
      </c>
    </row>
    <row r="76" spans="1:20" ht="15.75" customHeight="1">
      <c r="A76" s="1">
        <v>45847</v>
      </c>
      <c r="B76" s="2">
        <v>6.805555555555555E-2</v>
      </c>
      <c r="C76" s="3" t="s">
        <v>47</v>
      </c>
      <c r="D76" s="3" t="s">
        <v>48</v>
      </c>
      <c r="E76" s="40" t="s">
        <v>22</v>
      </c>
      <c r="F76" s="4">
        <v>21.787110999999999</v>
      </c>
      <c r="G76" s="26">
        <f>SUMIF($C$2:C76,C76,$F$2:F76)</f>
        <v>24.650139999999997</v>
      </c>
      <c r="H76" s="6">
        <v>0.45761000000000002</v>
      </c>
      <c r="I76" s="7">
        <f t="shared" si="7"/>
        <v>9.969999864710001</v>
      </c>
      <c r="J76" s="6">
        <v>3.000013529E-2</v>
      </c>
      <c r="K76" s="6">
        <f t="shared" si="8"/>
        <v>10.000000000000002</v>
      </c>
      <c r="L76" s="3" t="s">
        <v>23</v>
      </c>
      <c r="M76" s="6">
        <f>SUMIF($C$2:C76,C76,$K$2:K76)</f>
        <v>60.668669131199991</v>
      </c>
      <c r="N76" s="6">
        <f>IFERROR(VLOOKUP(C76,Kurse!$A$2:$B$101,2,FALSE()),0)</f>
        <v>0.56796800000000003</v>
      </c>
      <c r="O76" s="28">
        <f t="shared" si="12"/>
        <v>12.374381860448</v>
      </c>
      <c r="P76" s="27">
        <f>IF(ISNUMBER(O76),SUMIFS($O$2:O76,$C$2:C76,C76),"")</f>
        <v>14.00049071551998</v>
      </c>
      <c r="Q76" s="10">
        <f t="shared" si="10"/>
        <v>2.3743818604479987</v>
      </c>
      <c r="R76" s="29">
        <f t="shared" si="11"/>
        <v>0.23743818604479983</v>
      </c>
      <c r="S76" s="3" t="s">
        <v>24</v>
      </c>
      <c r="T76" s="12" t="s">
        <v>28</v>
      </c>
    </row>
    <row r="77" spans="1:20" ht="15.75" customHeight="1">
      <c r="A77" s="1">
        <v>45844</v>
      </c>
      <c r="B77" s="2">
        <v>9.7222222222222224E-2</v>
      </c>
      <c r="C77" s="3" t="s">
        <v>26</v>
      </c>
      <c r="D77" s="3" t="s">
        <v>27</v>
      </c>
      <c r="E77" s="35" t="s">
        <v>44</v>
      </c>
      <c r="F77" s="4">
        <v>-4.74033203840824E-4</v>
      </c>
      <c r="G77" s="26">
        <f>SUMIF($C$2:C77,C77,$F$2:F77)</f>
        <v>4.6553436796159177E-2</v>
      </c>
      <c r="H77" s="6">
        <v>2273.6999999999998</v>
      </c>
      <c r="I77" s="7">
        <f t="shared" si="7"/>
        <v>-1.0778092955728815</v>
      </c>
      <c r="J77" s="6">
        <v>5.6400000000000002E-7</v>
      </c>
      <c r="K77" s="6">
        <f t="shared" si="8"/>
        <v>-1.0778098595728816</v>
      </c>
      <c r="L77" s="3" t="s">
        <v>63</v>
      </c>
      <c r="M77" s="6">
        <f>SUMIF($C$2:C77,C77,$K$2:K77)</f>
        <v>105.66538796242712</v>
      </c>
      <c r="N77" s="6">
        <f>IFERROR(VLOOKUP(C77,Kurse!$A$2:$B$101,2,FALSE()),0)</f>
        <v>3531.33</v>
      </c>
      <c r="O77" s="28">
        <f t="shared" si="12"/>
        <v>-1.6739676737192171</v>
      </c>
      <c r="P77" s="27">
        <f>IF(ISNUMBER(O77),SUMIFS($O$2:O77,$C$2:C77,C77),"")</f>
        <v>164.3955479613808</v>
      </c>
      <c r="Q77" s="10">
        <f t="shared" si="10"/>
        <v>-0.59615781414633551</v>
      </c>
      <c r="R77" s="29">
        <f t="shared" si="11"/>
        <v>0.55311965171907329</v>
      </c>
      <c r="S77" s="3" t="s">
        <v>51</v>
      </c>
      <c r="T77" s="12" t="s">
        <v>64</v>
      </c>
    </row>
    <row r="78" spans="1:20" ht="15.75" customHeight="1">
      <c r="A78" s="1">
        <v>45886</v>
      </c>
      <c r="B78" s="2">
        <v>0.98541666666666672</v>
      </c>
      <c r="C78" s="3" t="s">
        <v>20</v>
      </c>
      <c r="D78" s="3" t="s">
        <v>21</v>
      </c>
      <c r="E78" s="40" t="s">
        <v>22</v>
      </c>
      <c r="F78" s="4">
        <v>1.4881000000000001E-4</v>
      </c>
      <c r="G78" s="26">
        <f>SUMIF($C$2:C78,C78,$F$2:F78)</f>
        <v>7.1501999999999991E-4</v>
      </c>
      <c r="H78" s="6">
        <v>100530</v>
      </c>
      <c r="I78" s="7">
        <f t="shared" si="7"/>
        <v>14.959869300000001</v>
      </c>
      <c r="J78" s="6">
        <v>4.0130699999999998E-2</v>
      </c>
      <c r="K78" s="6">
        <f t="shared" si="8"/>
        <v>15.000000000000002</v>
      </c>
      <c r="L78" s="3" t="s">
        <v>23</v>
      </c>
      <c r="M78" s="6">
        <f>SUMIF($C$2:C78,C78,$K$2:K78)</f>
        <v>68</v>
      </c>
      <c r="N78" s="6">
        <f>IFERROR(VLOOKUP(C78,Kurse!$A$2:$B$101,2,FALSE()),0)</f>
        <v>97119</v>
      </c>
      <c r="O78" s="28">
        <f t="shared" si="12"/>
        <v>14.45227839</v>
      </c>
      <c r="P78" s="27">
        <f>IF(ISNUMBER(O78),SUMIFS($O$2:O78,$C$2:C78,C78),"")</f>
        <v>69.442027379999999</v>
      </c>
      <c r="Q78" s="10">
        <f t="shared" si="10"/>
        <v>-0.54772161000000175</v>
      </c>
      <c r="R78" s="29">
        <f t="shared" si="11"/>
        <v>-3.6514774000000111E-2</v>
      </c>
      <c r="S78" s="3" t="s">
        <v>24</v>
      </c>
      <c r="T78" s="12" t="s">
        <v>60</v>
      </c>
    </row>
    <row r="79" spans="1:20" ht="15.75" customHeight="1">
      <c r="A79" s="1">
        <v>45886</v>
      </c>
      <c r="B79" s="2">
        <v>0.9868055555555556</v>
      </c>
      <c r="C79" s="3" t="s">
        <v>34</v>
      </c>
      <c r="D79" s="3" t="s">
        <v>35</v>
      </c>
      <c r="E79" s="40" t="s">
        <v>22</v>
      </c>
      <c r="F79" s="4">
        <v>0.15256104000000001</v>
      </c>
      <c r="G79" s="26">
        <f>SUMIF($C$2:C79,C79,$F$2:F79)</f>
        <v>0.50325046000000007</v>
      </c>
      <c r="H79" s="6">
        <v>163.41</v>
      </c>
      <c r="I79" s="7">
        <f t="shared" si="7"/>
        <v>24.929999546400001</v>
      </c>
      <c r="J79" s="6">
        <v>7.0000453599999998E-2</v>
      </c>
      <c r="K79" s="6">
        <f t="shared" si="8"/>
        <v>25</v>
      </c>
      <c r="L79" s="3" t="s">
        <v>23</v>
      </c>
      <c r="M79" s="6">
        <f>SUMIF($C$2:C79,C79,$K$2:K79)</f>
        <v>75</v>
      </c>
      <c r="N79" s="6">
        <f>IFERROR(VLOOKUP(C79,Kurse!$A$2:$B$101,2,FALSE()),0)</f>
        <v>178.1</v>
      </c>
      <c r="O79" s="28">
        <f t="shared" si="12"/>
        <v>27.171121224</v>
      </c>
      <c r="P79" s="27">
        <f>IF(ISNUMBER(O79),SUMIFS($O$2:O79,$C$2:C79,C79),"")</f>
        <v>89.628906925999999</v>
      </c>
      <c r="Q79" s="10">
        <f t="shared" si="10"/>
        <v>2.1711212240000002</v>
      </c>
      <c r="R79" s="29">
        <f t="shared" si="11"/>
        <v>8.6844848960000012E-2</v>
      </c>
      <c r="S79" s="3" t="s">
        <v>24</v>
      </c>
      <c r="T79" s="12" t="s">
        <v>28</v>
      </c>
    </row>
    <row r="80" spans="1:20" ht="15.75" customHeight="1">
      <c r="A80" s="1">
        <v>45887</v>
      </c>
      <c r="B80" s="2">
        <v>0.1645833333333333</v>
      </c>
      <c r="C80" s="3" t="s">
        <v>26</v>
      </c>
      <c r="D80" s="3" t="s">
        <v>27</v>
      </c>
      <c r="E80" s="40" t="s">
        <v>22</v>
      </c>
      <c r="F80" s="4">
        <v>1.062187E-2</v>
      </c>
      <c r="G80" s="26">
        <f>SUMIF($C$2:C80,C80,$F$2:F80)</f>
        <v>5.7175306796159175E-2</v>
      </c>
      <c r="H80" s="6">
        <v>3756.4</v>
      </c>
      <c r="I80" s="7">
        <f t="shared" si="7"/>
        <v>39.899992468000001</v>
      </c>
      <c r="J80" s="6">
        <v>0.100007532</v>
      </c>
      <c r="K80" s="6">
        <f t="shared" si="8"/>
        <v>40</v>
      </c>
      <c r="L80" s="3" t="s">
        <v>23</v>
      </c>
      <c r="M80" s="6">
        <f>SUMIF($C$2:C80,C80,$K$2:K80)</f>
        <v>145.66538796242713</v>
      </c>
      <c r="N80" s="6">
        <f>IFERROR(VLOOKUP(C80,Kurse!$A$2:$B$101,2,FALSE()),0)</f>
        <v>3531.33</v>
      </c>
      <c r="O80" s="28">
        <f t="shared" si="12"/>
        <v>37.509328187100003</v>
      </c>
      <c r="P80" s="27">
        <f>IF(ISNUMBER(O80),SUMIFS($O$2:O80,$C$2:C80,C80),"")</f>
        <v>201.90487614848081</v>
      </c>
      <c r="Q80" s="10">
        <f t="shared" si="10"/>
        <v>-2.490671812899997</v>
      </c>
      <c r="R80" s="29">
        <f t="shared" si="11"/>
        <v>-6.2266795322499922E-2</v>
      </c>
      <c r="S80" s="3" t="s">
        <v>24</v>
      </c>
      <c r="T80" s="12" t="s">
        <v>28</v>
      </c>
    </row>
    <row r="81" spans="1:20" ht="15.75" customHeight="1">
      <c r="A81" s="1">
        <v>45886</v>
      </c>
      <c r="B81" s="2">
        <v>0.98750000000000004</v>
      </c>
      <c r="C81" s="3" t="s">
        <v>47</v>
      </c>
      <c r="D81" s="3" t="s">
        <v>48</v>
      </c>
      <c r="E81" s="40" t="s">
        <v>22</v>
      </c>
      <c r="F81" s="4">
        <v>17.769977000000001</v>
      </c>
      <c r="G81" s="26">
        <f>SUMIF($C$2:C81,C81,$F$2:F81)</f>
        <v>42.420116999999998</v>
      </c>
      <c r="H81" s="6">
        <v>0.72931999999999997</v>
      </c>
      <c r="I81" s="7">
        <f t="shared" si="7"/>
        <v>12.95999962564</v>
      </c>
      <c r="J81" s="34">
        <v>4.000037436E-2</v>
      </c>
      <c r="K81" s="6">
        <f t="shared" si="8"/>
        <v>13</v>
      </c>
      <c r="L81" s="3" t="s">
        <v>23</v>
      </c>
      <c r="M81" s="6">
        <f>SUMIF($C$2:C81,C81,$K$2:K81)</f>
        <v>73.668669131199991</v>
      </c>
      <c r="N81" s="6">
        <f>IFERROR(VLOOKUP(C81,Kurse!$A$2:$B$101,2,FALSE()),0)</f>
        <v>0.56796800000000003</v>
      </c>
      <c r="O81" s="28">
        <f t="shared" si="12"/>
        <v>10.092778296736</v>
      </c>
      <c r="P81" s="27">
        <f>IF(ISNUMBER(O81),SUMIFS($O$2:O81,$C$2:C81,C81),"")</f>
        <v>24.09326901225598</v>
      </c>
      <c r="Q81" s="10">
        <f t="shared" si="10"/>
        <v>-2.9072217032639998</v>
      </c>
      <c r="R81" s="29">
        <f t="shared" si="11"/>
        <v>-0.22363243871261537</v>
      </c>
      <c r="S81" s="3" t="s">
        <v>24</v>
      </c>
      <c r="T81" s="12" t="s">
        <v>28</v>
      </c>
    </row>
    <row r="82" spans="1:20" ht="15.75" customHeight="1">
      <c r="A82" s="1">
        <v>45902</v>
      </c>
      <c r="B82" s="2">
        <v>0.1583333333333333</v>
      </c>
      <c r="C82" s="3" t="s">
        <v>20</v>
      </c>
      <c r="D82" s="3" t="s">
        <v>21</v>
      </c>
      <c r="E82" s="40" t="s">
        <v>22</v>
      </c>
      <c r="F82" s="4">
        <v>1.5975000000000001E-4</v>
      </c>
      <c r="G82" s="26">
        <f>SUMIF($C$2:C82,C82,$F$2:F82)</f>
        <v>8.7476999999999997E-4</v>
      </c>
      <c r="H82" s="6">
        <v>93643</v>
      </c>
      <c r="I82" s="7">
        <f t="shared" si="7"/>
        <v>14.959469250000001</v>
      </c>
      <c r="J82" s="6">
        <v>4.0530749999999997E-2</v>
      </c>
      <c r="K82" s="6">
        <f t="shared" si="8"/>
        <v>15.000000000000002</v>
      </c>
      <c r="L82" s="3" t="s">
        <v>23</v>
      </c>
      <c r="M82" s="6">
        <f>SUMIF($C$2:C82,C82,$K$2:K82)</f>
        <v>83</v>
      </c>
      <c r="N82" s="6">
        <f>IFERROR(VLOOKUP(C82,Kurse!$A$2:$B$101,2,FALSE()),0)</f>
        <v>97119</v>
      </c>
      <c r="O82" s="28">
        <f t="shared" si="12"/>
        <v>15.51476025</v>
      </c>
      <c r="P82" s="27">
        <f>IF(ISNUMBER(O82),SUMIFS($O$2:O82,$C$2:C82,C82),"")</f>
        <v>84.956787629999994</v>
      </c>
      <c r="Q82" s="10">
        <f t="shared" si="10"/>
        <v>0.51476024999999836</v>
      </c>
      <c r="R82" s="29">
        <f t="shared" si="11"/>
        <v>3.4317349999999885E-2</v>
      </c>
      <c r="S82" s="3" t="s">
        <v>24</v>
      </c>
      <c r="T82" s="12" t="s">
        <v>28</v>
      </c>
    </row>
    <row r="83" spans="1:20" ht="15.75" customHeight="1">
      <c r="A83" s="1">
        <v>45902</v>
      </c>
      <c r="B83" s="2">
        <v>0.1590277777777778</v>
      </c>
      <c r="C83" s="3" t="s">
        <v>26</v>
      </c>
      <c r="D83" s="3" t="s">
        <v>27</v>
      </c>
      <c r="E83" s="40" t="s">
        <v>22</v>
      </c>
      <c r="F83" s="4">
        <v>9.4196000000000002E-3</v>
      </c>
      <c r="G83" s="26">
        <f>SUMIF($C$2:C83,C83,$F$2:F83)</f>
        <v>6.6594906796159176E-2</v>
      </c>
      <c r="H83" s="6">
        <v>3706.1</v>
      </c>
      <c r="I83" s="7">
        <f t="shared" si="7"/>
        <v>34.909979559999996</v>
      </c>
      <c r="J83" s="6">
        <v>9.0020439999999993E-2</v>
      </c>
      <c r="K83" s="6">
        <f t="shared" si="8"/>
        <v>35</v>
      </c>
      <c r="L83" s="3" t="s">
        <v>23</v>
      </c>
      <c r="M83" s="6">
        <f>SUMIF($C$2:C83,C83,$K$2:K83)</f>
        <v>180.66538796242713</v>
      </c>
      <c r="N83" s="6">
        <f>IFERROR(VLOOKUP(C83,Kurse!$A$2:$B$101,2,FALSE()),0)</f>
        <v>3531.33</v>
      </c>
      <c r="O83" s="28">
        <f t="shared" si="12"/>
        <v>33.263716068000001</v>
      </c>
      <c r="P83" s="27">
        <f>IF(ISNUMBER(O83),SUMIFS($O$2:O83,$C$2:C83,C83),"")</f>
        <v>235.16859221648082</v>
      </c>
      <c r="Q83" s="10">
        <f t="shared" si="10"/>
        <v>-1.7362839319999992</v>
      </c>
      <c r="R83" s="29">
        <f t="shared" si="11"/>
        <v>-4.9608112342857121E-2</v>
      </c>
      <c r="S83" s="3" t="s">
        <v>24</v>
      </c>
      <c r="T83" s="12" t="s">
        <v>28</v>
      </c>
    </row>
    <row r="84" spans="1:20" ht="15.75" customHeight="1">
      <c r="A84" s="1">
        <v>45902</v>
      </c>
      <c r="B84" s="2">
        <v>0.15972222222222221</v>
      </c>
      <c r="C84" s="3" t="s">
        <v>47</v>
      </c>
      <c r="D84" s="3" t="s">
        <v>48</v>
      </c>
      <c r="E84" s="40" t="s">
        <v>22</v>
      </c>
      <c r="F84" s="4">
        <v>16.205058000000001</v>
      </c>
      <c r="G84" s="26">
        <f>SUMIF($C$2:C84,C84,$F$2:F84)</f>
        <v>58.625174999999999</v>
      </c>
      <c r="H84" s="6">
        <v>0.61524000000000001</v>
      </c>
      <c r="I84" s="7">
        <f t="shared" si="7"/>
        <v>9.9699998839200017</v>
      </c>
      <c r="J84" s="6">
        <v>3.000011608E-2</v>
      </c>
      <c r="K84" s="6">
        <f t="shared" si="8"/>
        <v>10.000000000000002</v>
      </c>
      <c r="L84" s="3" t="s">
        <v>23</v>
      </c>
      <c r="M84" s="6">
        <f>SUMIF($C$2:C84,C84,$K$2:K84)</f>
        <v>83.668669131199991</v>
      </c>
      <c r="N84" s="6">
        <f>IFERROR(VLOOKUP(C84,Kurse!$A$2:$B$101,2,FALSE()),0)</f>
        <v>0.56796800000000003</v>
      </c>
      <c r="O84" s="28">
        <f t="shared" si="12"/>
        <v>9.2039543821440013</v>
      </c>
      <c r="P84" s="27">
        <f>IF(ISNUMBER(O84),SUMIFS($O$2:O84,$C$2:C84,C84),"")</f>
        <v>33.297223394399978</v>
      </c>
      <c r="Q84" s="10">
        <f t="shared" si="10"/>
        <v>-0.79604561785600048</v>
      </c>
      <c r="R84" s="29">
        <f t="shared" si="11"/>
        <v>-7.9604561785600034E-2</v>
      </c>
      <c r="S84" s="3" t="s">
        <v>24</v>
      </c>
      <c r="T84" s="12" t="s">
        <v>28</v>
      </c>
    </row>
    <row r="85" spans="1:20" ht="15.75" customHeight="1">
      <c r="A85" s="1">
        <v>45902</v>
      </c>
      <c r="B85" s="2">
        <v>0.16180555555555559</v>
      </c>
      <c r="C85" s="3" t="s">
        <v>34</v>
      </c>
      <c r="D85" s="3" t="s">
        <v>35</v>
      </c>
      <c r="E85" s="40" t="s">
        <v>22</v>
      </c>
      <c r="F85" s="4">
        <v>8.1771319999999995E-2</v>
      </c>
      <c r="G85" s="26">
        <f>SUMIF($C$2:C85,C85,$F$2:F85)</f>
        <v>0.58502178000000005</v>
      </c>
      <c r="H85" s="6">
        <v>170.72</v>
      </c>
      <c r="I85" s="7">
        <f t="shared" si="7"/>
        <v>13.9599997504</v>
      </c>
      <c r="J85" s="6">
        <v>4.0000249600000003E-2</v>
      </c>
      <c r="K85" s="6">
        <f t="shared" si="8"/>
        <v>14</v>
      </c>
      <c r="L85" s="3" t="s">
        <v>23</v>
      </c>
      <c r="M85" s="6">
        <f>SUMIF($C$2:C85,C85,$K$2:K85)</f>
        <v>89</v>
      </c>
      <c r="N85" s="6">
        <f>IFERROR(VLOOKUP(C85,Kurse!$A$2:$B$101,2,FALSE()),0)</f>
        <v>178.1</v>
      </c>
      <c r="O85" s="28">
        <f t="shared" si="12"/>
        <v>14.563472091999998</v>
      </c>
      <c r="P85" s="27">
        <f>IF(ISNUMBER(O85),SUMIFS($O$2:O85,$C$2:C85,C85),"")</f>
        <v>104.192379018</v>
      </c>
      <c r="Q85" s="10">
        <f t="shared" si="10"/>
        <v>0.56347209199999782</v>
      </c>
      <c r="R85" s="29">
        <f t="shared" si="11"/>
        <v>4.0248006571428414E-2</v>
      </c>
      <c r="S85" s="3" t="s">
        <v>24</v>
      </c>
      <c r="T85" s="12" t="s">
        <v>28</v>
      </c>
    </row>
    <row r="86" spans="1:20" ht="15.75" customHeight="1">
      <c r="A86" s="1">
        <v>45913</v>
      </c>
      <c r="B86" s="2">
        <v>0.1083333333333333</v>
      </c>
      <c r="C86" s="3" t="s">
        <v>26</v>
      </c>
      <c r="D86" s="3" t="s">
        <v>27</v>
      </c>
      <c r="E86" s="35" t="s">
        <v>44</v>
      </c>
      <c r="F86" s="4">
        <v>-2.0043789999999999E-2</v>
      </c>
      <c r="G86" s="26">
        <f>SUMIF($C$2:C86,C86,$F$2:F86)</f>
        <v>4.6551116796159177E-2</v>
      </c>
      <c r="H86" s="6">
        <v>4004.3</v>
      </c>
      <c r="I86" s="7">
        <f t="shared" si="7"/>
        <v>-80.261348296999998</v>
      </c>
      <c r="J86" s="41">
        <v>0.20134829700000001</v>
      </c>
      <c r="K86" s="6">
        <f t="shared" si="8"/>
        <v>-80.462696593999993</v>
      </c>
      <c r="L86" s="3" t="s">
        <v>23</v>
      </c>
      <c r="M86" s="6">
        <f>SUMIF($C$2:C86,C86,$K$2:K86)</f>
        <v>100.20269136842714</v>
      </c>
      <c r="N86" s="6">
        <f>IFERROR(VLOOKUP(C86,Kurse!$A$2:$B$101,2,FALSE()),0)</f>
        <v>3531.33</v>
      </c>
      <c r="O86" s="28">
        <f t="shared" si="12"/>
        <v>-70.781236940699998</v>
      </c>
      <c r="P86" s="27">
        <f>IF(ISNUMBER(O86),SUMIFS($O$2:O86,$C$2:C86,C86),"")</f>
        <v>164.38735527578081</v>
      </c>
      <c r="Q86" s="10">
        <f t="shared" si="10"/>
        <v>9.6814596532999957</v>
      </c>
      <c r="R86" s="29">
        <f t="shared" si="11"/>
        <v>-0.12032233647538393</v>
      </c>
      <c r="S86" s="3" t="s">
        <v>51</v>
      </c>
      <c r="T86" s="12" t="s">
        <v>51</v>
      </c>
    </row>
    <row r="87" spans="1:20" ht="15.75" customHeight="1">
      <c r="A87" s="1">
        <v>45913</v>
      </c>
      <c r="B87" s="2">
        <v>0.1083333333333333</v>
      </c>
      <c r="C87" s="3" t="s">
        <v>34</v>
      </c>
      <c r="D87" s="3" t="s">
        <v>35</v>
      </c>
      <c r="E87" s="35" t="s">
        <v>44</v>
      </c>
      <c r="F87" s="4">
        <v>-8.1790199999999993E-2</v>
      </c>
      <c r="G87" s="26">
        <f>SUMIF($C$2:C87,C87,$F$2:F87)</f>
        <v>0.50323158000000001</v>
      </c>
      <c r="H87" s="6">
        <v>207.15</v>
      </c>
      <c r="I87" s="7">
        <f t="shared" si="7"/>
        <v>-16.942839929999998</v>
      </c>
      <c r="J87" s="41">
        <v>4.2839929999999998E-2</v>
      </c>
      <c r="K87" s="6">
        <f t="shared" si="8"/>
        <v>-16.985679859999998</v>
      </c>
      <c r="L87" s="3" t="s">
        <v>23</v>
      </c>
      <c r="M87" s="6">
        <f>SUMIF($C$2:C87,C87,$K$2:K87)</f>
        <v>72.014320139999995</v>
      </c>
      <c r="N87" s="6">
        <f>IFERROR(VLOOKUP(C87,Kurse!$A$2:$B$101,2,FALSE()),0)</f>
        <v>178.1</v>
      </c>
      <c r="O87" s="28">
        <f t="shared" si="12"/>
        <v>-14.566834619999998</v>
      </c>
      <c r="P87" s="27">
        <f>IF(ISNUMBER(O87),SUMIFS($O$2:O87,$C$2:C87,C87),"")</f>
        <v>89.625544398000002</v>
      </c>
      <c r="Q87" s="10">
        <f t="shared" si="10"/>
        <v>2.4188452399999996</v>
      </c>
      <c r="R87" s="29">
        <f t="shared" si="11"/>
        <v>-0.14240497053616316</v>
      </c>
      <c r="S87" s="3" t="s">
        <v>51</v>
      </c>
      <c r="T87" s="12" t="s">
        <v>51</v>
      </c>
    </row>
    <row r="88" spans="1:20" ht="15.75" customHeight="1">
      <c r="A88" s="1">
        <v>45913</v>
      </c>
      <c r="B88" s="2">
        <v>0.1083333333333333</v>
      </c>
      <c r="C88" s="3" t="s">
        <v>47</v>
      </c>
      <c r="D88" s="3" t="s">
        <v>48</v>
      </c>
      <c r="E88" s="35" t="s">
        <v>44</v>
      </c>
      <c r="F88" s="4">
        <v>-16.208144000000001</v>
      </c>
      <c r="G88" s="26">
        <f>SUMIF($C$2:C88,C88,$F$2:F88)</f>
        <v>42.417030999999994</v>
      </c>
      <c r="H88" s="6">
        <v>0.65761999999999998</v>
      </c>
      <c r="I88" s="7">
        <f t="shared" si="7"/>
        <v>-10.658799657279999</v>
      </c>
      <c r="J88" s="41">
        <v>2.8799657280000002E-2</v>
      </c>
      <c r="K88" s="6">
        <f t="shared" si="8"/>
        <v>-10.68759931456</v>
      </c>
      <c r="L88" s="3" t="s">
        <v>23</v>
      </c>
      <c r="M88" s="6">
        <f>SUMIF($C$2:C88,C88,$K$2:K88)</f>
        <v>72.981069816639987</v>
      </c>
      <c r="N88" s="6">
        <f>IFERROR(VLOOKUP(C88,Kurse!$A$2:$B$101,2,FALSE()),0)</f>
        <v>0.56796800000000003</v>
      </c>
      <c r="O88" s="28">
        <f t="shared" si="12"/>
        <v>-9.2057071313920016</v>
      </c>
      <c r="P88" s="27">
        <f>IF(ISNUMBER(O88),SUMIFS($O$2:O88,$C$2:C88,C88),"")</f>
        <v>24.091516263007975</v>
      </c>
      <c r="Q88" s="10">
        <f t="shared" si="10"/>
        <v>1.4818921831679983</v>
      </c>
      <c r="R88" s="29">
        <f t="shared" si="11"/>
        <v>-0.13865529007521618</v>
      </c>
      <c r="S88" s="3" t="s">
        <v>51</v>
      </c>
      <c r="T88" s="12" t="s">
        <v>51</v>
      </c>
    </row>
    <row r="89" spans="1:20" ht="15.75" customHeight="1">
      <c r="A89" s="1">
        <v>45913</v>
      </c>
      <c r="B89" s="2">
        <v>0.1083333333333333</v>
      </c>
      <c r="C89" s="3" t="s">
        <v>20</v>
      </c>
      <c r="D89" s="3" t="s">
        <v>21</v>
      </c>
      <c r="E89" s="35" t="s">
        <v>44</v>
      </c>
      <c r="F89" s="4">
        <v>-1.5975000000000001E-4</v>
      </c>
      <c r="G89" s="26">
        <f>SUMIF($C$2:C89,C89,$F$2:F89)</f>
        <v>7.1502000000000002E-4</v>
      </c>
      <c r="H89" s="6">
        <v>98897</v>
      </c>
      <c r="I89" s="7">
        <f t="shared" si="7"/>
        <v>-15.79879575</v>
      </c>
      <c r="J89" s="41">
        <v>4.8795749999999999E-2</v>
      </c>
      <c r="K89" s="6">
        <f t="shared" si="8"/>
        <v>-15.8475915</v>
      </c>
      <c r="L89" s="3" t="s">
        <v>23</v>
      </c>
      <c r="M89" s="6">
        <f>SUMIF($C$2:C89,C89,$K$2:K89)</f>
        <v>67.152408500000007</v>
      </c>
      <c r="N89" s="6">
        <f>IFERROR(VLOOKUP(C89,Kurse!$A$2:$B$101,2,FALSE()),0)</f>
        <v>97119</v>
      </c>
      <c r="O89" s="28">
        <f t="shared" si="12"/>
        <v>-15.51476025</v>
      </c>
      <c r="P89" s="27">
        <f>IF(ISNUMBER(O89),SUMIFS($O$2:O89,$C$2:C89,C89),"")</f>
        <v>69.442027379999999</v>
      </c>
      <c r="Q89" s="10">
        <f t="shared" si="10"/>
        <v>0.33283124999999991</v>
      </c>
      <c r="R89" s="29">
        <f t="shared" si="11"/>
        <v>-2.1002008412445507E-2</v>
      </c>
      <c r="S89" s="3" t="s">
        <v>51</v>
      </c>
      <c r="T89" s="12" t="s">
        <v>51</v>
      </c>
    </row>
    <row r="90" spans="1:20" ht="15.75" customHeight="1">
      <c r="A90" s="1">
        <v>45914</v>
      </c>
      <c r="B90" s="2">
        <v>0.46875</v>
      </c>
      <c r="C90" s="3" t="s">
        <v>34</v>
      </c>
      <c r="D90" s="3" t="s">
        <v>35</v>
      </c>
      <c r="E90" s="35" t="s">
        <v>44</v>
      </c>
      <c r="F90" s="4">
        <v>-0.14855604</v>
      </c>
      <c r="G90" s="26">
        <f>SUMIF($C$2:C90,C90,$F$2:F90)</f>
        <v>0.35467554000000001</v>
      </c>
      <c r="H90" s="6">
        <v>209.49</v>
      </c>
      <c r="I90" s="7">
        <f t="shared" si="7"/>
        <v>-31.121004819600003</v>
      </c>
      <c r="J90" s="42">
        <v>8.10048196E-2</v>
      </c>
      <c r="K90" s="6">
        <f t="shared" si="8"/>
        <v>-31.202009639200003</v>
      </c>
      <c r="L90" s="3" t="s">
        <v>23</v>
      </c>
      <c r="M90" s="6">
        <f>SUMIF($C$2:C90,C90,$K$2:K90)</f>
        <v>40.812310500799995</v>
      </c>
      <c r="N90" s="6">
        <f>IFERROR(VLOOKUP(C90,Kurse!$A$2:$B$101,2,FALSE()),0)</f>
        <v>178.1</v>
      </c>
      <c r="O90" s="28">
        <f t="shared" si="12"/>
        <v>-26.457830724000001</v>
      </c>
      <c r="P90" s="27">
        <f>IF(ISNUMBER(O90),SUMIFS($O$2:O90,$C$2:C90,C90),"")</f>
        <v>63.167713673999998</v>
      </c>
      <c r="Q90" s="10">
        <f t="shared" si="10"/>
        <v>4.7441789152000027</v>
      </c>
      <c r="R90" s="29">
        <f t="shared" si="11"/>
        <v>-0.15204722292117206</v>
      </c>
      <c r="S90" s="3" t="s">
        <v>51</v>
      </c>
      <c r="T90" s="12" t="s">
        <v>51</v>
      </c>
    </row>
    <row r="91" spans="1:20" ht="15.75" customHeight="1">
      <c r="A91" s="1">
        <v>45917</v>
      </c>
      <c r="B91" s="2">
        <v>0.46666666666666667</v>
      </c>
      <c r="C91" s="3" t="s">
        <v>47</v>
      </c>
      <c r="D91" s="3" t="s">
        <v>48</v>
      </c>
      <c r="E91" s="40" t="s">
        <v>22</v>
      </c>
      <c r="F91" s="4">
        <v>15.373464999999999</v>
      </c>
      <c r="G91" s="26">
        <f>SUMIF($C$2:C91,C91,$F$2:F91)</f>
        <v>57.79049599999999</v>
      </c>
      <c r="H91" s="6">
        <v>0.64851999999999999</v>
      </c>
      <c r="I91" s="7">
        <f t="shared" si="7"/>
        <v>9.9699995218000002</v>
      </c>
      <c r="J91" s="42">
        <v>3.00004782E-2</v>
      </c>
      <c r="K91" s="6">
        <f t="shared" si="8"/>
        <v>10</v>
      </c>
      <c r="L91" s="3" t="s">
        <v>23</v>
      </c>
      <c r="M91" s="6">
        <f>SUMIF($C$2:C91,C91,$K$2:K91)</f>
        <v>82.981069816639987</v>
      </c>
      <c r="N91" s="6">
        <f>IFERROR(VLOOKUP(C91,Kurse!$A$2:$B$101,2,FALSE()),0)</f>
        <v>0.56796800000000003</v>
      </c>
      <c r="O91" s="28">
        <f t="shared" si="12"/>
        <v>8.7316361691199997</v>
      </c>
      <c r="P91" s="27">
        <f>IF(ISNUMBER(O91),SUMIFS($O$2:O91,$C$2:C91,C91),"")</f>
        <v>32.823152432127976</v>
      </c>
      <c r="Q91" s="10">
        <f t="shared" si="10"/>
        <v>-1.2683638308800003</v>
      </c>
      <c r="R91" s="29">
        <f t="shared" si="11"/>
        <v>-0.12683638308800002</v>
      </c>
      <c r="S91" s="3" t="s">
        <v>24</v>
      </c>
      <c r="T91" s="12" t="s">
        <v>28</v>
      </c>
    </row>
    <row r="92" spans="1:20" ht="15.75" customHeight="1">
      <c r="A92" s="1">
        <v>45917</v>
      </c>
      <c r="B92" s="2">
        <v>0.46736111111111112</v>
      </c>
      <c r="C92" s="3" t="s">
        <v>26</v>
      </c>
      <c r="D92" s="3" t="s">
        <v>27</v>
      </c>
      <c r="E92" s="40" t="s">
        <v>22</v>
      </c>
      <c r="F92" s="4">
        <v>3.2228319999999998E-2</v>
      </c>
      <c r="G92" s="26">
        <f>SUMIF($C$2:C92,C92,$F$2:F92)</f>
        <v>7.8779436796159175E-2</v>
      </c>
      <c r="H92" s="6">
        <v>3806.9</v>
      </c>
      <c r="I92" s="7">
        <f t="shared" si="7"/>
        <v>122.689991408</v>
      </c>
      <c r="J92" s="6">
        <v>0.31000859200000003</v>
      </c>
      <c r="K92" s="6">
        <f t="shared" si="8"/>
        <v>123</v>
      </c>
      <c r="L92" s="3" t="s">
        <v>23</v>
      </c>
      <c r="M92" s="6">
        <f>SUMIF($C$2:C92,C92,$K$2:K92)</f>
        <v>223.20269136842714</v>
      </c>
      <c r="N92" s="6">
        <f>IFERROR(VLOOKUP(C92,Kurse!$A$2:$B$101,2,FALSE()),0)</f>
        <v>3531.33</v>
      </c>
      <c r="O92" s="28">
        <f t="shared" si="12"/>
        <v>113.80883326559999</v>
      </c>
      <c r="P92" s="27">
        <f>IF(ISNUMBER(O92),SUMIFS($O$2:O92,$C$2:C92,C92),"")</f>
        <v>278.19618854138082</v>
      </c>
      <c r="Q92" s="10">
        <f t="shared" si="10"/>
        <v>-9.1911667344000136</v>
      </c>
      <c r="R92" s="29">
        <f t="shared" si="11"/>
        <v>-7.4724932800000116E-2</v>
      </c>
      <c r="S92" s="3" t="s">
        <v>24</v>
      </c>
      <c r="T92" s="12" t="s">
        <v>28</v>
      </c>
    </row>
    <row r="93" spans="1:20" ht="15.75" customHeight="1">
      <c r="A93" s="1">
        <v>45917</v>
      </c>
      <c r="B93" s="2">
        <v>0.46736111111111112</v>
      </c>
      <c r="C93" s="3" t="s">
        <v>34</v>
      </c>
      <c r="D93" s="3" t="s">
        <v>35</v>
      </c>
      <c r="E93" s="40" t="s">
        <v>22</v>
      </c>
      <c r="F93" s="4">
        <v>0.40028089</v>
      </c>
      <c r="G93" s="26">
        <f>SUMIF($C$2:C93,C93,$F$2:F93)</f>
        <v>0.75495643000000001</v>
      </c>
      <c r="H93" s="6">
        <v>199.36</v>
      </c>
      <c r="I93" s="7">
        <f t="shared" si="7"/>
        <v>79.799998230400007</v>
      </c>
      <c r="J93" s="6">
        <v>0.20000176959999999</v>
      </c>
      <c r="K93" s="6">
        <f t="shared" si="8"/>
        <v>80</v>
      </c>
      <c r="L93" s="3" t="s">
        <v>23</v>
      </c>
      <c r="M93" s="6">
        <f>SUMIF($C$2:C93,C93,$K$2:K93)</f>
        <v>120.8123105008</v>
      </c>
      <c r="N93" s="6">
        <f>IFERROR(VLOOKUP(C93,Kurse!$A$2:$B$101,2,FALSE()),0)</f>
        <v>178.1</v>
      </c>
      <c r="O93" s="28">
        <f t="shared" si="12"/>
        <v>71.290026509</v>
      </c>
      <c r="P93" s="27">
        <f>IF(ISNUMBER(O93),SUMIFS($O$2:O93,$C$2:C93,C93),"")</f>
        <v>134.457740183</v>
      </c>
      <c r="Q93" s="10">
        <f t="shared" si="10"/>
        <v>-8.7099734909999995</v>
      </c>
      <c r="R93" s="29">
        <f t="shared" si="11"/>
        <v>-0.10887466863749999</v>
      </c>
      <c r="S93" s="3" t="s">
        <v>24</v>
      </c>
      <c r="T93" s="12" t="s">
        <v>28</v>
      </c>
    </row>
    <row r="94" spans="1:20" ht="15.75" customHeight="1">
      <c r="A94" s="1">
        <v>45917</v>
      </c>
      <c r="B94" s="2">
        <v>0.46805555555555561</v>
      </c>
      <c r="C94" s="3" t="s">
        <v>20</v>
      </c>
      <c r="D94" s="3" t="s">
        <v>21</v>
      </c>
      <c r="E94" s="40" t="s">
        <v>22</v>
      </c>
      <c r="F94" s="4">
        <v>2.0235000000000001E-4</v>
      </c>
      <c r="G94" s="26">
        <f>SUMIF($C$2:C94,C94,$F$2:F94)</f>
        <v>9.1737000000000003E-4</v>
      </c>
      <c r="H94" s="6">
        <v>98588</v>
      </c>
      <c r="I94" s="7">
        <f t="shared" si="7"/>
        <v>19.949281800000001</v>
      </c>
      <c r="J94" s="6">
        <v>5.0718199999999998E-2</v>
      </c>
      <c r="K94" s="6">
        <f t="shared" si="8"/>
        <v>20</v>
      </c>
      <c r="L94" s="3" t="s">
        <v>23</v>
      </c>
      <c r="M94" s="6">
        <f>SUMIF($C$2:C94,C94,$K$2:K94)</f>
        <v>87.152408500000007</v>
      </c>
      <c r="N94" s="6">
        <f>IFERROR(VLOOKUP(C94,Kurse!$A$2:$B$101,2,FALSE()),0)</f>
        <v>97119</v>
      </c>
      <c r="O94" s="28">
        <f t="shared" si="12"/>
        <v>19.652029650000003</v>
      </c>
      <c r="P94" s="27">
        <f>IF(ISNUMBER(O94),SUMIFS($O$2:O94,$C$2:C94,C94),"")</f>
        <v>89.094057030000002</v>
      </c>
      <c r="Q94" s="10">
        <f t="shared" si="10"/>
        <v>-0.3479703499999971</v>
      </c>
      <c r="R94" s="29">
        <f t="shared" si="11"/>
        <v>-1.7398517499999856E-2</v>
      </c>
      <c r="S94" s="3" t="s">
        <v>65</v>
      </c>
      <c r="T94" s="12" t="s">
        <v>28</v>
      </c>
    </row>
    <row r="95" spans="1:20" ht="15.75" customHeight="1">
      <c r="A95" s="1">
        <v>45922</v>
      </c>
      <c r="B95" s="2">
        <v>0.56944444444444442</v>
      </c>
      <c r="C95" s="3" t="s">
        <v>26</v>
      </c>
      <c r="D95" s="3" t="s">
        <v>27</v>
      </c>
      <c r="E95" s="3" t="s">
        <v>22</v>
      </c>
      <c r="F95" s="4">
        <v>2.8046500000000001E-3</v>
      </c>
      <c r="G95" s="26">
        <f>SUMIF($C$2:C95,C95,$F$2:F95)</f>
        <v>8.158408679615918E-2</v>
      </c>
      <c r="H95" s="6">
        <v>3554.8</v>
      </c>
      <c r="I95" s="7">
        <f t="shared" si="7"/>
        <v>9.9699698200000011</v>
      </c>
      <c r="J95" s="6">
        <v>3.003018E-2</v>
      </c>
      <c r="K95" s="6">
        <f t="shared" si="8"/>
        <v>10.000000000000002</v>
      </c>
      <c r="L95" s="3" t="s">
        <v>23</v>
      </c>
      <c r="M95" s="6">
        <f>SUMIF($C$2:C95,C95,$K$2:K95)</f>
        <v>233.20269136842714</v>
      </c>
      <c r="N95" s="6">
        <f>IFERROR(VLOOKUP(C95,Kurse!$A$2:$B$101,2,FALSE()),0)</f>
        <v>3531.33</v>
      </c>
      <c r="O95" s="28">
        <f t="shared" si="12"/>
        <v>9.9041446845000003</v>
      </c>
      <c r="P95" s="27">
        <f>IF(ISNUMBER(O95),SUMIFS($O$2:O95,$C$2:C95,C95),"")</f>
        <v>288.10033322588083</v>
      </c>
      <c r="Q95" s="10">
        <f t="shared" si="10"/>
        <v>-9.5855315500001481E-2</v>
      </c>
      <c r="R95" s="29">
        <f t="shared" si="11"/>
        <v>-9.5855315500001457E-3</v>
      </c>
      <c r="S95" s="3" t="s">
        <v>24</v>
      </c>
      <c r="T95" s="12" t="s">
        <v>28</v>
      </c>
    </row>
    <row r="96" spans="1:20" ht="15.75" customHeight="1">
      <c r="G96" s="26">
        <f>SUMIF($C$2:C96,C96,$F$2:F96)</f>
        <v>0</v>
      </c>
      <c r="I96" s="7">
        <f t="shared" si="7"/>
        <v>0</v>
      </c>
      <c r="K96" s="6">
        <f t="shared" si="8"/>
        <v>0</v>
      </c>
      <c r="M96" s="6">
        <f>SUMIF($C$2:C96,C96,$K$2:K96)</f>
        <v>0</v>
      </c>
      <c r="N96" s="6">
        <f>IFERROR(VLOOKUP(C96,Kurse!$A$2:$B$101,2,FALSE()),0)</f>
        <v>0</v>
      </c>
      <c r="O96" s="28">
        <f t="shared" si="12"/>
        <v>0</v>
      </c>
      <c r="P96" s="27">
        <f>IF(ISNUMBER(O96),SUMIFS($O$2:O96,$C$2:C96,C96),"")</f>
        <v>0</v>
      </c>
      <c r="Q96" s="10">
        <f t="shared" si="10"/>
        <v>0</v>
      </c>
      <c r="R96" s="29" t="str">
        <f t="shared" si="11"/>
        <v/>
      </c>
    </row>
    <row r="97" spans="7:18" ht="15.75" customHeight="1">
      <c r="G97" s="26">
        <f>SUMIF($C$2:C97,C97,$F$2:F97)</f>
        <v>0</v>
      </c>
      <c r="I97" s="7">
        <f t="shared" si="7"/>
        <v>0</v>
      </c>
      <c r="K97" s="6">
        <f t="shared" si="8"/>
        <v>0</v>
      </c>
      <c r="M97" s="6">
        <f>SUMIF($C$2:C97,C97,$K$2:K97)</f>
        <v>0</v>
      </c>
      <c r="N97" s="6">
        <f>IFERROR(VLOOKUP(C97,Kurse!$A$2:$B$101,2,FALSE()),0)</f>
        <v>0</v>
      </c>
      <c r="O97" s="28">
        <f t="shared" si="12"/>
        <v>0</v>
      </c>
      <c r="P97" s="27">
        <f>IF(ISNUMBER(O97),SUMIFS($O$2:O97,$C$2:C97,C97),"")</f>
        <v>0</v>
      </c>
      <c r="Q97" s="10">
        <f t="shared" si="10"/>
        <v>0</v>
      </c>
      <c r="R97" s="29" t="str">
        <f t="shared" si="11"/>
        <v/>
      </c>
    </row>
    <row r="98" spans="7:18" ht="15.75" customHeight="1">
      <c r="G98" s="26">
        <f>SUMIF($C$2:C98,C98,$F$2:F98)</f>
        <v>0</v>
      </c>
      <c r="I98" s="7">
        <f t="shared" si="7"/>
        <v>0</v>
      </c>
      <c r="K98" s="6">
        <f t="shared" si="8"/>
        <v>0</v>
      </c>
      <c r="M98" s="6">
        <f>SUMIF($C$2:C98,C98,$K$2:K98)</f>
        <v>0</v>
      </c>
      <c r="N98" s="6">
        <f>IFERROR(VLOOKUP(C98,Kurse!$A$2:$B$101,2,FALSE()),0)</f>
        <v>0</v>
      </c>
      <c r="O98" s="28">
        <f t="shared" si="12"/>
        <v>0</v>
      </c>
      <c r="P98" s="27">
        <f>IF(ISNUMBER(O98),SUMIFS($O$2:O98,$C$2:C98,C98),"")</f>
        <v>0</v>
      </c>
      <c r="Q98" s="10">
        <f t="shared" ref="Q98:Q129" si="13">IF(AND(ISNUMBER(O98),ISNUMBER(K98)),IF(O98=0,0,O98-K98),"")</f>
        <v>0</v>
      </c>
      <c r="R98" s="29" t="str">
        <f t="shared" si="11"/>
        <v/>
      </c>
    </row>
    <row r="99" spans="7:18" ht="15.75" customHeight="1">
      <c r="G99" s="26">
        <f>SUMIF($C$2:C99,C99,$F$2:F99)</f>
        <v>0</v>
      </c>
      <c r="I99" s="7">
        <f t="shared" si="7"/>
        <v>0</v>
      </c>
      <c r="K99" s="6">
        <f t="shared" si="8"/>
        <v>0</v>
      </c>
      <c r="M99" s="6">
        <f>SUMIF($C$2:C99,C99,$K$2:K99)</f>
        <v>0</v>
      </c>
      <c r="N99" s="6">
        <f>IFERROR(VLOOKUP(C99,Kurse!$A$2:$B$101,2,FALSE()),0)</f>
        <v>0</v>
      </c>
      <c r="O99" s="28">
        <f t="shared" si="12"/>
        <v>0</v>
      </c>
      <c r="P99" s="27">
        <f>IF(ISNUMBER(O99),SUMIFS($O$2:O99,$C$2:C99,C99),"")</f>
        <v>0</v>
      </c>
      <c r="Q99" s="10">
        <f t="shared" si="13"/>
        <v>0</v>
      </c>
      <c r="R99" s="29" t="str">
        <f t="shared" si="11"/>
        <v/>
      </c>
    </row>
    <row r="100" spans="7:18" ht="15.75" customHeight="1">
      <c r="G100" s="26">
        <f>SUMIF($C$2:C100,C100,$F$2:F100)</f>
        <v>0</v>
      </c>
      <c r="I100" s="7">
        <f t="shared" si="7"/>
        <v>0</v>
      </c>
      <c r="K100" s="6">
        <f t="shared" si="8"/>
        <v>0</v>
      </c>
      <c r="M100" s="6">
        <f>SUMIF($C$2:C100,C100,$K$2:K100)</f>
        <v>0</v>
      </c>
      <c r="N100" s="6">
        <f>IFERROR(VLOOKUP(C100,Kurse!$A$2:$B$101,2,FALSE()),0)</f>
        <v>0</v>
      </c>
      <c r="O100" s="28">
        <f t="shared" ref="O100:O131" si="14">IF(E100="Transfer – Out", 0, F100 * N100)</f>
        <v>0</v>
      </c>
      <c r="P100" s="27">
        <f>IF(ISNUMBER(O100), SUMIFS($O$2:O100, $C$2:C100, C100), "")</f>
        <v>0</v>
      </c>
      <c r="Q100" s="10">
        <f t="shared" si="13"/>
        <v>0</v>
      </c>
      <c r="R100" s="29" t="str">
        <f t="shared" si="11"/>
        <v/>
      </c>
    </row>
    <row r="101" spans="7:18" ht="15.75" customHeight="1">
      <c r="G101" s="26">
        <f>SUMIF($C$2:C101,C101,$F$2:F101)</f>
        <v>0</v>
      </c>
      <c r="I101" s="7">
        <f t="shared" si="7"/>
        <v>0</v>
      </c>
      <c r="K101" s="6">
        <f t="shared" si="8"/>
        <v>0</v>
      </c>
      <c r="M101" s="6">
        <f>SUMIF($C$2:C101,C101,$K$2:K101)</f>
        <v>0</v>
      </c>
      <c r="N101" s="6">
        <f>IFERROR(VLOOKUP(C101,Kurse!$A$2:$B$101,2,FALSE()),0)</f>
        <v>0</v>
      </c>
      <c r="O101" s="28">
        <f t="shared" si="14"/>
        <v>0</v>
      </c>
      <c r="P101" s="27">
        <f>IF(ISNUMBER(O101), SUMIFS($O$2:O101, $C$2:C101, C101), "")</f>
        <v>0</v>
      </c>
      <c r="Q101" s="10">
        <f t="shared" si="13"/>
        <v>0</v>
      </c>
      <c r="R101" s="29" t="str">
        <f t="shared" si="11"/>
        <v/>
      </c>
    </row>
    <row r="102" spans="7:18" ht="15.75" customHeight="1">
      <c r="G102" s="26">
        <f>SUMIF($C$2:C102,C102,$F$2:F102)</f>
        <v>0</v>
      </c>
      <c r="I102" s="7">
        <f t="shared" si="7"/>
        <v>0</v>
      </c>
      <c r="K102" s="6">
        <f t="shared" si="8"/>
        <v>0</v>
      </c>
      <c r="M102" s="6">
        <f>SUMIF($C$2:C102,C102,$K$2:K102)</f>
        <v>0</v>
      </c>
      <c r="N102" s="6">
        <f>IFERROR(VLOOKUP(C102,Kurse!$A$2:$B$101,2,FALSE()),0)</f>
        <v>0</v>
      </c>
      <c r="O102" s="28">
        <f t="shared" si="14"/>
        <v>0</v>
      </c>
      <c r="P102" s="27">
        <f>IF(ISNUMBER(O102), SUMIFS($O$2:O102, $C$2:C102, C102), "")</f>
        <v>0</v>
      </c>
      <c r="Q102" s="10">
        <f t="shared" si="13"/>
        <v>0</v>
      </c>
      <c r="R102" s="29" t="str">
        <f t="shared" si="11"/>
        <v/>
      </c>
    </row>
    <row r="103" spans="7:18" ht="15.75" customHeight="1">
      <c r="G103" s="26">
        <f>SUMIF($C$2:C103,C103,$F$2:F103)</f>
        <v>0</v>
      </c>
      <c r="I103" s="7">
        <f t="shared" si="7"/>
        <v>0</v>
      </c>
      <c r="K103" s="6">
        <f t="shared" si="8"/>
        <v>0</v>
      </c>
      <c r="M103" s="6">
        <f>SUMIF($C$2:C103,C103,$K$2:K103)</f>
        <v>0</v>
      </c>
      <c r="N103" s="6">
        <f>IFERROR(VLOOKUP(C103,Kurse!$A$2:$B$101,2,FALSE()),0)</f>
        <v>0</v>
      </c>
      <c r="O103" s="28">
        <f t="shared" si="14"/>
        <v>0</v>
      </c>
      <c r="P103" s="27">
        <f>IF(ISNUMBER(O103), SUMIFS($O$2:O103, $C$2:C103, C103), "")</f>
        <v>0</v>
      </c>
      <c r="Q103" s="10">
        <f t="shared" si="13"/>
        <v>0</v>
      </c>
      <c r="R103" s="29" t="str">
        <f t="shared" si="11"/>
        <v/>
      </c>
    </row>
    <row r="104" spans="7:18" ht="15.75" customHeight="1">
      <c r="G104" s="26">
        <f>SUMIF($C$2:C104,C104,$F$2:F104)</f>
        <v>0</v>
      </c>
      <c r="I104" s="7">
        <f t="shared" si="7"/>
        <v>0</v>
      </c>
      <c r="K104" s="6">
        <f t="shared" si="8"/>
        <v>0</v>
      </c>
      <c r="M104" s="6">
        <f>SUMIF($C$2:C104,C104,$K$2:K104)</f>
        <v>0</v>
      </c>
      <c r="N104" s="6">
        <f>IFERROR(VLOOKUP(C104,Kurse!$A$2:$B$101,2,FALSE()),0)</f>
        <v>0</v>
      </c>
      <c r="O104" s="28">
        <f t="shared" si="14"/>
        <v>0</v>
      </c>
      <c r="P104" s="27">
        <f>IF(ISNUMBER(O104), SUMIFS($O$2:O104, $C$2:C104, C104), "")</f>
        <v>0</v>
      </c>
      <c r="Q104" s="10">
        <f t="shared" si="13"/>
        <v>0</v>
      </c>
      <c r="R104" s="29" t="str">
        <f t="shared" si="11"/>
        <v/>
      </c>
    </row>
    <row r="105" spans="7:18" ht="15.75" customHeight="1">
      <c r="G105" s="26">
        <f>SUMIF($C$2:C105,C105,$F$2:F105)</f>
        <v>0</v>
      </c>
      <c r="I105" s="7">
        <f t="shared" si="7"/>
        <v>0</v>
      </c>
      <c r="K105" s="6">
        <f t="shared" si="8"/>
        <v>0</v>
      </c>
      <c r="M105" s="6">
        <f>SUMIF($C$2:C105,C105,$K$2:K105)</f>
        <v>0</v>
      </c>
      <c r="N105" s="6">
        <f>IFERROR(VLOOKUP(C105,Kurse!$A$2:$B$101,2,FALSE()),0)</f>
        <v>0</v>
      </c>
      <c r="O105" s="28">
        <f t="shared" si="14"/>
        <v>0</v>
      </c>
      <c r="P105" s="27">
        <f>IF(ISNUMBER(O105), SUMIFS($O$2:O105, $C$2:C105, C105), "")</f>
        <v>0</v>
      </c>
      <c r="Q105" s="10">
        <f t="shared" si="13"/>
        <v>0</v>
      </c>
      <c r="R105" s="29" t="str">
        <f t="shared" si="11"/>
        <v/>
      </c>
    </row>
    <row r="106" spans="7:18" ht="15.75" customHeight="1">
      <c r="G106" s="26">
        <f>SUMIF($C$2:C106,C106,$F$2:F106)</f>
        <v>0</v>
      </c>
      <c r="I106" s="7">
        <f t="shared" si="7"/>
        <v>0</v>
      </c>
      <c r="K106" s="6">
        <f t="shared" si="8"/>
        <v>0</v>
      </c>
      <c r="M106" s="6">
        <f>SUMIF($C$2:C106,C106,$K$2:K106)</f>
        <v>0</v>
      </c>
      <c r="N106" s="6">
        <f>IFERROR(VLOOKUP(C106,Kurse!$A$2:$B$101,2,FALSE()),0)</f>
        <v>0</v>
      </c>
      <c r="O106" s="28">
        <f t="shared" si="14"/>
        <v>0</v>
      </c>
      <c r="P106" s="27">
        <f>IF(ISNUMBER(O106), SUMIFS($O$2:O106, $C$2:C106, C106), "")</f>
        <v>0</v>
      </c>
      <c r="Q106" s="10">
        <f t="shared" si="13"/>
        <v>0</v>
      </c>
      <c r="R106" s="29" t="str">
        <f t="shared" si="11"/>
        <v/>
      </c>
    </row>
    <row r="107" spans="7:18" ht="15.75" customHeight="1">
      <c r="G107" s="26">
        <f>SUMIF($C$2:C107,C107,$F$2:F107)</f>
        <v>0</v>
      </c>
      <c r="I107" s="7">
        <f t="shared" si="7"/>
        <v>0</v>
      </c>
      <c r="K107" s="6">
        <f t="shared" si="8"/>
        <v>0</v>
      </c>
      <c r="M107" s="6">
        <f>SUMIF($C$2:C107,C107,$K$2:K107)</f>
        <v>0</v>
      </c>
      <c r="N107" s="6">
        <f>IFERROR(VLOOKUP(C107,Kurse!$A$2:$B$101,2,FALSE()),0)</f>
        <v>0</v>
      </c>
      <c r="O107" s="28">
        <f t="shared" si="14"/>
        <v>0</v>
      </c>
      <c r="P107" s="27">
        <f>IF(ISNUMBER(O107), SUMIFS($O$2:O107, $C$2:C107, C107), "")</f>
        <v>0</v>
      </c>
      <c r="Q107" s="10">
        <f t="shared" si="13"/>
        <v>0</v>
      </c>
      <c r="R107" s="29" t="str">
        <f t="shared" si="11"/>
        <v/>
      </c>
    </row>
    <row r="108" spans="7:18" ht="15.75" customHeight="1">
      <c r="G108" s="26">
        <f>SUMIF($C$2:C108,C108,$F$2:F108)</f>
        <v>0</v>
      </c>
      <c r="I108" s="7">
        <f t="shared" si="7"/>
        <v>0</v>
      </c>
      <c r="K108" s="6">
        <f t="shared" si="8"/>
        <v>0</v>
      </c>
      <c r="M108" s="6">
        <f>SUMIF($C$2:C108,C108,$K$2:K108)</f>
        <v>0</v>
      </c>
      <c r="N108" s="6">
        <f>IFERROR(VLOOKUP(C108,Kurse!$A$2:$B$101,2,FALSE()),0)</f>
        <v>0</v>
      </c>
      <c r="O108" s="28">
        <f t="shared" si="14"/>
        <v>0</v>
      </c>
      <c r="P108" s="27">
        <f>IF(ISNUMBER(O108), SUMIFS($O$2:O108, $C$2:C108, C108), "")</f>
        <v>0</v>
      </c>
      <c r="Q108" s="10">
        <f t="shared" si="13"/>
        <v>0</v>
      </c>
      <c r="R108" s="29" t="str">
        <f t="shared" si="11"/>
        <v/>
      </c>
    </row>
    <row r="109" spans="7:18" ht="15.75" customHeight="1">
      <c r="G109" s="26">
        <f>SUMIF($C$2:C109,C109,$F$2:F109)</f>
        <v>0</v>
      </c>
      <c r="I109" s="7">
        <f t="shared" si="7"/>
        <v>0</v>
      </c>
      <c r="K109" s="6">
        <f t="shared" si="8"/>
        <v>0</v>
      </c>
      <c r="M109" s="6">
        <f>SUMIF($C$2:C109,C109,$K$2:K109)</f>
        <v>0</v>
      </c>
      <c r="N109" s="6">
        <f>IFERROR(VLOOKUP(C109,Kurse!$A$2:$B$101,2,FALSE()),0)</f>
        <v>0</v>
      </c>
      <c r="O109" s="28">
        <f t="shared" si="14"/>
        <v>0</v>
      </c>
      <c r="P109" s="27">
        <f>IF(ISNUMBER(O109), SUMIFS($O$2:O109, $C$2:C109, C109), "")</f>
        <v>0</v>
      </c>
      <c r="Q109" s="10">
        <f t="shared" si="13"/>
        <v>0</v>
      </c>
      <c r="R109" s="29" t="str">
        <f t="shared" si="11"/>
        <v/>
      </c>
    </row>
    <row r="110" spans="7:18" ht="15.75" customHeight="1">
      <c r="G110" s="26">
        <f>SUMIF($C$2:C110,C110,$F$2:F110)</f>
        <v>0</v>
      </c>
      <c r="I110" s="7">
        <f t="shared" si="7"/>
        <v>0</v>
      </c>
      <c r="K110" s="6">
        <f t="shared" si="8"/>
        <v>0</v>
      </c>
      <c r="M110" s="6">
        <f>SUMIF($C$2:C110,C110,$K$2:K110)</f>
        <v>0</v>
      </c>
      <c r="N110" s="6">
        <f>IFERROR(VLOOKUP(C110,Kurse!$A$2:$B$101,2,FALSE()),0)</f>
        <v>0</v>
      </c>
      <c r="O110" s="28">
        <f t="shared" si="14"/>
        <v>0</v>
      </c>
      <c r="P110" s="27">
        <f>IF(ISNUMBER(O110), SUMIFS($O$2:O110, $C$2:C110, C110), "")</f>
        <v>0</v>
      </c>
      <c r="Q110" s="10">
        <f t="shared" si="13"/>
        <v>0</v>
      </c>
      <c r="R110" s="29" t="str">
        <f t="shared" si="11"/>
        <v/>
      </c>
    </row>
    <row r="111" spans="7:18" ht="15.75" customHeight="1">
      <c r="G111" s="26">
        <f>SUMIF($C$2:C111,C111,$F$2:F111)</f>
        <v>0</v>
      </c>
      <c r="I111" s="7">
        <f t="shared" si="7"/>
        <v>0</v>
      </c>
      <c r="K111" s="6">
        <f t="shared" si="8"/>
        <v>0</v>
      </c>
      <c r="M111" s="6">
        <f>SUMIF($C$2:C111,C111,$K$2:K111)</f>
        <v>0</v>
      </c>
      <c r="N111" s="6">
        <f>IFERROR(VLOOKUP(C111,Kurse!$A$2:$B$101,2,FALSE()),0)</f>
        <v>0</v>
      </c>
      <c r="O111" s="28">
        <f t="shared" si="14"/>
        <v>0</v>
      </c>
      <c r="P111" s="27">
        <f>IF(ISNUMBER(O111), SUMIFS($O$2:O111, $C$2:C111, C111), "")</f>
        <v>0</v>
      </c>
      <c r="Q111" s="10">
        <f t="shared" si="13"/>
        <v>0</v>
      </c>
      <c r="R111" s="29" t="str">
        <f t="shared" si="11"/>
        <v/>
      </c>
    </row>
    <row r="112" spans="7:18" ht="15.75" customHeight="1">
      <c r="G112" s="26">
        <f>SUMIF($C$2:C112,C112,$F$2:F112)</f>
        <v>0</v>
      </c>
      <c r="I112" s="7">
        <f t="shared" si="7"/>
        <v>0</v>
      </c>
      <c r="K112" s="6">
        <f t="shared" si="8"/>
        <v>0</v>
      </c>
      <c r="M112" s="6">
        <f>SUMIF($C$2:C112,C112,$K$2:K112)</f>
        <v>0</v>
      </c>
      <c r="N112" s="6">
        <f>IFERROR(VLOOKUP(C112,Kurse!$A$2:$B$101,2,FALSE()),0)</f>
        <v>0</v>
      </c>
      <c r="O112" s="28">
        <f t="shared" si="14"/>
        <v>0</v>
      </c>
      <c r="P112" s="27">
        <f>IF(ISNUMBER(O112), SUMIFS($O$2:O112, $C$2:C112, C112), "")</f>
        <v>0</v>
      </c>
      <c r="Q112" s="10">
        <f t="shared" si="13"/>
        <v>0</v>
      </c>
      <c r="R112" s="29" t="str">
        <f t="shared" si="11"/>
        <v/>
      </c>
    </row>
    <row r="113" spans="7:18" ht="15.75" customHeight="1">
      <c r="G113" s="26">
        <f>SUMIF($C$2:C113,C113,$F$2:F113)</f>
        <v>0</v>
      </c>
      <c r="I113" s="7">
        <f t="shared" si="7"/>
        <v>0</v>
      </c>
      <c r="K113" s="6">
        <f t="shared" si="8"/>
        <v>0</v>
      </c>
      <c r="M113" s="6">
        <f>SUMIF($C$2:C113,C113,$K$2:K113)</f>
        <v>0</v>
      </c>
      <c r="N113" s="6">
        <f>IFERROR(VLOOKUP(C113,Kurse!$A$2:$B$101,2,FALSE()),0)</f>
        <v>0</v>
      </c>
      <c r="O113" s="28">
        <f t="shared" si="14"/>
        <v>0</v>
      </c>
      <c r="P113" s="27">
        <f>IF(ISNUMBER(O113), SUMIFS($O$2:O113, $C$2:C113, C113), "")</f>
        <v>0</v>
      </c>
      <c r="Q113" s="10">
        <f t="shared" si="13"/>
        <v>0</v>
      </c>
      <c r="R113" s="29" t="str">
        <f t="shared" si="11"/>
        <v/>
      </c>
    </row>
    <row r="114" spans="7:18" ht="15.75" customHeight="1">
      <c r="G114" s="26">
        <f>SUMIF($C$2:C114,C114,$F$2:F114)</f>
        <v>0</v>
      </c>
      <c r="I114" s="7">
        <f t="shared" si="7"/>
        <v>0</v>
      </c>
      <c r="K114" s="6">
        <f t="shared" si="8"/>
        <v>0</v>
      </c>
      <c r="M114" s="6">
        <f>SUMIF($C$2:C114,C114,$K$2:K114)</f>
        <v>0</v>
      </c>
      <c r="N114" s="6">
        <f>IFERROR(VLOOKUP(C114,Kurse!$A$2:$B$101,2,FALSE()),0)</f>
        <v>0</v>
      </c>
      <c r="O114" s="28">
        <f t="shared" si="14"/>
        <v>0</v>
      </c>
      <c r="P114" s="27">
        <f>IF(ISNUMBER(O114), SUMIFS($O$2:O114, $C$2:C114, C114), "")</f>
        <v>0</v>
      </c>
      <c r="Q114" s="10">
        <f t="shared" si="13"/>
        <v>0</v>
      </c>
      <c r="R114" s="29" t="str">
        <f t="shared" si="11"/>
        <v/>
      </c>
    </row>
    <row r="115" spans="7:18" ht="15.75" customHeight="1">
      <c r="G115" s="26">
        <f>SUMIF($C$2:C115,C115,$F$2:F115)</f>
        <v>0</v>
      </c>
      <c r="I115" s="7">
        <f t="shared" si="7"/>
        <v>0</v>
      </c>
      <c r="K115" s="6">
        <f t="shared" si="8"/>
        <v>0</v>
      </c>
      <c r="M115" s="6">
        <f>SUMIF($C$2:C115,C115,$K$2:K115)</f>
        <v>0</v>
      </c>
      <c r="N115" s="6">
        <f>IFERROR(VLOOKUP(C115,Kurse!$A$2:$B$101,2,FALSE()),0)</f>
        <v>0</v>
      </c>
      <c r="O115" s="28">
        <f t="shared" si="14"/>
        <v>0</v>
      </c>
      <c r="P115" s="27">
        <f>IF(ISNUMBER(O115), SUMIFS($O$2:O115, $C$2:C115, C115), "")</f>
        <v>0</v>
      </c>
      <c r="Q115" s="10">
        <f t="shared" si="13"/>
        <v>0</v>
      </c>
      <c r="R115" s="29" t="str">
        <f t="shared" si="11"/>
        <v/>
      </c>
    </row>
    <row r="116" spans="7:18" ht="15.75" customHeight="1">
      <c r="G116" s="26">
        <f>SUMIF($C$2:C116,C116,$F$2:F116)</f>
        <v>0</v>
      </c>
      <c r="I116" s="7">
        <f t="shared" si="7"/>
        <v>0</v>
      </c>
      <c r="K116" s="6">
        <f t="shared" si="8"/>
        <v>0</v>
      </c>
      <c r="M116" s="6">
        <f>SUMIF($C$2:C116,C116,$K$2:K116)</f>
        <v>0</v>
      </c>
      <c r="N116" s="6">
        <f>IFERROR(VLOOKUP(C116,Kurse!$A$2:$B$101,2,FALSE()),0)</f>
        <v>0</v>
      </c>
      <c r="O116" s="28">
        <f t="shared" si="14"/>
        <v>0</v>
      </c>
      <c r="P116" s="27">
        <f>IF(ISNUMBER(O116), SUMIFS($O$2:O116, $C$2:C116, C116), "")</f>
        <v>0</v>
      </c>
      <c r="Q116" s="10">
        <f t="shared" si="13"/>
        <v>0</v>
      </c>
      <c r="R116" s="29" t="str">
        <f t="shared" si="11"/>
        <v/>
      </c>
    </row>
    <row r="117" spans="7:18" ht="15.75" customHeight="1">
      <c r="G117" s="26">
        <f>SUMIF($C$2:C117,C117,$F$2:F117)</f>
        <v>0</v>
      </c>
      <c r="I117" s="7">
        <f t="shared" si="7"/>
        <v>0</v>
      </c>
      <c r="K117" s="6">
        <f t="shared" si="8"/>
        <v>0</v>
      </c>
      <c r="M117" s="6">
        <f>SUMIF($C$2:C117,C117,$K$2:K117)</f>
        <v>0</v>
      </c>
      <c r="N117" s="6">
        <f>IFERROR(VLOOKUP(C117,Kurse!$A$2:$B$101,2,FALSE()),0)</f>
        <v>0</v>
      </c>
      <c r="O117" s="28">
        <f t="shared" si="14"/>
        <v>0</v>
      </c>
      <c r="P117" s="27">
        <f>IF(ISNUMBER(O117), SUMIFS($O$2:O117, $C$2:C117, C117), "")</f>
        <v>0</v>
      </c>
      <c r="Q117" s="10">
        <f t="shared" si="13"/>
        <v>0</v>
      </c>
      <c r="R117" s="29" t="str">
        <f t="shared" si="11"/>
        <v/>
      </c>
    </row>
    <row r="118" spans="7:18" ht="15.75" customHeight="1">
      <c r="G118" s="26">
        <f>SUMIF($C$2:C118,C118,$F$2:F118)</f>
        <v>0</v>
      </c>
      <c r="I118" s="7">
        <f t="shared" si="7"/>
        <v>0</v>
      </c>
      <c r="K118" s="6">
        <f t="shared" si="8"/>
        <v>0</v>
      </c>
      <c r="M118" s="6">
        <f>SUMIF($C$2:C118,C118,$K$2:K118)</f>
        <v>0</v>
      </c>
      <c r="N118" s="6">
        <f>IFERROR(VLOOKUP(C118,Kurse!$A$2:$B$101,2,FALSE()),0)</f>
        <v>0</v>
      </c>
      <c r="O118" s="28">
        <f t="shared" si="14"/>
        <v>0</v>
      </c>
      <c r="P118" s="27">
        <f>IF(ISNUMBER(O118), SUMIFS($O$2:O118, $C$2:C118, C118), "")</f>
        <v>0</v>
      </c>
      <c r="Q118" s="10">
        <f t="shared" si="13"/>
        <v>0</v>
      </c>
      <c r="R118" s="29" t="str">
        <f t="shared" si="11"/>
        <v/>
      </c>
    </row>
    <row r="119" spans="7:18" ht="15.75" customHeight="1">
      <c r="G119" s="26">
        <f>SUMIF($C$2:C119,C119,$F$2:F119)</f>
        <v>0</v>
      </c>
      <c r="I119" s="7">
        <f t="shared" si="7"/>
        <v>0</v>
      </c>
      <c r="K119" s="6">
        <f t="shared" si="8"/>
        <v>0</v>
      </c>
      <c r="M119" s="6">
        <f>SUMIF($C$2:C119,C119,$K$2:K119)</f>
        <v>0</v>
      </c>
      <c r="N119" s="6">
        <f>IFERROR(VLOOKUP(C119,Kurse!$A$2:$B$101,2,FALSE()),0)</f>
        <v>0</v>
      </c>
      <c r="O119" s="28">
        <f t="shared" si="14"/>
        <v>0</v>
      </c>
      <c r="P119" s="27">
        <f>IF(ISNUMBER(O119), SUMIFS($O$2:O119, $C$2:C119, C119), "")</f>
        <v>0</v>
      </c>
      <c r="Q119" s="10">
        <f t="shared" si="13"/>
        <v>0</v>
      </c>
      <c r="R119" s="29" t="str">
        <f t="shared" si="11"/>
        <v/>
      </c>
    </row>
    <row r="120" spans="7:18" ht="15.75" customHeight="1">
      <c r="G120" s="26">
        <f>SUMIF($C$2:C120,C120,$F$2:F120)</f>
        <v>0</v>
      </c>
      <c r="I120" s="7">
        <f t="shared" si="7"/>
        <v>0</v>
      </c>
      <c r="K120" s="6">
        <f t="shared" si="8"/>
        <v>0</v>
      </c>
      <c r="M120" s="6">
        <f>SUMIF($C$2:C120,C120,$K$2:K120)</f>
        <v>0</v>
      </c>
      <c r="N120" s="6">
        <f>IFERROR(VLOOKUP(C120,Kurse!$A$2:$B$101,2,FALSE()),0)</f>
        <v>0</v>
      </c>
      <c r="O120" s="28">
        <f t="shared" si="14"/>
        <v>0</v>
      </c>
      <c r="P120" s="27">
        <f>IF(ISNUMBER(O120), SUMIFS($O$2:O120, $C$2:C120, C120), "")</f>
        <v>0</v>
      </c>
      <c r="Q120" s="10">
        <f t="shared" si="13"/>
        <v>0</v>
      </c>
      <c r="R120" s="29" t="str">
        <f t="shared" si="11"/>
        <v/>
      </c>
    </row>
    <row r="121" spans="7:18" ht="15.75" customHeight="1">
      <c r="G121" s="26">
        <f>SUMIF($C$2:C121,C121,$F$2:F121)</f>
        <v>0</v>
      </c>
      <c r="I121" s="7">
        <f t="shared" si="7"/>
        <v>0</v>
      </c>
      <c r="K121" s="6">
        <f t="shared" si="8"/>
        <v>0</v>
      </c>
      <c r="M121" s="6">
        <f>SUMIF($C$2:C121,C121,$K$2:K121)</f>
        <v>0</v>
      </c>
      <c r="N121" s="6">
        <f>IFERROR(VLOOKUP(C121,Kurse!$A$2:$B$101,2,FALSE()),0)</f>
        <v>0</v>
      </c>
      <c r="O121" s="28">
        <f t="shared" si="14"/>
        <v>0</v>
      </c>
      <c r="P121" s="27">
        <f>IF(ISNUMBER(O121), SUMIFS($O$2:O121, $C$2:C121, C121), "")</f>
        <v>0</v>
      </c>
      <c r="Q121" s="10">
        <f t="shared" si="13"/>
        <v>0</v>
      </c>
      <c r="R121" s="29" t="str">
        <f t="shared" si="11"/>
        <v/>
      </c>
    </row>
    <row r="122" spans="7:18" ht="15.75" customHeight="1">
      <c r="G122" s="26">
        <f>SUMIF($C$2:C122,C122,$F$2:F122)</f>
        <v>0</v>
      </c>
      <c r="I122" s="7">
        <f t="shared" si="7"/>
        <v>0</v>
      </c>
      <c r="K122" s="6">
        <f t="shared" si="8"/>
        <v>0</v>
      </c>
      <c r="M122" s="6">
        <f>SUMIF($C$2:C122,C122,$K$2:K122)</f>
        <v>0</v>
      </c>
      <c r="N122" s="6">
        <f>IFERROR(VLOOKUP(C122,Kurse!$A$2:$B$101,2,FALSE()),0)</f>
        <v>0</v>
      </c>
      <c r="O122" s="28">
        <f t="shared" si="14"/>
        <v>0</v>
      </c>
      <c r="P122" s="27">
        <f>IF(ISNUMBER(O122), SUMIFS($O$2:O122, $C$2:C122, C122), "")</f>
        <v>0</v>
      </c>
      <c r="Q122" s="10">
        <f t="shared" si="13"/>
        <v>0</v>
      </c>
      <c r="R122" s="29" t="str">
        <f t="shared" si="11"/>
        <v/>
      </c>
    </row>
    <row r="123" spans="7:18" ht="15.75" customHeight="1">
      <c r="G123" s="26">
        <f>SUMIF($C$2:C123,C123,$F$2:F123)</f>
        <v>0</v>
      </c>
      <c r="I123" s="7">
        <f t="shared" si="7"/>
        <v>0</v>
      </c>
      <c r="K123" s="6">
        <f t="shared" si="8"/>
        <v>0</v>
      </c>
      <c r="M123" s="6">
        <f>SUMIF($C$2:C123,C123,$K$2:K123)</f>
        <v>0</v>
      </c>
      <c r="N123" s="6">
        <f>IFERROR(VLOOKUP(C123,Kurse!$A$2:$B$101,2,FALSE()),0)</f>
        <v>0</v>
      </c>
      <c r="O123" s="28">
        <f t="shared" si="14"/>
        <v>0</v>
      </c>
      <c r="P123" s="27">
        <f>IF(ISNUMBER(O123), SUMIFS($O$2:O123, $C$2:C123, C123), "")</f>
        <v>0</v>
      </c>
      <c r="Q123" s="10">
        <f t="shared" si="13"/>
        <v>0</v>
      </c>
      <c r="R123" s="29" t="str">
        <f t="shared" si="11"/>
        <v/>
      </c>
    </row>
    <row r="124" spans="7:18" ht="15.75" customHeight="1">
      <c r="G124" s="26">
        <f>SUMIF($C$2:C124,C124,$F$2:F124)</f>
        <v>0</v>
      </c>
      <c r="I124" s="7">
        <f t="shared" si="7"/>
        <v>0</v>
      </c>
      <c r="K124" s="6">
        <f t="shared" si="8"/>
        <v>0</v>
      </c>
      <c r="M124" s="6">
        <f>SUMIF($C$2:C124,C124,$K$2:K124)</f>
        <v>0</v>
      </c>
      <c r="N124" s="6">
        <f>IFERROR(VLOOKUP(C124,Kurse!$A$2:$B$101,2,FALSE()),0)</f>
        <v>0</v>
      </c>
      <c r="O124" s="28">
        <f t="shared" si="14"/>
        <v>0</v>
      </c>
      <c r="P124" s="27">
        <f>IF(ISNUMBER(O124), SUMIFS($O$2:O124, $C$2:C124, C124), "")</f>
        <v>0</v>
      </c>
      <c r="Q124" s="10">
        <f t="shared" si="13"/>
        <v>0</v>
      </c>
      <c r="R124" s="29" t="str">
        <f t="shared" si="11"/>
        <v/>
      </c>
    </row>
    <row r="125" spans="7:18" ht="15.75" customHeight="1">
      <c r="G125" s="26">
        <f>SUMIF($C$2:C125,C125,$F$2:F125)</f>
        <v>0</v>
      </c>
      <c r="I125" s="7">
        <f t="shared" si="7"/>
        <v>0</v>
      </c>
      <c r="K125" s="6">
        <f t="shared" si="8"/>
        <v>0</v>
      </c>
      <c r="M125" s="6">
        <f>SUMIF($C$2:C125,C125,$K$2:K125)</f>
        <v>0</v>
      </c>
      <c r="N125" s="6">
        <f>IFERROR(VLOOKUP(C125,Kurse!$A$2:$B$101,2,FALSE()),0)</f>
        <v>0</v>
      </c>
      <c r="O125" s="28">
        <f t="shared" si="14"/>
        <v>0</v>
      </c>
      <c r="P125" s="27">
        <f>IF(ISNUMBER(O125), SUMIFS($O$2:O125, $C$2:C125, C125), "")</f>
        <v>0</v>
      </c>
      <c r="Q125" s="10">
        <f t="shared" si="13"/>
        <v>0</v>
      </c>
      <c r="R125" s="29" t="str">
        <f t="shared" si="11"/>
        <v/>
      </c>
    </row>
    <row r="126" spans="7:18" ht="15.75" customHeight="1">
      <c r="G126" s="26">
        <f>SUMIF($C$2:C126,C126,$F$2:F126)</f>
        <v>0</v>
      </c>
      <c r="I126" s="7">
        <f t="shared" si="7"/>
        <v>0</v>
      </c>
      <c r="K126" s="6">
        <f t="shared" si="8"/>
        <v>0</v>
      </c>
      <c r="M126" s="6">
        <f>SUMIF($C$2:C126,C126,$K$2:K126)</f>
        <v>0</v>
      </c>
      <c r="N126" s="6">
        <f>IFERROR(VLOOKUP(C126,Kurse!$A$2:$B$101,2,FALSE()),0)</f>
        <v>0</v>
      </c>
      <c r="O126" s="28">
        <f t="shared" si="14"/>
        <v>0</v>
      </c>
      <c r="P126" s="27">
        <f>IF(ISNUMBER(O126), SUMIFS($O$2:O126, $C$2:C126, C126), "")</f>
        <v>0</v>
      </c>
      <c r="Q126" s="10">
        <f t="shared" si="13"/>
        <v>0</v>
      </c>
      <c r="R126" s="29" t="str">
        <f t="shared" si="11"/>
        <v/>
      </c>
    </row>
    <row r="127" spans="7:18" ht="15.75" customHeight="1">
      <c r="G127" s="26">
        <f>SUMIF($C$2:C127,C127,$F$2:F127)</f>
        <v>0</v>
      </c>
      <c r="I127" s="7">
        <f t="shared" si="7"/>
        <v>0</v>
      </c>
      <c r="K127" s="6">
        <f t="shared" si="8"/>
        <v>0</v>
      </c>
      <c r="M127" s="6">
        <f>SUMIF($C$2:C127,C127,$K$2:K127)</f>
        <v>0</v>
      </c>
      <c r="N127" s="6">
        <f>IFERROR(VLOOKUP(C127,Kurse!$A$2:$B$101,2,FALSE()),0)</f>
        <v>0</v>
      </c>
      <c r="O127" s="28">
        <f t="shared" si="14"/>
        <v>0</v>
      </c>
      <c r="P127" s="27">
        <f>IF(ISNUMBER(O127), SUMIFS($O$2:O127, $C$2:C127, C127), "")</f>
        <v>0</v>
      </c>
      <c r="Q127" s="10">
        <f t="shared" si="13"/>
        <v>0</v>
      </c>
      <c r="R127" s="29" t="str">
        <f t="shared" si="11"/>
        <v/>
      </c>
    </row>
    <row r="128" spans="7:18" ht="15.75" customHeight="1">
      <c r="G128" s="26">
        <f>SUMIF($C$2:C128,C128,$F$2:F128)</f>
        <v>0</v>
      </c>
      <c r="I128" s="7">
        <f t="shared" si="7"/>
        <v>0</v>
      </c>
      <c r="K128" s="6">
        <f t="shared" si="8"/>
        <v>0</v>
      </c>
      <c r="M128" s="6">
        <f>SUMIF($C$2:C128,C128,$K$2:K128)</f>
        <v>0</v>
      </c>
      <c r="N128" s="6">
        <f>IFERROR(VLOOKUP(C128,Kurse!$A$2:$B$101,2,FALSE()),0)</f>
        <v>0</v>
      </c>
      <c r="O128" s="28">
        <f t="shared" si="14"/>
        <v>0</v>
      </c>
      <c r="P128" s="27">
        <f>IF(ISNUMBER(O128), SUMIFS($O$2:O128, $C$2:C128, C128), "")</f>
        <v>0</v>
      </c>
      <c r="Q128" s="10">
        <f t="shared" si="13"/>
        <v>0</v>
      </c>
      <c r="R128" s="29" t="str">
        <f t="shared" si="11"/>
        <v/>
      </c>
    </row>
    <row r="129" spans="7:18" ht="15.75" customHeight="1">
      <c r="G129" s="26">
        <f>SUMIF($C$2:C129,C129,$F$2:F129)</f>
        <v>0</v>
      </c>
      <c r="I129" s="7">
        <f t="shared" si="7"/>
        <v>0</v>
      </c>
      <c r="K129" s="6">
        <f t="shared" si="8"/>
        <v>0</v>
      </c>
      <c r="M129" s="6">
        <f>SUMIF($C$2:C129,C129,$K$2:K129)</f>
        <v>0</v>
      </c>
      <c r="N129" s="6">
        <f>IFERROR(VLOOKUP(C129,Kurse!$A$2:$B$101,2,FALSE()),0)</f>
        <v>0</v>
      </c>
      <c r="O129" s="28">
        <f t="shared" si="14"/>
        <v>0</v>
      </c>
      <c r="P129" s="27">
        <f>IF(ISNUMBER(O129), SUMIFS($O$2:O129, $C$2:C129, C129), "")</f>
        <v>0</v>
      </c>
      <c r="Q129" s="10">
        <f t="shared" si="13"/>
        <v>0</v>
      </c>
      <c r="R129" s="29" t="str">
        <f t="shared" si="11"/>
        <v/>
      </c>
    </row>
    <row r="130" spans="7:18" ht="15.75" customHeight="1">
      <c r="G130" s="26">
        <f>SUMIF($C$2:C130,C130,$F$2:F130)</f>
        <v>0</v>
      </c>
      <c r="I130" s="7">
        <f t="shared" ref="I130:I193" si="15">F130*H130</f>
        <v>0</v>
      </c>
      <c r="K130" s="6">
        <f t="shared" ref="K130:K193" si="16">IF(E130="Buy",I130+J130,IF(E130="Sell",I130-J130,IF(E130="Transfer – Out",J130,0)))</f>
        <v>0</v>
      </c>
      <c r="M130" s="6">
        <f>SUMIF($C$2:C130,C130,$K$2:K130)</f>
        <v>0</v>
      </c>
      <c r="N130" s="6">
        <f>IFERROR(VLOOKUP(C130,Kurse!$A$2:$B$101,2,FALSE()),0)</f>
        <v>0</v>
      </c>
      <c r="O130" s="28">
        <f t="shared" si="14"/>
        <v>0</v>
      </c>
      <c r="P130" s="27">
        <f>IF(ISNUMBER(O130), SUMIFS($O$2:O130, $C$2:C130, C130), "")</f>
        <v>0</v>
      </c>
      <c r="Q130" s="10">
        <f t="shared" ref="Q130:Q161" si="17">IF(AND(ISNUMBER(O130),ISNUMBER(K130)),IF(O130=0,0,O130-K130),"")</f>
        <v>0</v>
      </c>
      <c r="R130" s="29" t="str">
        <f t="shared" ref="R130:R193" si="18">IF(OR(NOT(ISNUMBER(O130)),NOT(ISNUMBER(K130)),K130=0),"",IF(O130=0,0,(O130-K130)/K130))</f>
        <v/>
      </c>
    </row>
    <row r="131" spans="7:18" ht="15.75" customHeight="1">
      <c r="G131" s="26">
        <f>SUMIF($C$2:C131,C131,$F$2:F131)</f>
        <v>0</v>
      </c>
      <c r="I131" s="7">
        <f t="shared" si="15"/>
        <v>0</v>
      </c>
      <c r="K131" s="6">
        <f t="shared" si="16"/>
        <v>0</v>
      </c>
      <c r="M131" s="6">
        <f>SUMIF($C$2:C131,C131,$K$2:K131)</f>
        <v>0</v>
      </c>
      <c r="N131" s="6">
        <f>IFERROR(VLOOKUP(C131,Kurse!$A$2:$B$101,2,FALSE()),0)</f>
        <v>0</v>
      </c>
      <c r="O131" s="28">
        <f t="shared" si="14"/>
        <v>0</v>
      </c>
      <c r="P131" s="27">
        <f>IF(ISNUMBER(O131), SUMIFS($O$2:O131, $C$2:C131, C131), "")</f>
        <v>0</v>
      </c>
      <c r="Q131" s="10">
        <f t="shared" si="17"/>
        <v>0</v>
      </c>
      <c r="R131" s="29" t="str">
        <f t="shared" si="18"/>
        <v/>
      </c>
    </row>
    <row r="132" spans="7:18" ht="15.75" customHeight="1">
      <c r="G132" s="26">
        <f>SUMIF($C$2:C132,C132,$F$2:F132)</f>
        <v>0</v>
      </c>
      <c r="I132" s="7">
        <f t="shared" si="15"/>
        <v>0</v>
      </c>
      <c r="K132" s="6">
        <f t="shared" si="16"/>
        <v>0</v>
      </c>
      <c r="M132" s="6">
        <f>SUMIF($C$2:C132,C132,$K$2:K132)</f>
        <v>0</v>
      </c>
      <c r="N132" s="6">
        <f>IFERROR(VLOOKUP(C132,Kurse!$A$2:$B$101,2,FALSE()),0)</f>
        <v>0</v>
      </c>
      <c r="O132" s="28">
        <f t="shared" ref="O132:O163" si="19">IF(E132="Transfer – Out", 0, F132 * N132)</f>
        <v>0</v>
      </c>
      <c r="P132" s="27">
        <f>IF(ISNUMBER(O132), SUMIFS($O$2:O132, $C$2:C132, C132), "")</f>
        <v>0</v>
      </c>
      <c r="Q132" s="10">
        <f t="shared" si="17"/>
        <v>0</v>
      </c>
      <c r="R132" s="29" t="str">
        <f t="shared" si="18"/>
        <v/>
      </c>
    </row>
    <row r="133" spans="7:18" ht="15.75" customHeight="1">
      <c r="G133" s="26">
        <f>SUMIF($C$2:C133,C133,$F$2:F133)</f>
        <v>0</v>
      </c>
      <c r="I133" s="7">
        <f t="shared" si="15"/>
        <v>0</v>
      </c>
      <c r="K133" s="6">
        <f t="shared" si="16"/>
        <v>0</v>
      </c>
      <c r="M133" s="6">
        <f>SUMIF($C$2:C133,C133,$K$2:K133)</f>
        <v>0</v>
      </c>
      <c r="N133" s="6">
        <f>IFERROR(VLOOKUP(C133,Kurse!$A$2:$B$101,2,FALSE()),0)</f>
        <v>0</v>
      </c>
      <c r="O133" s="28">
        <f t="shared" si="19"/>
        <v>0</v>
      </c>
      <c r="P133" s="27">
        <f>IF(ISNUMBER(O133), SUMIFS($O$2:O133, $C$2:C133, C133), "")</f>
        <v>0</v>
      </c>
      <c r="Q133" s="10">
        <f t="shared" si="17"/>
        <v>0</v>
      </c>
      <c r="R133" s="29" t="str">
        <f t="shared" si="18"/>
        <v/>
      </c>
    </row>
    <row r="134" spans="7:18" ht="15.75" customHeight="1">
      <c r="G134" s="26">
        <f>SUMIF($C$2:C134,C134,$F$2:F134)</f>
        <v>0</v>
      </c>
      <c r="I134" s="7">
        <f t="shared" si="15"/>
        <v>0</v>
      </c>
      <c r="K134" s="6">
        <f t="shared" si="16"/>
        <v>0</v>
      </c>
      <c r="M134" s="6">
        <f>SUMIF($C$2:C134,C134,$K$2:K134)</f>
        <v>0</v>
      </c>
      <c r="N134" s="6">
        <f>IFERROR(VLOOKUP(C134,Kurse!$A$2:$B$101,2,FALSE()),0)</f>
        <v>0</v>
      </c>
      <c r="O134" s="28">
        <f t="shared" si="19"/>
        <v>0</v>
      </c>
      <c r="P134" s="27">
        <f>IF(ISNUMBER(O134), SUMIFS($O$2:O134, $C$2:C134, C134), "")</f>
        <v>0</v>
      </c>
      <c r="Q134" s="10">
        <f t="shared" si="17"/>
        <v>0</v>
      </c>
      <c r="R134" s="29" t="str">
        <f t="shared" si="18"/>
        <v/>
      </c>
    </row>
    <row r="135" spans="7:18" ht="15.75" customHeight="1">
      <c r="G135" s="26">
        <f>SUMIF($C$2:C135,C135,$F$2:F135)</f>
        <v>0</v>
      </c>
      <c r="I135" s="7">
        <f t="shared" si="15"/>
        <v>0</v>
      </c>
      <c r="K135" s="6">
        <f t="shared" si="16"/>
        <v>0</v>
      </c>
      <c r="M135" s="6">
        <f>SUMIF($C$2:C135,C135,$K$2:K135)</f>
        <v>0</v>
      </c>
      <c r="N135" s="6">
        <f>IFERROR(VLOOKUP(C135,Kurse!$A$2:$B$101,2,FALSE()),0)</f>
        <v>0</v>
      </c>
      <c r="O135" s="28">
        <f t="shared" si="19"/>
        <v>0</v>
      </c>
      <c r="P135" s="27">
        <f>IF(ISNUMBER(O135), SUMIFS($O$2:O135, $C$2:C135, C135), "")</f>
        <v>0</v>
      </c>
      <c r="Q135" s="10">
        <f t="shared" si="17"/>
        <v>0</v>
      </c>
      <c r="R135" s="29" t="str">
        <f t="shared" si="18"/>
        <v/>
      </c>
    </row>
    <row r="136" spans="7:18" ht="15.75" customHeight="1">
      <c r="G136" s="26">
        <f>SUMIF($C$2:C136,C136,$F$2:F136)</f>
        <v>0</v>
      </c>
      <c r="I136" s="7">
        <f t="shared" si="15"/>
        <v>0</v>
      </c>
      <c r="K136" s="6">
        <f t="shared" si="16"/>
        <v>0</v>
      </c>
      <c r="M136" s="6">
        <f>SUMIF($C$2:C136,C136,$K$2:K136)</f>
        <v>0</v>
      </c>
      <c r="N136" s="6">
        <f>IFERROR(VLOOKUP(C136,Kurse!$A$2:$B$101,2,FALSE()),0)</f>
        <v>0</v>
      </c>
      <c r="O136" s="28">
        <f t="shared" si="19"/>
        <v>0</v>
      </c>
      <c r="P136" s="27">
        <f>IF(ISNUMBER(O136), SUMIFS($O$2:O136, $C$2:C136, C136), "")</f>
        <v>0</v>
      </c>
      <c r="Q136" s="10">
        <f t="shared" si="17"/>
        <v>0</v>
      </c>
      <c r="R136" s="29" t="str">
        <f t="shared" si="18"/>
        <v/>
      </c>
    </row>
    <row r="137" spans="7:18" ht="15.75" customHeight="1">
      <c r="G137" s="26">
        <f>SUMIF($C$2:C137,C137,$F$2:F137)</f>
        <v>0</v>
      </c>
      <c r="I137" s="7">
        <f t="shared" si="15"/>
        <v>0</v>
      </c>
      <c r="K137" s="6">
        <f t="shared" si="16"/>
        <v>0</v>
      </c>
      <c r="M137" s="6">
        <f>SUMIF($C$2:C137,C137,$K$2:K137)</f>
        <v>0</v>
      </c>
      <c r="N137" s="6">
        <f>IFERROR(VLOOKUP(C137,Kurse!$A$2:$B$101,2,FALSE()),0)</f>
        <v>0</v>
      </c>
      <c r="O137" s="28">
        <f t="shared" si="19"/>
        <v>0</v>
      </c>
      <c r="P137" s="27">
        <f>IF(ISNUMBER(O137), SUMIFS($O$2:O137, $C$2:C137, C137), "")</f>
        <v>0</v>
      </c>
      <c r="Q137" s="10">
        <f t="shared" si="17"/>
        <v>0</v>
      </c>
      <c r="R137" s="29" t="str">
        <f t="shared" si="18"/>
        <v/>
      </c>
    </row>
    <row r="138" spans="7:18" ht="15.75" customHeight="1">
      <c r="G138" s="26">
        <f>SUMIF($C$2:C138,C138,$F$2:F138)</f>
        <v>0</v>
      </c>
      <c r="I138" s="7">
        <f t="shared" si="15"/>
        <v>0</v>
      </c>
      <c r="K138" s="6">
        <f t="shared" si="16"/>
        <v>0</v>
      </c>
      <c r="M138" s="6">
        <f>SUMIF($C$2:C138,C138,$K$2:K138)</f>
        <v>0</v>
      </c>
      <c r="N138" s="6">
        <f>IFERROR(VLOOKUP(C138,Kurse!$A$2:$B$101,2,FALSE()),0)</f>
        <v>0</v>
      </c>
      <c r="O138" s="28">
        <f t="shared" si="19"/>
        <v>0</v>
      </c>
      <c r="P138" s="27">
        <f>IF(ISNUMBER(O138), SUMIFS($O$2:O138, $C$2:C138, C138), "")</f>
        <v>0</v>
      </c>
      <c r="Q138" s="10">
        <f t="shared" si="17"/>
        <v>0</v>
      </c>
      <c r="R138" s="29" t="str">
        <f t="shared" si="18"/>
        <v/>
      </c>
    </row>
    <row r="139" spans="7:18" ht="15.75" customHeight="1">
      <c r="G139" s="26">
        <f>SUMIF($C$2:C139,C139,$F$2:F139)</f>
        <v>0</v>
      </c>
      <c r="I139" s="7">
        <f t="shared" si="15"/>
        <v>0</v>
      </c>
      <c r="K139" s="6">
        <f t="shared" si="16"/>
        <v>0</v>
      </c>
      <c r="M139" s="6">
        <f>SUMIF($C$2:C139,C139,$K$2:K139)</f>
        <v>0</v>
      </c>
      <c r="N139" s="6">
        <f>IFERROR(VLOOKUP(C139,Kurse!$A$2:$B$101,2,FALSE()),0)</f>
        <v>0</v>
      </c>
      <c r="O139" s="28">
        <f t="shared" si="19"/>
        <v>0</v>
      </c>
      <c r="P139" s="27">
        <f>IF(ISNUMBER(O139), SUMIFS($O$2:O139, $C$2:C139, C139), "")</f>
        <v>0</v>
      </c>
      <c r="Q139" s="10">
        <f t="shared" si="17"/>
        <v>0</v>
      </c>
      <c r="R139" s="29" t="str">
        <f t="shared" si="18"/>
        <v/>
      </c>
    </row>
    <row r="140" spans="7:18" ht="15.75" customHeight="1">
      <c r="G140" s="26">
        <f>SUMIF($C$2:C140,C140,$F$2:F140)</f>
        <v>0</v>
      </c>
      <c r="I140" s="7">
        <f t="shared" si="15"/>
        <v>0</v>
      </c>
      <c r="K140" s="6">
        <f t="shared" si="16"/>
        <v>0</v>
      </c>
      <c r="M140" s="6">
        <f>SUMIF($C$2:C140,C140,$K$2:K140)</f>
        <v>0</v>
      </c>
      <c r="N140" s="6">
        <f>IFERROR(VLOOKUP(C140,Kurse!$A$2:$B$101,2,FALSE()),0)</f>
        <v>0</v>
      </c>
      <c r="O140" s="28">
        <f t="shared" si="19"/>
        <v>0</v>
      </c>
      <c r="P140" s="27">
        <f>IF(ISNUMBER(O140), SUMIFS($O$2:O140, $C$2:C140, C140), "")</f>
        <v>0</v>
      </c>
      <c r="Q140" s="10">
        <f t="shared" si="17"/>
        <v>0</v>
      </c>
      <c r="R140" s="29" t="str">
        <f t="shared" si="18"/>
        <v/>
      </c>
    </row>
    <row r="141" spans="7:18" ht="15.75" customHeight="1">
      <c r="G141" s="26">
        <f>SUMIF($C$2:C141,C141,$F$2:F141)</f>
        <v>0</v>
      </c>
      <c r="I141" s="7">
        <f t="shared" si="15"/>
        <v>0</v>
      </c>
      <c r="K141" s="6">
        <f t="shared" si="16"/>
        <v>0</v>
      </c>
      <c r="M141" s="6">
        <f>SUMIF($C$2:C141,C141,$K$2:K141)</f>
        <v>0</v>
      </c>
      <c r="N141" s="6">
        <f>IFERROR(VLOOKUP(C141,Kurse!$A$2:$B$101,2,FALSE()),0)</f>
        <v>0</v>
      </c>
      <c r="O141" s="28">
        <f t="shared" si="19"/>
        <v>0</v>
      </c>
      <c r="P141" s="27">
        <f>IF(ISNUMBER(O141), SUMIFS($O$2:O141, $C$2:C141, C141), "")</f>
        <v>0</v>
      </c>
      <c r="Q141" s="10">
        <f t="shared" si="17"/>
        <v>0</v>
      </c>
      <c r="R141" s="29" t="str">
        <f t="shared" si="18"/>
        <v/>
      </c>
    </row>
    <row r="142" spans="7:18" ht="15.75" customHeight="1">
      <c r="G142" s="26">
        <f>SUMIF($C$2:C142,C142,$F$2:F142)</f>
        <v>0</v>
      </c>
      <c r="I142" s="7">
        <f t="shared" si="15"/>
        <v>0</v>
      </c>
      <c r="K142" s="6">
        <f t="shared" si="16"/>
        <v>0</v>
      </c>
      <c r="M142" s="6">
        <f>SUMIF($C$2:C142,C142,$K$2:K142)</f>
        <v>0</v>
      </c>
      <c r="N142" s="6">
        <f>IFERROR(VLOOKUP(C142,Kurse!$A$2:$B$101,2,FALSE()),0)</f>
        <v>0</v>
      </c>
      <c r="O142" s="28">
        <f t="shared" si="19"/>
        <v>0</v>
      </c>
      <c r="P142" s="27">
        <f>IF(ISNUMBER(O142), SUMIFS($O$2:O142, $C$2:C142, C142), "")</f>
        <v>0</v>
      </c>
      <c r="Q142" s="10">
        <f t="shared" si="17"/>
        <v>0</v>
      </c>
      <c r="R142" s="29" t="str">
        <f t="shared" si="18"/>
        <v/>
      </c>
    </row>
    <row r="143" spans="7:18" ht="15.75" customHeight="1">
      <c r="G143" s="26">
        <f>SUMIF($C$2:C143,C143,$F$2:F143)</f>
        <v>0</v>
      </c>
      <c r="I143" s="7">
        <f t="shared" si="15"/>
        <v>0</v>
      </c>
      <c r="K143" s="6">
        <f t="shared" si="16"/>
        <v>0</v>
      </c>
      <c r="M143" s="6">
        <f>SUMIF($C$2:C143,C143,$K$2:K143)</f>
        <v>0</v>
      </c>
      <c r="N143" s="6">
        <f>IFERROR(VLOOKUP(C143,Kurse!$A$2:$B$101,2,FALSE()),0)</f>
        <v>0</v>
      </c>
      <c r="O143" s="28">
        <f t="shared" si="19"/>
        <v>0</v>
      </c>
      <c r="P143" s="27">
        <f>IF(ISNUMBER(O143), SUMIFS($O$2:O143, $C$2:C143, C143), "")</f>
        <v>0</v>
      </c>
      <c r="Q143" s="10">
        <f t="shared" si="17"/>
        <v>0</v>
      </c>
      <c r="R143" s="29" t="str">
        <f t="shared" si="18"/>
        <v/>
      </c>
    </row>
    <row r="144" spans="7:18" ht="15.75" customHeight="1">
      <c r="G144" s="26">
        <f>SUMIF($C$2:C144,C144,$F$2:F144)</f>
        <v>0</v>
      </c>
      <c r="I144" s="7">
        <f t="shared" si="15"/>
        <v>0</v>
      </c>
      <c r="K144" s="6">
        <f t="shared" si="16"/>
        <v>0</v>
      </c>
      <c r="M144" s="6">
        <f>SUMIF($C$2:C144,C144,$K$2:K144)</f>
        <v>0</v>
      </c>
      <c r="N144" s="6">
        <f>IFERROR(VLOOKUP(C144,Kurse!$A$2:$B$101,2,FALSE()),0)</f>
        <v>0</v>
      </c>
      <c r="O144" s="28">
        <f t="shared" si="19"/>
        <v>0</v>
      </c>
      <c r="P144" s="27">
        <f>IF(ISNUMBER(O144), SUMIFS($O$2:O144, $C$2:C144, C144), "")</f>
        <v>0</v>
      </c>
      <c r="Q144" s="10">
        <f t="shared" si="17"/>
        <v>0</v>
      </c>
      <c r="R144" s="29" t="str">
        <f t="shared" si="18"/>
        <v/>
      </c>
    </row>
    <row r="145" spans="7:18" ht="15.75" customHeight="1">
      <c r="G145" s="26">
        <f>SUMIF($C$2:C145,C145,$F$2:F145)</f>
        <v>0</v>
      </c>
      <c r="I145" s="7">
        <f t="shared" si="15"/>
        <v>0</v>
      </c>
      <c r="K145" s="6">
        <f t="shared" si="16"/>
        <v>0</v>
      </c>
      <c r="M145" s="6">
        <f>SUMIF($C$2:C145,C145,$K$2:K145)</f>
        <v>0</v>
      </c>
      <c r="N145" s="6">
        <f>IFERROR(VLOOKUP(C145,Kurse!$A$2:$B$101,2,FALSE()),0)</f>
        <v>0</v>
      </c>
      <c r="O145" s="28">
        <f t="shared" si="19"/>
        <v>0</v>
      </c>
      <c r="P145" s="27">
        <f>IF(ISNUMBER(O145), SUMIFS($O$2:O145, $C$2:C145, C145), "")</f>
        <v>0</v>
      </c>
      <c r="Q145" s="10">
        <f t="shared" si="17"/>
        <v>0</v>
      </c>
      <c r="R145" s="29" t="str">
        <f t="shared" si="18"/>
        <v/>
      </c>
    </row>
    <row r="146" spans="7:18" ht="15.75" customHeight="1">
      <c r="G146" s="26">
        <f>SUMIF($C$2:C146,C146,$F$2:F146)</f>
        <v>0</v>
      </c>
      <c r="I146" s="7">
        <f t="shared" si="15"/>
        <v>0</v>
      </c>
      <c r="K146" s="6">
        <f t="shared" si="16"/>
        <v>0</v>
      </c>
      <c r="M146" s="6">
        <f>SUMIF($C$2:C146,C146,$K$2:K146)</f>
        <v>0</v>
      </c>
      <c r="N146" s="6">
        <f>IFERROR(VLOOKUP(C146,Kurse!$A$2:$B$101,2,FALSE()),0)</f>
        <v>0</v>
      </c>
      <c r="O146" s="28">
        <f t="shared" si="19"/>
        <v>0</v>
      </c>
      <c r="P146" s="27">
        <f>IF(ISNUMBER(O146), SUMIFS($O$2:O146, $C$2:C146, C146), "")</f>
        <v>0</v>
      </c>
      <c r="Q146" s="10">
        <f t="shared" si="17"/>
        <v>0</v>
      </c>
      <c r="R146" s="29" t="str">
        <f t="shared" si="18"/>
        <v/>
      </c>
    </row>
    <row r="147" spans="7:18" ht="15.75" customHeight="1">
      <c r="G147" s="26">
        <f>SUMIF($C$2:C147,C147,$F$2:F147)</f>
        <v>0</v>
      </c>
      <c r="I147" s="7">
        <f t="shared" si="15"/>
        <v>0</v>
      </c>
      <c r="K147" s="6">
        <f t="shared" si="16"/>
        <v>0</v>
      </c>
      <c r="M147" s="6">
        <f>SUMIF($C$2:C147,C147,$K$2:K147)</f>
        <v>0</v>
      </c>
      <c r="N147" s="6">
        <f>IFERROR(VLOOKUP(C147,Kurse!$A$2:$B$101,2,FALSE()),0)</f>
        <v>0</v>
      </c>
      <c r="O147" s="28">
        <f t="shared" si="19"/>
        <v>0</v>
      </c>
      <c r="P147" s="27">
        <f>IF(ISNUMBER(O147), SUMIFS($O$2:O147, $C$2:C147, C147), "")</f>
        <v>0</v>
      </c>
      <c r="Q147" s="10">
        <f t="shared" si="17"/>
        <v>0</v>
      </c>
      <c r="R147" s="29" t="str">
        <f t="shared" si="18"/>
        <v/>
      </c>
    </row>
    <row r="148" spans="7:18" ht="15.75" customHeight="1">
      <c r="G148" s="26">
        <f>SUMIF($C$2:C148,C148,$F$2:F148)</f>
        <v>0</v>
      </c>
      <c r="I148" s="7">
        <f t="shared" si="15"/>
        <v>0</v>
      </c>
      <c r="K148" s="6">
        <f t="shared" si="16"/>
        <v>0</v>
      </c>
      <c r="M148" s="6">
        <f>SUMIF($C$2:C148,C148,$K$2:K148)</f>
        <v>0</v>
      </c>
      <c r="N148" s="6">
        <f>IFERROR(VLOOKUP(C148,Kurse!$A$2:$B$101,2,FALSE()),0)</f>
        <v>0</v>
      </c>
      <c r="O148" s="28">
        <f t="shared" si="19"/>
        <v>0</v>
      </c>
      <c r="P148" s="27">
        <f>IF(ISNUMBER(O148), SUMIFS($O$2:O148, $C$2:C148, C148), "")</f>
        <v>0</v>
      </c>
      <c r="Q148" s="10">
        <f t="shared" si="17"/>
        <v>0</v>
      </c>
      <c r="R148" s="29" t="str">
        <f t="shared" si="18"/>
        <v/>
      </c>
    </row>
    <row r="149" spans="7:18" ht="15.75" customHeight="1">
      <c r="G149" s="26">
        <f>SUMIF($C$2:C149,C149,$F$2:F149)</f>
        <v>0</v>
      </c>
      <c r="I149" s="7">
        <f t="shared" si="15"/>
        <v>0</v>
      </c>
      <c r="K149" s="6">
        <f t="shared" si="16"/>
        <v>0</v>
      </c>
      <c r="M149" s="6">
        <f>SUMIF($C$2:C149,C149,$K$2:K149)</f>
        <v>0</v>
      </c>
      <c r="N149" s="6">
        <f>IFERROR(VLOOKUP(C149,Kurse!$A$2:$B$101,2,FALSE()),0)</f>
        <v>0</v>
      </c>
      <c r="O149" s="28">
        <f t="shared" si="19"/>
        <v>0</v>
      </c>
      <c r="P149" s="27">
        <f>IF(ISNUMBER(O149), SUMIFS($O$2:O149, $C$2:C149, C149), "")</f>
        <v>0</v>
      </c>
      <c r="Q149" s="10">
        <f t="shared" si="17"/>
        <v>0</v>
      </c>
      <c r="R149" s="29" t="str">
        <f t="shared" si="18"/>
        <v/>
      </c>
    </row>
    <row r="150" spans="7:18" ht="15.75" customHeight="1">
      <c r="G150" s="26">
        <f>SUMIF($C$2:C150,C150,$F$2:F150)</f>
        <v>0</v>
      </c>
      <c r="I150" s="7">
        <f t="shared" si="15"/>
        <v>0</v>
      </c>
      <c r="K150" s="6">
        <f t="shared" si="16"/>
        <v>0</v>
      </c>
      <c r="M150" s="6">
        <f>SUMIF($C$2:C150,C150,$K$2:K150)</f>
        <v>0</v>
      </c>
      <c r="N150" s="6">
        <f>IFERROR(VLOOKUP(C150,Kurse!$A$2:$B$101,2,FALSE()),0)</f>
        <v>0</v>
      </c>
      <c r="O150" s="28">
        <f t="shared" si="19"/>
        <v>0</v>
      </c>
      <c r="P150" s="27">
        <f>IF(ISNUMBER(O150), SUMIFS($O$2:O150, $C$2:C150, C150), "")</f>
        <v>0</v>
      </c>
      <c r="Q150" s="10">
        <f t="shared" si="17"/>
        <v>0</v>
      </c>
      <c r="R150" s="29" t="str">
        <f t="shared" si="18"/>
        <v/>
      </c>
    </row>
    <row r="151" spans="7:18" ht="15.75" customHeight="1">
      <c r="G151" s="26">
        <f>SUMIF($C$2:C151,C151,$F$2:F151)</f>
        <v>0</v>
      </c>
      <c r="I151" s="7">
        <f t="shared" si="15"/>
        <v>0</v>
      </c>
      <c r="K151" s="6">
        <f t="shared" si="16"/>
        <v>0</v>
      </c>
      <c r="M151" s="6">
        <f>SUMIF($C$2:C151,C151,$K$2:K151)</f>
        <v>0</v>
      </c>
      <c r="N151" s="6">
        <f>IFERROR(VLOOKUP(C151,Kurse!$A$2:$B$101,2,FALSE()),0)</f>
        <v>0</v>
      </c>
      <c r="O151" s="28">
        <f t="shared" si="19"/>
        <v>0</v>
      </c>
      <c r="P151" s="27">
        <f>IF(ISNUMBER(O151), SUMIFS($O$2:O151, $C$2:C151, C151), "")</f>
        <v>0</v>
      </c>
      <c r="Q151" s="10">
        <f t="shared" si="17"/>
        <v>0</v>
      </c>
      <c r="R151" s="29" t="str">
        <f t="shared" si="18"/>
        <v/>
      </c>
    </row>
    <row r="152" spans="7:18" ht="15.75" customHeight="1">
      <c r="G152" s="26">
        <f>SUMIF($C$2:C152,C152,$F$2:F152)</f>
        <v>0</v>
      </c>
      <c r="I152" s="7">
        <f t="shared" si="15"/>
        <v>0</v>
      </c>
      <c r="K152" s="6">
        <f t="shared" si="16"/>
        <v>0</v>
      </c>
      <c r="M152" s="6">
        <f>SUMIF($C$2:C152,C152,$K$2:K152)</f>
        <v>0</v>
      </c>
      <c r="N152" s="6">
        <f>IFERROR(VLOOKUP(C152,Kurse!$A$2:$B$101,2,FALSE()),0)</f>
        <v>0</v>
      </c>
      <c r="O152" s="28">
        <f t="shared" si="19"/>
        <v>0</v>
      </c>
      <c r="P152" s="27">
        <f>IF(ISNUMBER(O152), SUMIFS($O$2:O152, $C$2:C152, C152), "")</f>
        <v>0</v>
      </c>
      <c r="Q152" s="10">
        <f t="shared" si="17"/>
        <v>0</v>
      </c>
      <c r="R152" s="29" t="str">
        <f t="shared" si="18"/>
        <v/>
      </c>
    </row>
    <row r="153" spans="7:18" ht="15.75" customHeight="1">
      <c r="G153" s="26">
        <f>SUMIF($C$2:C153,C153,$F$2:F153)</f>
        <v>0</v>
      </c>
      <c r="I153" s="7">
        <f t="shared" si="15"/>
        <v>0</v>
      </c>
      <c r="K153" s="6">
        <f t="shared" si="16"/>
        <v>0</v>
      </c>
      <c r="M153" s="6">
        <f>SUMIF($C$2:C153,C153,$K$2:K153)</f>
        <v>0</v>
      </c>
      <c r="N153" s="6">
        <f>IFERROR(VLOOKUP(C153,Kurse!$A$2:$B$101,2,FALSE()),0)</f>
        <v>0</v>
      </c>
      <c r="O153" s="28">
        <f t="shared" si="19"/>
        <v>0</v>
      </c>
      <c r="P153" s="27">
        <f>IF(ISNUMBER(O153), SUMIFS($O$2:O153, $C$2:C153, C153), "")</f>
        <v>0</v>
      </c>
      <c r="Q153" s="10">
        <f t="shared" si="17"/>
        <v>0</v>
      </c>
      <c r="R153" s="29" t="str">
        <f t="shared" si="18"/>
        <v/>
      </c>
    </row>
    <row r="154" spans="7:18" ht="15.75" customHeight="1">
      <c r="G154" s="26">
        <f>SUMIF($C$2:C154,C154,$F$2:F154)</f>
        <v>0</v>
      </c>
      <c r="I154" s="7">
        <f t="shared" si="15"/>
        <v>0</v>
      </c>
      <c r="K154" s="6">
        <f t="shared" si="16"/>
        <v>0</v>
      </c>
      <c r="M154" s="6">
        <f>SUMIF($C$2:C154,C154,$K$2:K154)</f>
        <v>0</v>
      </c>
      <c r="N154" s="6">
        <f>IFERROR(VLOOKUP(C154,Kurse!$A$2:$B$101,2,FALSE()),0)</f>
        <v>0</v>
      </c>
      <c r="O154" s="28">
        <f t="shared" si="19"/>
        <v>0</v>
      </c>
      <c r="P154" s="27">
        <f>IF(ISNUMBER(O154), SUMIFS($O$2:O154, $C$2:C154, C154), "")</f>
        <v>0</v>
      </c>
      <c r="Q154" s="10">
        <f t="shared" si="17"/>
        <v>0</v>
      </c>
      <c r="R154" s="29" t="str">
        <f t="shared" si="18"/>
        <v/>
      </c>
    </row>
    <row r="155" spans="7:18" ht="15.75" customHeight="1">
      <c r="G155" s="26">
        <f>SUMIF($C$2:C155,C155,$F$2:F155)</f>
        <v>0</v>
      </c>
      <c r="I155" s="7">
        <f t="shared" si="15"/>
        <v>0</v>
      </c>
      <c r="K155" s="6">
        <f t="shared" si="16"/>
        <v>0</v>
      </c>
      <c r="M155" s="6">
        <f>SUMIF($C$2:C155,C155,$K$2:K155)</f>
        <v>0</v>
      </c>
      <c r="N155" s="6">
        <f>IFERROR(VLOOKUP(C155,Kurse!$A$2:$B$101,2,FALSE()),0)</f>
        <v>0</v>
      </c>
      <c r="O155" s="28">
        <f t="shared" si="19"/>
        <v>0</v>
      </c>
      <c r="P155" s="27">
        <f>IF(ISNUMBER(O155), SUMIFS($O$2:O155, $C$2:C155, C155), "")</f>
        <v>0</v>
      </c>
      <c r="Q155" s="10">
        <f t="shared" si="17"/>
        <v>0</v>
      </c>
      <c r="R155" s="29" t="str">
        <f t="shared" si="18"/>
        <v/>
      </c>
    </row>
    <row r="156" spans="7:18" ht="15.75" customHeight="1">
      <c r="G156" s="26">
        <f>SUMIF($C$2:C156,C156,$F$2:F156)</f>
        <v>0</v>
      </c>
      <c r="I156" s="7">
        <f t="shared" si="15"/>
        <v>0</v>
      </c>
      <c r="K156" s="6">
        <f t="shared" si="16"/>
        <v>0</v>
      </c>
      <c r="M156" s="6">
        <f>SUMIF($C$2:C156,C156,$K$2:K156)</f>
        <v>0</v>
      </c>
      <c r="N156" s="6">
        <f>IFERROR(VLOOKUP(C156,Kurse!$A$2:$B$101,2,FALSE()),0)</f>
        <v>0</v>
      </c>
      <c r="O156" s="28">
        <f t="shared" si="19"/>
        <v>0</v>
      </c>
      <c r="P156" s="27">
        <f>IF(ISNUMBER(O156), SUMIFS($O$2:O156, $C$2:C156, C156), "")</f>
        <v>0</v>
      </c>
      <c r="Q156" s="10">
        <f t="shared" si="17"/>
        <v>0</v>
      </c>
      <c r="R156" s="29" t="str">
        <f t="shared" si="18"/>
        <v/>
      </c>
    </row>
    <row r="157" spans="7:18" ht="15.75" customHeight="1">
      <c r="G157" s="26">
        <f>SUMIF($C$2:C157,C157,$F$2:F157)</f>
        <v>0</v>
      </c>
      <c r="I157" s="7">
        <f t="shared" si="15"/>
        <v>0</v>
      </c>
      <c r="K157" s="6">
        <f t="shared" si="16"/>
        <v>0</v>
      </c>
      <c r="M157" s="6">
        <f>SUMIF($C$2:C157,C157,$K$2:K157)</f>
        <v>0</v>
      </c>
      <c r="N157" s="6">
        <f>IFERROR(VLOOKUP(C157,Kurse!$A$2:$B$101,2,FALSE()),0)</f>
        <v>0</v>
      </c>
      <c r="O157" s="28">
        <f t="shared" si="19"/>
        <v>0</v>
      </c>
      <c r="P157" s="27">
        <f>IF(ISNUMBER(O157), SUMIFS($O$2:O157, $C$2:C157, C157), "")</f>
        <v>0</v>
      </c>
      <c r="Q157" s="10">
        <f t="shared" si="17"/>
        <v>0</v>
      </c>
      <c r="R157" s="29" t="str">
        <f t="shared" si="18"/>
        <v/>
      </c>
    </row>
    <row r="158" spans="7:18" ht="15.75" customHeight="1">
      <c r="G158" s="26">
        <f>SUMIF($C$2:C158,C158,$F$2:F158)</f>
        <v>0</v>
      </c>
      <c r="I158" s="7">
        <f t="shared" si="15"/>
        <v>0</v>
      </c>
      <c r="K158" s="6">
        <f t="shared" si="16"/>
        <v>0</v>
      </c>
      <c r="M158" s="6">
        <f>SUMIF($C$2:C158,C158,$K$2:K158)</f>
        <v>0</v>
      </c>
      <c r="N158" s="6">
        <f>IFERROR(VLOOKUP(C158,Kurse!$A$2:$B$101,2,FALSE()),0)</f>
        <v>0</v>
      </c>
      <c r="O158" s="28">
        <f t="shared" si="19"/>
        <v>0</v>
      </c>
      <c r="P158" s="27">
        <f>IF(ISNUMBER(O158), SUMIFS($O$2:O158, $C$2:C158, C158), "")</f>
        <v>0</v>
      </c>
      <c r="Q158" s="10">
        <f t="shared" si="17"/>
        <v>0</v>
      </c>
      <c r="R158" s="29" t="str">
        <f t="shared" si="18"/>
        <v/>
      </c>
    </row>
    <row r="159" spans="7:18" ht="15.75" customHeight="1">
      <c r="G159" s="26">
        <f>SUMIF($C$2:C159,C159,$F$2:F159)</f>
        <v>0</v>
      </c>
      <c r="I159" s="7">
        <f t="shared" si="15"/>
        <v>0</v>
      </c>
      <c r="K159" s="6">
        <f t="shared" si="16"/>
        <v>0</v>
      </c>
      <c r="M159" s="6">
        <f>SUMIF($C$2:C159,C159,$K$2:K159)</f>
        <v>0</v>
      </c>
      <c r="N159" s="6">
        <f>IFERROR(VLOOKUP(C159,Kurse!$A$2:$B$101,2,FALSE()),0)</f>
        <v>0</v>
      </c>
      <c r="O159" s="28">
        <f t="shared" si="19"/>
        <v>0</v>
      </c>
      <c r="P159" s="27">
        <f>IF(ISNUMBER(O159), SUMIFS($O$2:O159, $C$2:C159, C159), "")</f>
        <v>0</v>
      </c>
      <c r="Q159" s="10">
        <f t="shared" si="17"/>
        <v>0</v>
      </c>
      <c r="R159" s="29" t="str">
        <f t="shared" si="18"/>
        <v/>
      </c>
    </row>
    <row r="160" spans="7:18" ht="15.75" customHeight="1">
      <c r="G160" s="26">
        <f>SUMIF($C$2:C160,C160,$F$2:F160)</f>
        <v>0</v>
      </c>
      <c r="I160" s="7">
        <f t="shared" si="15"/>
        <v>0</v>
      </c>
      <c r="K160" s="6">
        <f t="shared" si="16"/>
        <v>0</v>
      </c>
      <c r="M160" s="6">
        <f>SUMIF($C$2:C160,C160,$K$2:K160)</f>
        <v>0</v>
      </c>
      <c r="N160" s="6">
        <f>IFERROR(VLOOKUP(C160,Kurse!$A$2:$B$101,2,FALSE()),0)</f>
        <v>0</v>
      </c>
      <c r="O160" s="28">
        <f t="shared" si="19"/>
        <v>0</v>
      </c>
      <c r="P160" s="27">
        <f>IF(ISNUMBER(O160), SUMIFS($O$2:O160, $C$2:C160, C160), "")</f>
        <v>0</v>
      </c>
      <c r="Q160" s="10">
        <f t="shared" si="17"/>
        <v>0</v>
      </c>
      <c r="R160" s="29" t="str">
        <f t="shared" si="18"/>
        <v/>
      </c>
    </row>
    <row r="161" spans="7:18" ht="15.75" customHeight="1">
      <c r="G161" s="26">
        <f>SUMIF($C$2:C161,C161,$F$2:F161)</f>
        <v>0</v>
      </c>
      <c r="I161" s="7">
        <f t="shared" si="15"/>
        <v>0</v>
      </c>
      <c r="K161" s="6">
        <f t="shared" si="16"/>
        <v>0</v>
      </c>
      <c r="M161" s="6">
        <f>SUMIF($C$2:C161,C161,$K$2:K161)</f>
        <v>0</v>
      </c>
      <c r="N161" s="6">
        <f>IFERROR(VLOOKUP(C161,Kurse!$A$2:$B$101,2,FALSE()),0)</f>
        <v>0</v>
      </c>
      <c r="O161" s="28">
        <f t="shared" si="19"/>
        <v>0</v>
      </c>
      <c r="P161" s="27">
        <f>IF(ISNUMBER(O161), SUMIFS($O$2:O161, $C$2:C161, C161), "")</f>
        <v>0</v>
      </c>
      <c r="Q161" s="10">
        <f t="shared" si="17"/>
        <v>0</v>
      </c>
      <c r="R161" s="29" t="str">
        <f t="shared" si="18"/>
        <v/>
      </c>
    </row>
    <row r="162" spans="7:18" ht="15.75" customHeight="1">
      <c r="G162" s="26">
        <f>SUMIF($C$2:C162,C162,$F$2:F162)</f>
        <v>0</v>
      </c>
      <c r="I162" s="7">
        <f t="shared" si="15"/>
        <v>0</v>
      </c>
      <c r="K162" s="6">
        <f t="shared" si="16"/>
        <v>0</v>
      </c>
      <c r="M162" s="6">
        <f>SUMIF($C$2:C162,C162,$K$2:K162)</f>
        <v>0</v>
      </c>
      <c r="N162" s="6">
        <f>IFERROR(VLOOKUP(C162,Kurse!$A$2:$B$101,2,FALSE()),0)</f>
        <v>0</v>
      </c>
      <c r="O162" s="28">
        <f t="shared" si="19"/>
        <v>0</v>
      </c>
      <c r="P162" s="27">
        <f>IF(ISNUMBER(O162), SUMIFS($O$2:O162, $C$2:C162, C162), "")</f>
        <v>0</v>
      </c>
      <c r="Q162" s="10">
        <f t="shared" ref="Q162:Q170" si="20">IF(AND(ISNUMBER(O162),ISNUMBER(K162)),IF(O162=0,0,O162-K162),"")</f>
        <v>0</v>
      </c>
      <c r="R162" s="29" t="str">
        <f t="shared" si="18"/>
        <v/>
      </c>
    </row>
    <row r="163" spans="7:18" ht="15.75" customHeight="1">
      <c r="G163" s="26">
        <f>SUMIF($C$2:C163,C163,$F$2:F163)</f>
        <v>0</v>
      </c>
      <c r="I163" s="7">
        <f t="shared" si="15"/>
        <v>0</v>
      </c>
      <c r="K163" s="6">
        <f t="shared" si="16"/>
        <v>0</v>
      </c>
      <c r="M163" s="6">
        <f>SUMIF($C$2:C163,C163,$K$2:K163)</f>
        <v>0</v>
      </c>
      <c r="N163" s="6">
        <f>IFERROR(VLOOKUP(C163,Kurse!$A$2:$B$101,2,FALSE()),0)</f>
        <v>0</v>
      </c>
      <c r="O163" s="28">
        <f t="shared" si="19"/>
        <v>0</v>
      </c>
      <c r="P163" s="27">
        <f>IF(ISNUMBER(O163), SUMIFS($O$2:O163, $C$2:C163, C163), "")</f>
        <v>0</v>
      </c>
      <c r="Q163" s="10">
        <f t="shared" si="20"/>
        <v>0</v>
      </c>
      <c r="R163" s="29" t="str">
        <f t="shared" si="18"/>
        <v/>
      </c>
    </row>
    <row r="164" spans="7:18" ht="15.75" customHeight="1">
      <c r="G164" s="26">
        <f>SUMIF($C$2:C164,C164,$F$2:F164)</f>
        <v>0</v>
      </c>
      <c r="I164" s="7">
        <f t="shared" si="15"/>
        <v>0</v>
      </c>
      <c r="K164" s="6">
        <f t="shared" si="16"/>
        <v>0</v>
      </c>
      <c r="M164" s="6">
        <f>SUMIF($C$2:C164,C164,$K$2:K164)</f>
        <v>0</v>
      </c>
      <c r="N164" s="6">
        <f>IFERROR(VLOOKUP(C164,Kurse!$A$2:$B$101,2,FALSE()),0)</f>
        <v>0</v>
      </c>
      <c r="O164" s="28">
        <f t="shared" ref="O164:O227" si="21">IF(E164="Transfer – Out",0,F164*N164)</f>
        <v>0</v>
      </c>
      <c r="P164" s="27">
        <f>IF(ISNUMBER(O164),SUMIFS($O$2:O164,$C$2:C164,C164),"")</f>
        <v>0</v>
      </c>
      <c r="Q164" s="10">
        <f t="shared" si="20"/>
        <v>0</v>
      </c>
      <c r="R164" s="29" t="str">
        <f t="shared" si="18"/>
        <v/>
      </c>
    </row>
    <row r="165" spans="7:18" ht="15.75" customHeight="1">
      <c r="G165" s="26">
        <f>SUMIF($C$2:C165,C165,$F$2:F165)</f>
        <v>0</v>
      </c>
      <c r="I165" s="7">
        <f t="shared" si="15"/>
        <v>0</v>
      </c>
      <c r="K165" s="6">
        <f t="shared" si="16"/>
        <v>0</v>
      </c>
      <c r="M165" s="6">
        <f>SUMIF($C$2:C165,C165,$K$2:K165)</f>
        <v>0</v>
      </c>
      <c r="N165" s="6">
        <f>IFERROR(VLOOKUP(C165,Kurse!$A$2:$B$101,2,FALSE()),0)</f>
        <v>0</v>
      </c>
      <c r="O165" s="28">
        <f t="shared" si="21"/>
        <v>0</v>
      </c>
      <c r="P165" s="27">
        <f>IF(ISNUMBER(O165),SUMIFS($O$2:O165,$C$2:C165,C165),"")</f>
        <v>0</v>
      </c>
      <c r="Q165" s="10">
        <f t="shared" si="20"/>
        <v>0</v>
      </c>
      <c r="R165" s="29" t="str">
        <f t="shared" si="18"/>
        <v/>
      </c>
    </row>
    <row r="166" spans="7:18" ht="15.75" customHeight="1">
      <c r="G166" s="26">
        <f>SUMIF($C$2:C166,C166,$F$2:F166)</f>
        <v>0</v>
      </c>
      <c r="I166" s="7">
        <f t="shared" si="15"/>
        <v>0</v>
      </c>
      <c r="K166" s="6">
        <f t="shared" si="16"/>
        <v>0</v>
      </c>
      <c r="M166" s="6">
        <f>SUMIF($C$2:C166,C166,$K$2:K166)</f>
        <v>0</v>
      </c>
      <c r="N166" s="6">
        <f>IFERROR(VLOOKUP(C166,Kurse!$A$2:$B$101,2,FALSE()),0)</f>
        <v>0</v>
      </c>
      <c r="O166" s="28">
        <f t="shared" si="21"/>
        <v>0</v>
      </c>
      <c r="P166" s="27">
        <f>IF(ISNUMBER(O166),SUMIFS($O$2:O166,$C$2:C166,C166),"")</f>
        <v>0</v>
      </c>
      <c r="Q166" s="10">
        <f t="shared" si="20"/>
        <v>0</v>
      </c>
      <c r="R166" s="29" t="str">
        <f t="shared" si="18"/>
        <v/>
      </c>
    </row>
    <row r="167" spans="7:18" ht="15.75" customHeight="1">
      <c r="G167" s="26">
        <f>SUMIF($C$2:C167,C167,$F$2:F167)</f>
        <v>0</v>
      </c>
      <c r="I167" s="7">
        <f t="shared" si="15"/>
        <v>0</v>
      </c>
      <c r="K167" s="6">
        <f t="shared" si="16"/>
        <v>0</v>
      </c>
      <c r="M167" s="6">
        <f>SUMIF($C$2:C167,C167,$K$2:K167)</f>
        <v>0</v>
      </c>
      <c r="N167" s="6">
        <f>IFERROR(VLOOKUP(C167,Kurse!$A$2:$B$101,2,FALSE()),0)</f>
        <v>0</v>
      </c>
      <c r="O167" s="28">
        <f t="shared" si="21"/>
        <v>0</v>
      </c>
      <c r="P167" s="27">
        <f>IF(ISNUMBER(O167),SUMIFS($O$2:O167,$C$2:C167,C167),"")</f>
        <v>0</v>
      </c>
      <c r="Q167" s="10">
        <f t="shared" si="20"/>
        <v>0</v>
      </c>
      <c r="R167" s="29" t="str">
        <f t="shared" si="18"/>
        <v/>
      </c>
    </row>
    <row r="168" spans="7:18" ht="15.75" customHeight="1">
      <c r="G168" s="26">
        <f>SUMIF($C$2:C168,C168,$F$2:F168)</f>
        <v>0</v>
      </c>
      <c r="I168" s="7">
        <f t="shared" si="15"/>
        <v>0</v>
      </c>
      <c r="K168" s="6">
        <f t="shared" si="16"/>
        <v>0</v>
      </c>
      <c r="M168" s="6">
        <f>SUMIF($C$2:C168,C168,$K$2:K168)</f>
        <v>0</v>
      </c>
      <c r="N168" s="6">
        <f>IFERROR(VLOOKUP(C168,Kurse!$A$2:$B$101,2,FALSE()),0)</f>
        <v>0</v>
      </c>
      <c r="O168" s="28">
        <f t="shared" si="21"/>
        <v>0</v>
      </c>
      <c r="P168" s="27">
        <f>IF(ISNUMBER(O168),SUMIFS($O$2:O168,$C$2:C168,C168),"")</f>
        <v>0</v>
      </c>
      <c r="Q168" s="10">
        <f t="shared" si="20"/>
        <v>0</v>
      </c>
      <c r="R168" s="29" t="str">
        <f t="shared" si="18"/>
        <v/>
      </c>
    </row>
    <row r="169" spans="7:18" ht="15.75" customHeight="1">
      <c r="G169" s="26">
        <f>SUMIF($C$2:C169,C169,$F$2:F169)</f>
        <v>0</v>
      </c>
      <c r="I169" s="7">
        <f t="shared" si="15"/>
        <v>0</v>
      </c>
      <c r="K169" s="6">
        <f t="shared" si="16"/>
        <v>0</v>
      </c>
      <c r="M169" s="6">
        <f>SUMIF($C$2:C169,C169,$K$2:K169)</f>
        <v>0</v>
      </c>
      <c r="N169" s="6">
        <f>IFERROR(VLOOKUP(C169,Kurse!$A$2:$B$101,2,FALSE()),0)</f>
        <v>0</v>
      </c>
      <c r="O169" s="28">
        <f t="shared" si="21"/>
        <v>0</v>
      </c>
      <c r="P169" s="27">
        <f>IF(ISNUMBER(O169),SUMIFS($O$2:O169,$C$2:C169,C169),"")</f>
        <v>0</v>
      </c>
      <c r="Q169" s="10">
        <f t="shared" si="20"/>
        <v>0</v>
      </c>
      <c r="R169" s="29" t="str">
        <f t="shared" si="18"/>
        <v/>
      </c>
    </row>
    <row r="170" spans="7:18" ht="15.75" customHeight="1">
      <c r="G170" s="26">
        <f>SUMIF($C$2:C170,C170,$F$2:F170)</f>
        <v>0</v>
      </c>
      <c r="I170" s="7">
        <f t="shared" si="15"/>
        <v>0</v>
      </c>
      <c r="K170" s="6">
        <f t="shared" si="16"/>
        <v>0</v>
      </c>
      <c r="M170" s="6">
        <f>SUMIF($C$2:C170,C170,$K$2:K170)</f>
        <v>0</v>
      </c>
      <c r="N170" s="6">
        <f>IFERROR(VLOOKUP(C170,Kurse!$A$2:$B$101,2,FALSE()),0)</f>
        <v>0</v>
      </c>
      <c r="O170" s="28">
        <f t="shared" si="21"/>
        <v>0</v>
      </c>
      <c r="P170" s="27">
        <f>IF(ISNUMBER(O170),SUMIFS($O$2:O170,$C$2:C170,C170),"")</f>
        <v>0</v>
      </c>
      <c r="Q170" s="10">
        <f t="shared" si="20"/>
        <v>0</v>
      </c>
      <c r="R170" s="29" t="str">
        <f t="shared" si="18"/>
        <v/>
      </c>
    </row>
    <row r="171" spans="7:18" ht="15.75" customHeight="1">
      <c r="G171" s="26">
        <f>SUMIF($C$2:C171,C171,$F$2:F171)</f>
        <v>0</v>
      </c>
      <c r="I171" s="7">
        <f t="shared" si="15"/>
        <v>0</v>
      </c>
      <c r="K171" s="6">
        <f t="shared" si="16"/>
        <v>0</v>
      </c>
      <c r="M171" s="6">
        <f>SUMIF($C$2:C171,C171,$K$2:K171)</f>
        <v>0</v>
      </c>
      <c r="N171" s="6">
        <f>IFERROR(VLOOKUP(C171,Kurse!$A$2:$B$101,2,FALSE()),0)</f>
        <v>0</v>
      </c>
      <c r="O171" s="28">
        <f t="shared" si="21"/>
        <v>0</v>
      </c>
      <c r="P171" s="27">
        <f>IF(ISNUMBER(O171),SUMIFS($O$2:O171,$C$2:C171,C171),"")</f>
        <v>0</v>
      </c>
      <c r="R171" s="29" t="str">
        <f t="shared" si="18"/>
        <v/>
      </c>
    </row>
    <row r="172" spans="7:18" ht="15.75" customHeight="1">
      <c r="G172" s="26">
        <f>SUMIF($C$2:C172,C172,$F$2:F172)</f>
        <v>0</v>
      </c>
      <c r="I172" s="7">
        <f t="shared" si="15"/>
        <v>0</v>
      </c>
      <c r="K172" s="6">
        <f t="shared" si="16"/>
        <v>0</v>
      </c>
      <c r="M172" s="6">
        <f>SUMIF($C$2:C172,C172,$K$2:K172)</f>
        <v>0</v>
      </c>
      <c r="N172" s="6">
        <f>IFERROR(VLOOKUP(C172,Kurse!$A$2:$B$101,2,FALSE()),0)</f>
        <v>0</v>
      </c>
      <c r="O172" s="28">
        <f t="shared" si="21"/>
        <v>0</v>
      </c>
      <c r="P172" s="27">
        <f>IF(ISNUMBER(O172),SUMIFS($O$2:O172,$C$2:C172,C172),"")</f>
        <v>0</v>
      </c>
      <c r="R172" s="29" t="str">
        <f t="shared" si="18"/>
        <v/>
      </c>
    </row>
    <row r="173" spans="7:18" ht="15.75" customHeight="1">
      <c r="G173" s="26">
        <f>SUMIF($C$2:C173,C173,$F$2:F173)</f>
        <v>0</v>
      </c>
      <c r="I173" s="7">
        <f t="shared" si="15"/>
        <v>0</v>
      </c>
      <c r="K173" s="6">
        <f t="shared" si="16"/>
        <v>0</v>
      </c>
      <c r="M173" s="6">
        <f>SUMIF($C$2:C173,C173,$K$2:K173)</f>
        <v>0</v>
      </c>
      <c r="N173" s="6">
        <f>IFERROR(VLOOKUP(C173,Kurse!$A$2:$B$101,2,FALSE()),0)</f>
        <v>0</v>
      </c>
      <c r="O173" s="28">
        <f t="shared" si="21"/>
        <v>0</v>
      </c>
      <c r="P173" s="27">
        <f>IF(ISNUMBER(O173),SUMIFS($O$2:O173,$C$2:C173,C173),"")</f>
        <v>0</v>
      </c>
      <c r="R173" s="29" t="str">
        <f t="shared" si="18"/>
        <v/>
      </c>
    </row>
    <row r="174" spans="7:18" ht="15.75" customHeight="1">
      <c r="G174" s="26">
        <f>SUMIF($C$2:C174,C174,$F$2:F174)</f>
        <v>0</v>
      </c>
      <c r="I174" s="7">
        <f t="shared" si="15"/>
        <v>0</v>
      </c>
      <c r="K174" s="6">
        <f t="shared" si="16"/>
        <v>0</v>
      </c>
      <c r="M174" s="6">
        <f>SUMIF($C$2:C174,C174,$K$2:K174)</f>
        <v>0</v>
      </c>
      <c r="N174" s="6">
        <f>IFERROR(VLOOKUP(C174,Kurse!$A$2:$B$101,2,FALSE()),0)</f>
        <v>0</v>
      </c>
      <c r="O174" s="28">
        <f t="shared" si="21"/>
        <v>0</v>
      </c>
      <c r="P174" s="27">
        <f>IF(ISNUMBER(O174),SUMIFS($O$2:O174,$C$2:C174,C174),"")</f>
        <v>0</v>
      </c>
      <c r="R174" s="29" t="str">
        <f t="shared" si="18"/>
        <v/>
      </c>
    </row>
    <row r="175" spans="7:18" ht="15.75" customHeight="1">
      <c r="G175" s="26">
        <f>SUMIF($C$2:C175,C175,$F$2:F175)</f>
        <v>0</v>
      </c>
      <c r="I175" s="7">
        <f t="shared" si="15"/>
        <v>0</v>
      </c>
      <c r="K175" s="6">
        <f t="shared" si="16"/>
        <v>0</v>
      </c>
      <c r="M175" s="6">
        <f>SUMIF($C$2:C175,C175,$K$2:K175)</f>
        <v>0</v>
      </c>
      <c r="N175" s="6">
        <f>IFERROR(VLOOKUP(C175,Kurse!$A$2:$B$101,2,FALSE()),0)</f>
        <v>0</v>
      </c>
      <c r="O175" s="28">
        <f t="shared" si="21"/>
        <v>0</v>
      </c>
      <c r="P175" s="27">
        <f>IF(ISNUMBER(O175),SUMIFS($O$2:O175,$C$2:C175,C175),"")</f>
        <v>0</v>
      </c>
      <c r="R175" s="29" t="str">
        <f t="shared" si="18"/>
        <v/>
      </c>
    </row>
    <row r="176" spans="7:18" ht="15.75" customHeight="1">
      <c r="G176" s="26">
        <f>SUMIF($C$2:C176,C176,$F$2:F176)</f>
        <v>0</v>
      </c>
      <c r="I176" s="7">
        <f t="shared" si="15"/>
        <v>0</v>
      </c>
      <c r="K176" s="6">
        <f t="shared" si="16"/>
        <v>0</v>
      </c>
      <c r="M176" s="6">
        <f>SUMIF($C$2:C176,C176,$K$2:K176)</f>
        <v>0</v>
      </c>
      <c r="N176" s="6">
        <f>IFERROR(VLOOKUP(C176,Kurse!$A$2:$B$101,2,FALSE()),0)</f>
        <v>0</v>
      </c>
      <c r="O176" s="28">
        <f t="shared" si="21"/>
        <v>0</v>
      </c>
      <c r="P176" s="27">
        <f>IF(ISNUMBER(O176),SUMIFS($O$2:O176,$C$2:C176,C176),"")</f>
        <v>0</v>
      </c>
      <c r="R176" s="29" t="str">
        <f t="shared" si="18"/>
        <v/>
      </c>
    </row>
    <row r="177" spans="7:18" ht="15.75" customHeight="1">
      <c r="G177" s="26">
        <f>SUMIF($C$2:C177,C177,$F$2:F177)</f>
        <v>0</v>
      </c>
      <c r="I177" s="7">
        <f t="shared" si="15"/>
        <v>0</v>
      </c>
      <c r="K177" s="6">
        <f t="shared" si="16"/>
        <v>0</v>
      </c>
      <c r="M177" s="6">
        <f>SUMIF($C$2:C177,C177,$K$2:K177)</f>
        <v>0</v>
      </c>
      <c r="N177" s="6">
        <f>IFERROR(VLOOKUP(C177,Kurse!$A$2:$B$101,2,FALSE()),0)</f>
        <v>0</v>
      </c>
      <c r="O177" s="28">
        <f t="shared" si="21"/>
        <v>0</v>
      </c>
      <c r="P177" s="27">
        <f>IF(ISNUMBER(O177),SUMIFS($O$2:O177,$C$2:C177,C177),"")</f>
        <v>0</v>
      </c>
      <c r="R177" s="29" t="str">
        <f t="shared" si="18"/>
        <v/>
      </c>
    </row>
    <row r="178" spans="7:18" ht="15.75" customHeight="1">
      <c r="G178" s="26">
        <f>SUMIF($C$2:C178,C178,$F$2:F178)</f>
        <v>0</v>
      </c>
      <c r="I178" s="7">
        <f t="shared" si="15"/>
        <v>0</v>
      </c>
      <c r="K178" s="6">
        <f t="shared" si="16"/>
        <v>0</v>
      </c>
      <c r="M178" s="6">
        <f>SUMIF($C$2:C178,C178,$K$2:K178)</f>
        <v>0</v>
      </c>
      <c r="N178" s="6">
        <f>IFERROR(VLOOKUP(C178,Kurse!$A$2:$B$101,2,FALSE()),0)</f>
        <v>0</v>
      </c>
      <c r="O178" s="28">
        <f t="shared" si="21"/>
        <v>0</v>
      </c>
      <c r="P178" s="27">
        <f>IF(ISNUMBER(O178),SUMIFS($O$2:O178,$C$2:C178,C178),"")</f>
        <v>0</v>
      </c>
      <c r="R178" s="29" t="str">
        <f t="shared" si="18"/>
        <v/>
      </c>
    </row>
    <row r="179" spans="7:18" ht="15.75" customHeight="1">
      <c r="G179" s="26">
        <f>SUMIF($C$2:C179,C179,$F$2:F179)</f>
        <v>0</v>
      </c>
      <c r="I179" s="7">
        <f t="shared" si="15"/>
        <v>0</v>
      </c>
      <c r="K179" s="6">
        <f t="shared" si="16"/>
        <v>0</v>
      </c>
      <c r="M179" s="6">
        <f>SUMIF($C$2:C179,C179,$K$2:K179)</f>
        <v>0</v>
      </c>
      <c r="N179" s="6">
        <f>IFERROR(VLOOKUP(C179,Kurse!$A$2:$B$101,2,FALSE()),0)</f>
        <v>0</v>
      </c>
      <c r="O179" s="28">
        <f t="shared" si="21"/>
        <v>0</v>
      </c>
      <c r="P179" s="27">
        <f>IF(ISNUMBER(O179),SUMIFS($O$2:O179,$C$2:C179,C179),"")</f>
        <v>0</v>
      </c>
      <c r="R179" s="29" t="str">
        <f t="shared" si="18"/>
        <v/>
      </c>
    </row>
    <row r="180" spans="7:18" ht="15.75" customHeight="1">
      <c r="G180" s="26">
        <f>SUMIF($C$2:C180,C180,$F$2:F180)</f>
        <v>0</v>
      </c>
      <c r="I180" s="7">
        <f t="shared" si="15"/>
        <v>0</v>
      </c>
      <c r="K180" s="6">
        <f t="shared" si="16"/>
        <v>0</v>
      </c>
      <c r="M180" s="6">
        <f>SUMIF($C$2:C180,C180,$K$2:K180)</f>
        <v>0</v>
      </c>
      <c r="N180" s="6">
        <f>IFERROR(VLOOKUP(C180,Kurse!$A$2:$B$101,2,FALSE()),0)</f>
        <v>0</v>
      </c>
      <c r="O180" s="28">
        <f t="shared" si="21"/>
        <v>0</v>
      </c>
      <c r="P180" s="27">
        <f>IF(ISNUMBER(O180),SUMIFS($O$2:O180,$C$2:C180,C180),"")</f>
        <v>0</v>
      </c>
      <c r="R180" s="29" t="str">
        <f t="shared" si="18"/>
        <v/>
      </c>
    </row>
    <row r="181" spans="7:18" ht="15.75" customHeight="1">
      <c r="G181" s="26">
        <f>SUMIF($C$2:C181,C181,$F$2:F181)</f>
        <v>0</v>
      </c>
      <c r="I181" s="7">
        <f t="shared" si="15"/>
        <v>0</v>
      </c>
      <c r="K181" s="6">
        <f t="shared" si="16"/>
        <v>0</v>
      </c>
      <c r="M181" s="6">
        <f>SUMIF($C$2:C181,C181,$K$2:K181)</f>
        <v>0</v>
      </c>
      <c r="N181" s="6">
        <f>IFERROR(VLOOKUP(C181,Kurse!$A$2:$B$101,2,FALSE()),0)</f>
        <v>0</v>
      </c>
      <c r="O181" s="28">
        <f t="shared" si="21"/>
        <v>0</v>
      </c>
      <c r="P181" s="27">
        <f>IF(ISNUMBER(O181),SUMIFS($O$2:O181,$C$2:C181,C181),"")</f>
        <v>0</v>
      </c>
      <c r="R181" s="29" t="str">
        <f t="shared" si="18"/>
        <v/>
      </c>
    </row>
    <row r="182" spans="7:18" ht="15.75" customHeight="1">
      <c r="G182" s="26">
        <f>SUMIF($C$2:C182,C182,$F$2:F182)</f>
        <v>0</v>
      </c>
      <c r="I182" s="7">
        <f t="shared" si="15"/>
        <v>0</v>
      </c>
      <c r="K182" s="6">
        <f t="shared" si="16"/>
        <v>0</v>
      </c>
      <c r="M182" s="6">
        <f>SUMIF($C$2:C182,C182,$K$2:K182)</f>
        <v>0</v>
      </c>
      <c r="N182" s="6">
        <f>IFERROR(VLOOKUP(C182,Kurse!$A$2:$B$101,2,FALSE()),0)</f>
        <v>0</v>
      </c>
      <c r="O182" s="28">
        <f t="shared" si="21"/>
        <v>0</v>
      </c>
      <c r="P182" s="27">
        <f>IF(ISNUMBER(O182),SUMIFS($O$2:O182,$C$2:C182,C182),"")</f>
        <v>0</v>
      </c>
      <c r="R182" s="29" t="str">
        <f t="shared" si="18"/>
        <v/>
      </c>
    </row>
    <row r="183" spans="7:18" ht="15.75" customHeight="1">
      <c r="G183" s="26">
        <f>SUMIF($C$2:C183,C183,$F$2:F183)</f>
        <v>0</v>
      </c>
      <c r="I183" s="7">
        <f t="shared" si="15"/>
        <v>0</v>
      </c>
      <c r="K183" s="6">
        <f t="shared" si="16"/>
        <v>0</v>
      </c>
      <c r="M183" s="6">
        <f>SUMIF($C$2:C183,C183,$K$2:K183)</f>
        <v>0</v>
      </c>
      <c r="N183" s="6">
        <f>IFERROR(VLOOKUP(C183,Kurse!$A$2:$B$101,2,FALSE()),0)</f>
        <v>0</v>
      </c>
      <c r="O183" s="28">
        <f t="shared" si="21"/>
        <v>0</v>
      </c>
      <c r="P183" s="27">
        <f>IF(ISNUMBER(O183),SUMIFS($O$2:O183,$C$2:C183,C183),"")</f>
        <v>0</v>
      </c>
      <c r="R183" s="29" t="str">
        <f t="shared" si="18"/>
        <v/>
      </c>
    </row>
    <row r="184" spans="7:18" ht="15.75" customHeight="1">
      <c r="G184" s="26">
        <f>SUMIF($C$2:C184,C184,$F$2:F184)</f>
        <v>0</v>
      </c>
      <c r="I184" s="7">
        <f t="shared" si="15"/>
        <v>0</v>
      </c>
      <c r="K184" s="6">
        <f t="shared" si="16"/>
        <v>0</v>
      </c>
      <c r="M184" s="6">
        <f>SUMIF($C$2:C184,C184,$K$2:K184)</f>
        <v>0</v>
      </c>
      <c r="N184" s="6">
        <f>IFERROR(VLOOKUP(C184,Kurse!$A$2:$B$101,2,FALSE()),0)</f>
        <v>0</v>
      </c>
      <c r="O184" s="28">
        <f t="shared" si="21"/>
        <v>0</v>
      </c>
      <c r="P184" s="27">
        <f>IF(ISNUMBER(O184),SUMIFS($O$2:O184,$C$2:C184,C184),"")</f>
        <v>0</v>
      </c>
      <c r="R184" s="29" t="str">
        <f t="shared" si="18"/>
        <v/>
      </c>
    </row>
    <row r="185" spans="7:18" ht="15.75" customHeight="1">
      <c r="G185" s="26">
        <f>SUMIF($C$2:C185,C185,$F$2:F185)</f>
        <v>0</v>
      </c>
      <c r="I185" s="7">
        <f t="shared" si="15"/>
        <v>0</v>
      </c>
      <c r="K185" s="6">
        <f t="shared" si="16"/>
        <v>0</v>
      </c>
      <c r="M185" s="6">
        <f>SUMIF($C$2:C185,C185,$K$2:K185)</f>
        <v>0</v>
      </c>
      <c r="N185" s="6">
        <f>IFERROR(VLOOKUP(C185,Kurse!$A$2:$B$101,2,FALSE()),0)</f>
        <v>0</v>
      </c>
      <c r="O185" s="28">
        <f t="shared" si="21"/>
        <v>0</v>
      </c>
      <c r="P185" s="27">
        <f>IF(ISNUMBER(O185),SUMIFS($O$2:O185,$C$2:C185,C185),"")</f>
        <v>0</v>
      </c>
      <c r="R185" s="29" t="str">
        <f t="shared" si="18"/>
        <v/>
      </c>
    </row>
    <row r="186" spans="7:18" ht="15.75" customHeight="1">
      <c r="G186" s="26">
        <f>SUMIF($C$2:C186,C186,$F$2:F186)</f>
        <v>0</v>
      </c>
      <c r="I186" s="7">
        <f t="shared" si="15"/>
        <v>0</v>
      </c>
      <c r="K186" s="6">
        <f t="shared" si="16"/>
        <v>0</v>
      </c>
      <c r="M186" s="6">
        <f>SUMIF($C$2:C186,C186,$K$2:K186)</f>
        <v>0</v>
      </c>
      <c r="N186" s="6">
        <f>IFERROR(VLOOKUP(C186,Kurse!$A$2:$B$101,2,FALSE()),0)</f>
        <v>0</v>
      </c>
      <c r="O186" s="28">
        <f t="shared" si="21"/>
        <v>0</v>
      </c>
      <c r="P186" s="27">
        <f>IF(ISNUMBER(O186),SUMIFS($O$2:O186,$C$2:C186,C186),"")</f>
        <v>0</v>
      </c>
      <c r="R186" s="29" t="str">
        <f t="shared" si="18"/>
        <v/>
      </c>
    </row>
    <row r="187" spans="7:18" ht="15.75" customHeight="1">
      <c r="G187" s="26">
        <f>SUMIF($C$2:C187,C187,$F$2:F187)</f>
        <v>0</v>
      </c>
      <c r="I187" s="7">
        <f t="shared" si="15"/>
        <v>0</v>
      </c>
      <c r="K187" s="6">
        <f t="shared" si="16"/>
        <v>0</v>
      </c>
      <c r="M187" s="6">
        <f>SUMIF($C$2:C187,C187,$K$2:K187)</f>
        <v>0</v>
      </c>
      <c r="N187" s="6">
        <f>IFERROR(VLOOKUP(C187,Kurse!$A$2:$B$101,2,FALSE()),0)</f>
        <v>0</v>
      </c>
      <c r="O187" s="28">
        <f t="shared" si="21"/>
        <v>0</v>
      </c>
      <c r="P187" s="27">
        <f>IF(ISNUMBER(O187),SUMIFS($O$2:O187,$C$2:C187,C187),"")</f>
        <v>0</v>
      </c>
      <c r="R187" s="29" t="str">
        <f t="shared" si="18"/>
        <v/>
      </c>
    </row>
    <row r="188" spans="7:18" ht="15.75" customHeight="1">
      <c r="G188" s="26">
        <f>SUMIF($C$2:C188,C188,$F$2:F188)</f>
        <v>0</v>
      </c>
      <c r="I188" s="7">
        <f t="shared" si="15"/>
        <v>0</v>
      </c>
      <c r="K188" s="6">
        <f t="shared" si="16"/>
        <v>0</v>
      </c>
      <c r="M188" s="6">
        <f>SUMIF($C$2:C188,C188,$K$2:K188)</f>
        <v>0</v>
      </c>
      <c r="N188" s="6">
        <f>IFERROR(VLOOKUP(C188,Kurse!$A$2:$B$101,2,FALSE()),0)</f>
        <v>0</v>
      </c>
      <c r="O188" s="28">
        <f t="shared" si="21"/>
        <v>0</v>
      </c>
      <c r="P188" s="27">
        <f>IF(ISNUMBER(O188),SUMIFS($O$2:O188,$C$2:C188,C188),"")</f>
        <v>0</v>
      </c>
      <c r="R188" s="29" t="str">
        <f t="shared" si="18"/>
        <v/>
      </c>
    </row>
    <row r="189" spans="7:18" ht="15.75" customHeight="1">
      <c r="G189" s="26">
        <f>SUMIF($C$2:C189,C189,$F$2:F189)</f>
        <v>0</v>
      </c>
      <c r="I189" s="7">
        <f t="shared" si="15"/>
        <v>0</v>
      </c>
      <c r="K189" s="6">
        <f t="shared" si="16"/>
        <v>0</v>
      </c>
      <c r="M189" s="6">
        <f>SUMIF($C$2:C189,C189,$K$2:K189)</f>
        <v>0</v>
      </c>
      <c r="N189" s="6">
        <f>IFERROR(VLOOKUP(C189,Kurse!$A$2:$B$101,2,FALSE()),0)</f>
        <v>0</v>
      </c>
      <c r="O189" s="28">
        <f t="shared" si="21"/>
        <v>0</v>
      </c>
      <c r="P189" s="27">
        <f>IF(ISNUMBER(O189),SUMIFS($O$2:O189,$C$2:C189,C189),"")</f>
        <v>0</v>
      </c>
      <c r="R189" s="29" t="str">
        <f t="shared" si="18"/>
        <v/>
      </c>
    </row>
    <row r="190" spans="7:18" ht="15.75" customHeight="1">
      <c r="G190" s="26">
        <f>SUMIF($C$2:C190,C190,$F$2:F190)</f>
        <v>0</v>
      </c>
      <c r="I190" s="7">
        <f t="shared" si="15"/>
        <v>0</v>
      </c>
      <c r="K190" s="6">
        <f t="shared" si="16"/>
        <v>0</v>
      </c>
      <c r="M190" s="6">
        <f>SUMIF($C$2:C190,C190,$K$2:K190)</f>
        <v>0</v>
      </c>
      <c r="N190" s="6">
        <f>IFERROR(VLOOKUP(C190,Kurse!$A$2:$B$101,2,FALSE()),0)</f>
        <v>0</v>
      </c>
      <c r="O190" s="28">
        <f t="shared" si="21"/>
        <v>0</v>
      </c>
      <c r="P190" s="27">
        <f>IF(ISNUMBER(O190),SUMIFS($O$2:O190,$C$2:C190,C190),"")</f>
        <v>0</v>
      </c>
      <c r="R190" s="29" t="str">
        <f t="shared" si="18"/>
        <v/>
      </c>
    </row>
    <row r="191" spans="7:18" ht="15.75" customHeight="1">
      <c r="G191" s="26">
        <f>SUMIF($C$2:C191,C191,$F$2:F191)</f>
        <v>0</v>
      </c>
      <c r="I191" s="7">
        <f t="shared" si="15"/>
        <v>0</v>
      </c>
      <c r="K191" s="6">
        <f t="shared" si="16"/>
        <v>0</v>
      </c>
      <c r="M191" s="6">
        <f>SUMIF($C$2:C191,C191,$K$2:K191)</f>
        <v>0</v>
      </c>
      <c r="N191" s="6">
        <f>IFERROR(VLOOKUP(C191,Kurse!$A$2:$B$101,2,FALSE()),0)</f>
        <v>0</v>
      </c>
      <c r="O191" s="28">
        <f t="shared" si="21"/>
        <v>0</v>
      </c>
      <c r="P191" s="27">
        <f>IF(ISNUMBER(O191),SUMIFS($O$2:O191,$C$2:C191,C191),"")</f>
        <v>0</v>
      </c>
      <c r="R191" s="29" t="str">
        <f t="shared" si="18"/>
        <v/>
      </c>
    </row>
    <row r="192" spans="7:18" ht="15.75" customHeight="1">
      <c r="G192" s="26">
        <f>SUMIF($C$2:C192,C192,$F$2:F192)</f>
        <v>0</v>
      </c>
      <c r="I192" s="7">
        <f t="shared" si="15"/>
        <v>0</v>
      </c>
      <c r="K192" s="6">
        <f t="shared" si="16"/>
        <v>0</v>
      </c>
      <c r="M192" s="6">
        <f>SUMIF($C$2:C192,C192,$K$2:K192)</f>
        <v>0</v>
      </c>
      <c r="N192" s="6">
        <f>IFERROR(VLOOKUP(C192,Kurse!$A$2:$B$101,2,FALSE()),0)</f>
        <v>0</v>
      </c>
      <c r="O192" s="28">
        <f t="shared" si="21"/>
        <v>0</v>
      </c>
      <c r="P192" s="27">
        <f>IF(ISNUMBER(O192),SUMIFS($O$2:O192,$C$2:C192,C192),"")</f>
        <v>0</v>
      </c>
      <c r="R192" s="29" t="str">
        <f t="shared" si="18"/>
        <v/>
      </c>
    </row>
    <row r="193" spans="7:18" ht="15.75" customHeight="1">
      <c r="G193" s="26">
        <f>SUMIF($C$2:C193,C193,$F$2:F193)</f>
        <v>0</v>
      </c>
      <c r="I193" s="7">
        <f t="shared" si="15"/>
        <v>0</v>
      </c>
      <c r="K193" s="6">
        <f t="shared" si="16"/>
        <v>0</v>
      </c>
      <c r="M193" s="6">
        <f>SUMIF($C$2:C193,C193,$K$2:K193)</f>
        <v>0</v>
      </c>
      <c r="N193" s="6">
        <f>IFERROR(VLOOKUP(C193,Kurse!$A$2:$B$101,2,FALSE()),0)</f>
        <v>0</v>
      </c>
      <c r="O193" s="28">
        <f t="shared" si="21"/>
        <v>0</v>
      </c>
      <c r="P193" s="27">
        <f>IF(ISNUMBER(O193),SUMIFS($O$2:O193,$C$2:C193,C193),"")</f>
        <v>0</v>
      </c>
      <c r="R193" s="29" t="str">
        <f t="shared" si="18"/>
        <v/>
      </c>
    </row>
    <row r="194" spans="7:18" ht="15.75" customHeight="1">
      <c r="G194" s="26">
        <f>SUMIF($C$2:C194,C194,$F$2:F194)</f>
        <v>0</v>
      </c>
      <c r="I194" s="7">
        <f t="shared" ref="I194:I257" si="22">F194*H194</f>
        <v>0</v>
      </c>
      <c r="K194" s="6">
        <f t="shared" ref="K194:K257" si="23">IF(E194="Buy",I194+J194,IF(E194="Sell",I194-J194,IF(E194="Transfer – Out",J194,0)))</f>
        <v>0</v>
      </c>
      <c r="M194" s="6">
        <f>SUMIF($C$2:C194,C194,$K$2:K194)</f>
        <v>0</v>
      </c>
      <c r="N194" s="6">
        <f>IFERROR(VLOOKUP(C194,Kurse!$A$2:$B$101,2,FALSE()),0)</f>
        <v>0</v>
      </c>
      <c r="O194" s="28">
        <f t="shared" si="21"/>
        <v>0</v>
      </c>
      <c r="P194" s="27">
        <f>IF(ISNUMBER(O194),SUMIFS($O$2:O194,$C$2:C194,C194),"")</f>
        <v>0</v>
      </c>
      <c r="R194" s="29" t="str">
        <f t="shared" ref="R194:R257" si="24">IF(OR(NOT(ISNUMBER(O194)),NOT(ISNUMBER(K194)),K194=0),"",IF(O194=0,0,(O194-K194)/K194))</f>
        <v/>
      </c>
    </row>
    <row r="195" spans="7:18" ht="15.75" customHeight="1">
      <c r="G195" s="26">
        <f>SUMIF($C$2:C195,C195,$F$2:F195)</f>
        <v>0</v>
      </c>
      <c r="I195" s="7">
        <f t="shared" si="22"/>
        <v>0</v>
      </c>
      <c r="K195" s="6">
        <f t="shared" si="23"/>
        <v>0</v>
      </c>
      <c r="M195" s="6">
        <f>SUMIF($C$2:C195,C195,$K$2:K195)</f>
        <v>0</v>
      </c>
      <c r="N195" s="6">
        <f>IFERROR(VLOOKUP(C195,Kurse!$A$2:$B$101,2,FALSE()),0)</f>
        <v>0</v>
      </c>
      <c r="O195" s="28">
        <f t="shared" si="21"/>
        <v>0</v>
      </c>
      <c r="P195" s="27">
        <f>IF(ISNUMBER(O195),SUMIFS($O$2:O195,$C$2:C195,C195),"")</f>
        <v>0</v>
      </c>
      <c r="R195" s="29" t="str">
        <f t="shared" si="24"/>
        <v/>
      </c>
    </row>
    <row r="196" spans="7:18" ht="15.75" customHeight="1">
      <c r="G196" s="26">
        <f>SUMIF($C$2:C196,C196,$F$2:F196)</f>
        <v>0</v>
      </c>
      <c r="I196" s="7">
        <f t="shared" si="22"/>
        <v>0</v>
      </c>
      <c r="K196" s="6">
        <f t="shared" si="23"/>
        <v>0</v>
      </c>
      <c r="M196" s="6">
        <f>SUMIF($C$2:C196,C196,$K$2:K196)</f>
        <v>0</v>
      </c>
      <c r="N196" s="6">
        <f>IFERROR(VLOOKUP(C196,Kurse!$A$2:$B$101,2,FALSE()),0)</f>
        <v>0</v>
      </c>
      <c r="O196" s="28">
        <f t="shared" si="21"/>
        <v>0</v>
      </c>
      <c r="P196" s="27">
        <f>IF(ISNUMBER(O196),SUMIFS($O$2:O196,$C$2:C196,C196),"")</f>
        <v>0</v>
      </c>
      <c r="R196" s="29" t="str">
        <f t="shared" si="24"/>
        <v/>
      </c>
    </row>
    <row r="197" spans="7:18" ht="15.75" customHeight="1">
      <c r="G197" s="26">
        <f>SUMIF($C$2:C197,C197,$F$2:F197)</f>
        <v>0</v>
      </c>
      <c r="I197" s="7">
        <f t="shared" si="22"/>
        <v>0</v>
      </c>
      <c r="K197" s="6">
        <f t="shared" si="23"/>
        <v>0</v>
      </c>
      <c r="M197" s="6">
        <f>SUMIF($C$2:C197,C197,$K$2:K197)</f>
        <v>0</v>
      </c>
      <c r="N197" s="6">
        <f>IFERROR(VLOOKUP(C197,Kurse!$A$2:$B$101,2,FALSE()),0)</f>
        <v>0</v>
      </c>
      <c r="O197" s="28">
        <f t="shared" si="21"/>
        <v>0</v>
      </c>
      <c r="P197" s="27">
        <f>IF(ISNUMBER(O197),SUMIFS($O$2:O197,$C$2:C197,C197),"")</f>
        <v>0</v>
      </c>
      <c r="R197" s="29" t="str">
        <f t="shared" si="24"/>
        <v/>
      </c>
    </row>
    <row r="198" spans="7:18" ht="15.75" customHeight="1">
      <c r="G198" s="26">
        <f>SUMIF($C$2:C198,C198,$F$2:F198)</f>
        <v>0</v>
      </c>
      <c r="I198" s="7">
        <f t="shared" si="22"/>
        <v>0</v>
      </c>
      <c r="K198" s="6">
        <f t="shared" si="23"/>
        <v>0</v>
      </c>
      <c r="M198" s="6">
        <f>SUMIF($C$2:C198,C198,$K$2:K198)</f>
        <v>0</v>
      </c>
      <c r="N198" s="6">
        <f>IFERROR(VLOOKUP(C198,Kurse!$A$2:$B$101,2,FALSE()),0)</f>
        <v>0</v>
      </c>
      <c r="O198" s="28">
        <f t="shared" si="21"/>
        <v>0</v>
      </c>
      <c r="P198" s="27">
        <f>IF(ISNUMBER(O198),SUMIFS($O$2:O198,$C$2:C198,C198),"")</f>
        <v>0</v>
      </c>
      <c r="R198" s="29" t="str">
        <f t="shared" si="24"/>
        <v/>
      </c>
    </row>
    <row r="199" spans="7:18" ht="15.75" customHeight="1">
      <c r="G199" s="26">
        <f>SUMIF($C$2:C199,C199,$F$2:F199)</f>
        <v>0</v>
      </c>
      <c r="I199" s="7">
        <f t="shared" si="22"/>
        <v>0</v>
      </c>
      <c r="K199" s="6">
        <f t="shared" si="23"/>
        <v>0</v>
      </c>
      <c r="M199" s="6">
        <f>SUMIF($C$2:C199,C199,$K$2:K199)</f>
        <v>0</v>
      </c>
      <c r="N199" s="6">
        <f>IFERROR(VLOOKUP(C199,Kurse!$A$2:$B$101,2,FALSE()),0)</f>
        <v>0</v>
      </c>
      <c r="O199" s="28">
        <f t="shared" si="21"/>
        <v>0</v>
      </c>
      <c r="P199" s="27">
        <f>IF(ISNUMBER(O199),SUMIFS($O$2:O199,$C$2:C199,C199),"")</f>
        <v>0</v>
      </c>
      <c r="R199" s="29" t="str">
        <f t="shared" si="24"/>
        <v/>
      </c>
    </row>
    <row r="200" spans="7:18" ht="15.75" customHeight="1">
      <c r="G200" s="26">
        <f>SUMIF($C$2:C200,C200,$F$2:F200)</f>
        <v>0</v>
      </c>
      <c r="I200" s="7">
        <f t="shared" si="22"/>
        <v>0</v>
      </c>
      <c r="K200" s="6">
        <f t="shared" si="23"/>
        <v>0</v>
      </c>
      <c r="M200" s="6">
        <f>SUMIF($C$2:C200,C200,$K$2:K200)</f>
        <v>0</v>
      </c>
      <c r="N200" s="6">
        <f>IFERROR(VLOOKUP(C200,Kurse!$A$2:$B$101,2,FALSE()),0)</f>
        <v>0</v>
      </c>
      <c r="O200" s="28">
        <f t="shared" si="21"/>
        <v>0</v>
      </c>
      <c r="P200" s="27">
        <f>IF(ISNUMBER(O200),SUMIFS($O$2:O200,$C$2:C200,C200),"")</f>
        <v>0</v>
      </c>
      <c r="R200" s="29" t="str">
        <f t="shared" si="24"/>
        <v/>
      </c>
    </row>
    <row r="201" spans="7:18" ht="15.75" customHeight="1">
      <c r="G201" s="26">
        <f>SUMIF($C$2:C201,C201,$F$2:F201)</f>
        <v>0</v>
      </c>
      <c r="I201" s="7">
        <f t="shared" si="22"/>
        <v>0</v>
      </c>
      <c r="K201" s="6">
        <f t="shared" si="23"/>
        <v>0</v>
      </c>
      <c r="M201" s="6">
        <f>SUMIF($C$2:C201,C201,$K$2:K201)</f>
        <v>0</v>
      </c>
      <c r="N201" s="6">
        <f>IFERROR(VLOOKUP(C201,Kurse!$A$2:$B$101,2,FALSE()),0)</f>
        <v>0</v>
      </c>
      <c r="O201" s="28">
        <f t="shared" si="21"/>
        <v>0</v>
      </c>
      <c r="P201" s="27">
        <f>IF(ISNUMBER(O201),SUMIFS($O$2:O201,$C$2:C201,C201),"")</f>
        <v>0</v>
      </c>
      <c r="R201" s="29" t="str">
        <f t="shared" si="24"/>
        <v/>
      </c>
    </row>
    <row r="202" spans="7:18" ht="15.75" customHeight="1">
      <c r="G202" s="26">
        <f>SUMIF($C$2:C202,C202,$F$2:F202)</f>
        <v>0</v>
      </c>
      <c r="I202" s="7">
        <f t="shared" si="22"/>
        <v>0</v>
      </c>
      <c r="K202" s="6">
        <f t="shared" si="23"/>
        <v>0</v>
      </c>
      <c r="M202" s="6">
        <f>SUMIF($C$2:C202,C202,$K$2:K202)</f>
        <v>0</v>
      </c>
      <c r="N202" s="6">
        <f>IFERROR(VLOOKUP(C202,Kurse!$A$2:$B$101,2,FALSE()),0)</f>
        <v>0</v>
      </c>
      <c r="O202" s="28">
        <f t="shared" si="21"/>
        <v>0</v>
      </c>
      <c r="P202" s="27">
        <f>IF(ISNUMBER(O202),SUMIFS($O$2:O202,$C$2:C202,C202),"")</f>
        <v>0</v>
      </c>
      <c r="R202" s="29" t="str">
        <f t="shared" si="24"/>
        <v/>
      </c>
    </row>
    <row r="203" spans="7:18" ht="15.75" customHeight="1">
      <c r="G203" s="26">
        <f>SUMIF($C$2:C203,C203,$F$2:F203)</f>
        <v>0</v>
      </c>
      <c r="I203" s="7">
        <f t="shared" si="22"/>
        <v>0</v>
      </c>
      <c r="K203" s="6">
        <f t="shared" si="23"/>
        <v>0</v>
      </c>
      <c r="M203" s="6">
        <f>SUMIF($C$2:C203,C203,$K$2:K203)</f>
        <v>0</v>
      </c>
      <c r="N203" s="6">
        <f>IFERROR(VLOOKUP(C203,Kurse!$A$2:$B$101,2,FALSE()),0)</f>
        <v>0</v>
      </c>
      <c r="O203" s="28">
        <f t="shared" si="21"/>
        <v>0</v>
      </c>
      <c r="P203" s="27">
        <f>IF(ISNUMBER(O203),SUMIFS($O$2:O203,$C$2:C203,C203),"")</f>
        <v>0</v>
      </c>
      <c r="R203" s="29" t="str">
        <f t="shared" si="24"/>
        <v/>
      </c>
    </row>
    <row r="204" spans="7:18" ht="15.75" customHeight="1">
      <c r="G204" s="26">
        <f>SUMIF($C$2:C204,C204,$F$2:F204)</f>
        <v>0</v>
      </c>
      <c r="I204" s="7">
        <f t="shared" si="22"/>
        <v>0</v>
      </c>
      <c r="K204" s="6">
        <f t="shared" si="23"/>
        <v>0</v>
      </c>
      <c r="M204" s="6">
        <f>SUMIF($C$2:C204,C204,$K$2:K204)</f>
        <v>0</v>
      </c>
      <c r="N204" s="6">
        <f>IFERROR(VLOOKUP(C204,Kurse!$A$2:$B$101,2,FALSE()),0)</f>
        <v>0</v>
      </c>
      <c r="O204" s="28">
        <f t="shared" si="21"/>
        <v>0</v>
      </c>
      <c r="P204" s="27">
        <f>IF(ISNUMBER(O204),SUMIFS($O$2:O204,$C$2:C204,C204),"")</f>
        <v>0</v>
      </c>
      <c r="R204" s="29" t="str">
        <f t="shared" si="24"/>
        <v/>
      </c>
    </row>
    <row r="205" spans="7:18" ht="15.75" customHeight="1">
      <c r="G205" s="26">
        <f>SUMIF($C$2:C205,C205,$F$2:F205)</f>
        <v>0</v>
      </c>
      <c r="I205" s="7">
        <f t="shared" si="22"/>
        <v>0</v>
      </c>
      <c r="K205" s="6">
        <f t="shared" si="23"/>
        <v>0</v>
      </c>
      <c r="M205" s="6">
        <f>SUMIF($C$2:C205,C205,$K$2:K205)</f>
        <v>0</v>
      </c>
      <c r="N205" s="6">
        <f>IFERROR(VLOOKUP(C205,Kurse!$A$2:$B$101,2,FALSE()),0)</f>
        <v>0</v>
      </c>
      <c r="O205" s="28">
        <f t="shared" si="21"/>
        <v>0</v>
      </c>
      <c r="P205" s="27">
        <f>IF(ISNUMBER(O205),SUMIFS($O$2:O205,$C$2:C205,C205),"")</f>
        <v>0</v>
      </c>
      <c r="R205" s="29" t="str">
        <f t="shared" si="24"/>
        <v/>
      </c>
    </row>
    <row r="206" spans="7:18" ht="15.75" customHeight="1">
      <c r="G206" s="26">
        <f>SUMIF($C$2:C206,C206,$F$2:F206)</f>
        <v>0</v>
      </c>
      <c r="I206" s="7">
        <f t="shared" si="22"/>
        <v>0</v>
      </c>
      <c r="K206" s="6">
        <f t="shared" si="23"/>
        <v>0</v>
      </c>
      <c r="M206" s="6">
        <f>SUMIF($C$2:C206,C206,$K$2:K206)</f>
        <v>0</v>
      </c>
      <c r="N206" s="6">
        <f>IFERROR(VLOOKUP(C206,Kurse!$A$2:$B$101,2,FALSE()),0)</f>
        <v>0</v>
      </c>
      <c r="O206" s="28">
        <f t="shared" si="21"/>
        <v>0</v>
      </c>
      <c r="P206" s="27">
        <f>IF(ISNUMBER(O206),SUMIFS($O$2:O206,$C$2:C206,C206),"")</f>
        <v>0</v>
      </c>
      <c r="R206" s="29" t="str">
        <f t="shared" si="24"/>
        <v/>
      </c>
    </row>
    <row r="207" spans="7:18" ht="15.75" customHeight="1">
      <c r="G207" s="26">
        <f>SUMIF($C$2:C207,C207,$F$2:F207)</f>
        <v>0</v>
      </c>
      <c r="I207" s="7">
        <f t="shared" si="22"/>
        <v>0</v>
      </c>
      <c r="K207" s="6">
        <f t="shared" si="23"/>
        <v>0</v>
      </c>
      <c r="M207" s="6">
        <f>SUMIF($C$2:C207,C207,$K$2:K207)</f>
        <v>0</v>
      </c>
      <c r="N207" s="6">
        <f>IFERROR(VLOOKUP(C207,Kurse!$A$2:$B$101,2,FALSE()),0)</f>
        <v>0</v>
      </c>
      <c r="O207" s="28">
        <f t="shared" si="21"/>
        <v>0</v>
      </c>
      <c r="P207" s="27">
        <f>IF(ISNUMBER(O207),SUMIFS($O$2:O207,$C$2:C207,C207),"")</f>
        <v>0</v>
      </c>
      <c r="R207" s="29" t="str">
        <f t="shared" si="24"/>
        <v/>
      </c>
    </row>
    <row r="208" spans="7:18" ht="15.75" customHeight="1">
      <c r="G208" s="26">
        <f>SUMIF($C$2:C208,C208,$F$2:F208)</f>
        <v>0</v>
      </c>
      <c r="I208" s="7">
        <f t="shared" si="22"/>
        <v>0</v>
      </c>
      <c r="K208" s="6">
        <f t="shared" si="23"/>
        <v>0</v>
      </c>
      <c r="M208" s="6">
        <f>SUMIF($C$2:C208,C208,$K$2:K208)</f>
        <v>0</v>
      </c>
      <c r="N208" s="6">
        <f>IFERROR(VLOOKUP(C208,Kurse!$A$2:$B$101,2,FALSE()),0)</f>
        <v>0</v>
      </c>
      <c r="O208" s="28">
        <f t="shared" si="21"/>
        <v>0</v>
      </c>
      <c r="P208" s="27">
        <f>IF(ISNUMBER(O208),SUMIFS($O$2:O208,$C$2:C208,C208),"")</f>
        <v>0</v>
      </c>
      <c r="R208" s="29" t="str">
        <f t="shared" si="24"/>
        <v/>
      </c>
    </row>
    <row r="209" spans="7:18" ht="15.75" customHeight="1">
      <c r="G209" s="26">
        <f>SUMIF($C$2:C209,C209,$F$2:F209)</f>
        <v>0</v>
      </c>
      <c r="I209" s="7">
        <f t="shared" si="22"/>
        <v>0</v>
      </c>
      <c r="K209" s="6">
        <f t="shared" si="23"/>
        <v>0</v>
      </c>
      <c r="M209" s="6">
        <f>SUMIF($C$2:C209,C209,$K$2:K209)</f>
        <v>0</v>
      </c>
      <c r="N209" s="6">
        <f>IFERROR(VLOOKUP(C209,Kurse!$A$2:$B$101,2,FALSE()),0)</f>
        <v>0</v>
      </c>
      <c r="O209" s="28">
        <f t="shared" si="21"/>
        <v>0</v>
      </c>
      <c r="P209" s="27">
        <f>IF(ISNUMBER(O209),SUMIFS($O$2:O209,$C$2:C209,C209),"")</f>
        <v>0</v>
      </c>
      <c r="R209" s="29" t="str">
        <f t="shared" si="24"/>
        <v/>
      </c>
    </row>
    <row r="210" spans="7:18" ht="15.75" customHeight="1">
      <c r="G210" s="26">
        <f>SUMIF($C$2:C210,C210,$F$2:F210)</f>
        <v>0</v>
      </c>
      <c r="I210" s="7">
        <f t="shared" si="22"/>
        <v>0</v>
      </c>
      <c r="K210" s="6">
        <f t="shared" si="23"/>
        <v>0</v>
      </c>
      <c r="M210" s="6">
        <f>SUMIF($C$2:C210,C210,$K$2:K210)</f>
        <v>0</v>
      </c>
      <c r="N210" s="6">
        <f>IFERROR(VLOOKUP(C210,Kurse!$A$2:$B$101,2,FALSE()),0)</f>
        <v>0</v>
      </c>
      <c r="O210" s="28">
        <f t="shared" si="21"/>
        <v>0</v>
      </c>
      <c r="P210" s="27">
        <f>IF(ISNUMBER(O210),SUMIFS($O$2:O210,$C$2:C210,C210),"")</f>
        <v>0</v>
      </c>
      <c r="R210" s="29" t="str">
        <f t="shared" si="24"/>
        <v/>
      </c>
    </row>
    <row r="211" spans="7:18" ht="15.75" customHeight="1">
      <c r="G211" s="26">
        <f>SUMIF($C$2:C211,C211,$F$2:F211)</f>
        <v>0</v>
      </c>
      <c r="I211" s="7">
        <f t="shared" si="22"/>
        <v>0</v>
      </c>
      <c r="K211" s="6">
        <f t="shared" si="23"/>
        <v>0</v>
      </c>
      <c r="M211" s="6">
        <f>SUMIF($C$2:C211,C211,$K$2:K211)</f>
        <v>0</v>
      </c>
      <c r="N211" s="6">
        <f>IFERROR(VLOOKUP(C211,Kurse!$A$2:$B$101,2,FALSE()),0)</f>
        <v>0</v>
      </c>
      <c r="O211" s="28">
        <f t="shared" si="21"/>
        <v>0</v>
      </c>
      <c r="P211" s="27">
        <f>IF(ISNUMBER(O211),SUMIFS($O$2:O211,$C$2:C211,C211),"")</f>
        <v>0</v>
      </c>
      <c r="R211" s="29" t="str">
        <f t="shared" si="24"/>
        <v/>
      </c>
    </row>
    <row r="212" spans="7:18" ht="15.75" customHeight="1">
      <c r="G212" s="26">
        <f>SUMIF($C$2:C212,C212,$F$2:F212)</f>
        <v>0</v>
      </c>
      <c r="I212" s="7">
        <f t="shared" si="22"/>
        <v>0</v>
      </c>
      <c r="K212" s="6">
        <f t="shared" si="23"/>
        <v>0</v>
      </c>
      <c r="M212" s="6">
        <f>SUMIF($C$2:C212,C212,$K$2:K212)</f>
        <v>0</v>
      </c>
      <c r="N212" s="6">
        <f>IFERROR(VLOOKUP(C212,Kurse!$A$2:$B$101,2,FALSE()),0)</f>
        <v>0</v>
      </c>
      <c r="O212" s="28">
        <f t="shared" si="21"/>
        <v>0</v>
      </c>
      <c r="P212" s="27">
        <f>IF(ISNUMBER(O212),SUMIFS($O$2:O212,$C$2:C212,C212),"")</f>
        <v>0</v>
      </c>
      <c r="R212" s="29" t="str">
        <f t="shared" si="24"/>
        <v/>
      </c>
    </row>
    <row r="213" spans="7:18" ht="15.75" customHeight="1">
      <c r="G213" s="26">
        <f>SUMIF($C$2:C213,C213,$F$2:F213)</f>
        <v>0</v>
      </c>
      <c r="I213" s="7">
        <f t="shared" si="22"/>
        <v>0</v>
      </c>
      <c r="K213" s="6">
        <f t="shared" si="23"/>
        <v>0</v>
      </c>
      <c r="M213" s="6">
        <f>SUMIF($C$2:C213,C213,$K$2:K213)</f>
        <v>0</v>
      </c>
      <c r="N213" s="6">
        <f>IFERROR(VLOOKUP(C213,Kurse!$A$2:$B$101,2,FALSE()),0)</f>
        <v>0</v>
      </c>
      <c r="O213" s="28">
        <f t="shared" si="21"/>
        <v>0</v>
      </c>
      <c r="P213" s="27">
        <f>IF(ISNUMBER(O213),SUMIFS($O$2:O213,$C$2:C213,C213),"")</f>
        <v>0</v>
      </c>
      <c r="R213" s="29" t="str">
        <f t="shared" si="24"/>
        <v/>
      </c>
    </row>
    <row r="214" spans="7:18" ht="15.75" customHeight="1">
      <c r="G214" s="26">
        <f>SUMIF($C$2:C214,C214,$F$2:F214)</f>
        <v>0</v>
      </c>
      <c r="I214" s="7">
        <f t="shared" si="22"/>
        <v>0</v>
      </c>
      <c r="K214" s="6">
        <f t="shared" si="23"/>
        <v>0</v>
      </c>
      <c r="M214" s="6">
        <f>SUMIF($C$2:C214,C214,$K$2:K214)</f>
        <v>0</v>
      </c>
      <c r="N214" s="6">
        <f>IFERROR(VLOOKUP(C214,Kurse!$A$2:$B$101,2,FALSE()),0)</f>
        <v>0</v>
      </c>
      <c r="O214" s="28">
        <f t="shared" si="21"/>
        <v>0</v>
      </c>
      <c r="P214" s="27">
        <f>IF(ISNUMBER(O214),SUMIFS($O$2:O214,$C$2:C214,C214),"")</f>
        <v>0</v>
      </c>
      <c r="R214" s="29" t="str">
        <f t="shared" si="24"/>
        <v/>
      </c>
    </row>
    <row r="215" spans="7:18" ht="15.75" customHeight="1">
      <c r="G215" s="26">
        <f>SUMIF($C$2:C215,C215,$F$2:F215)</f>
        <v>0</v>
      </c>
      <c r="I215" s="7">
        <f t="shared" si="22"/>
        <v>0</v>
      </c>
      <c r="K215" s="6">
        <f t="shared" si="23"/>
        <v>0</v>
      </c>
      <c r="M215" s="6">
        <f>SUMIF($C$2:C215,C215,$K$2:K215)</f>
        <v>0</v>
      </c>
      <c r="N215" s="6">
        <f>IFERROR(VLOOKUP(C215,Kurse!$A$2:$B$101,2,FALSE()),0)</f>
        <v>0</v>
      </c>
      <c r="O215" s="28">
        <f t="shared" si="21"/>
        <v>0</v>
      </c>
      <c r="P215" s="27">
        <f>IF(ISNUMBER(O215),SUMIFS($O$2:O215,$C$2:C215,C215),"")</f>
        <v>0</v>
      </c>
      <c r="R215" s="29" t="str">
        <f t="shared" si="24"/>
        <v/>
      </c>
    </row>
    <row r="216" spans="7:18" ht="15.75" customHeight="1">
      <c r="G216" s="26">
        <f>SUMIF($C$2:C216,C216,$F$2:F216)</f>
        <v>0</v>
      </c>
      <c r="I216" s="7">
        <f t="shared" si="22"/>
        <v>0</v>
      </c>
      <c r="K216" s="6">
        <f t="shared" si="23"/>
        <v>0</v>
      </c>
      <c r="M216" s="6">
        <f>SUMIF($C$2:C216,C216,$K$2:K216)</f>
        <v>0</v>
      </c>
      <c r="N216" s="6">
        <f>IFERROR(VLOOKUP(C216,Kurse!$A$2:$B$101,2,FALSE()),0)</f>
        <v>0</v>
      </c>
      <c r="O216" s="28">
        <f t="shared" si="21"/>
        <v>0</v>
      </c>
      <c r="P216" s="27">
        <f>IF(ISNUMBER(O216),SUMIFS($O$2:O216,$C$2:C216,C216),"")</f>
        <v>0</v>
      </c>
      <c r="R216" s="29" t="str">
        <f t="shared" si="24"/>
        <v/>
      </c>
    </row>
    <row r="217" spans="7:18" ht="15.75" customHeight="1">
      <c r="G217" s="26">
        <f>SUMIF($C$2:C217,C217,$F$2:F217)</f>
        <v>0</v>
      </c>
      <c r="I217" s="7">
        <f t="shared" si="22"/>
        <v>0</v>
      </c>
      <c r="K217" s="6">
        <f t="shared" si="23"/>
        <v>0</v>
      </c>
      <c r="M217" s="6">
        <f>SUMIF($C$2:C217,C217,$K$2:K217)</f>
        <v>0</v>
      </c>
      <c r="N217" s="6">
        <f>IFERROR(VLOOKUP(C217,Kurse!$A$2:$B$101,2,FALSE()),0)</f>
        <v>0</v>
      </c>
      <c r="O217" s="28">
        <f t="shared" si="21"/>
        <v>0</v>
      </c>
      <c r="P217" s="27">
        <f>IF(ISNUMBER(O217),SUMIFS($O$2:O217,$C$2:C217,C217),"")</f>
        <v>0</v>
      </c>
      <c r="R217" s="29" t="str">
        <f t="shared" si="24"/>
        <v/>
      </c>
    </row>
    <row r="218" spans="7:18" ht="15.75" customHeight="1">
      <c r="G218" s="26">
        <f>SUMIF($C$2:C218,C218,$F$2:F218)</f>
        <v>0</v>
      </c>
      <c r="I218" s="7">
        <f t="shared" si="22"/>
        <v>0</v>
      </c>
      <c r="K218" s="6">
        <f t="shared" si="23"/>
        <v>0</v>
      </c>
      <c r="M218" s="6">
        <f>SUMIF($C$2:C218,C218,$K$2:K218)</f>
        <v>0</v>
      </c>
      <c r="N218" s="6">
        <f>IFERROR(VLOOKUP(C218,Kurse!$A$2:$B$101,2,FALSE()),0)</f>
        <v>0</v>
      </c>
      <c r="O218" s="28">
        <f t="shared" si="21"/>
        <v>0</v>
      </c>
      <c r="P218" s="27">
        <f>IF(ISNUMBER(O218),SUMIFS($O$2:O218,$C$2:C218,C218),"")</f>
        <v>0</v>
      </c>
      <c r="R218" s="29" t="str">
        <f t="shared" si="24"/>
        <v/>
      </c>
    </row>
    <row r="219" spans="7:18" ht="15.75" customHeight="1">
      <c r="G219" s="26">
        <f>SUMIF($C$2:C219,C219,$F$2:F219)</f>
        <v>0</v>
      </c>
      <c r="I219" s="7">
        <f t="shared" si="22"/>
        <v>0</v>
      </c>
      <c r="K219" s="6">
        <f t="shared" si="23"/>
        <v>0</v>
      </c>
      <c r="M219" s="6">
        <f>SUMIF($C$2:C219,C219,$K$2:K219)</f>
        <v>0</v>
      </c>
      <c r="N219" s="6">
        <f>IFERROR(VLOOKUP(C219,Kurse!$A$2:$B$101,2,FALSE()),0)</f>
        <v>0</v>
      </c>
      <c r="O219" s="28">
        <f t="shared" si="21"/>
        <v>0</v>
      </c>
      <c r="P219" s="27">
        <f>IF(ISNUMBER(O219),SUMIFS($O$2:O219,$C$2:C219,C219),"")</f>
        <v>0</v>
      </c>
      <c r="R219" s="29" t="str">
        <f t="shared" si="24"/>
        <v/>
      </c>
    </row>
    <row r="220" spans="7:18" ht="15.75" customHeight="1">
      <c r="G220" s="26">
        <f>SUMIF($C$2:C220,C220,$F$2:F220)</f>
        <v>0</v>
      </c>
      <c r="I220" s="7">
        <f t="shared" si="22"/>
        <v>0</v>
      </c>
      <c r="K220" s="6">
        <f t="shared" si="23"/>
        <v>0</v>
      </c>
      <c r="M220" s="6">
        <f>SUMIF($C$2:C220,C220,$K$2:K220)</f>
        <v>0</v>
      </c>
      <c r="N220" s="6">
        <f>IFERROR(VLOOKUP(C220,Kurse!$A$2:$B$101,2,FALSE()),0)</f>
        <v>0</v>
      </c>
      <c r="O220" s="28">
        <f t="shared" si="21"/>
        <v>0</v>
      </c>
      <c r="P220" s="27">
        <f>IF(ISNUMBER(O220),SUMIFS($O$2:O220,$C$2:C220,C220),"")</f>
        <v>0</v>
      </c>
      <c r="R220" s="29" t="str">
        <f t="shared" si="24"/>
        <v/>
      </c>
    </row>
    <row r="221" spans="7:18" ht="15.75" customHeight="1">
      <c r="G221" s="26">
        <f>SUMIF($C$2:C221,C221,$F$2:F221)</f>
        <v>0</v>
      </c>
      <c r="I221" s="7">
        <f t="shared" si="22"/>
        <v>0</v>
      </c>
      <c r="K221" s="6">
        <f t="shared" si="23"/>
        <v>0</v>
      </c>
      <c r="M221" s="6">
        <f>SUMIF($C$2:C221,C221,$K$2:K221)</f>
        <v>0</v>
      </c>
      <c r="N221" s="6">
        <f>IFERROR(VLOOKUP(C221,Kurse!$A$2:$B$101,2,FALSE()),0)</f>
        <v>0</v>
      </c>
      <c r="O221" s="28">
        <f t="shared" si="21"/>
        <v>0</v>
      </c>
      <c r="P221" s="27">
        <f>IF(ISNUMBER(O221),SUMIFS($O$2:O221,$C$2:C221,C221),"")</f>
        <v>0</v>
      </c>
      <c r="R221" s="29" t="str">
        <f t="shared" si="24"/>
        <v/>
      </c>
    </row>
    <row r="222" spans="7:18" ht="15.75" customHeight="1">
      <c r="G222" s="26">
        <f>SUMIF($C$2:C222,C222,$F$2:F222)</f>
        <v>0</v>
      </c>
      <c r="I222" s="7">
        <f t="shared" si="22"/>
        <v>0</v>
      </c>
      <c r="K222" s="6">
        <f t="shared" si="23"/>
        <v>0</v>
      </c>
      <c r="M222" s="6">
        <f>SUMIF($C$2:C222,C222,$K$2:K222)</f>
        <v>0</v>
      </c>
      <c r="N222" s="6">
        <f>IFERROR(VLOOKUP(C222,Kurse!$A$2:$B$101,2,FALSE()),0)</f>
        <v>0</v>
      </c>
      <c r="O222" s="28">
        <f t="shared" si="21"/>
        <v>0</v>
      </c>
      <c r="P222" s="27">
        <f>IF(ISNUMBER(O222),SUMIFS($O$2:O222,$C$2:C222,C222),"")</f>
        <v>0</v>
      </c>
      <c r="R222" s="29" t="str">
        <f t="shared" si="24"/>
        <v/>
      </c>
    </row>
    <row r="223" spans="7:18" ht="15.75" customHeight="1">
      <c r="G223" s="26">
        <f>SUMIF($C$2:C223,C223,$F$2:F223)</f>
        <v>0</v>
      </c>
      <c r="I223" s="7">
        <f t="shared" si="22"/>
        <v>0</v>
      </c>
      <c r="K223" s="6">
        <f t="shared" si="23"/>
        <v>0</v>
      </c>
      <c r="M223" s="6">
        <f>SUMIF($C$2:C223,C223,$K$2:K223)</f>
        <v>0</v>
      </c>
      <c r="N223" s="6">
        <f>IFERROR(VLOOKUP(C223,Kurse!$A$2:$B$101,2,FALSE()),0)</f>
        <v>0</v>
      </c>
      <c r="O223" s="28">
        <f t="shared" si="21"/>
        <v>0</v>
      </c>
      <c r="P223" s="27">
        <f>IF(ISNUMBER(O223),SUMIFS($O$2:O223,$C$2:C223,C223),"")</f>
        <v>0</v>
      </c>
      <c r="R223" s="29" t="str">
        <f t="shared" si="24"/>
        <v/>
      </c>
    </row>
    <row r="224" spans="7:18" ht="15.75" customHeight="1">
      <c r="G224" s="26">
        <f>SUMIF($C$2:C224,C224,$F$2:F224)</f>
        <v>0</v>
      </c>
      <c r="I224" s="7">
        <f t="shared" si="22"/>
        <v>0</v>
      </c>
      <c r="K224" s="6">
        <f t="shared" si="23"/>
        <v>0</v>
      </c>
      <c r="M224" s="6">
        <f>SUMIF($C$2:C224,C224,$K$2:K224)</f>
        <v>0</v>
      </c>
      <c r="N224" s="6">
        <f>IFERROR(VLOOKUP(C224,Kurse!$A$2:$B$101,2,FALSE()),0)</f>
        <v>0</v>
      </c>
      <c r="O224" s="28">
        <f t="shared" si="21"/>
        <v>0</v>
      </c>
      <c r="P224" s="27">
        <f>IF(ISNUMBER(O224),SUMIFS($O$2:O224,$C$2:C224,C224),"")</f>
        <v>0</v>
      </c>
      <c r="R224" s="29" t="str">
        <f t="shared" si="24"/>
        <v/>
      </c>
    </row>
    <row r="225" spans="7:18" ht="15.75" customHeight="1">
      <c r="G225" s="26">
        <f>SUMIF($C$2:C225,C225,$F$2:F225)</f>
        <v>0</v>
      </c>
      <c r="I225" s="7">
        <f t="shared" si="22"/>
        <v>0</v>
      </c>
      <c r="K225" s="6">
        <f t="shared" si="23"/>
        <v>0</v>
      </c>
      <c r="M225" s="6">
        <f>SUMIF($C$2:C225,C225,$K$2:K225)</f>
        <v>0</v>
      </c>
      <c r="N225" s="6">
        <f>IFERROR(VLOOKUP(C225,Kurse!$A$2:$B$101,2,FALSE()),0)</f>
        <v>0</v>
      </c>
      <c r="O225" s="28">
        <f t="shared" si="21"/>
        <v>0</v>
      </c>
      <c r="P225" s="27">
        <f>IF(ISNUMBER(O225),SUMIFS($O$2:O225,$C$2:C225,C225),"")</f>
        <v>0</v>
      </c>
      <c r="R225" s="29" t="str">
        <f t="shared" si="24"/>
        <v/>
      </c>
    </row>
    <row r="226" spans="7:18" ht="15.75" customHeight="1">
      <c r="G226" s="26">
        <f>SUMIF($C$2:C226,C226,$F$2:F226)</f>
        <v>0</v>
      </c>
      <c r="I226" s="7">
        <f t="shared" si="22"/>
        <v>0</v>
      </c>
      <c r="K226" s="6">
        <f t="shared" si="23"/>
        <v>0</v>
      </c>
      <c r="M226" s="6">
        <f>SUMIF($C$2:C226,C226,$K$2:K226)</f>
        <v>0</v>
      </c>
      <c r="N226" s="6">
        <f>IFERROR(VLOOKUP(C226,Kurse!$A$2:$B$101,2,FALSE()),0)</f>
        <v>0</v>
      </c>
      <c r="O226" s="28">
        <f t="shared" si="21"/>
        <v>0</v>
      </c>
      <c r="P226" s="27">
        <f>IF(ISNUMBER(O226),SUMIFS($O$2:O226,$C$2:C226,C226),"")</f>
        <v>0</v>
      </c>
      <c r="R226" s="29" t="str">
        <f t="shared" si="24"/>
        <v/>
      </c>
    </row>
    <row r="227" spans="7:18" ht="15.75" customHeight="1">
      <c r="G227" s="26">
        <f>SUMIF($C$2:C227,C227,$F$2:F227)</f>
        <v>0</v>
      </c>
      <c r="I227" s="7">
        <f t="shared" si="22"/>
        <v>0</v>
      </c>
      <c r="K227" s="6">
        <f t="shared" si="23"/>
        <v>0</v>
      </c>
      <c r="M227" s="6">
        <f>SUMIF($C$2:C227,C227,$K$2:K227)</f>
        <v>0</v>
      </c>
      <c r="N227" s="6">
        <f>IFERROR(VLOOKUP(C227,Kurse!$A$2:$B$101,2,FALSE()),0)</f>
        <v>0</v>
      </c>
      <c r="O227" s="28">
        <f t="shared" si="21"/>
        <v>0</v>
      </c>
      <c r="P227" s="27">
        <f>IF(ISNUMBER(O227),SUMIFS($O$2:O227,$C$2:C227,C227),"")</f>
        <v>0</v>
      </c>
      <c r="R227" s="29" t="str">
        <f t="shared" si="24"/>
        <v/>
      </c>
    </row>
    <row r="228" spans="7:18" ht="15.75" customHeight="1">
      <c r="G228" s="26">
        <f>SUMIF($C$2:C228,C228,$F$2:F228)</f>
        <v>0</v>
      </c>
      <c r="I228" s="7">
        <f t="shared" si="22"/>
        <v>0</v>
      </c>
      <c r="K228" s="6">
        <f t="shared" si="23"/>
        <v>0</v>
      </c>
      <c r="M228" s="6">
        <f>SUMIF($C$2:C228,C228,$K$2:K228)</f>
        <v>0</v>
      </c>
      <c r="N228" s="6">
        <f>IFERROR(VLOOKUP(C228,Kurse!$A$2:$B$101,2,FALSE()),0)</f>
        <v>0</v>
      </c>
      <c r="O228" s="28">
        <f t="shared" ref="O228:O291" si="25">IF(E228="Transfer – Out",0,F228*N228)</f>
        <v>0</v>
      </c>
      <c r="P228" s="27">
        <f>IF(ISNUMBER(O228),SUMIFS($O$2:O228,$C$2:C228,C228),"")</f>
        <v>0</v>
      </c>
      <c r="R228" s="29" t="str">
        <f t="shared" si="24"/>
        <v/>
      </c>
    </row>
    <row r="229" spans="7:18" ht="15.75" customHeight="1">
      <c r="G229" s="26">
        <f>SUMIF($C$2:C229,C229,$F$2:F229)</f>
        <v>0</v>
      </c>
      <c r="I229" s="7">
        <f t="shared" si="22"/>
        <v>0</v>
      </c>
      <c r="K229" s="6">
        <f t="shared" si="23"/>
        <v>0</v>
      </c>
      <c r="M229" s="6">
        <f>SUMIF($C$2:C229,C229,$K$2:K229)</f>
        <v>0</v>
      </c>
      <c r="N229" s="6">
        <f>IFERROR(VLOOKUP(C229,Kurse!$A$2:$B$101,2,FALSE()),0)</f>
        <v>0</v>
      </c>
      <c r="O229" s="28">
        <f t="shared" si="25"/>
        <v>0</v>
      </c>
      <c r="P229" s="27">
        <f>IF(ISNUMBER(O229),SUMIFS($O$2:O229,$C$2:C229,C229),"")</f>
        <v>0</v>
      </c>
      <c r="R229" s="29" t="str">
        <f t="shared" si="24"/>
        <v/>
      </c>
    </row>
    <row r="230" spans="7:18" ht="15.75" customHeight="1">
      <c r="G230" s="26">
        <f>SUMIF($C$2:C230,C230,$F$2:F230)</f>
        <v>0</v>
      </c>
      <c r="I230" s="7">
        <f t="shared" si="22"/>
        <v>0</v>
      </c>
      <c r="K230" s="6">
        <f t="shared" si="23"/>
        <v>0</v>
      </c>
      <c r="M230" s="6">
        <f>SUMIF($C$2:C230,C230,$K$2:K230)</f>
        <v>0</v>
      </c>
      <c r="N230" s="6">
        <f>IFERROR(VLOOKUP(C230,Kurse!$A$2:$B$101,2,FALSE()),0)</f>
        <v>0</v>
      </c>
      <c r="O230" s="28">
        <f t="shared" si="25"/>
        <v>0</v>
      </c>
      <c r="P230" s="27">
        <f>IF(ISNUMBER(O230),SUMIFS($O$2:O230,$C$2:C230,C230),"")</f>
        <v>0</v>
      </c>
      <c r="R230" s="29" t="str">
        <f t="shared" si="24"/>
        <v/>
      </c>
    </row>
    <row r="231" spans="7:18" ht="15.75" customHeight="1">
      <c r="G231" s="26">
        <f>SUMIF($C$2:C231,C231,$F$2:F231)</f>
        <v>0</v>
      </c>
      <c r="I231" s="7">
        <f t="shared" si="22"/>
        <v>0</v>
      </c>
      <c r="K231" s="6">
        <f t="shared" si="23"/>
        <v>0</v>
      </c>
      <c r="M231" s="6">
        <f>SUMIF($C$2:C231,C231,$K$2:K231)</f>
        <v>0</v>
      </c>
      <c r="N231" s="6">
        <f>IFERROR(VLOOKUP(C231,Kurse!$A$2:$B$101,2,FALSE()),0)</f>
        <v>0</v>
      </c>
      <c r="O231" s="28">
        <f t="shared" si="25"/>
        <v>0</v>
      </c>
      <c r="P231" s="27">
        <f>IF(ISNUMBER(O231),SUMIFS($O$2:O231,$C$2:C231,C231),"")</f>
        <v>0</v>
      </c>
      <c r="R231" s="29" t="str">
        <f t="shared" si="24"/>
        <v/>
      </c>
    </row>
    <row r="232" spans="7:18" ht="15.75" customHeight="1">
      <c r="G232" s="26">
        <f>SUMIF($C$2:C232,C232,$F$2:F232)</f>
        <v>0</v>
      </c>
      <c r="I232" s="7">
        <f t="shared" si="22"/>
        <v>0</v>
      </c>
      <c r="K232" s="6">
        <f t="shared" si="23"/>
        <v>0</v>
      </c>
      <c r="M232" s="6">
        <f>SUMIF($C$2:C232,C232,$K$2:K232)</f>
        <v>0</v>
      </c>
      <c r="N232" s="6">
        <f>IFERROR(VLOOKUP(C232,Kurse!$A$2:$B$101,2,FALSE()),0)</f>
        <v>0</v>
      </c>
      <c r="O232" s="28">
        <f t="shared" si="25"/>
        <v>0</v>
      </c>
      <c r="P232" s="27">
        <f>IF(ISNUMBER(O232),SUMIFS($O$2:O232,$C$2:C232,C232),"")</f>
        <v>0</v>
      </c>
      <c r="R232" s="29" t="str">
        <f t="shared" si="24"/>
        <v/>
      </c>
    </row>
    <row r="233" spans="7:18" ht="15.75" customHeight="1">
      <c r="G233" s="26">
        <f>SUMIF($C$2:C233,C233,$F$2:F233)</f>
        <v>0</v>
      </c>
      <c r="I233" s="7">
        <f t="shared" si="22"/>
        <v>0</v>
      </c>
      <c r="K233" s="6">
        <f t="shared" si="23"/>
        <v>0</v>
      </c>
      <c r="M233" s="6">
        <f>SUMIF($C$2:C233,C233,$K$2:K233)</f>
        <v>0</v>
      </c>
      <c r="N233" s="6">
        <f>IFERROR(VLOOKUP(C233,Kurse!$A$2:$B$101,2,FALSE()),0)</f>
        <v>0</v>
      </c>
      <c r="O233" s="28">
        <f t="shared" si="25"/>
        <v>0</v>
      </c>
      <c r="P233" s="27">
        <f>IF(ISNUMBER(O233),SUMIFS($O$2:O233,$C$2:C233,C233),"")</f>
        <v>0</v>
      </c>
      <c r="R233" s="29" t="str">
        <f t="shared" si="24"/>
        <v/>
      </c>
    </row>
    <row r="234" spans="7:18" ht="15.75" customHeight="1">
      <c r="G234" s="26">
        <f>SUMIF($C$2:C234,C234,$F$2:F234)</f>
        <v>0</v>
      </c>
      <c r="I234" s="7">
        <f t="shared" si="22"/>
        <v>0</v>
      </c>
      <c r="K234" s="6">
        <f t="shared" si="23"/>
        <v>0</v>
      </c>
      <c r="M234" s="6">
        <f>SUMIF($C$2:C234,C234,$K$2:K234)</f>
        <v>0</v>
      </c>
      <c r="N234" s="6">
        <f>IFERROR(VLOOKUP(C234,Kurse!$A$2:$B$101,2,FALSE()),0)</f>
        <v>0</v>
      </c>
      <c r="O234" s="28">
        <f t="shared" si="25"/>
        <v>0</v>
      </c>
      <c r="P234" s="27">
        <f>IF(ISNUMBER(O234),SUMIFS($O$2:O234,$C$2:C234,C234),"")</f>
        <v>0</v>
      </c>
      <c r="R234" s="29" t="str">
        <f t="shared" si="24"/>
        <v/>
      </c>
    </row>
    <row r="235" spans="7:18" ht="15.75" customHeight="1">
      <c r="G235" s="26">
        <f>SUMIF($C$2:C235,C235,$F$2:F235)</f>
        <v>0</v>
      </c>
      <c r="I235" s="7">
        <f t="shared" si="22"/>
        <v>0</v>
      </c>
      <c r="K235" s="6">
        <f t="shared" si="23"/>
        <v>0</v>
      </c>
      <c r="M235" s="6">
        <f>SUMIF($C$2:C235,C235,$K$2:K235)</f>
        <v>0</v>
      </c>
      <c r="N235" s="6">
        <f>IFERROR(VLOOKUP(C235,Kurse!$A$2:$B$101,2,FALSE()),0)</f>
        <v>0</v>
      </c>
      <c r="O235" s="28">
        <f t="shared" si="25"/>
        <v>0</v>
      </c>
      <c r="P235" s="27">
        <f>IF(ISNUMBER(O235),SUMIFS($O$2:O235,$C$2:C235,C235),"")</f>
        <v>0</v>
      </c>
      <c r="R235" s="29" t="str">
        <f t="shared" si="24"/>
        <v/>
      </c>
    </row>
    <row r="236" spans="7:18" ht="15.75" customHeight="1">
      <c r="G236" s="26">
        <f>SUMIF($C$2:C236,C236,$F$2:F236)</f>
        <v>0</v>
      </c>
      <c r="I236" s="7">
        <f t="shared" si="22"/>
        <v>0</v>
      </c>
      <c r="K236" s="6">
        <f t="shared" si="23"/>
        <v>0</v>
      </c>
      <c r="M236" s="6">
        <f>SUMIF($C$2:C236,C236,$K$2:K236)</f>
        <v>0</v>
      </c>
      <c r="N236" s="6">
        <f>IFERROR(VLOOKUP(C236,Kurse!$A$2:$B$101,2,FALSE()),0)</f>
        <v>0</v>
      </c>
      <c r="O236" s="28">
        <f t="shared" si="25"/>
        <v>0</v>
      </c>
      <c r="P236" s="27">
        <f>IF(ISNUMBER(O236),SUMIFS($O$2:O236,$C$2:C236,C236),"")</f>
        <v>0</v>
      </c>
      <c r="R236" s="29" t="str">
        <f t="shared" si="24"/>
        <v/>
      </c>
    </row>
    <row r="237" spans="7:18" ht="15.75" customHeight="1">
      <c r="G237" s="26">
        <f>SUMIF($C$2:C237,C237,$F$2:F237)</f>
        <v>0</v>
      </c>
      <c r="I237" s="7">
        <f t="shared" si="22"/>
        <v>0</v>
      </c>
      <c r="K237" s="6">
        <f t="shared" si="23"/>
        <v>0</v>
      </c>
      <c r="M237" s="6">
        <f>SUMIF($C$2:C237,C237,$K$2:K237)</f>
        <v>0</v>
      </c>
      <c r="N237" s="6">
        <f>IFERROR(VLOOKUP(C237,Kurse!$A$2:$B$101,2,FALSE()),0)</f>
        <v>0</v>
      </c>
      <c r="O237" s="28">
        <f t="shared" si="25"/>
        <v>0</v>
      </c>
      <c r="P237" s="27">
        <f>IF(ISNUMBER(O237),SUMIFS($O$2:O237,$C$2:C237,C237),"")</f>
        <v>0</v>
      </c>
      <c r="R237" s="29" t="str">
        <f t="shared" si="24"/>
        <v/>
      </c>
    </row>
    <row r="238" spans="7:18" ht="15.75" customHeight="1">
      <c r="G238" s="26">
        <f>SUMIF($C$2:C238,C238,$F$2:F238)</f>
        <v>0</v>
      </c>
      <c r="I238" s="7">
        <f t="shared" si="22"/>
        <v>0</v>
      </c>
      <c r="K238" s="6">
        <f t="shared" si="23"/>
        <v>0</v>
      </c>
      <c r="M238" s="6">
        <f>SUMIF($C$2:C238,C238,$K$2:K238)</f>
        <v>0</v>
      </c>
      <c r="N238" s="6">
        <f>IFERROR(VLOOKUP(C238,Kurse!$A$2:$B$101,2,FALSE()),0)</f>
        <v>0</v>
      </c>
      <c r="O238" s="28">
        <f t="shared" si="25"/>
        <v>0</v>
      </c>
      <c r="P238" s="27">
        <f>IF(ISNUMBER(O238),SUMIFS($O$2:O238,$C$2:C238,C238),"")</f>
        <v>0</v>
      </c>
      <c r="R238" s="29" t="str">
        <f t="shared" si="24"/>
        <v/>
      </c>
    </row>
    <row r="239" spans="7:18" ht="15.75" customHeight="1">
      <c r="G239" s="26">
        <f>SUMIF($C$2:C239,C239,$F$2:F239)</f>
        <v>0</v>
      </c>
      <c r="I239" s="7">
        <f t="shared" si="22"/>
        <v>0</v>
      </c>
      <c r="K239" s="6">
        <f t="shared" si="23"/>
        <v>0</v>
      </c>
      <c r="M239" s="6">
        <f>SUMIF($C$2:C239,C239,$K$2:K239)</f>
        <v>0</v>
      </c>
      <c r="N239" s="6">
        <f>IFERROR(VLOOKUP(C239,Kurse!$A$2:$B$101,2,FALSE()),0)</f>
        <v>0</v>
      </c>
      <c r="O239" s="28">
        <f t="shared" si="25"/>
        <v>0</v>
      </c>
      <c r="P239" s="27">
        <f>IF(ISNUMBER(O239),SUMIFS($O$2:O239,$C$2:C239,C239),"")</f>
        <v>0</v>
      </c>
      <c r="R239" s="29" t="str">
        <f t="shared" si="24"/>
        <v/>
      </c>
    </row>
    <row r="240" spans="7:18" ht="15.75" customHeight="1">
      <c r="G240" s="26">
        <f>SUMIF($C$2:C240,C240,$F$2:F240)</f>
        <v>0</v>
      </c>
      <c r="I240" s="7">
        <f t="shared" si="22"/>
        <v>0</v>
      </c>
      <c r="K240" s="6">
        <f t="shared" si="23"/>
        <v>0</v>
      </c>
      <c r="M240" s="6">
        <f>SUMIF($C$2:C240,C240,$K$2:K240)</f>
        <v>0</v>
      </c>
      <c r="N240" s="6">
        <f>IFERROR(VLOOKUP(C240,Kurse!$A$2:$B$101,2,FALSE()),0)</f>
        <v>0</v>
      </c>
      <c r="O240" s="28">
        <f t="shared" si="25"/>
        <v>0</v>
      </c>
      <c r="P240" s="27">
        <f>IF(ISNUMBER(O240),SUMIFS($O$2:O240,$C$2:C240,C240),"")</f>
        <v>0</v>
      </c>
      <c r="R240" s="29" t="str">
        <f t="shared" si="24"/>
        <v/>
      </c>
    </row>
    <row r="241" spans="7:18" ht="15.75" customHeight="1">
      <c r="G241" s="26">
        <f>SUMIF($C$2:C241,C241,$F$2:F241)</f>
        <v>0</v>
      </c>
      <c r="I241" s="7">
        <f t="shared" si="22"/>
        <v>0</v>
      </c>
      <c r="K241" s="6">
        <f t="shared" si="23"/>
        <v>0</v>
      </c>
      <c r="M241" s="6">
        <f>SUMIF($C$2:C241,C241,$K$2:K241)</f>
        <v>0</v>
      </c>
      <c r="N241" s="6">
        <f>IFERROR(VLOOKUP(C241,Kurse!$A$2:$B$101,2,FALSE()),0)</f>
        <v>0</v>
      </c>
      <c r="O241" s="28">
        <f t="shared" si="25"/>
        <v>0</v>
      </c>
      <c r="P241" s="27">
        <f>IF(ISNUMBER(O241),SUMIFS($O$2:O241,$C$2:C241,C241),"")</f>
        <v>0</v>
      </c>
      <c r="R241" s="29" t="str">
        <f t="shared" si="24"/>
        <v/>
      </c>
    </row>
    <row r="242" spans="7:18" ht="15.75" customHeight="1">
      <c r="G242" s="26">
        <f>SUMIF($C$2:C242,C242,$F$2:F242)</f>
        <v>0</v>
      </c>
      <c r="I242" s="7">
        <f t="shared" si="22"/>
        <v>0</v>
      </c>
      <c r="K242" s="6">
        <f t="shared" si="23"/>
        <v>0</v>
      </c>
      <c r="M242" s="6">
        <f>SUMIF($C$2:C242,C242,$K$2:K242)</f>
        <v>0</v>
      </c>
      <c r="N242" s="6">
        <f>IFERROR(VLOOKUP(C242,Kurse!$A$2:$B$101,2,FALSE()),0)</f>
        <v>0</v>
      </c>
      <c r="O242" s="28">
        <f t="shared" si="25"/>
        <v>0</v>
      </c>
      <c r="P242" s="27">
        <f>IF(ISNUMBER(O242),SUMIFS($O$2:O242,$C$2:C242,C242),"")</f>
        <v>0</v>
      </c>
      <c r="R242" s="29" t="str">
        <f t="shared" si="24"/>
        <v/>
      </c>
    </row>
    <row r="243" spans="7:18" ht="15.75" customHeight="1">
      <c r="G243" s="26">
        <f>SUMIF($C$2:C243,C243,$F$2:F243)</f>
        <v>0</v>
      </c>
      <c r="I243" s="7">
        <f t="shared" si="22"/>
        <v>0</v>
      </c>
      <c r="K243" s="6">
        <f t="shared" si="23"/>
        <v>0</v>
      </c>
      <c r="M243" s="6">
        <f>SUMIF($C$2:C243,C243,$K$2:K243)</f>
        <v>0</v>
      </c>
      <c r="N243" s="6">
        <f>IFERROR(VLOOKUP(C243,Kurse!$A$2:$B$101,2,FALSE()),0)</f>
        <v>0</v>
      </c>
      <c r="O243" s="28">
        <f t="shared" si="25"/>
        <v>0</v>
      </c>
      <c r="P243" s="27">
        <f>IF(ISNUMBER(O243),SUMIFS($O$2:O243,$C$2:C243,C243),"")</f>
        <v>0</v>
      </c>
      <c r="R243" s="29" t="str">
        <f t="shared" si="24"/>
        <v/>
      </c>
    </row>
    <row r="244" spans="7:18" ht="15.75" customHeight="1">
      <c r="G244" s="26">
        <f>SUMIF($C$2:C244,C244,$F$2:F244)</f>
        <v>0</v>
      </c>
      <c r="I244" s="7">
        <f t="shared" si="22"/>
        <v>0</v>
      </c>
      <c r="K244" s="6">
        <f t="shared" si="23"/>
        <v>0</v>
      </c>
      <c r="M244" s="6">
        <f>SUMIF($C$2:C244,C244,$K$2:K244)</f>
        <v>0</v>
      </c>
      <c r="N244" s="6">
        <f>IFERROR(VLOOKUP(C244,Kurse!$A$2:$B$101,2,FALSE()),0)</f>
        <v>0</v>
      </c>
      <c r="O244" s="28">
        <f t="shared" si="25"/>
        <v>0</v>
      </c>
      <c r="P244" s="27">
        <f>IF(ISNUMBER(O244),SUMIFS($O$2:O244,$C$2:C244,C244),"")</f>
        <v>0</v>
      </c>
      <c r="R244" s="29" t="str">
        <f t="shared" si="24"/>
        <v/>
      </c>
    </row>
    <row r="245" spans="7:18" ht="15.75" customHeight="1">
      <c r="G245" s="26">
        <f>SUMIF($C$2:C245,C245,$F$2:F245)</f>
        <v>0</v>
      </c>
      <c r="I245" s="7">
        <f t="shared" si="22"/>
        <v>0</v>
      </c>
      <c r="K245" s="6">
        <f t="shared" si="23"/>
        <v>0</v>
      </c>
      <c r="M245" s="6">
        <f>SUMIF($C$2:C245,C245,$K$2:K245)</f>
        <v>0</v>
      </c>
      <c r="N245" s="6">
        <f>IFERROR(VLOOKUP(C245,Kurse!$A$2:$B$101,2,FALSE()),0)</f>
        <v>0</v>
      </c>
      <c r="O245" s="28">
        <f t="shared" si="25"/>
        <v>0</v>
      </c>
      <c r="P245" s="27">
        <f>IF(ISNUMBER(O245),SUMIFS($O$2:O245,$C$2:C245,C245),"")</f>
        <v>0</v>
      </c>
      <c r="R245" s="29" t="str">
        <f t="shared" si="24"/>
        <v/>
      </c>
    </row>
    <row r="246" spans="7:18" ht="15.75" customHeight="1">
      <c r="G246" s="26">
        <f>SUMIF($C$2:C246,C246,$F$2:F246)</f>
        <v>0</v>
      </c>
      <c r="I246" s="7">
        <f t="shared" si="22"/>
        <v>0</v>
      </c>
      <c r="K246" s="6">
        <f t="shared" si="23"/>
        <v>0</v>
      </c>
      <c r="M246" s="6">
        <f>SUMIF($C$2:C246,C246,$K$2:K246)</f>
        <v>0</v>
      </c>
      <c r="N246" s="6">
        <f>IFERROR(VLOOKUP(C246,Kurse!$A$2:$B$101,2,FALSE()),0)</f>
        <v>0</v>
      </c>
      <c r="O246" s="28">
        <f t="shared" si="25"/>
        <v>0</v>
      </c>
      <c r="P246" s="27">
        <f>IF(ISNUMBER(O246),SUMIFS($O$2:O246,$C$2:C246,C246),"")</f>
        <v>0</v>
      </c>
      <c r="R246" s="29" t="str">
        <f t="shared" si="24"/>
        <v/>
      </c>
    </row>
    <row r="247" spans="7:18" ht="15.75" customHeight="1">
      <c r="G247" s="26">
        <f>SUMIF($C$2:C247,C247,$F$2:F247)</f>
        <v>0</v>
      </c>
      <c r="I247" s="7">
        <f t="shared" si="22"/>
        <v>0</v>
      </c>
      <c r="K247" s="6">
        <f t="shared" si="23"/>
        <v>0</v>
      </c>
      <c r="M247" s="6">
        <f>SUMIF($C$2:C247,C247,$K$2:K247)</f>
        <v>0</v>
      </c>
      <c r="N247" s="6">
        <f>IFERROR(VLOOKUP(C247,Kurse!$A$2:$B$101,2,FALSE()),0)</f>
        <v>0</v>
      </c>
      <c r="O247" s="28">
        <f t="shared" si="25"/>
        <v>0</v>
      </c>
      <c r="P247" s="27">
        <f>IF(ISNUMBER(O247),SUMIFS($O$2:O247,$C$2:C247,C247),"")</f>
        <v>0</v>
      </c>
      <c r="R247" s="29" t="str">
        <f t="shared" si="24"/>
        <v/>
      </c>
    </row>
    <row r="248" spans="7:18" ht="15.75" customHeight="1">
      <c r="G248" s="26">
        <f>SUMIF($C$2:C248,C248,$F$2:F248)</f>
        <v>0</v>
      </c>
      <c r="I248" s="7">
        <f t="shared" si="22"/>
        <v>0</v>
      </c>
      <c r="K248" s="6">
        <f t="shared" si="23"/>
        <v>0</v>
      </c>
      <c r="M248" s="6">
        <f>SUMIF($C$2:C248,C248,$K$2:K248)</f>
        <v>0</v>
      </c>
      <c r="N248" s="6">
        <f>IFERROR(VLOOKUP(C248,Kurse!$A$2:$B$101,2,FALSE()),0)</f>
        <v>0</v>
      </c>
      <c r="O248" s="28">
        <f t="shared" si="25"/>
        <v>0</v>
      </c>
      <c r="P248" s="27">
        <f>IF(ISNUMBER(O248),SUMIFS($O$2:O248,$C$2:C248,C248),"")</f>
        <v>0</v>
      </c>
      <c r="R248" s="29" t="str">
        <f t="shared" si="24"/>
        <v/>
      </c>
    </row>
    <row r="249" spans="7:18" ht="15.75" customHeight="1">
      <c r="G249" s="26">
        <f>SUMIF($C$2:C249,C249,$F$2:F249)</f>
        <v>0</v>
      </c>
      <c r="I249" s="7">
        <f t="shared" si="22"/>
        <v>0</v>
      </c>
      <c r="K249" s="6">
        <f t="shared" si="23"/>
        <v>0</v>
      </c>
      <c r="M249" s="6">
        <f>SUMIF($C$2:C249,C249,$K$2:K249)</f>
        <v>0</v>
      </c>
      <c r="N249" s="6">
        <f>IFERROR(VLOOKUP(C249,Kurse!$A$2:$B$101,2,FALSE()),0)</f>
        <v>0</v>
      </c>
      <c r="O249" s="28">
        <f t="shared" si="25"/>
        <v>0</v>
      </c>
      <c r="P249" s="27">
        <f>IF(ISNUMBER(O249),SUMIFS($O$2:O249,$C$2:C249,C249),"")</f>
        <v>0</v>
      </c>
      <c r="R249" s="29" t="str">
        <f t="shared" si="24"/>
        <v/>
      </c>
    </row>
    <row r="250" spans="7:18" ht="15.75" customHeight="1">
      <c r="G250" s="26">
        <f>SUMIF($C$2:C250,C250,$F$2:F250)</f>
        <v>0</v>
      </c>
      <c r="I250" s="7">
        <f t="shared" si="22"/>
        <v>0</v>
      </c>
      <c r="K250" s="6">
        <f t="shared" si="23"/>
        <v>0</v>
      </c>
      <c r="M250" s="6">
        <f>SUMIF($C$2:C250,C250,$K$2:K250)</f>
        <v>0</v>
      </c>
      <c r="N250" s="6">
        <f>IFERROR(VLOOKUP(C250,Kurse!$A$2:$B$101,2,FALSE()),0)</f>
        <v>0</v>
      </c>
      <c r="O250" s="28">
        <f t="shared" si="25"/>
        <v>0</v>
      </c>
      <c r="P250" s="27">
        <f>IF(ISNUMBER(O250),SUMIFS($O$2:O250,$C$2:C250,C250),"")</f>
        <v>0</v>
      </c>
      <c r="R250" s="29" t="str">
        <f t="shared" si="24"/>
        <v/>
      </c>
    </row>
    <row r="251" spans="7:18" ht="15.75" customHeight="1">
      <c r="G251" s="26">
        <f>SUMIF($C$2:C251,C251,$F$2:F251)</f>
        <v>0</v>
      </c>
      <c r="I251" s="7">
        <f t="shared" si="22"/>
        <v>0</v>
      </c>
      <c r="K251" s="6">
        <f t="shared" si="23"/>
        <v>0</v>
      </c>
      <c r="M251" s="6">
        <f>SUMIF($C$2:C251,C251,$K$2:K251)</f>
        <v>0</v>
      </c>
      <c r="N251" s="6">
        <f>IFERROR(VLOOKUP(C251,Kurse!$A$2:$B$101,2,FALSE()),0)</f>
        <v>0</v>
      </c>
      <c r="O251" s="28">
        <f t="shared" si="25"/>
        <v>0</v>
      </c>
      <c r="P251" s="27">
        <f>IF(ISNUMBER(O251),SUMIFS($O$2:O251,$C$2:C251,C251),"")</f>
        <v>0</v>
      </c>
      <c r="R251" s="29" t="str">
        <f t="shared" si="24"/>
        <v/>
      </c>
    </row>
    <row r="252" spans="7:18" ht="15.75" customHeight="1">
      <c r="G252" s="26">
        <f>SUMIF($C$2:C252,C252,$F$2:F252)</f>
        <v>0</v>
      </c>
      <c r="I252" s="7">
        <f t="shared" si="22"/>
        <v>0</v>
      </c>
      <c r="K252" s="6">
        <f t="shared" si="23"/>
        <v>0</v>
      </c>
      <c r="M252" s="6">
        <f>SUMIF($C$2:C252,C252,$K$2:K252)</f>
        <v>0</v>
      </c>
      <c r="N252" s="6">
        <f>IFERROR(VLOOKUP(C252,Kurse!$A$2:$B$101,2,FALSE()),0)</f>
        <v>0</v>
      </c>
      <c r="O252" s="28">
        <f t="shared" si="25"/>
        <v>0</v>
      </c>
      <c r="P252" s="27">
        <f>IF(ISNUMBER(O252),SUMIFS($O$2:O252,$C$2:C252,C252),"")</f>
        <v>0</v>
      </c>
      <c r="R252" s="29" t="str">
        <f t="shared" si="24"/>
        <v/>
      </c>
    </row>
    <row r="253" spans="7:18" ht="15.75" customHeight="1">
      <c r="G253" s="26">
        <f>SUMIF($C$2:C253,C253,$F$2:F253)</f>
        <v>0</v>
      </c>
      <c r="I253" s="7">
        <f t="shared" si="22"/>
        <v>0</v>
      </c>
      <c r="K253" s="6">
        <f t="shared" si="23"/>
        <v>0</v>
      </c>
      <c r="M253" s="6">
        <f>SUMIF($C$2:C253,C253,$K$2:K253)</f>
        <v>0</v>
      </c>
      <c r="N253" s="6">
        <f>IFERROR(VLOOKUP(C253,Kurse!$A$2:$B$101,2,FALSE()),0)</f>
        <v>0</v>
      </c>
      <c r="O253" s="28">
        <f t="shared" si="25"/>
        <v>0</v>
      </c>
      <c r="P253" s="27">
        <f>IF(ISNUMBER(O253),SUMIFS($O$2:O253,$C$2:C253,C253),"")</f>
        <v>0</v>
      </c>
      <c r="R253" s="29" t="str">
        <f t="shared" si="24"/>
        <v/>
      </c>
    </row>
    <row r="254" spans="7:18" ht="15.75" customHeight="1">
      <c r="G254" s="26">
        <f>SUMIF($C$2:C254,C254,$F$2:F254)</f>
        <v>0</v>
      </c>
      <c r="I254" s="7">
        <f t="shared" si="22"/>
        <v>0</v>
      </c>
      <c r="K254" s="6">
        <f t="shared" si="23"/>
        <v>0</v>
      </c>
      <c r="M254" s="6">
        <f>SUMIF($C$2:C254,C254,$K$2:K254)</f>
        <v>0</v>
      </c>
      <c r="N254" s="6">
        <f>IFERROR(VLOOKUP(C254,Kurse!$A$2:$B$101,2,FALSE()),0)</f>
        <v>0</v>
      </c>
      <c r="O254" s="28">
        <f t="shared" si="25"/>
        <v>0</v>
      </c>
      <c r="P254" s="27">
        <f>IF(ISNUMBER(O254),SUMIFS($O$2:O254,$C$2:C254,C254),"")</f>
        <v>0</v>
      </c>
      <c r="R254" s="29" t="str">
        <f t="shared" si="24"/>
        <v/>
      </c>
    </row>
    <row r="255" spans="7:18" ht="15.75" customHeight="1">
      <c r="G255" s="26">
        <f>SUMIF($C$2:C255,C255,$F$2:F255)</f>
        <v>0</v>
      </c>
      <c r="I255" s="7">
        <f t="shared" si="22"/>
        <v>0</v>
      </c>
      <c r="K255" s="6">
        <f t="shared" si="23"/>
        <v>0</v>
      </c>
      <c r="M255" s="6">
        <f>SUMIF($C$2:C255,C255,$K$2:K255)</f>
        <v>0</v>
      </c>
      <c r="N255" s="6">
        <f>IFERROR(VLOOKUP(C255,Kurse!$A$2:$B$101,2,FALSE()),0)</f>
        <v>0</v>
      </c>
      <c r="O255" s="28">
        <f t="shared" si="25"/>
        <v>0</v>
      </c>
      <c r="P255" s="27">
        <f>IF(ISNUMBER(O255),SUMIFS($O$2:O255,$C$2:C255,C255),"")</f>
        <v>0</v>
      </c>
      <c r="R255" s="29" t="str">
        <f t="shared" si="24"/>
        <v/>
      </c>
    </row>
    <row r="256" spans="7:18" ht="15.75" customHeight="1">
      <c r="G256" s="26">
        <f>SUMIF($C$2:C256,C256,$F$2:F256)</f>
        <v>0</v>
      </c>
      <c r="I256" s="7">
        <f t="shared" si="22"/>
        <v>0</v>
      </c>
      <c r="K256" s="6">
        <f t="shared" si="23"/>
        <v>0</v>
      </c>
      <c r="M256" s="6">
        <f>SUMIF($C$2:C256,C256,$K$2:K256)</f>
        <v>0</v>
      </c>
      <c r="N256" s="6">
        <f>IFERROR(VLOOKUP(C256,Kurse!$A$2:$B$101,2,FALSE()),0)</f>
        <v>0</v>
      </c>
      <c r="O256" s="28">
        <f t="shared" si="25"/>
        <v>0</v>
      </c>
      <c r="P256" s="27">
        <f>IF(ISNUMBER(O256),SUMIFS($O$2:O256,$C$2:C256,C256),"")</f>
        <v>0</v>
      </c>
      <c r="R256" s="29" t="str">
        <f t="shared" si="24"/>
        <v/>
      </c>
    </row>
    <row r="257" spans="7:18" ht="15.75" customHeight="1">
      <c r="G257" s="26">
        <f>SUMIF($C$2:C257,C257,$F$2:F257)</f>
        <v>0</v>
      </c>
      <c r="I257" s="7">
        <f t="shared" si="22"/>
        <v>0</v>
      </c>
      <c r="K257" s="6">
        <f t="shared" si="23"/>
        <v>0</v>
      </c>
      <c r="M257" s="6">
        <f>SUMIF($C$2:C257,C257,$K$2:K257)</f>
        <v>0</v>
      </c>
      <c r="N257" s="6">
        <f>IFERROR(VLOOKUP(C257,Kurse!$A$2:$B$101,2,FALSE()),0)</f>
        <v>0</v>
      </c>
      <c r="O257" s="28">
        <f t="shared" si="25"/>
        <v>0</v>
      </c>
      <c r="P257" s="27">
        <f>IF(ISNUMBER(O257),SUMIFS($O$2:O257,$C$2:C257,C257),"")</f>
        <v>0</v>
      </c>
      <c r="R257" s="29" t="str">
        <f t="shared" si="24"/>
        <v/>
      </c>
    </row>
    <row r="258" spans="7:18" ht="15.75" customHeight="1">
      <c r="G258" s="26">
        <f>SUMIF($C$2:C258,C258,$F$2:F258)</f>
        <v>0</v>
      </c>
      <c r="I258" s="7">
        <f t="shared" ref="I258:I321" si="26">F258*H258</f>
        <v>0</v>
      </c>
      <c r="K258" s="6">
        <f t="shared" ref="K258:K321" si="27">IF(E258="Buy",I258+J258,IF(E258="Sell",I258-J258,IF(E258="Transfer – Out",J258,0)))</f>
        <v>0</v>
      </c>
      <c r="M258" s="6">
        <f>SUMIF($C$2:C258,C258,$K$2:K258)</f>
        <v>0</v>
      </c>
      <c r="N258" s="6">
        <f>IFERROR(VLOOKUP(C258,Kurse!$A$2:$B$101,2,FALSE()),0)</f>
        <v>0</v>
      </c>
      <c r="O258" s="28">
        <f t="shared" si="25"/>
        <v>0</v>
      </c>
      <c r="P258" s="27">
        <f>IF(ISNUMBER(O258),SUMIFS($O$2:O258,$C$2:C258,C258),"")</f>
        <v>0</v>
      </c>
      <c r="R258" s="29" t="str">
        <f t="shared" ref="R258:R321" si="28">IF(OR(NOT(ISNUMBER(O258)),NOT(ISNUMBER(K258)),K258=0),"",IF(O258=0,0,(O258-K258)/K258))</f>
        <v/>
      </c>
    </row>
    <row r="259" spans="7:18" ht="15.75" customHeight="1">
      <c r="G259" s="26">
        <f>SUMIF($C$2:C259,C259,$F$2:F259)</f>
        <v>0</v>
      </c>
      <c r="I259" s="7">
        <f t="shared" si="26"/>
        <v>0</v>
      </c>
      <c r="K259" s="6">
        <f t="shared" si="27"/>
        <v>0</v>
      </c>
      <c r="M259" s="6">
        <f>SUMIF($C$2:C259,C259,$K$2:K259)</f>
        <v>0</v>
      </c>
      <c r="N259" s="6">
        <f>IFERROR(VLOOKUP(C259,Kurse!$A$2:$B$101,2,FALSE()),0)</f>
        <v>0</v>
      </c>
      <c r="O259" s="28">
        <f t="shared" si="25"/>
        <v>0</v>
      </c>
      <c r="P259" s="27">
        <f>IF(ISNUMBER(O259),SUMIFS($O$2:O259,$C$2:C259,C259),"")</f>
        <v>0</v>
      </c>
      <c r="R259" s="29" t="str">
        <f t="shared" si="28"/>
        <v/>
      </c>
    </row>
    <row r="260" spans="7:18" ht="15.75" customHeight="1">
      <c r="G260" s="26">
        <f>SUMIF($C$2:C260,C260,$F$2:F260)</f>
        <v>0</v>
      </c>
      <c r="I260" s="7">
        <f t="shared" si="26"/>
        <v>0</v>
      </c>
      <c r="K260" s="6">
        <f t="shared" si="27"/>
        <v>0</v>
      </c>
      <c r="M260" s="6">
        <f>SUMIF($C$2:C260,C260,$K$2:K260)</f>
        <v>0</v>
      </c>
      <c r="N260" s="6">
        <f>IFERROR(VLOOKUP(C260,Kurse!$A$2:$B$101,2,FALSE()),0)</f>
        <v>0</v>
      </c>
      <c r="O260" s="28">
        <f t="shared" si="25"/>
        <v>0</v>
      </c>
      <c r="P260" s="27">
        <f>IF(ISNUMBER(O260),SUMIFS($O$2:O260,$C$2:C260,C260),"")</f>
        <v>0</v>
      </c>
      <c r="R260" s="29" t="str">
        <f t="shared" si="28"/>
        <v/>
      </c>
    </row>
    <row r="261" spans="7:18" ht="15.75" customHeight="1">
      <c r="G261" s="26">
        <f>SUMIF($C$2:C261,C261,$F$2:F261)</f>
        <v>0</v>
      </c>
      <c r="I261" s="7">
        <f t="shared" si="26"/>
        <v>0</v>
      </c>
      <c r="K261" s="6">
        <f t="shared" si="27"/>
        <v>0</v>
      </c>
      <c r="M261" s="6">
        <f>SUMIF($C$2:C261,C261,$K$2:K261)</f>
        <v>0</v>
      </c>
      <c r="N261" s="6">
        <f>IFERROR(VLOOKUP(C261,Kurse!$A$2:$B$101,2,FALSE()),0)</f>
        <v>0</v>
      </c>
      <c r="O261" s="28">
        <f t="shared" si="25"/>
        <v>0</v>
      </c>
      <c r="P261" s="27">
        <f>IF(ISNUMBER(O261),SUMIFS($O$2:O261,$C$2:C261,C261),"")</f>
        <v>0</v>
      </c>
      <c r="R261" s="29" t="str">
        <f t="shared" si="28"/>
        <v/>
      </c>
    </row>
    <row r="262" spans="7:18" ht="15.75" customHeight="1">
      <c r="G262" s="26">
        <f>SUMIF($C$2:C262,C262,$F$2:F262)</f>
        <v>0</v>
      </c>
      <c r="I262" s="7">
        <f t="shared" si="26"/>
        <v>0</v>
      </c>
      <c r="K262" s="6">
        <f t="shared" si="27"/>
        <v>0</v>
      </c>
      <c r="M262" s="6">
        <f>SUMIF($C$2:C262,C262,$K$2:K262)</f>
        <v>0</v>
      </c>
      <c r="N262" s="6">
        <f>IFERROR(VLOOKUP(C262,Kurse!$A$2:$B$101,2,FALSE()),0)</f>
        <v>0</v>
      </c>
      <c r="O262" s="28">
        <f t="shared" si="25"/>
        <v>0</v>
      </c>
      <c r="P262" s="27">
        <f>IF(ISNUMBER(O262),SUMIFS($O$2:O262,$C$2:C262,C262),"")</f>
        <v>0</v>
      </c>
      <c r="R262" s="29" t="str">
        <f t="shared" si="28"/>
        <v/>
      </c>
    </row>
    <row r="263" spans="7:18" ht="15.75" customHeight="1">
      <c r="G263" s="26">
        <f>SUMIF($C$2:C263,C263,$F$2:F263)</f>
        <v>0</v>
      </c>
      <c r="I263" s="7">
        <f t="shared" si="26"/>
        <v>0</v>
      </c>
      <c r="K263" s="6">
        <f t="shared" si="27"/>
        <v>0</v>
      </c>
      <c r="M263" s="6">
        <f>SUMIF($C$2:C263,C263,$K$2:K263)</f>
        <v>0</v>
      </c>
      <c r="N263" s="6">
        <f>IFERROR(VLOOKUP(C263,Kurse!$A$2:$B$101,2,FALSE()),0)</f>
        <v>0</v>
      </c>
      <c r="O263" s="28">
        <f t="shared" si="25"/>
        <v>0</v>
      </c>
      <c r="P263" s="27">
        <f>IF(ISNUMBER(O263),SUMIFS($O$2:O263,$C$2:C263,C263),"")</f>
        <v>0</v>
      </c>
      <c r="R263" s="29" t="str">
        <f t="shared" si="28"/>
        <v/>
      </c>
    </row>
    <row r="264" spans="7:18" ht="15.75" customHeight="1">
      <c r="G264" s="26">
        <f>SUMIF($C$2:C264,C264,$F$2:F264)</f>
        <v>0</v>
      </c>
      <c r="I264" s="7">
        <f t="shared" si="26"/>
        <v>0</v>
      </c>
      <c r="K264" s="6">
        <f t="shared" si="27"/>
        <v>0</v>
      </c>
      <c r="M264" s="6">
        <f>SUMIF($C$2:C264,C264,$K$2:K264)</f>
        <v>0</v>
      </c>
      <c r="N264" s="6">
        <f>IFERROR(VLOOKUP(C264,Kurse!$A$2:$B$101,2,FALSE()),0)</f>
        <v>0</v>
      </c>
      <c r="O264" s="28">
        <f t="shared" si="25"/>
        <v>0</v>
      </c>
      <c r="P264" s="27">
        <f>IF(ISNUMBER(O264),SUMIFS($O$2:O264,$C$2:C264,C264),"")</f>
        <v>0</v>
      </c>
      <c r="R264" s="29" t="str">
        <f t="shared" si="28"/>
        <v/>
      </c>
    </row>
    <row r="265" spans="7:18" ht="15.75" customHeight="1">
      <c r="G265" s="26">
        <f>SUMIF($C$2:C265,C265,$F$2:F265)</f>
        <v>0</v>
      </c>
      <c r="I265" s="7">
        <f t="shared" si="26"/>
        <v>0</v>
      </c>
      <c r="K265" s="6">
        <f t="shared" si="27"/>
        <v>0</v>
      </c>
      <c r="M265" s="6">
        <f>SUMIF($C$2:C265,C265,$K$2:K265)</f>
        <v>0</v>
      </c>
      <c r="N265" s="6">
        <f>IFERROR(VLOOKUP(C265,Kurse!$A$2:$B$101,2,FALSE()),0)</f>
        <v>0</v>
      </c>
      <c r="O265" s="28">
        <f t="shared" si="25"/>
        <v>0</v>
      </c>
      <c r="P265" s="27">
        <f>IF(ISNUMBER(O265),SUMIFS($O$2:O265,$C$2:C265,C265),"")</f>
        <v>0</v>
      </c>
      <c r="R265" s="29" t="str">
        <f t="shared" si="28"/>
        <v/>
      </c>
    </row>
    <row r="266" spans="7:18" ht="15.75" customHeight="1">
      <c r="G266" s="26">
        <f>SUMIF($C$2:C266,C266,$F$2:F266)</f>
        <v>0</v>
      </c>
      <c r="I266" s="7">
        <f t="shared" si="26"/>
        <v>0</v>
      </c>
      <c r="K266" s="6">
        <f t="shared" si="27"/>
        <v>0</v>
      </c>
      <c r="M266" s="6">
        <f>SUMIF($C$2:C266,C266,$K$2:K266)</f>
        <v>0</v>
      </c>
      <c r="N266" s="6">
        <f>IFERROR(VLOOKUP(C266,Kurse!$A$2:$B$101,2,FALSE()),0)</f>
        <v>0</v>
      </c>
      <c r="O266" s="28">
        <f t="shared" si="25"/>
        <v>0</v>
      </c>
      <c r="P266" s="27">
        <f>IF(ISNUMBER(O266),SUMIFS($O$2:O266,$C$2:C266,C266),"")</f>
        <v>0</v>
      </c>
      <c r="R266" s="29" t="str">
        <f t="shared" si="28"/>
        <v/>
      </c>
    </row>
    <row r="267" spans="7:18" ht="15.75" customHeight="1">
      <c r="G267" s="26">
        <f>SUMIF($C$2:C267,C267,$F$2:F267)</f>
        <v>0</v>
      </c>
      <c r="I267" s="7">
        <f t="shared" si="26"/>
        <v>0</v>
      </c>
      <c r="K267" s="6">
        <f t="shared" si="27"/>
        <v>0</v>
      </c>
      <c r="M267" s="6">
        <f>SUMIF($C$2:C267,C267,$K$2:K267)</f>
        <v>0</v>
      </c>
      <c r="N267" s="6">
        <f>IFERROR(VLOOKUP(C267,Kurse!$A$2:$B$101,2,FALSE()),0)</f>
        <v>0</v>
      </c>
      <c r="O267" s="28">
        <f t="shared" si="25"/>
        <v>0</v>
      </c>
      <c r="P267" s="27">
        <f>IF(ISNUMBER(O267),SUMIFS($O$2:O267,$C$2:C267,C267),"")</f>
        <v>0</v>
      </c>
      <c r="R267" s="29" t="str">
        <f t="shared" si="28"/>
        <v/>
      </c>
    </row>
    <row r="268" spans="7:18" ht="15.75" customHeight="1">
      <c r="G268" s="26">
        <f>SUMIF($C$2:C268,C268,$F$2:F268)</f>
        <v>0</v>
      </c>
      <c r="I268" s="7">
        <f t="shared" si="26"/>
        <v>0</v>
      </c>
      <c r="K268" s="6">
        <f t="shared" si="27"/>
        <v>0</v>
      </c>
      <c r="M268" s="6">
        <f>SUMIF($C$2:C268,C268,$K$2:K268)</f>
        <v>0</v>
      </c>
      <c r="N268" s="6">
        <f>IFERROR(VLOOKUP(C268,Kurse!$A$2:$B$101,2,FALSE()),0)</f>
        <v>0</v>
      </c>
      <c r="O268" s="28">
        <f t="shared" si="25"/>
        <v>0</v>
      </c>
      <c r="P268" s="27">
        <f>IF(ISNUMBER(O268),SUMIFS($O$2:O268,$C$2:C268,C268),"")</f>
        <v>0</v>
      </c>
      <c r="R268" s="29" t="str">
        <f t="shared" si="28"/>
        <v/>
      </c>
    </row>
    <row r="269" spans="7:18" ht="15.75" customHeight="1">
      <c r="G269" s="26">
        <f>SUMIF($C$2:C269,C269,$F$2:F269)</f>
        <v>0</v>
      </c>
      <c r="I269" s="7">
        <f t="shared" si="26"/>
        <v>0</v>
      </c>
      <c r="K269" s="6">
        <f t="shared" si="27"/>
        <v>0</v>
      </c>
      <c r="M269" s="6">
        <f>SUMIF($C$2:C269,C269,$K$2:K269)</f>
        <v>0</v>
      </c>
      <c r="N269" s="6">
        <f>IFERROR(VLOOKUP(C269,Kurse!$A$2:$B$101,2,FALSE()),0)</f>
        <v>0</v>
      </c>
      <c r="O269" s="28">
        <f t="shared" si="25"/>
        <v>0</v>
      </c>
      <c r="P269" s="27">
        <f>IF(ISNUMBER(O269),SUMIFS($O$2:O269,$C$2:C269,C269),"")</f>
        <v>0</v>
      </c>
      <c r="R269" s="29" t="str">
        <f t="shared" si="28"/>
        <v/>
      </c>
    </row>
    <row r="270" spans="7:18" ht="15.75" customHeight="1">
      <c r="G270" s="26">
        <f>SUMIF($C$2:C270,C270,$F$2:F270)</f>
        <v>0</v>
      </c>
      <c r="I270" s="7">
        <f t="shared" si="26"/>
        <v>0</v>
      </c>
      <c r="K270" s="6">
        <f t="shared" si="27"/>
        <v>0</v>
      </c>
      <c r="M270" s="6">
        <f>SUMIF($C$2:C270,C270,$K$2:K270)</f>
        <v>0</v>
      </c>
      <c r="N270" s="6">
        <f>IFERROR(VLOOKUP(C270,Kurse!$A$2:$B$101,2,FALSE()),0)</f>
        <v>0</v>
      </c>
      <c r="O270" s="28">
        <f t="shared" si="25"/>
        <v>0</v>
      </c>
      <c r="P270" s="27">
        <f>IF(ISNUMBER(O270),SUMIFS($O$2:O270,$C$2:C270,C270),"")</f>
        <v>0</v>
      </c>
      <c r="R270" s="29" t="str">
        <f t="shared" si="28"/>
        <v/>
      </c>
    </row>
    <row r="271" spans="7:18" ht="15.75" customHeight="1">
      <c r="G271" s="26">
        <f>SUMIF($C$2:C271,C271,$F$2:F271)</f>
        <v>0</v>
      </c>
      <c r="I271" s="7">
        <f t="shared" si="26"/>
        <v>0</v>
      </c>
      <c r="K271" s="6">
        <f t="shared" si="27"/>
        <v>0</v>
      </c>
      <c r="M271" s="6">
        <f>SUMIF($C$2:C271,C271,$K$2:K271)</f>
        <v>0</v>
      </c>
      <c r="N271" s="6">
        <f>IFERROR(VLOOKUP(C271,Kurse!$A$2:$B$101,2,FALSE()),0)</f>
        <v>0</v>
      </c>
      <c r="O271" s="28">
        <f t="shared" si="25"/>
        <v>0</v>
      </c>
      <c r="P271" s="27">
        <f>IF(ISNUMBER(O271),SUMIFS($O$2:O271,$C$2:C271,C271),"")</f>
        <v>0</v>
      </c>
      <c r="R271" s="29" t="str">
        <f t="shared" si="28"/>
        <v/>
      </c>
    </row>
    <row r="272" spans="7:18" ht="15.75" customHeight="1">
      <c r="G272" s="26">
        <f>SUMIF($C$2:C272,C272,$F$2:F272)</f>
        <v>0</v>
      </c>
      <c r="I272" s="7">
        <f t="shared" si="26"/>
        <v>0</v>
      </c>
      <c r="K272" s="6">
        <f t="shared" si="27"/>
        <v>0</v>
      </c>
      <c r="M272" s="6">
        <f>SUMIF($C$2:C272,C272,$K$2:K272)</f>
        <v>0</v>
      </c>
      <c r="N272" s="6">
        <f>IFERROR(VLOOKUP(C272,Kurse!$A$2:$B$101,2,FALSE()),0)</f>
        <v>0</v>
      </c>
      <c r="O272" s="28">
        <f t="shared" si="25"/>
        <v>0</v>
      </c>
      <c r="P272" s="27">
        <f>IF(ISNUMBER(O272),SUMIFS($O$2:O272,$C$2:C272,C272),"")</f>
        <v>0</v>
      </c>
      <c r="R272" s="29" t="str">
        <f t="shared" si="28"/>
        <v/>
      </c>
    </row>
    <row r="273" spans="7:18" ht="15.75" customHeight="1">
      <c r="G273" s="26">
        <f>SUMIF($C$2:C273,C273,$F$2:F273)</f>
        <v>0</v>
      </c>
      <c r="I273" s="7">
        <f t="shared" si="26"/>
        <v>0</v>
      </c>
      <c r="K273" s="6">
        <f t="shared" si="27"/>
        <v>0</v>
      </c>
      <c r="M273" s="6">
        <f>SUMIF($C$2:C273,C273,$K$2:K273)</f>
        <v>0</v>
      </c>
      <c r="N273" s="6">
        <f>IFERROR(VLOOKUP(C273,Kurse!$A$2:$B$101,2,FALSE()),0)</f>
        <v>0</v>
      </c>
      <c r="O273" s="28">
        <f t="shared" si="25"/>
        <v>0</v>
      </c>
      <c r="P273" s="27">
        <f>IF(ISNUMBER(O273),SUMIFS($O$2:O273,$C$2:C273,C273),"")</f>
        <v>0</v>
      </c>
      <c r="R273" s="29" t="str">
        <f t="shared" si="28"/>
        <v/>
      </c>
    </row>
    <row r="274" spans="7:18" ht="15.75" customHeight="1">
      <c r="G274" s="26">
        <f>SUMIF($C$2:C274,C274,$F$2:F274)</f>
        <v>0</v>
      </c>
      <c r="I274" s="7">
        <f t="shared" si="26"/>
        <v>0</v>
      </c>
      <c r="K274" s="6">
        <f t="shared" si="27"/>
        <v>0</v>
      </c>
      <c r="M274" s="6">
        <f>SUMIF($C$2:C274,C274,$K$2:K274)</f>
        <v>0</v>
      </c>
      <c r="N274" s="6">
        <f>IFERROR(VLOOKUP(C274,Kurse!$A$2:$B$101,2,FALSE()),0)</f>
        <v>0</v>
      </c>
      <c r="O274" s="28">
        <f t="shared" si="25"/>
        <v>0</v>
      </c>
      <c r="P274" s="27">
        <f>IF(ISNUMBER(O274),SUMIFS($O$2:O274,$C$2:C274,C274),"")</f>
        <v>0</v>
      </c>
      <c r="R274" s="29" t="str">
        <f t="shared" si="28"/>
        <v/>
      </c>
    </row>
    <row r="275" spans="7:18" ht="15.75" customHeight="1">
      <c r="G275" s="26">
        <f>SUMIF($C$2:C275,C275,$F$2:F275)</f>
        <v>0</v>
      </c>
      <c r="I275" s="7">
        <f t="shared" si="26"/>
        <v>0</v>
      </c>
      <c r="K275" s="6">
        <f t="shared" si="27"/>
        <v>0</v>
      </c>
      <c r="M275" s="6">
        <f>SUMIF($C$2:C275,C275,$K$2:K275)</f>
        <v>0</v>
      </c>
      <c r="N275" s="6">
        <f>IFERROR(VLOOKUP(C275,Kurse!$A$2:$B$101,2,FALSE()),0)</f>
        <v>0</v>
      </c>
      <c r="O275" s="28">
        <f t="shared" si="25"/>
        <v>0</v>
      </c>
      <c r="P275" s="27">
        <f>IF(ISNUMBER(O275),SUMIFS($O$2:O275,$C$2:C275,C275),"")</f>
        <v>0</v>
      </c>
      <c r="R275" s="29" t="str">
        <f t="shared" si="28"/>
        <v/>
      </c>
    </row>
    <row r="276" spans="7:18" ht="15.75" customHeight="1">
      <c r="G276" s="26">
        <f>SUMIF($C$2:C276,C276,$F$2:F276)</f>
        <v>0</v>
      </c>
      <c r="I276" s="7">
        <f t="shared" si="26"/>
        <v>0</v>
      </c>
      <c r="K276" s="6">
        <f t="shared" si="27"/>
        <v>0</v>
      </c>
      <c r="M276" s="6">
        <f>SUMIF($C$2:C276,C276,$K$2:K276)</f>
        <v>0</v>
      </c>
      <c r="N276" s="6">
        <f>IFERROR(VLOOKUP(C276,Kurse!$A$2:$B$101,2,FALSE()),0)</f>
        <v>0</v>
      </c>
      <c r="O276" s="28">
        <f t="shared" si="25"/>
        <v>0</v>
      </c>
      <c r="P276" s="27">
        <f>IF(ISNUMBER(O276),SUMIFS($O$2:O276,$C$2:C276,C276),"")</f>
        <v>0</v>
      </c>
      <c r="R276" s="29" t="str">
        <f t="shared" si="28"/>
        <v/>
      </c>
    </row>
    <row r="277" spans="7:18" ht="15.75" customHeight="1">
      <c r="G277" s="26">
        <f>SUMIF($C$2:C277,C277,$F$2:F277)</f>
        <v>0</v>
      </c>
      <c r="I277" s="7">
        <f t="shared" si="26"/>
        <v>0</v>
      </c>
      <c r="K277" s="6">
        <f t="shared" si="27"/>
        <v>0</v>
      </c>
      <c r="M277" s="6">
        <f>SUMIF($C$2:C277,C277,$K$2:K277)</f>
        <v>0</v>
      </c>
      <c r="N277" s="6">
        <f>IFERROR(VLOOKUP(C277,Kurse!$A$2:$B$101,2,FALSE()),0)</f>
        <v>0</v>
      </c>
      <c r="O277" s="28">
        <f t="shared" si="25"/>
        <v>0</v>
      </c>
      <c r="P277" s="27">
        <f>IF(ISNUMBER(O277),SUMIFS($O$2:O277,$C$2:C277,C277),"")</f>
        <v>0</v>
      </c>
      <c r="R277" s="29" t="str">
        <f t="shared" si="28"/>
        <v/>
      </c>
    </row>
    <row r="278" spans="7:18" ht="15.75" customHeight="1">
      <c r="G278" s="26">
        <f>SUMIF($C$2:C278,C278,$F$2:F278)</f>
        <v>0</v>
      </c>
      <c r="I278" s="7">
        <f t="shared" si="26"/>
        <v>0</v>
      </c>
      <c r="K278" s="6">
        <f t="shared" si="27"/>
        <v>0</v>
      </c>
      <c r="M278" s="6">
        <f>SUMIF($C$2:C278,C278,$K$2:K278)</f>
        <v>0</v>
      </c>
      <c r="N278" s="6">
        <f>IFERROR(VLOOKUP(C278,Kurse!$A$2:$B$101,2,FALSE()),0)</f>
        <v>0</v>
      </c>
      <c r="O278" s="28">
        <f t="shared" si="25"/>
        <v>0</v>
      </c>
      <c r="P278" s="27">
        <f>IF(ISNUMBER(O278),SUMIFS($O$2:O278,$C$2:C278,C278),"")</f>
        <v>0</v>
      </c>
      <c r="R278" s="29" t="str">
        <f t="shared" si="28"/>
        <v/>
      </c>
    </row>
    <row r="279" spans="7:18" ht="15.75" customHeight="1">
      <c r="G279" s="26">
        <f>SUMIF($C$2:C279,C279,$F$2:F279)</f>
        <v>0</v>
      </c>
      <c r="I279" s="7">
        <f t="shared" si="26"/>
        <v>0</v>
      </c>
      <c r="K279" s="6">
        <f t="shared" si="27"/>
        <v>0</v>
      </c>
      <c r="M279" s="6">
        <f>SUMIF($C$2:C279,C279,$K$2:K279)</f>
        <v>0</v>
      </c>
      <c r="N279" s="6">
        <f>IFERROR(VLOOKUP(C279,Kurse!$A$2:$B$101,2,FALSE()),0)</f>
        <v>0</v>
      </c>
      <c r="O279" s="28">
        <f t="shared" si="25"/>
        <v>0</v>
      </c>
      <c r="P279" s="27">
        <f>IF(ISNUMBER(O279),SUMIFS($O$2:O279,$C$2:C279,C279),"")</f>
        <v>0</v>
      </c>
      <c r="R279" s="29" t="str">
        <f t="shared" si="28"/>
        <v/>
      </c>
    </row>
    <row r="280" spans="7:18" ht="15.75" customHeight="1">
      <c r="G280" s="26">
        <f>SUMIF($C$2:C280,C280,$F$2:F280)</f>
        <v>0</v>
      </c>
      <c r="I280" s="7">
        <f t="shared" si="26"/>
        <v>0</v>
      </c>
      <c r="K280" s="6">
        <f t="shared" si="27"/>
        <v>0</v>
      </c>
      <c r="M280" s="6">
        <f>SUMIF($C$2:C280,C280,$K$2:K280)</f>
        <v>0</v>
      </c>
      <c r="N280" s="6">
        <f>IFERROR(VLOOKUP(C280,Kurse!$A$2:$B$101,2,FALSE()),0)</f>
        <v>0</v>
      </c>
      <c r="O280" s="28">
        <f t="shared" si="25"/>
        <v>0</v>
      </c>
      <c r="P280" s="27">
        <f>IF(ISNUMBER(O280),SUMIFS($O$2:O280,$C$2:C280,C280),"")</f>
        <v>0</v>
      </c>
      <c r="R280" s="29" t="str">
        <f t="shared" si="28"/>
        <v/>
      </c>
    </row>
    <row r="281" spans="7:18" ht="15.75" customHeight="1">
      <c r="G281" s="26">
        <f>SUMIF($C$2:C281,C281,$F$2:F281)</f>
        <v>0</v>
      </c>
      <c r="I281" s="7">
        <f t="shared" si="26"/>
        <v>0</v>
      </c>
      <c r="K281" s="6">
        <f t="shared" si="27"/>
        <v>0</v>
      </c>
      <c r="M281" s="6">
        <f>SUMIF($C$2:C281,C281,$K$2:K281)</f>
        <v>0</v>
      </c>
      <c r="N281" s="6">
        <f>IFERROR(VLOOKUP(C281,Kurse!$A$2:$B$101,2,FALSE()),0)</f>
        <v>0</v>
      </c>
      <c r="O281" s="28">
        <f t="shared" si="25"/>
        <v>0</v>
      </c>
      <c r="P281" s="27">
        <f>IF(ISNUMBER(O281),SUMIFS($O$2:O281,$C$2:C281,C281),"")</f>
        <v>0</v>
      </c>
      <c r="R281" s="29" t="str">
        <f t="shared" si="28"/>
        <v/>
      </c>
    </row>
    <row r="282" spans="7:18" ht="15.75" customHeight="1">
      <c r="G282" s="26">
        <f>SUMIF($C$2:C282,C282,$F$2:F282)</f>
        <v>0</v>
      </c>
      <c r="I282" s="7">
        <f t="shared" si="26"/>
        <v>0</v>
      </c>
      <c r="K282" s="6">
        <f t="shared" si="27"/>
        <v>0</v>
      </c>
      <c r="M282" s="6">
        <f>SUMIF($C$2:C282,C282,$K$2:K282)</f>
        <v>0</v>
      </c>
      <c r="N282" s="6">
        <f>IFERROR(VLOOKUP(C282,Kurse!$A$2:$B$101,2,FALSE()),0)</f>
        <v>0</v>
      </c>
      <c r="O282" s="28">
        <f t="shared" si="25"/>
        <v>0</v>
      </c>
      <c r="P282" s="27">
        <f>IF(ISNUMBER(O282),SUMIFS($O$2:O282,$C$2:C282,C282),"")</f>
        <v>0</v>
      </c>
      <c r="R282" s="29" t="str">
        <f t="shared" si="28"/>
        <v/>
      </c>
    </row>
    <row r="283" spans="7:18" ht="15.75" customHeight="1">
      <c r="G283" s="26">
        <f>SUMIF($C$2:C283,C283,$F$2:F283)</f>
        <v>0</v>
      </c>
      <c r="I283" s="7">
        <f t="shared" si="26"/>
        <v>0</v>
      </c>
      <c r="K283" s="6">
        <f t="shared" si="27"/>
        <v>0</v>
      </c>
      <c r="M283" s="6">
        <f>SUMIF($C$2:C283,C283,$K$2:K283)</f>
        <v>0</v>
      </c>
      <c r="N283" s="6">
        <f>IFERROR(VLOOKUP(C283,Kurse!$A$2:$B$101,2,FALSE()),0)</f>
        <v>0</v>
      </c>
      <c r="O283" s="28">
        <f t="shared" si="25"/>
        <v>0</v>
      </c>
      <c r="P283" s="27">
        <f>IF(ISNUMBER(O283),SUMIFS($O$2:O283,$C$2:C283,C283),"")</f>
        <v>0</v>
      </c>
      <c r="R283" s="29" t="str">
        <f t="shared" si="28"/>
        <v/>
      </c>
    </row>
    <row r="284" spans="7:18" ht="15.75" customHeight="1">
      <c r="G284" s="26">
        <f>SUMIF($C$2:C284,C284,$F$2:F284)</f>
        <v>0</v>
      </c>
      <c r="I284" s="7">
        <f t="shared" si="26"/>
        <v>0</v>
      </c>
      <c r="K284" s="6">
        <f t="shared" si="27"/>
        <v>0</v>
      </c>
      <c r="M284" s="6">
        <f>SUMIF($C$2:C284,C284,$K$2:K284)</f>
        <v>0</v>
      </c>
      <c r="N284" s="6">
        <f>IFERROR(VLOOKUP(C284,Kurse!$A$2:$B$101,2,FALSE()),0)</f>
        <v>0</v>
      </c>
      <c r="O284" s="28">
        <f t="shared" si="25"/>
        <v>0</v>
      </c>
      <c r="P284" s="27">
        <f>IF(ISNUMBER(O284),SUMIFS($O$2:O284,$C$2:C284,C284),"")</f>
        <v>0</v>
      </c>
      <c r="R284" s="29" t="str">
        <f t="shared" si="28"/>
        <v/>
      </c>
    </row>
    <row r="285" spans="7:18" ht="15.75" customHeight="1">
      <c r="G285" s="26">
        <f>SUMIF($C$2:C285,C285,$F$2:F285)</f>
        <v>0</v>
      </c>
      <c r="I285" s="7">
        <f t="shared" si="26"/>
        <v>0</v>
      </c>
      <c r="K285" s="6">
        <f t="shared" si="27"/>
        <v>0</v>
      </c>
      <c r="M285" s="6">
        <f>SUMIF($C$2:C285,C285,$K$2:K285)</f>
        <v>0</v>
      </c>
      <c r="N285" s="6">
        <f>IFERROR(VLOOKUP(C285,Kurse!$A$2:$B$101,2,FALSE()),0)</f>
        <v>0</v>
      </c>
      <c r="O285" s="28">
        <f t="shared" si="25"/>
        <v>0</v>
      </c>
      <c r="P285" s="27">
        <f>IF(ISNUMBER(O285),SUMIFS($O$2:O285,$C$2:C285,C285),"")</f>
        <v>0</v>
      </c>
      <c r="R285" s="29" t="str">
        <f t="shared" si="28"/>
        <v/>
      </c>
    </row>
    <row r="286" spans="7:18" ht="15.75" customHeight="1">
      <c r="G286" s="26">
        <f>SUMIF($C$2:C286,C286,$F$2:F286)</f>
        <v>0</v>
      </c>
      <c r="I286" s="7">
        <f t="shared" si="26"/>
        <v>0</v>
      </c>
      <c r="K286" s="6">
        <f t="shared" si="27"/>
        <v>0</v>
      </c>
      <c r="M286" s="6">
        <f>SUMIF($C$2:C286,C286,$K$2:K286)</f>
        <v>0</v>
      </c>
      <c r="N286" s="6">
        <f>IFERROR(VLOOKUP(C286,Kurse!$A$2:$B$101,2,FALSE()),0)</f>
        <v>0</v>
      </c>
      <c r="O286" s="28">
        <f t="shared" si="25"/>
        <v>0</v>
      </c>
      <c r="P286" s="27">
        <f>IF(ISNUMBER(O286),SUMIFS($O$2:O286,$C$2:C286,C286),"")</f>
        <v>0</v>
      </c>
      <c r="R286" s="29" t="str">
        <f t="shared" si="28"/>
        <v/>
      </c>
    </row>
    <row r="287" spans="7:18" ht="15.75" customHeight="1">
      <c r="G287" s="26">
        <f>SUMIF($C$2:C287,C287,$F$2:F287)</f>
        <v>0</v>
      </c>
      <c r="I287" s="7">
        <f t="shared" si="26"/>
        <v>0</v>
      </c>
      <c r="K287" s="6">
        <f t="shared" si="27"/>
        <v>0</v>
      </c>
      <c r="M287" s="6">
        <f>SUMIF($C$2:C287,C287,$K$2:K287)</f>
        <v>0</v>
      </c>
      <c r="N287" s="6">
        <f>IFERROR(VLOOKUP(C287,Kurse!$A$2:$B$101,2,FALSE()),0)</f>
        <v>0</v>
      </c>
      <c r="O287" s="28">
        <f t="shared" si="25"/>
        <v>0</v>
      </c>
      <c r="P287" s="27">
        <f>IF(ISNUMBER(O287),SUMIFS($O$2:O287,$C$2:C287,C287),"")</f>
        <v>0</v>
      </c>
      <c r="R287" s="29" t="str">
        <f t="shared" si="28"/>
        <v/>
      </c>
    </row>
    <row r="288" spans="7:18" ht="15.75" customHeight="1">
      <c r="G288" s="26">
        <f>SUMIF($C$2:C288,C288,$F$2:F288)</f>
        <v>0</v>
      </c>
      <c r="I288" s="7">
        <f t="shared" si="26"/>
        <v>0</v>
      </c>
      <c r="K288" s="6">
        <f t="shared" si="27"/>
        <v>0</v>
      </c>
      <c r="M288" s="6">
        <f>SUMIF($C$2:C288,C288,$K$2:K288)</f>
        <v>0</v>
      </c>
      <c r="N288" s="6">
        <f>IFERROR(VLOOKUP(C288,Kurse!$A$2:$B$101,2,FALSE()),0)</f>
        <v>0</v>
      </c>
      <c r="O288" s="28">
        <f t="shared" si="25"/>
        <v>0</v>
      </c>
      <c r="P288" s="27">
        <f>IF(ISNUMBER(O288),SUMIFS($O$2:O288,$C$2:C288,C288),"")</f>
        <v>0</v>
      </c>
      <c r="R288" s="29" t="str">
        <f t="shared" si="28"/>
        <v/>
      </c>
    </row>
    <row r="289" spans="7:18" ht="15.75" customHeight="1">
      <c r="G289" s="26">
        <f>SUMIF($C$2:C289,C289,$F$2:F289)</f>
        <v>0</v>
      </c>
      <c r="I289" s="7">
        <f t="shared" si="26"/>
        <v>0</v>
      </c>
      <c r="K289" s="6">
        <f t="shared" si="27"/>
        <v>0</v>
      </c>
      <c r="M289" s="6">
        <f>SUMIF($C$2:C289,C289,$K$2:K289)</f>
        <v>0</v>
      </c>
      <c r="N289" s="6">
        <f>IFERROR(VLOOKUP(C289,Kurse!$A$2:$B$101,2,FALSE()),0)</f>
        <v>0</v>
      </c>
      <c r="O289" s="28">
        <f t="shared" si="25"/>
        <v>0</v>
      </c>
      <c r="P289" s="27">
        <f>IF(ISNUMBER(O289),SUMIFS($O$2:O289,$C$2:C289,C289),"")</f>
        <v>0</v>
      </c>
      <c r="R289" s="29" t="str">
        <f t="shared" si="28"/>
        <v/>
      </c>
    </row>
    <row r="290" spans="7:18" ht="15.75" customHeight="1">
      <c r="G290" s="26">
        <f>SUMIF($C$2:C290,C290,$F$2:F290)</f>
        <v>0</v>
      </c>
      <c r="I290" s="7">
        <f t="shared" si="26"/>
        <v>0</v>
      </c>
      <c r="K290" s="6">
        <f t="shared" si="27"/>
        <v>0</v>
      </c>
      <c r="M290" s="6">
        <f>SUMIF($C$2:C290,C290,$K$2:K290)</f>
        <v>0</v>
      </c>
      <c r="N290" s="6">
        <f>IFERROR(VLOOKUP(C290,Kurse!$A$2:$B$101,2,FALSE()),0)</f>
        <v>0</v>
      </c>
      <c r="O290" s="28">
        <f t="shared" si="25"/>
        <v>0</v>
      </c>
      <c r="P290" s="27">
        <f>IF(ISNUMBER(O290),SUMIFS($O$2:O290,$C$2:C290,C290),"")</f>
        <v>0</v>
      </c>
      <c r="R290" s="29" t="str">
        <f t="shared" si="28"/>
        <v/>
      </c>
    </row>
    <row r="291" spans="7:18" ht="15.75" customHeight="1">
      <c r="G291" s="26">
        <f>SUMIF($C$2:C291,C291,$F$2:F291)</f>
        <v>0</v>
      </c>
      <c r="I291" s="7">
        <f t="shared" si="26"/>
        <v>0</v>
      </c>
      <c r="K291" s="6">
        <f t="shared" si="27"/>
        <v>0</v>
      </c>
      <c r="M291" s="6">
        <f>SUMIF($C$2:C291,C291,$K$2:K291)</f>
        <v>0</v>
      </c>
      <c r="N291" s="6">
        <f>IFERROR(VLOOKUP(C291,Kurse!$A$2:$B$101,2,FALSE()),0)</f>
        <v>0</v>
      </c>
      <c r="O291" s="28">
        <f t="shared" si="25"/>
        <v>0</v>
      </c>
      <c r="P291" s="27">
        <f>IF(ISNUMBER(O291),SUMIFS($O$2:O291,$C$2:C291,C291),"")</f>
        <v>0</v>
      </c>
      <c r="R291" s="29" t="str">
        <f t="shared" si="28"/>
        <v/>
      </c>
    </row>
    <row r="292" spans="7:18" ht="15.75" customHeight="1">
      <c r="G292" s="26">
        <f>SUMIF($C$2:C292,C292,$F$2:F292)</f>
        <v>0</v>
      </c>
      <c r="I292" s="7">
        <f t="shared" si="26"/>
        <v>0</v>
      </c>
      <c r="K292" s="6">
        <f t="shared" si="27"/>
        <v>0</v>
      </c>
      <c r="M292" s="6">
        <f>SUMIF($C$2:C292,C292,$K$2:K292)</f>
        <v>0</v>
      </c>
      <c r="N292" s="6">
        <f>IFERROR(VLOOKUP(C292,Kurse!$A$2:$B$101,2,FALSE()),0)</f>
        <v>0</v>
      </c>
      <c r="O292" s="28">
        <f t="shared" ref="O292:O355" si="29">IF(E292="Transfer – Out",0,F292*N292)</f>
        <v>0</v>
      </c>
      <c r="P292" s="27">
        <f>IF(ISNUMBER(O292),SUMIFS($O$2:O292,$C$2:C292,C292),"")</f>
        <v>0</v>
      </c>
      <c r="R292" s="29" t="str">
        <f t="shared" si="28"/>
        <v/>
      </c>
    </row>
    <row r="293" spans="7:18" ht="15.75" customHeight="1">
      <c r="G293" s="26">
        <f>SUMIF($C$2:C293,C293,$F$2:F293)</f>
        <v>0</v>
      </c>
      <c r="I293" s="7">
        <f t="shared" si="26"/>
        <v>0</v>
      </c>
      <c r="K293" s="6">
        <f t="shared" si="27"/>
        <v>0</v>
      </c>
      <c r="M293" s="6">
        <f>SUMIF($C$2:C293,C293,$K$2:K293)</f>
        <v>0</v>
      </c>
      <c r="N293" s="6">
        <f>IFERROR(VLOOKUP(C293,Kurse!$A$2:$B$101,2,FALSE()),0)</f>
        <v>0</v>
      </c>
      <c r="O293" s="28">
        <f t="shared" si="29"/>
        <v>0</v>
      </c>
      <c r="P293" s="27">
        <f>IF(ISNUMBER(O293),SUMIFS($O$2:O293,$C$2:C293,C293),"")</f>
        <v>0</v>
      </c>
      <c r="R293" s="29" t="str">
        <f t="shared" si="28"/>
        <v/>
      </c>
    </row>
    <row r="294" spans="7:18" ht="15.75" customHeight="1">
      <c r="G294" s="26">
        <f>SUMIF($C$2:C294,C294,$F$2:F294)</f>
        <v>0</v>
      </c>
      <c r="I294" s="7">
        <f t="shared" si="26"/>
        <v>0</v>
      </c>
      <c r="K294" s="6">
        <f t="shared" si="27"/>
        <v>0</v>
      </c>
      <c r="M294" s="6">
        <f>SUMIF($C$2:C294,C294,$K$2:K294)</f>
        <v>0</v>
      </c>
      <c r="N294" s="6">
        <f>IFERROR(VLOOKUP(C294,Kurse!$A$2:$B$101,2,FALSE()),0)</f>
        <v>0</v>
      </c>
      <c r="O294" s="28">
        <f t="shared" si="29"/>
        <v>0</v>
      </c>
      <c r="P294" s="27">
        <f>IF(ISNUMBER(O294),SUMIFS($O$2:O294,$C$2:C294,C294),"")</f>
        <v>0</v>
      </c>
      <c r="R294" s="29" t="str">
        <f t="shared" si="28"/>
        <v/>
      </c>
    </row>
    <row r="295" spans="7:18" ht="15.75" customHeight="1">
      <c r="G295" s="26">
        <f>SUMIF($C$2:C295,C295,$F$2:F295)</f>
        <v>0</v>
      </c>
      <c r="I295" s="7">
        <f t="shared" si="26"/>
        <v>0</v>
      </c>
      <c r="K295" s="6">
        <f t="shared" si="27"/>
        <v>0</v>
      </c>
      <c r="M295" s="6">
        <f>SUMIF($C$2:C295,C295,$K$2:K295)</f>
        <v>0</v>
      </c>
      <c r="N295" s="6">
        <f>IFERROR(VLOOKUP(C295,Kurse!$A$2:$B$101,2,FALSE()),0)</f>
        <v>0</v>
      </c>
      <c r="O295" s="28">
        <f t="shared" si="29"/>
        <v>0</v>
      </c>
      <c r="P295" s="27">
        <f>IF(ISNUMBER(O295),SUMIFS($O$2:O295,$C$2:C295,C295),"")</f>
        <v>0</v>
      </c>
      <c r="R295" s="29" t="str">
        <f t="shared" si="28"/>
        <v/>
      </c>
    </row>
    <row r="296" spans="7:18" ht="15.75" customHeight="1">
      <c r="G296" s="26">
        <f>SUMIF($C$2:C296,C296,$F$2:F296)</f>
        <v>0</v>
      </c>
      <c r="I296" s="7">
        <f t="shared" si="26"/>
        <v>0</v>
      </c>
      <c r="K296" s="6">
        <f t="shared" si="27"/>
        <v>0</v>
      </c>
      <c r="M296" s="6">
        <f>SUMIF($C$2:C296,C296,$K$2:K296)</f>
        <v>0</v>
      </c>
      <c r="N296" s="6">
        <f>IFERROR(VLOOKUP(C296,Kurse!$A$2:$B$101,2,FALSE()),0)</f>
        <v>0</v>
      </c>
      <c r="O296" s="28">
        <f t="shared" si="29"/>
        <v>0</v>
      </c>
      <c r="P296" s="27">
        <f>IF(ISNUMBER(O296),SUMIFS($O$2:O296,$C$2:C296,C296),"")</f>
        <v>0</v>
      </c>
      <c r="R296" s="29" t="str">
        <f t="shared" si="28"/>
        <v/>
      </c>
    </row>
    <row r="297" spans="7:18" ht="15.75" customHeight="1">
      <c r="G297" s="26">
        <f>SUMIF($C$2:C297,C297,$F$2:F297)</f>
        <v>0</v>
      </c>
      <c r="I297" s="7">
        <f t="shared" si="26"/>
        <v>0</v>
      </c>
      <c r="K297" s="6">
        <f t="shared" si="27"/>
        <v>0</v>
      </c>
      <c r="M297" s="6">
        <f>SUMIF($C$2:C297,C297,$K$2:K297)</f>
        <v>0</v>
      </c>
      <c r="N297" s="6">
        <f>IFERROR(VLOOKUP(C297,Kurse!$A$2:$B$101,2,FALSE()),0)</f>
        <v>0</v>
      </c>
      <c r="O297" s="28">
        <f t="shared" si="29"/>
        <v>0</v>
      </c>
      <c r="P297" s="27">
        <f>IF(ISNUMBER(O297),SUMIFS($O$2:O297,$C$2:C297,C297),"")</f>
        <v>0</v>
      </c>
      <c r="R297" s="29" t="str">
        <f t="shared" si="28"/>
        <v/>
      </c>
    </row>
    <row r="298" spans="7:18" ht="15.75" customHeight="1">
      <c r="G298" s="26">
        <f>SUMIF($C$2:C298,C298,$F$2:F298)</f>
        <v>0</v>
      </c>
      <c r="I298" s="7">
        <f t="shared" si="26"/>
        <v>0</v>
      </c>
      <c r="K298" s="6">
        <f t="shared" si="27"/>
        <v>0</v>
      </c>
      <c r="M298" s="6">
        <f>SUMIF($C$2:C298,C298,$K$2:K298)</f>
        <v>0</v>
      </c>
      <c r="N298" s="6">
        <f>IFERROR(VLOOKUP(C298,Kurse!$A$2:$B$101,2,FALSE()),0)</f>
        <v>0</v>
      </c>
      <c r="O298" s="28">
        <f t="shared" si="29"/>
        <v>0</v>
      </c>
      <c r="P298" s="27">
        <f>IF(ISNUMBER(O298),SUMIFS($O$2:O298,$C$2:C298,C298),"")</f>
        <v>0</v>
      </c>
      <c r="R298" s="29" t="str">
        <f t="shared" si="28"/>
        <v/>
      </c>
    </row>
    <row r="299" spans="7:18" ht="15.75" customHeight="1">
      <c r="G299" s="26">
        <f>SUMIF($C$2:C299,C299,$F$2:F299)</f>
        <v>0</v>
      </c>
      <c r="I299" s="7">
        <f t="shared" si="26"/>
        <v>0</v>
      </c>
      <c r="K299" s="6">
        <f t="shared" si="27"/>
        <v>0</v>
      </c>
      <c r="M299" s="6">
        <f>SUMIF($C$2:C299,C299,$K$2:K299)</f>
        <v>0</v>
      </c>
      <c r="N299" s="6">
        <f>IFERROR(VLOOKUP(C299,Kurse!$A$2:$B$101,2,FALSE()),0)</f>
        <v>0</v>
      </c>
      <c r="O299" s="28">
        <f t="shared" si="29"/>
        <v>0</v>
      </c>
      <c r="P299" s="27">
        <f>IF(ISNUMBER(O299),SUMIFS($O$2:O299,$C$2:C299,C299),"")</f>
        <v>0</v>
      </c>
      <c r="R299" s="29" t="str">
        <f t="shared" si="28"/>
        <v/>
      </c>
    </row>
    <row r="300" spans="7:18" ht="15.75" customHeight="1">
      <c r="G300" s="26">
        <f>SUMIF($C$2:C300,C300,$F$2:F300)</f>
        <v>0</v>
      </c>
      <c r="I300" s="7">
        <f t="shared" si="26"/>
        <v>0</v>
      </c>
      <c r="K300" s="6">
        <f t="shared" si="27"/>
        <v>0</v>
      </c>
      <c r="M300" s="6">
        <f>SUMIF($C$2:C300,C300,$K$2:K300)</f>
        <v>0</v>
      </c>
      <c r="N300" s="6">
        <f>IFERROR(VLOOKUP(C300,Kurse!$A$2:$B$101,2,FALSE()),0)</f>
        <v>0</v>
      </c>
      <c r="O300" s="28">
        <f t="shared" si="29"/>
        <v>0</v>
      </c>
      <c r="P300" s="27">
        <f>IF(ISNUMBER(O300),SUMIFS($O$2:O300,$C$2:C300,C300),"")</f>
        <v>0</v>
      </c>
      <c r="R300" s="29" t="str">
        <f t="shared" si="28"/>
        <v/>
      </c>
    </row>
    <row r="301" spans="7:18" ht="15.75" customHeight="1">
      <c r="G301" s="26">
        <f>SUMIF($C$2:C301,C301,$F$2:F301)</f>
        <v>0</v>
      </c>
      <c r="I301" s="7">
        <f t="shared" si="26"/>
        <v>0</v>
      </c>
      <c r="K301" s="6">
        <f t="shared" si="27"/>
        <v>0</v>
      </c>
      <c r="M301" s="6">
        <f>SUMIF($C$2:C301,C301,$K$2:K301)</f>
        <v>0</v>
      </c>
      <c r="N301" s="6">
        <f>IFERROR(VLOOKUP(C301,Kurse!$A$2:$B$101,2,FALSE()),0)</f>
        <v>0</v>
      </c>
      <c r="O301" s="28">
        <f t="shared" si="29"/>
        <v>0</v>
      </c>
      <c r="P301" s="27">
        <f>IF(ISNUMBER(O301),SUMIFS($O$2:O301,$C$2:C301,C301),"")</f>
        <v>0</v>
      </c>
      <c r="R301" s="29" t="str">
        <f t="shared" si="28"/>
        <v/>
      </c>
    </row>
    <row r="302" spans="7:18" ht="15.75" customHeight="1">
      <c r="G302" s="26">
        <f>SUMIF($C$2:C302,C302,$F$2:F302)</f>
        <v>0</v>
      </c>
      <c r="I302" s="7">
        <f t="shared" si="26"/>
        <v>0</v>
      </c>
      <c r="K302" s="6">
        <f t="shared" si="27"/>
        <v>0</v>
      </c>
      <c r="M302" s="6">
        <f>SUMIF($C$2:C302,C302,$K$2:K302)</f>
        <v>0</v>
      </c>
      <c r="N302" s="6">
        <f>IFERROR(VLOOKUP(C302,Kurse!$A$2:$B$101,2,FALSE()),0)</f>
        <v>0</v>
      </c>
      <c r="O302" s="28">
        <f t="shared" si="29"/>
        <v>0</v>
      </c>
      <c r="P302" s="27">
        <f>IF(ISNUMBER(O302),SUMIFS($O$2:O302,$C$2:C302,C302),"")</f>
        <v>0</v>
      </c>
      <c r="R302" s="29" t="str">
        <f t="shared" si="28"/>
        <v/>
      </c>
    </row>
    <row r="303" spans="7:18" ht="15.75" customHeight="1">
      <c r="G303" s="26">
        <f>SUMIF($C$2:C303,C303,$F$2:F303)</f>
        <v>0</v>
      </c>
      <c r="I303" s="7">
        <f t="shared" si="26"/>
        <v>0</v>
      </c>
      <c r="K303" s="6">
        <f t="shared" si="27"/>
        <v>0</v>
      </c>
      <c r="M303" s="6">
        <f>SUMIF($C$2:C303,C303,$K$2:K303)</f>
        <v>0</v>
      </c>
      <c r="N303" s="6">
        <f>IFERROR(VLOOKUP(C303,Kurse!$A$2:$B$101,2,FALSE()),0)</f>
        <v>0</v>
      </c>
      <c r="O303" s="28">
        <f t="shared" si="29"/>
        <v>0</v>
      </c>
      <c r="P303" s="27">
        <f>IF(ISNUMBER(O303),SUMIFS($O$2:O303,$C$2:C303,C303),"")</f>
        <v>0</v>
      </c>
      <c r="R303" s="29" t="str">
        <f t="shared" si="28"/>
        <v/>
      </c>
    </row>
    <row r="304" spans="7:18" ht="15.75" customHeight="1">
      <c r="G304" s="26">
        <f>SUMIF($C$2:C304,C304,$F$2:F304)</f>
        <v>0</v>
      </c>
      <c r="I304" s="7">
        <f t="shared" si="26"/>
        <v>0</v>
      </c>
      <c r="K304" s="6">
        <f t="shared" si="27"/>
        <v>0</v>
      </c>
      <c r="M304" s="6">
        <f>SUMIF($C$2:C304,C304,$K$2:K304)</f>
        <v>0</v>
      </c>
      <c r="N304" s="6">
        <f>IFERROR(VLOOKUP(C304,Kurse!$A$2:$B$101,2,FALSE()),0)</f>
        <v>0</v>
      </c>
      <c r="O304" s="28">
        <f t="shared" si="29"/>
        <v>0</v>
      </c>
      <c r="P304" s="27">
        <f>IF(ISNUMBER(O304),SUMIFS($O$2:O304,$C$2:C304,C304),"")</f>
        <v>0</v>
      </c>
      <c r="R304" s="29" t="str">
        <f t="shared" si="28"/>
        <v/>
      </c>
    </row>
    <row r="305" spans="7:18" ht="15.75" customHeight="1">
      <c r="G305" s="26">
        <f>SUMIF($C$2:C305,C305,$F$2:F305)</f>
        <v>0</v>
      </c>
      <c r="I305" s="7">
        <f t="shared" si="26"/>
        <v>0</v>
      </c>
      <c r="K305" s="6">
        <f t="shared" si="27"/>
        <v>0</v>
      </c>
      <c r="M305" s="6">
        <f>SUMIF($C$2:C305,C305,$K$2:K305)</f>
        <v>0</v>
      </c>
      <c r="N305" s="6">
        <f>IFERROR(VLOOKUP(C305,Kurse!$A$2:$B$101,2,FALSE()),0)</f>
        <v>0</v>
      </c>
      <c r="O305" s="28">
        <f t="shared" si="29"/>
        <v>0</v>
      </c>
      <c r="P305" s="27">
        <f>IF(ISNUMBER(O305),SUMIFS($O$2:O305,$C$2:C305,C305),"")</f>
        <v>0</v>
      </c>
      <c r="R305" s="29" t="str">
        <f t="shared" si="28"/>
        <v/>
      </c>
    </row>
    <row r="306" spans="7:18" ht="15.75" customHeight="1">
      <c r="G306" s="26">
        <f>SUMIF($C$2:C306,C306,$F$2:F306)</f>
        <v>0</v>
      </c>
      <c r="I306" s="7">
        <f t="shared" si="26"/>
        <v>0</v>
      </c>
      <c r="K306" s="6">
        <f t="shared" si="27"/>
        <v>0</v>
      </c>
      <c r="M306" s="6">
        <f>SUMIF($C$2:C306,C306,$K$2:K306)</f>
        <v>0</v>
      </c>
      <c r="N306" s="6">
        <f>IFERROR(VLOOKUP(C306,Kurse!$A$2:$B$101,2,FALSE()),0)</f>
        <v>0</v>
      </c>
      <c r="O306" s="28">
        <f t="shared" si="29"/>
        <v>0</v>
      </c>
      <c r="P306" s="27">
        <f>IF(ISNUMBER(O306),SUMIFS($O$2:O306,$C$2:C306,C306),"")</f>
        <v>0</v>
      </c>
      <c r="R306" s="29" t="str">
        <f t="shared" si="28"/>
        <v/>
      </c>
    </row>
    <row r="307" spans="7:18" ht="15.75" customHeight="1">
      <c r="G307" s="26">
        <f>SUMIF($C$2:C307,C307,$F$2:F307)</f>
        <v>0</v>
      </c>
      <c r="I307" s="7">
        <f t="shared" si="26"/>
        <v>0</v>
      </c>
      <c r="K307" s="6">
        <f t="shared" si="27"/>
        <v>0</v>
      </c>
      <c r="M307" s="6">
        <f>SUMIF($C$2:C307,C307,$K$2:K307)</f>
        <v>0</v>
      </c>
      <c r="N307" s="6">
        <f>IFERROR(VLOOKUP(C307,Kurse!$A$2:$B$101,2,FALSE()),0)</f>
        <v>0</v>
      </c>
      <c r="O307" s="28">
        <f t="shared" si="29"/>
        <v>0</v>
      </c>
      <c r="P307" s="27">
        <f>IF(ISNUMBER(O307),SUMIFS($O$2:O307,$C$2:C307,C307),"")</f>
        <v>0</v>
      </c>
      <c r="R307" s="29" t="str">
        <f t="shared" si="28"/>
        <v/>
      </c>
    </row>
    <row r="308" spans="7:18" ht="15.75" customHeight="1">
      <c r="G308" s="26">
        <f>SUMIF($C$2:C308,C308,$F$2:F308)</f>
        <v>0</v>
      </c>
      <c r="I308" s="7">
        <f t="shared" si="26"/>
        <v>0</v>
      </c>
      <c r="K308" s="6">
        <f t="shared" si="27"/>
        <v>0</v>
      </c>
      <c r="M308" s="6">
        <f>SUMIF($C$2:C308,C308,$K$2:K308)</f>
        <v>0</v>
      </c>
      <c r="N308" s="6">
        <f>IFERROR(VLOOKUP(C308,Kurse!$A$2:$B$101,2,FALSE()),0)</f>
        <v>0</v>
      </c>
      <c r="O308" s="28">
        <f t="shared" si="29"/>
        <v>0</v>
      </c>
      <c r="P308" s="27">
        <f>IF(ISNUMBER(O308),SUMIFS($O$2:O308,$C$2:C308,C308),"")</f>
        <v>0</v>
      </c>
      <c r="R308" s="29" t="str">
        <f t="shared" si="28"/>
        <v/>
      </c>
    </row>
    <row r="309" spans="7:18" ht="15.75" customHeight="1">
      <c r="G309" s="26">
        <f>SUMIF($C$2:C309,C309,$F$2:F309)</f>
        <v>0</v>
      </c>
      <c r="I309" s="7">
        <f t="shared" si="26"/>
        <v>0</v>
      </c>
      <c r="K309" s="6">
        <f t="shared" si="27"/>
        <v>0</v>
      </c>
      <c r="M309" s="6">
        <f>SUMIF($C$2:C309,C309,$K$2:K309)</f>
        <v>0</v>
      </c>
      <c r="N309" s="6">
        <f>IFERROR(VLOOKUP(C309,Kurse!$A$2:$B$101,2,FALSE()),0)</f>
        <v>0</v>
      </c>
      <c r="O309" s="28">
        <f t="shared" si="29"/>
        <v>0</v>
      </c>
      <c r="P309" s="27">
        <f>IF(ISNUMBER(O309),SUMIFS($O$2:O309,$C$2:C309,C309),"")</f>
        <v>0</v>
      </c>
      <c r="R309" s="29" t="str">
        <f t="shared" si="28"/>
        <v/>
      </c>
    </row>
    <row r="310" spans="7:18" ht="15.75" customHeight="1">
      <c r="G310" s="26">
        <f>SUMIF($C$2:C310,C310,$F$2:F310)</f>
        <v>0</v>
      </c>
      <c r="I310" s="7">
        <f t="shared" si="26"/>
        <v>0</v>
      </c>
      <c r="K310" s="6">
        <f t="shared" si="27"/>
        <v>0</v>
      </c>
      <c r="M310" s="6">
        <f>SUMIF($C$2:C310,C310,$K$2:K310)</f>
        <v>0</v>
      </c>
      <c r="N310" s="6">
        <f>IFERROR(VLOOKUP(C310,Kurse!$A$2:$B$101,2,FALSE()),0)</f>
        <v>0</v>
      </c>
      <c r="O310" s="28">
        <f t="shared" si="29"/>
        <v>0</v>
      </c>
      <c r="P310" s="27">
        <f>IF(ISNUMBER(O310),SUMIFS($O$2:O310,$C$2:C310,C310),"")</f>
        <v>0</v>
      </c>
      <c r="R310" s="29" t="str">
        <f t="shared" si="28"/>
        <v/>
      </c>
    </row>
    <row r="311" spans="7:18" ht="15.75" customHeight="1">
      <c r="G311" s="26">
        <f>SUMIF($C$2:C311,C311,$F$2:F311)</f>
        <v>0</v>
      </c>
      <c r="I311" s="7">
        <f t="shared" si="26"/>
        <v>0</v>
      </c>
      <c r="K311" s="6">
        <f t="shared" si="27"/>
        <v>0</v>
      </c>
      <c r="M311" s="6">
        <f>SUMIF($C$2:C311,C311,$K$2:K311)</f>
        <v>0</v>
      </c>
      <c r="N311" s="6">
        <f>IFERROR(VLOOKUP(C311,Kurse!$A$2:$B$101,2,FALSE()),0)</f>
        <v>0</v>
      </c>
      <c r="O311" s="28">
        <f t="shared" si="29"/>
        <v>0</v>
      </c>
      <c r="P311" s="27">
        <f>IF(ISNUMBER(O311),SUMIFS($O$2:O311,$C$2:C311,C311),"")</f>
        <v>0</v>
      </c>
      <c r="R311" s="29" t="str">
        <f t="shared" si="28"/>
        <v/>
      </c>
    </row>
    <row r="312" spans="7:18" ht="15.75" customHeight="1">
      <c r="G312" s="26">
        <f>SUMIF($C$2:C312,C312,$F$2:F312)</f>
        <v>0</v>
      </c>
      <c r="I312" s="7">
        <f t="shared" si="26"/>
        <v>0</v>
      </c>
      <c r="K312" s="6">
        <f t="shared" si="27"/>
        <v>0</v>
      </c>
      <c r="M312" s="6">
        <f>SUMIF($C$2:C312,C312,$K$2:K312)</f>
        <v>0</v>
      </c>
      <c r="N312" s="6">
        <f>IFERROR(VLOOKUP(C312,Kurse!$A$2:$B$101,2,FALSE()),0)</f>
        <v>0</v>
      </c>
      <c r="O312" s="28">
        <f t="shared" si="29"/>
        <v>0</v>
      </c>
      <c r="P312" s="27">
        <f>IF(ISNUMBER(O312),SUMIFS($O$2:O312,$C$2:C312,C312),"")</f>
        <v>0</v>
      </c>
      <c r="R312" s="29" t="str">
        <f t="shared" si="28"/>
        <v/>
      </c>
    </row>
    <row r="313" spans="7:18" ht="15.75" customHeight="1">
      <c r="G313" s="26">
        <f>SUMIF($C$2:C313,C313,$F$2:F313)</f>
        <v>0</v>
      </c>
      <c r="I313" s="7">
        <f t="shared" si="26"/>
        <v>0</v>
      </c>
      <c r="K313" s="6">
        <f t="shared" si="27"/>
        <v>0</v>
      </c>
      <c r="M313" s="6">
        <f>SUMIF($C$2:C313,C313,$K$2:K313)</f>
        <v>0</v>
      </c>
      <c r="N313" s="6">
        <f>IFERROR(VLOOKUP(C313,Kurse!$A$2:$B$101,2,FALSE()),0)</f>
        <v>0</v>
      </c>
      <c r="O313" s="28">
        <f t="shared" si="29"/>
        <v>0</v>
      </c>
      <c r="P313" s="27">
        <f>IF(ISNUMBER(O313),SUMIFS($O$2:O313,$C$2:C313,C313),"")</f>
        <v>0</v>
      </c>
      <c r="R313" s="29" t="str">
        <f t="shared" si="28"/>
        <v/>
      </c>
    </row>
    <row r="314" spans="7:18" ht="15.75" customHeight="1">
      <c r="G314" s="26">
        <f>SUMIF($C$2:C314,C314,$F$2:F314)</f>
        <v>0</v>
      </c>
      <c r="I314" s="7">
        <f t="shared" si="26"/>
        <v>0</v>
      </c>
      <c r="K314" s="6">
        <f t="shared" si="27"/>
        <v>0</v>
      </c>
      <c r="M314" s="6">
        <f>SUMIF($C$2:C314,C314,$K$2:K314)</f>
        <v>0</v>
      </c>
      <c r="N314" s="6">
        <f>IFERROR(VLOOKUP(C314,Kurse!$A$2:$B$101,2,FALSE()),0)</f>
        <v>0</v>
      </c>
      <c r="O314" s="28">
        <f t="shared" si="29"/>
        <v>0</v>
      </c>
      <c r="P314" s="27">
        <f>IF(ISNUMBER(O314),SUMIFS($O$2:O314,$C$2:C314,C314),"")</f>
        <v>0</v>
      </c>
      <c r="R314" s="29" t="str">
        <f t="shared" si="28"/>
        <v/>
      </c>
    </row>
    <row r="315" spans="7:18" ht="15.75" customHeight="1">
      <c r="G315" s="26">
        <f>SUMIF($C$2:C315,C315,$F$2:F315)</f>
        <v>0</v>
      </c>
      <c r="I315" s="7">
        <f t="shared" si="26"/>
        <v>0</v>
      </c>
      <c r="K315" s="6">
        <f t="shared" si="27"/>
        <v>0</v>
      </c>
      <c r="M315" s="6">
        <f>SUMIF($C$2:C315,C315,$K$2:K315)</f>
        <v>0</v>
      </c>
      <c r="N315" s="6">
        <f>IFERROR(VLOOKUP(C315,Kurse!$A$2:$B$101,2,FALSE()),0)</f>
        <v>0</v>
      </c>
      <c r="O315" s="28">
        <f t="shared" si="29"/>
        <v>0</v>
      </c>
      <c r="P315" s="27">
        <f>IF(ISNUMBER(O315),SUMIFS($O$2:O315,$C$2:C315,C315),"")</f>
        <v>0</v>
      </c>
      <c r="R315" s="29" t="str">
        <f t="shared" si="28"/>
        <v/>
      </c>
    </row>
    <row r="316" spans="7:18" ht="15.75" customHeight="1">
      <c r="G316" s="26">
        <f>SUMIF($C$2:C316,C316,$F$2:F316)</f>
        <v>0</v>
      </c>
      <c r="I316" s="7">
        <f t="shared" si="26"/>
        <v>0</v>
      </c>
      <c r="K316" s="6">
        <f t="shared" si="27"/>
        <v>0</v>
      </c>
      <c r="M316" s="6">
        <f>SUMIF($C$2:C316,C316,$K$2:K316)</f>
        <v>0</v>
      </c>
      <c r="N316" s="6">
        <f>IFERROR(VLOOKUP(C316,Kurse!$A$2:$B$101,2,FALSE()),0)</f>
        <v>0</v>
      </c>
      <c r="O316" s="28">
        <f t="shared" si="29"/>
        <v>0</v>
      </c>
      <c r="P316" s="27">
        <f>IF(ISNUMBER(O316),SUMIFS($O$2:O316,$C$2:C316,C316),"")</f>
        <v>0</v>
      </c>
      <c r="R316" s="29" t="str">
        <f t="shared" si="28"/>
        <v/>
      </c>
    </row>
    <row r="317" spans="7:18" ht="15.75" customHeight="1">
      <c r="G317" s="26">
        <f>SUMIF($C$2:C317,C317,$F$2:F317)</f>
        <v>0</v>
      </c>
      <c r="I317" s="7">
        <f t="shared" si="26"/>
        <v>0</v>
      </c>
      <c r="K317" s="6">
        <f t="shared" si="27"/>
        <v>0</v>
      </c>
      <c r="M317" s="6">
        <f>SUMIF($C$2:C317,C317,$K$2:K317)</f>
        <v>0</v>
      </c>
      <c r="N317" s="6">
        <f>IFERROR(VLOOKUP(C317,Kurse!$A$2:$B$101,2,FALSE()),0)</f>
        <v>0</v>
      </c>
      <c r="O317" s="28">
        <f t="shared" si="29"/>
        <v>0</v>
      </c>
      <c r="P317" s="27">
        <f>IF(ISNUMBER(O317),SUMIFS($O$2:O317,$C$2:C317,C317),"")</f>
        <v>0</v>
      </c>
      <c r="R317" s="29" t="str">
        <f t="shared" si="28"/>
        <v/>
      </c>
    </row>
    <row r="318" spans="7:18" ht="15.75" customHeight="1">
      <c r="G318" s="26">
        <f>SUMIF($C$2:C318,C318,$F$2:F318)</f>
        <v>0</v>
      </c>
      <c r="I318" s="7">
        <f t="shared" si="26"/>
        <v>0</v>
      </c>
      <c r="K318" s="6">
        <f t="shared" si="27"/>
        <v>0</v>
      </c>
      <c r="M318" s="6">
        <f>SUMIF($C$2:C318,C318,$K$2:K318)</f>
        <v>0</v>
      </c>
      <c r="N318" s="6">
        <f>IFERROR(VLOOKUP(C318,Kurse!$A$2:$B$101,2,FALSE()),0)</f>
        <v>0</v>
      </c>
      <c r="O318" s="28">
        <f t="shared" si="29"/>
        <v>0</v>
      </c>
      <c r="P318" s="27">
        <f>IF(ISNUMBER(O318),SUMIFS($O$2:O318,$C$2:C318,C318),"")</f>
        <v>0</v>
      </c>
      <c r="R318" s="29" t="str">
        <f t="shared" si="28"/>
        <v/>
      </c>
    </row>
    <row r="319" spans="7:18" ht="15.75" customHeight="1">
      <c r="G319" s="26">
        <f>SUMIF($C$2:C319,C319,$F$2:F319)</f>
        <v>0</v>
      </c>
      <c r="I319" s="7">
        <f t="shared" si="26"/>
        <v>0</v>
      </c>
      <c r="K319" s="6">
        <f t="shared" si="27"/>
        <v>0</v>
      </c>
      <c r="M319" s="6">
        <f>SUMIF($C$2:C319,C319,$K$2:K319)</f>
        <v>0</v>
      </c>
      <c r="N319" s="6">
        <f>IFERROR(VLOOKUP(C319,Kurse!$A$2:$B$101,2,FALSE()),0)</f>
        <v>0</v>
      </c>
      <c r="O319" s="28">
        <f t="shared" si="29"/>
        <v>0</v>
      </c>
      <c r="P319" s="27">
        <f>IF(ISNUMBER(O319),SUMIFS($O$2:O319,$C$2:C319,C319),"")</f>
        <v>0</v>
      </c>
      <c r="R319" s="29" t="str">
        <f t="shared" si="28"/>
        <v/>
      </c>
    </row>
    <row r="320" spans="7:18" ht="15.75" customHeight="1">
      <c r="G320" s="26">
        <f>SUMIF($C$2:C320,C320,$F$2:F320)</f>
        <v>0</v>
      </c>
      <c r="I320" s="7">
        <f t="shared" si="26"/>
        <v>0</v>
      </c>
      <c r="K320" s="6">
        <f t="shared" si="27"/>
        <v>0</v>
      </c>
      <c r="M320" s="6">
        <f>SUMIF($C$2:C320,C320,$K$2:K320)</f>
        <v>0</v>
      </c>
      <c r="N320" s="6">
        <f>IFERROR(VLOOKUP(C320,Kurse!$A$2:$B$101,2,FALSE()),0)</f>
        <v>0</v>
      </c>
      <c r="O320" s="28">
        <f t="shared" si="29"/>
        <v>0</v>
      </c>
      <c r="P320" s="27">
        <f>IF(ISNUMBER(O320),SUMIFS($O$2:O320,$C$2:C320,C320),"")</f>
        <v>0</v>
      </c>
      <c r="R320" s="29" t="str">
        <f t="shared" si="28"/>
        <v/>
      </c>
    </row>
    <row r="321" spans="7:18" ht="15.75" customHeight="1">
      <c r="G321" s="26">
        <f>SUMIF($C$2:C321,C321,$F$2:F321)</f>
        <v>0</v>
      </c>
      <c r="I321" s="7">
        <f t="shared" si="26"/>
        <v>0</v>
      </c>
      <c r="K321" s="6">
        <f t="shared" si="27"/>
        <v>0</v>
      </c>
      <c r="M321" s="6">
        <f>SUMIF($C$2:C321,C321,$K$2:K321)</f>
        <v>0</v>
      </c>
      <c r="N321" s="6">
        <f>IFERROR(VLOOKUP(C321,Kurse!$A$2:$B$101,2,FALSE()),0)</f>
        <v>0</v>
      </c>
      <c r="O321" s="28">
        <f t="shared" si="29"/>
        <v>0</v>
      </c>
      <c r="P321" s="27">
        <f>IF(ISNUMBER(O321),SUMIFS($O$2:O321,$C$2:C321,C321),"")</f>
        <v>0</v>
      </c>
      <c r="R321" s="29" t="str">
        <f t="shared" si="28"/>
        <v/>
      </c>
    </row>
    <row r="322" spans="7:18" ht="15.75" customHeight="1">
      <c r="G322" s="26">
        <f>SUMIF($C$2:C322,C322,$F$2:F322)</f>
        <v>0</v>
      </c>
      <c r="I322" s="7">
        <f t="shared" ref="I322:I385" si="30">F322*H322</f>
        <v>0</v>
      </c>
      <c r="K322" s="6">
        <f t="shared" ref="K322:K385" si="31">IF(E322="Buy",I322+J322,IF(E322="Sell",I322-J322,IF(E322="Transfer – Out",J322,0)))</f>
        <v>0</v>
      </c>
      <c r="M322" s="6">
        <f>SUMIF($C$2:C322,C322,$K$2:K322)</f>
        <v>0</v>
      </c>
      <c r="N322" s="6">
        <f>IFERROR(VLOOKUP(C322,Kurse!$A$2:$B$101,2,FALSE()),0)</f>
        <v>0</v>
      </c>
      <c r="O322" s="28">
        <f t="shared" si="29"/>
        <v>0</v>
      </c>
      <c r="P322" s="27">
        <f>IF(ISNUMBER(O322),SUMIFS($O$2:O322,$C$2:C322,C322),"")</f>
        <v>0</v>
      </c>
      <c r="R322" s="29" t="str">
        <f t="shared" ref="R322:R385" si="32">IF(OR(NOT(ISNUMBER(O322)),NOT(ISNUMBER(K322)),K322=0),"",IF(O322=0,0,(O322-K322)/K322))</f>
        <v/>
      </c>
    </row>
    <row r="323" spans="7:18" ht="15.75" customHeight="1">
      <c r="G323" s="26">
        <f>SUMIF($C$2:C323,C323,$F$2:F323)</f>
        <v>0</v>
      </c>
      <c r="I323" s="7">
        <f t="shared" si="30"/>
        <v>0</v>
      </c>
      <c r="K323" s="6">
        <f t="shared" si="31"/>
        <v>0</v>
      </c>
      <c r="M323" s="6">
        <f>SUMIF($C$2:C323,C323,$K$2:K323)</f>
        <v>0</v>
      </c>
      <c r="N323" s="6">
        <f>IFERROR(VLOOKUP(C323,Kurse!$A$2:$B$101,2,FALSE()),0)</f>
        <v>0</v>
      </c>
      <c r="O323" s="28">
        <f t="shared" si="29"/>
        <v>0</v>
      </c>
      <c r="P323" s="27">
        <f>IF(ISNUMBER(O323),SUMIFS($O$2:O323,$C$2:C323,C323),"")</f>
        <v>0</v>
      </c>
      <c r="R323" s="29" t="str">
        <f t="shared" si="32"/>
        <v/>
      </c>
    </row>
    <row r="324" spans="7:18" ht="15.75" customHeight="1">
      <c r="G324" s="26">
        <f>SUMIF($C$2:C324,C324,$F$2:F324)</f>
        <v>0</v>
      </c>
      <c r="I324" s="7">
        <f t="shared" si="30"/>
        <v>0</v>
      </c>
      <c r="K324" s="6">
        <f t="shared" si="31"/>
        <v>0</v>
      </c>
      <c r="M324" s="6">
        <f>SUMIF($C$2:C324,C324,$K$2:K324)</f>
        <v>0</v>
      </c>
      <c r="N324" s="6">
        <f>IFERROR(VLOOKUP(C324,Kurse!$A$2:$B$101,2,FALSE()),0)</f>
        <v>0</v>
      </c>
      <c r="O324" s="28">
        <f t="shared" si="29"/>
        <v>0</v>
      </c>
      <c r="P324" s="27">
        <f>IF(ISNUMBER(O324),SUMIFS($O$2:O324,$C$2:C324,C324),"")</f>
        <v>0</v>
      </c>
      <c r="R324" s="29" t="str">
        <f t="shared" si="32"/>
        <v/>
      </c>
    </row>
    <row r="325" spans="7:18" ht="15.75" customHeight="1">
      <c r="G325" s="26">
        <f>SUMIF($C$2:C325,C325,$F$2:F325)</f>
        <v>0</v>
      </c>
      <c r="I325" s="7">
        <f t="shared" si="30"/>
        <v>0</v>
      </c>
      <c r="K325" s="6">
        <f t="shared" si="31"/>
        <v>0</v>
      </c>
      <c r="M325" s="6">
        <f>SUMIF($C$2:C325,C325,$K$2:K325)</f>
        <v>0</v>
      </c>
      <c r="N325" s="6">
        <f>IFERROR(VLOOKUP(C325,Kurse!$A$2:$B$101,2,FALSE()),0)</f>
        <v>0</v>
      </c>
      <c r="O325" s="28">
        <f t="shared" si="29"/>
        <v>0</v>
      </c>
      <c r="P325" s="27">
        <f>IF(ISNUMBER(O325),SUMIFS($O$2:O325,$C$2:C325,C325),"")</f>
        <v>0</v>
      </c>
      <c r="R325" s="29" t="str">
        <f t="shared" si="32"/>
        <v/>
      </c>
    </row>
    <row r="326" spans="7:18" ht="15.75" customHeight="1">
      <c r="G326" s="26">
        <f>SUMIF($C$2:C326,C326,$F$2:F326)</f>
        <v>0</v>
      </c>
      <c r="I326" s="7">
        <f t="shared" si="30"/>
        <v>0</v>
      </c>
      <c r="K326" s="6">
        <f t="shared" si="31"/>
        <v>0</v>
      </c>
      <c r="M326" s="6">
        <f>SUMIF($C$2:C326,C326,$K$2:K326)</f>
        <v>0</v>
      </c>
      <c r="N326" s="6">
        <f>IFERROR(VLOOKUP(C326,Kurse!$A$2:$B$101,2,FALSE()),0)</f>
        <v>0</v>
      </c>
      <c r="O326" s="28">
        <f t="shared" si="29"/>
        <v>0</v>
      </c>
      <c r="P326" s="27">
        <f>IF(ISNUMBER(O326),SUMIFS($O$2:O326,$C$2:C326,C326),"")</f>
        <v>0</v>
      </c>
      <c r="R326" s="29" t="str">
        <f t="shared" si="32"/>
        <v/>
      </c>
    </row>
    <row r="327" spans="7:18" ht="15.75" customHeight="1">
      <c r="G327" s="26">
        <f>SUMIF($C$2:C327,C327,$F$2:F327)</f>
        <v>0</v>
      </c>
      <c r="I327" s="7">
        <f t="shared" si="30"/>
        <v>0</v>
      </c>
      <c r="K327" s="6">
        <f t="shared" si="31"/>
        <v>0</v>
      </c>
      <c r="M327" s="6">
        <f>SUMIF($C$2:C327,C327,$K$2:K327)</f>
        <v>0</v>
      </c>
      <c r="N327" s="6">
        <f>IFERROR(VLOOKUP(C327,Kurse!$A$2:$B$101,2,FALSE()),0)</f>
        <v>0</v>
      </c>
      <c r="O327" s="28">
        <f t="shared" si="29"/>
        <v>0</v>
      </c>
      <c r="P327" s="27">
        <f>IF(ISNUMBER(O327),SUMIFS($O$2:O327,$C$2:C327,C327),"")</f>
        <v>0</v>
      </c>
      <c r="R327" s="29" t="str">
        <f t="shared" si="32"/>
        <v/>
      </c>
    </row>
    <row r="328" spans="7:18" ht="15.75" customHeight="1">
      <c r="G328" s="26">
        <f>SUMIF($C$2:C328,C328,$F$2:F328)</f>
        <v>0</v>
      </c>
      <c r="I328" s="7">
        <f t="shared" si="30"/>
        <v>0</v>
      </c>
      <c r="K328" s="6">
        <f t="shared" si="31"/>
        <v>0</v>
      </c>
      <c r="M328" s="6">
        <f>SUMIF($C$2:C328,C328,$K$2:K328)</f>
        <v>0</v>
      </c>
      <c r="N328" s="6">
        <f>IFERROR(VLOOKUP(C328,Kurse!$A$2:$B$101,2,FALSE()),0)</f>
        <v>0</v>
      </c>
      <c r="O328" s="28">
        <f t="shared" si="29"/>
        <v>0</v>
      </c>
      <c r="P328" s="27">
        <f>IF(ISNUMBER(O328),SUMIFS($O$2:O328,$C$2:C328,C328),"")</f>
        <v>0</v>
      </c>
      <c r="R328" s="29" t="str">
        <f t="shared" si="32"/>
        <v/>
      </c>
    </row>
    <row r="329" spans="7:18" ht="15.75" customHeight="1">
      <c r="G329" s="26">
        <f>SUMIF($C$2:C329,C329,$F$2:F329)</f>
        <v>0</v>
      </c>
      <c r="I329" s="7">
        <f t="shared" si="30"/>
        <v>0</v>
      </c>
      <c r="K329" s="6">
        <f t="shared" si="31"/>
        <v>0</v>
      </c>
      <c r="M329" s="6">
        <f>SUMIF($C$2:C329,C329,$K$2:K329)</f>
        <v>0</v>
      </c>
      <c r="N329" s="6">
        <f>IFERROR(VLOOKUP(C329,Kurse!$A$2:$B$101,2,FALSE()),0)</f>
        <v>0</v>
      </c>
      <c r="O329" s="28">
        <f t="shared" si="29"/>
        <v>0</v>
      </c>
      <c r="P329" s="27">
        <f>IF(ISNUMBER(O329),SUMIFS($O$2:O329,$C$2:C329,C329),"")</f>
        <v>0</v>
      </c>
      <c r="R329" s="29" t="str">
        <f t="shared" si="32"/>
        <v/>
      </c>
    </row>
    <row r="330" spans="7:18" ht="15.75" customHeight="1">
      <c r="G330" s="26">
        <f>SUMIF($C$2:C330,C330,$F$2:F330)</f>
        <v>0</v>
      </c>
      <c r="I330" s="7">
        <f t="shared" si="30"/>
        <v>0</v>
      </c>
      <c r="K330" s="6">
        <f t="shared" si="31"/>
        <v>0</v>
      </c>
      <c r="M330" s="6">
        <f>SUMIF($C$2:C330,C330,$K$2:K330)</f>
        <v>0</v>
      </c>
      <c r="N330" s="6">
        <f>IFERROR(VLOOKUP(C330,Kurse!$A$2:$B$101,2,FALSE()),0)</f>
        <v>0</v>
      </c>
      <c r="O330" s="28">
        <f t="shared" si="29"/>
        <v>0</v>
      </c>
      <c r="P330" s="27">
        <f>IF(ISNUMBER(O330),SUMIFS($O$2:O330,$C$2:C330,C330),"")</f>
        <v>0</v>
      </c>
      <c r="R330" s="29" t="str">
        <f t="shared" si="32"/>
        <v/>
      </c>
    </row>
    <row r="331" spans="7:18" ht="15.75" customHeight="1">
      <c r="G331" s="26">
        <f>SUMIF($C$2:C331,C331,$F$2:F331)</f>
        <v>0</v>
      </c>
      <c r="I331" s="7">
        <f t="shared" si="30"/>
        <v>0</v>
      </c>
      <c r="K331" s="6">
        <f t="shared" si="31"/>
        <v>0</v>
      </c>
      <c r="M331" s="6">
        <f>SUMIF($C$2:C331,C331,$K$2:K331)</f>
        <v>0</v>
      </c>
      <c r="N331" s="6">
        <f>IFERROR(VLOOKUP(C331,Kurse!$A$2:$B$101,2,FALSE()),0)</f>
        <v>0</v>
      </c>
      <c r="O331" s="28">
        <f t="shared" si="29"/>
        <v>0</v>
      </c>
      <c r="P331" s="27">
        <f>IF(ISNUMBER(O331),SUMIFS($O$2:O331,$C$2:C331,C331),"")</f>
        <v>0</v>
      </c>
      <c r="R331" s="29" t="str">
        <f t="shared" si="32"/>
        <v/>
      </c>
    </row>
    <row r="332" spans="7:18" ht="15.75" customHeight="1">
      <c r="G332" s="26">
        <f>SUMIF($C$2:C332,C332,$F$2:F332)</f>
        <v>0</v>
      </c>
      <c r="I332" s="7">
        <f t="shared" si="30"/>
        <v>0</v>
      </c>
      <c r="K332" s="6">
        <f t="shared" si="31"/>
        <v>0</v>
      </c>
      <c r="M332" s="6">
        <f>SUMIF($C$2:C332,C332,$K$2:K332)</f>
        <v>0</v>
      </c>
      <c r="N332" s="6">
        <f>IFERROR(VLOOKUP(C332,Kurse!$A$2:$B$101,2,FALSE()),0)</f>
        <v>0</v>
      </c>
      <c r="O332" s="28">
        <f t="shared" si="29"/>
        <v>0</v>
      </c>
      <c r="P332" s="27">
        <f>IF(ISNUMBER(O332),SUMIFS($O$2:O332,$C$2:C332,C332),"")</f>
        <v>0</v>
      </c>
      <c r="R332" s="29" t="str">
        <f t="shared" si="32"/>
        <v/>
      </c>
    </row>
    <row r="333" spans="7:18" ht="15.75" customHeight="1">
      <c r="G333" s="26">
        <f>SUMIF($C$2:C333,C333,$F$2:F333)</f>
        <v>0</v>
      </c>
      <c r="I333" s="7">
        <f t="shared" si="30"/>
        <v>0</v>
      </c>
      <c r="K333" s="6">
        <f t="shared" si="31"/>
        <v>0</v>
      </c>
      <c r="M333" s="6">
        <f>SUMIF($C$2:C333,C333,$K$2:K333)</f>
        <v>0</v>
      </c>
      <c r="N333" s="6">
        <f>IFERROR(VLOOKUP(C333,Kurse!$A$2:$B$101,2,FALSE()),0)</f>
        <v>0</v>
      </c>
      <c r="O333" s="28">
        <f t="shared" si="29"/>
        <v>0</v>
      </c>
      <c r="P333" s="27">
        <f>IF(ISNUMBER(O333),SUMIFS($O$2:O333,$C$2:C333,C333),"")</f>
        <v>0</v>
      </c>
      <c r="R333" s="29" t="str">
        <f t="shared" si="32"/>
        <v/>
      </c>
    </row>
    <row r="334" spans="7:18" ht="15.75" customHeight="1">
      <c r="G334" s="26">
        <f>SUMIF($C$2:C334,C334,$F$2:F334)</f>
        <v>0</v>
      </c>
      <c r="I334" s="7">
        <f t="shared" si="30"/>
        <v>0</v>
      </c>
      <c r="K334" s="6">
        <f t="shared" si="31"/>
        <v>0</v>
      </c>
      <c r="M334" s="6">
        <f>SUMIF($C$2:C334,C334,$K$2:K334)</f>
        <v>0</v>
      </c>
      <c r="N334" s="6">
        <f>IFERROR(VLOOKUP(C334,Kurse!$A$2:$B$101,2,FALSE()),0)</f>
        <v>0</v>
      </c>
      <c r="O334" s="28">
        <f t="shared" si="29"/>
        <v>0</v>
      </c>
      <c r="P334" s="27">
        <f>IF(ISNUMBER(O334),SUMIFS($O$2:O334,$C$2:C334,C334),"")</f>
        <v>0</v>
      </c>
      <c r="R334" s="29" t="str">
        <f t="shared" si="32"/>
        <v/>
      </c>
    </row>
    <row r="335" spans="7:18" ht="15.75" customHeight="1">
      <c r="G335" s="26">
        <f>SUMIF($C$2:C335,C335,$F$2:F335)</f>
        <v>0</v>
      </c>
      <c r="I335" s="7">
        <f t="shared" si="30"/>
        <v>0</v>
      </c>
      <c r="K335" s="6">
        <f t="shared" si="31"/>
        <v>0</v>
      </c>
      <c r="M335" s="6">
        <f>SUMIF($C$2:C335,C335,$K$2:K335)</f>
        <v>0</v>
      </c>
      <c r="N335" s="6">
        <f>IFERROR(VLOOKUP(C335,Kurse!$A$2:$B$101,2,FALSE()),0)</f>
        <v>0</v>
      </c>
      <c r="O335" s="28">
        <f t="shared" si="29"/>
        <v>0</v>
      </c>
      <c r="P335" s="27">
        <f>IF(ISNUMBER(O335),SUMIFS($O$2:O335,$C$2:C335,C335),"")</f>
        <v>0</v>
      </c>
      <c r="R335" s="29" t="str">
        <f t="shared" si="32"/>
        <v/>
      </c>
    </row>
    <row r="336" spans="7:18" ht="15.75" customHeight="1">
      <c r="G336" s="26">
        <f>SUMIF($C$2:C336,C336,$F$2:F336)</f>
        <v>0</v>
      </c>
      <c r="I336" s="7">
        <f t="shared" si="30"/>
        <v>0</v>
      </c>
      <c r="K336" s="6">
        <f t="shared" si="31"/>
        <v>0</v>
      </c>
      <c r="M336" s="6">
        <f>SUMIF($C$2:C336,C336,$K$2:K336)</f>
        <v>0</v>
      </c>
      <c r="N336" s="6">
        <f>IFERROR(VLOOKUP(C336,Kurse!$A$2:$B$101,2,FALSE()),0)</f>
        <v>0</v>
      </c>
      <c r="O336" s="28">
        <f t="shared" si="29"/>
        <v>0</v>
      </c>
      <c r="P336" s="27">
        <f>IF(ISNUMBER(O336),SUMIFS($O$2:O336,$C$2:C336,C336),"")</f>
        <v>0</v>
      </c>
      <c r="R336" s="29" t="str">
        <f t="shared" si="32"/>
        <v/>
      </c>
    </row>
    <row r="337" spans="7:18" ht="15.75" customHeight="1">
      <c r="G337" s="26">
        <f>SUMIF($C$2:C337,C337,$F$2:F337)</f>
        <v>0</v>
      </c>
      <c r="I337" s="7">
        <f t="shared" si="30"/>
        <v>0</v>
      </c>
      <c r="K337" s="6">
        <f t="shared" si="31"/>
        <v>0</v>
      </c>
      <c r="M337" s="6">
        <f>SUMIF($C$2:C337,C337,$K$2:K337)</f>
        <v>0</v>
      </c>
      <c r="N337" s="6">
        <f>IFERROR(VLOOKUP(C337,Kurse!$A$2:$B$101,2,FALSE()),0)</f>
        <v>0</v>
      </c>
      <c r="O337" s="28">
        <f t="shared" si="29"/>
        <v>0</v>
      </c>
      <c r="P337" s="27">
        <f>IF(ISNUMBER(O337),SUMIFS($O$2:O337,$C$2:C337,C337),"")</f>
        <v>0</v>
      </c>
      <c r="R337" s="29" t="str">
        <f t="shared" si="32"/>
        <v/>
      </c>
    </row>
    <row r="338" spans="7:18" ht="15.75" customHeight="1">
      <c r="G338" s="26">
        <f>SUMIF($C$2:C338,C338,$F$2:F338)</f>
        <v>0</v>
      </c>
      <c r="I338" s="7">
        <f t="shared" si="30"/>
        <v>0</v>
      </c>
      <c r="K338" s="6">
        <f t="shared" si="31"/>
        <v>0</v>
      </c>
      <c r="M338" s="6">
        <f>SUMIF($C$2:C338,C338,$K$2:K338)</f>
        <v>0</v>
      </c>
      <c r="N338" s="6">
        <f>IFERROR(VLOOKUP(C338,Kurse!$A$2:$B$101,2,FALSE()),0)</f>
        <v>0</v>
      </c>
      <c r="O338" s="28">
        <f t="shared" si="29"/>
        <v>0</v>
      </c>
      <c r="P338" s="27">
        <f>IF(ISNUMBER(O338),SUMIFS($O$2:O338,$C$2:C338,C338),"")</f>
        <v>0</v>
      </c>
      <c r="R338" s="29" t="str">
        <f t="shared" si="32"/>
        <v/>
      </c>
    </row>
    <row r="339" spans="7:18" ht="15.75" customHeight="1">
      <c r="G339" s="26">
        <f>SUMIF($C$2:C339,C339,$F$2:F339)</f>
        <v>0</v>
      </c>
      <c r="I339" s="7">
        <f t="shared" si="30"/>
        <v>0</v>
      </c>
      <c r="K339" s="6">
        <f t="shared" si="31"/>
        <v>0</v>
      </c>
      <c r="M339" s="6">
        <f>SUMIF($C$2:C339,C339,$K$2:K339)</f>
        <v>0</v>
      </c>
      <c r="N339" s="6">
        <f>IFERROR(VLOOKUP(C339,Kurse!$A$2:$B$101,2,FALSE()),0)</f>
        <v>0</v>
      </c>
      <c r="O339" s="28">
        <f t="shared" si="29"/>
        <v>0</v>
      </c>
      <c r="P339" s="27">
        <f>IF(ISNUMBER(O339),SUMIFS($O$2:O339,$C$2:C339,C339),"")</f>
        <v>0</v>
      </c>
      <c r="R339" s="29" t="str">
        <f t="shared" si="32"/>
        <v/>
      </c>
    </row>
    <row r="340" spans="7:18" ht="15.75" customHeight="1">
      <c r="G340" s="26">
        <f>SUMIF($C$2:C340,C340,$F$2:F340)</f>
        <v>0</v>
      </c>
      <c r="I340" s="7">
        <f t="shared" si="30"/>
        <v>0</v>
      </c>
      <c r="K340" s="6">
        <f t="shared" si="31"/>
        <v>0</v>
      </c>
      <c r="M340" s="6">
        <f>SUMIF($C$2:C340,C340,$K$2:K340)</f>
        <v>0</v>
      </c>
      <c r="N340" s="6">
        <f>IFERROR(VLOOKUP(C340,Kurse!$A$2:$B$101,2,FALSE()),0)</f>
        <v>0</v>
      </c>
      <c r="O340" s="28">
        <f t="shared" si="29"/>
        <v>0</v>
      </c>
      <c r="P340" s="27">
        <f>IF(ISNUMBER(O340),SUMIFS($O$2:O340,$C$2:C340,C340),"")</f>
        <v>0</v>
      </c>
      <c r="R340" s="29" t="str">
        <f t="shared" si="32"/>
        <v/>
      </c>
    </row>
    <row r="341" spans="7:18" ht="15.75" customHeight="1">
      <c r="G341" s="26">
        <f>SUMIF($C$2:C341,C341,$F$2:F341)</f>
        <v>0</v>
      </c>
      <c r="I341" s="7">
        <f t="shared" si="30"/>
        <v>0</v>
      </c>
      <c r="K341" s="6">
        <f t="shared" si="31"/>
        <v>0</v>
      </c>
      <c r="M341" s="6">
        <f>SUMIF($C$2:C341,C341,$K$2:K341)</f>
        <v>0</v>
      </c>
      <c r="N341" s="6">
        <f>IFERROR(VLOOKUP(C341,Kurse!$A$2:$B$101,2,FALSE()),0)</f>
        <v>0</v>
      </c>
      <c r="O341" s="28">
        <f t="shared" si="29"/>
        <v>0</v>
      </c>
      <c r="P341" s="27">
        <f>IF(ISNUMBER(O341),SUMIFS($O$2:O341,$C$2:C341,C341),"")</f>
        <v>0</v>
      </c>
      <c r="R341" s="29" t="str">
        <f t="shared" si="32"/>
        <v/>
      </c>
    </row>
    <row r="342" spans="7:18" ht="15.75" customHeight="1">
      <c r="G342" s="26">
        <f>SUMIF($C$2:C342,C342,$F$2:F342)</f>
        <v>0</v>
      </c>
      <c r="I342" s="7">
        <f t="shared" si="30"/>
        <v>0</v>
      </c>
      <c r="K342" s="6">
        <f t="shared" si="31"/>
        <v>0</v>
      </c>
      <c r="M342" s="6">
        <f>SUMIF($C$2:C342,C342,$K$2:K342)</f>
        <v>0</v>
      </c>
      <c r="N342" s="6">
        <f>IFERROR(VLOOKUP(C342,Kurse!$A$2:$B$101,2,FALSE()),0)</f>
        <v>0</v>
      </c>
      <c r="O342" s="28">
        <f t="shared" si="29"/>
        <v>0</v>
      </c>
      <c r="P342" s="27">
        <f>IF(ISNUMBER(O342),SUMIFS($O$2:O342,$C$2:C342,C342),"")</f>
        <v>0</v>
      </c>
      <c r="R342" s="29" t="str">
        <f t="shared" si="32"/>
        <v/>
      </c>
    </row>
    <row r="343" spans="7:18" ht="15.75" customHeight="1">
      <c r="G343" s="26">
        <f>SUMIF($C$2:C343,C343,$F$2:F343)</f>
        <v>0</v>
      </c>
      <c r="I343" s="7">
        <f t="shared" si="30"/>
        <v>0</v>
      </c>
      <c r="K343" s="6">
        <f t="shared" si="31"/>
        <v>0</v>
      </c>
      <c r="M343" s="6">
        <f>SUMIF($C$2:C343,C343,$K$2:K343)</f>
        <v>0</v>
      </c>
      <c r="N343" s="6">
        <f>IFERROR(VLOOKUP(C343,Kurse!$A$2:$B$101,2,FALSE()),0)</f>
        <v>0</v>
      </c>
      <c r="O343" s="28">
        <f t="shared" si="29"/>
        <v>0</v>
      </c>
      <c r="P343" s="27">
        <f>IF(ISNUMBER(O343),SUMIFS($O$2:O343,$C$2:C343,C343),"")</f>
        <v>0</v>
      </c>
      <c r="R343" s="29" t="str">
        <f t="shared" si="32"/>
        <v/>
      </c>
    </row>
    <row r="344" spans="7:18" ht="15.75" customHeight="1">
      <c r="G344" s="26">
        <f>SUMIF($C$2:C344,C344,$F$2:F344)</f>
        <v>0</v>
      </c>
      <c r="I344" s="7">
        <f t="shared" si="30"/>
        <v>0</v>
      </c>
      <c r="K344" s="6">
        <f t="shared" si="31"/>
        <v>0</v>
      </c>
      <c r="M344" s="6">
        <f>SUMIF($C$2:C344,C344,$K$2:K344)</f>
        <v>0</v>
      </c>
      <c r="N344" s="6">
        <f>IFERROR(VLOOKUP(C344,Kurse!$A$2:$B$101,2,FALSE()),0)</f>
        <v>0</v>
      </c>
      <c r="O344" s="28">
        <f t="shared" si="29"/>
        <v>0</v>
      </c>
      <c r="P344" s="27">
        <f>IF(ISNUMBER(O344),SUMIFS($O$2:O344,$C$2:C344,C344),"")</f>
        <v>0</v>
      </c>
      <c r="R344" s="29" t="str">
        <f t="shared" si="32"/>
        <v/>
      </c>
    </row>
    <row r="345" spans="7:18" ht="15.75" customHeight="1">
      <c r="G345" s="26">
        <f>SUMIF($C$2:C345,C345,$F$2:F345)</f>
        <v>0</v>
      </c>
      <c r="I345" s="7">
        <f t="shared" si="30"/>
        <v>0</v>
      </c>
      <c r="K345" s="6">
        <f t="shared" si="31"/>
        <v>0</v>
      </c>
      <c r="M345" s="6">
        <f>SUMIF($C$2:C345,C345,$K$2:K345)</f>
        <v>0</v>
      </c>
      <c r="N345" s="6">
        <f>IFERROR(VLOOKUP(C345,Kurse!$A$2:$B$101,2,FALSE()),0)</f>
        <v>0</v>
      </c>
      <c r="O345" s="28">
        <f t="shared" si="29"/>
        <v>0</v>
      </c>
      <c r="P345" s="27">
        <f>IF(ISNUMBER(O345),SUMIFS($O$2:O345,$C$2:C345,C345),"")</f>
        <v>0</v>
      </c>
      <c r="R345" s="29" t="str">
        <f t="shared" si="32"/>
        <v/>
      </c>
    </row>
    <row r="346" spans="7:18" ht="15.75" customHeight="1">
      <c r="G346" s="26">
        <f>SUMIF($C$2:C346,C346,$F$2:F346)</f>
        <v>0</v>
      </c>
      <c r="I346" s="7">
        <f t="shared" si="30"/>
        <v>0</v>
      </c>
      <c r="K346" s="6">
        <f t="shared" si="31"/>
        <v>0</v>
      </c>
      <c r="M346" s="6">
        <f>SUMIF($C$2:C346,C346,$K$2:K346)</f>
        <v>0</v>
      </c>
      <c r="N346" s="6">
        <f>IFERROR(VLOOKUP(C346,Kurse!$A$2:$B$101,2,FALSE()),0)</f>
        <v>0</v>
      </c>
      <c r="O346" s="28">
        <f t="shared" si="29"/>
        <v>0</v>
      </c>
      <c r="P346" s="27">
        <f>IF(ISNUMBER(O346),SUMIFS($O$2:O346,$C$2:C346,C346),"")</f>
        <v>0</v>
      </c>
      <c r="R346" s="29" t="str">
        <f t="shared" si="32"/>
        <v/>
      </c>
    </row>
    <row r="347" spans="7:18" ht="15.75" customHeight="1">
      <c r="G347" s="26">
        <f>SUMIF($C$2:C347,C347,$F$2:F347)</f>
        <v>0</v>
      </c>
      <c r="I347" s="7">
        <f t="shared" si="30"/>
        <v>0</v>
      </c>
      <c r="K347" s="6">
        <f t="shared" si="31"/>
        <v>0</v>
      </c>
      <c r="M347" s="6">
        <f>SUMIF($C$2:C347,C347,$K$2:K347)</f>
        <v>0</v>
      </c>
      <c r="N347" s="6">
        <f>IFERROR(VLOOKUP(C347,Kurse!$A$2:$B$101,2,FALSE()),0)</f>
        <v>0</v>
      </c>
      <c r="O347" s="28">
        <f t="shared" si="29"/>
        <v>0</v>
      </c>
      <c r="P347" s="27">
        <f>IF(ISNUMBER(O347),SUMIFS($O$2:O347,$C$2:C347,C347),"")</f>
        <v>0</v>
      </c>
      <c r="R347" s="29" t="str">
        <f t="shared" si="32"/>
        <v/>
      </c>
    </row>
    <row r="348" spans="7:18" ht="15.75" customHeight="1">
      <c r="G348" s="26">
        <f>SUMIF($C$2:C348,C348,$F$2:F348)</f>
        <v>0</v>
      </c>
      <c r="I348" s="7">
        <f t="shared" si="30"/>
        <v>0</v>
      </c>
      <c r="K348" s="6">
        <f t="shared" si="31"/>
        <v>0</v>
      </c>
      <c r="M348" s="6">
        <f>SUMIF($C$2:C348,C348,$K$2:K348)</f>
        <v>0</v>
      </c>
      <c r="N348" s="6">
        <f>IFERROR(VLOOKUP(C348,Kurse!$A$2:$B$101,2,FALSE()),0)</f>
        <v>0</v>
      </c>
      <c r="O348" s="28">
        <f t="shared" si="29"/>
        <v>0</v>
      </c>
      <c r="P348" s="27">
        <f>IF(ISNUMBER(O348),SUMIFS($O$2:O348,$C$2:C348,C348),"")</f>
        <v>0</v>
      </c>
      <c r="R348" s="29" t="str">
        <f t="shared" si="32"/>
        <v/>
      </c>
    </row>
    <row r="349" spans="7:18" ht="15.75" customHeight="1">
      <c r="G349" s="26">
        <f>SUMIF($C$2:C349,C349,$F$2:F349)</f>
        <v>0</v>
      </c>
      <c r="I349" s="7">
        <f t="shared" si="30"/>
        <v>0</v>
      </c>
      <c r="K349" s="6">
        <f t="shared" si="31"/>
        <v>0</v>
      </c>
      <c r="M349" s="6">
        <f>SUMIF($C$2:C349,C349,$K$2:K349)</f>
        <v>0</v>
      </c>
      <c r="N349" s="6">
        <f>IFERROR(VLOOKUP(C349,Kurse!$A$2:$B$101,2,FALSE()),0)</f>
        <v>0</v>
      </c>
      <c r="O349" s="28">
        <f t="shared" si="29"/>
        <v>0</v>
      </c>
      <c r="P349" s="27">
        <f>IF(ISNUMBER(O349),SUMIFS($O$2:O349,$C$2:C349,C349),"")</f>
        <v>0</v>
      </c>
      <c r="R349" s="29" t="str">
        <f t="shared" si="32"/>
        <v/>
      </c>
    </row>
    <row r="350" spans="7:18" ht="15.75" customHeight="1">
      <c r="G350" s="26">
        <f>SUMIF($C$2:C350,C350,$F$2:F350)</f>
        <v>0</v>
      </c>
      <c r="I350" s="7">
        <f t="shared" si="30"/>
        <v>0</v>
      </c>
      <c r="K350" s="6">
        <f t="shared" si="31"/>
        <v>0</v>
      </c>
      <c r="M350" s="6">
        <f>SUMIF($C$2:C350,C350,$K$2:K350)</f>
        <v>0</v>
      </c>
      <c r="N350" s="6">
        <f>IFERROR(VLOOKUP(C350,Kurse!$A$2:$B$101,2,FALSE()),0)</f>
        <v>0</v>
      </c>
      <c r="O350" s="28">
        <f t="shared" si="29"/>
        <v>0</v>
      </c>
      <c r="P350" s="27">
        <f>IF(ISNUMBER(O350),SUMIFS($O$2:O350,$C$2:C350,C350),"")</f>
        <v>0</v>
      </c>
      <c r="R350" s="29" t="str">
        <f t="shared" si="32"/>
        <v/>
      </c>
    </row>
    <row r="351" spans="7:18" ht="15.75" customHeight="1">
      <c r="G351" s="26">
        <f>SUMIF($C$2:C351,C351,$F$2:F351)</f>
        <v>0</v>
      </c>
      <c r="I351" s="7">
        <f t="shared" si="30"/>
        <v>0</v>
      </c>
      <c r="K351" s="6">
        <f t="shared" si="31"/>
        <v>0</v>
      </c>
      <c r="M351" s="6">
        <f>SUMIF($C$2:C351,C351,$K$2:K351)</f>
        <v>0</v>
      </c>
      <c r="N351" s="6">
        <f>IFERROR(VLOOKUP(C351,Kurse!$A$2:$B$101,2,FALSE()),0)</f>
        <v>0</v>
      </c>
      <c r="O351" s="28">
        <f t="shared" si="29"/>
        <v>0</v>
      </c>
      <c r="P351" s="27">
        <f>IF(ISNUMBER(O351),SUMIFS($O$2:O351,$C$2:C351,C351),"")</f>
        <v>0</v>
      </c>
      <c r="R351" s="29" t="str">
        <f t="shared" si="32"/>
        <v/>
      </c>
    </row>
    <row r="352" spans="7:18" ht="15.75" customHeight="1">
      <c r="G352" s="26">
        <f>SUMIF($C$2:C352,C352,$F$2:F352)</f>
        <v>0</v>
      </c>
      <c r="I352" s="7">
        <f t="shared" si="30"/>
        <v>0</v>
      </c>
      <c r="K352" s="6">
        <f t="shared" si="31"/>
        <v>0</v>
      </c>
      <c r="M352" s="6">
        <f>SUMIF($C$2:C352,C352,$K$2:K352)</f>
        <v>0</v>
      </c>
      <c r="N352" s="6">
        <f>IFERROR(VLOOKUP(C352,Kurse!$A$2:$B$101,2,FALSE()),0)</f>
        <v>0</v>
      </c>
      <c r="O352" s="28">
        <f t="shared" si="29"/>
        <v>0</v>
      </c>
      <c r="P352" s="27">
        <f>IF(ISNUMBER(O352),SUMIFS($O$2:O352,$C$2:C352,C352),"")</f>
        <v>0</v>
      </c>
      <c r="R352" s="29" t="str">
        <f t="shared" si="32"/>
        <v/>
      </c>
    </row>
    <row r="353" spans="7:18" ht="15.75" customHeight="1">
      <c r="G353" s="26">
        <f>SUMIF($C$2:C353,C353,$F$2:F353)</f>
        <v>0</v>
      </c>
      <c r="I353" s="7">
        <f t="shared" si="30"/>
        <v>0</v>
      </c>
      <c r="K353" s="6">
        <f t="shared" si="31"/>
        <v>0</v>
      </c>
      <c r="M353" s="6">
        <f>SUMIF($C$2:C353,C353,$K$2:K353)</f>
        <v>0</v>
      </c>
      <c r="N353" s="6">
        <f>IFERROR(VLOOKUP(C353,Kurse!$A$2:$B$101,2,FALSE()),0)</f>
        <v>0</v>
      </c>
      <c r="O353" s="28">
        <f t="shared" si="29"/>
        <v>0</v>
      </c>
      <c r="P353" s="27">
        <f>IF(ISNUMBER(O353),SUMIFS($O$2:O353,$C$2:C353,C353),"")</f>
        <v>0</v>
      </c>
      <c r="R353" s="29" t="str">
        <f t="shared" si="32"/>
        <v/>
      </c>
    </row>
    <row r="354" spans="7:18" ht="15.75" customHeight="1">
      <c r="G354" s="26">
        <f>SUMIF($C$2:C354,C354,$F$2:F354)</f>
        <v>0</v>
      </c>
      <c r="I354" s="7">
        <f t="shared" si="30"/>
        <v>0</v>
      </c>
      <c r="K354" s="6">
        <f t="shared" si="31"/>
        <v>0</v>
      </c>
      <c r="M354" s="6">
        <f>SUMIF($C$2:C354,C354,$K$2:K354)</f>
        <v>0</v>
      </c>
      <c r="N354" s="6">
        <f>IFERROR(VLOOKUP(C354,Kurse!$A$2:$B$101,2,FALSE()),0)</f>
        <v>0</v>
      </c>
      <c r="O354" s="28">
        <f t="shared" si="29"/>
        <v>0</v>
      </c>
      <c r="P354" s="27">
        <f>IF(ISNUMBER(O354),SUMIFS($O$2:O354,$C$2:C354,C354),"")</f>
        <v>0</v>
      </c>
      <c r="R354" s="29" t="str">
        <f t="shared" si="32"/>
        <v/>
      </c>
    </row>
    <row r="355" spans="7:18" ht="15.75" customHeight="1">
      <c r="G355" s="26">
        <f>SUMIF($C$2:C355,C355,$F$2:F355)</f>
        <v>0</v>
      </c>
      <c r="I355" s="7">
        <f t="shared" si="30"/>
        <v>0</v>
      </c>
      <c r="K355" s="6">
        <f t="shared" si="31"/>
        <v>0</v>
      </c>
      <c r="M355" s="6">
        <f>SUMIF($C$2:C355,C355,$K$2:K355)</f>
        <v>0</v>
      </c>
      <c r="N355" s="6">
        <f>IFERROR(VLOOKUP(C355,Kurse!$A$2:$B$101,2,FALSE()),0)</f>
        <v>0</v>
      </c>
      <c r="O355" s="28">
        <f t="shared" si="29"/>
        <v>0</v>
      </c>
      <c r="P355" s="27">
        <f>IF(ISNUMBER(O355),SUMIFS($O$2:O355,$C$2:C355,C355),"")</f>
        <v>0</v>
      </c>
      <c r="R355" s="29" t="str">
        <f t="shared" si="32"/>
        <v/>
      </c>
    </row>
    <row r="356" spans="7:18" ht="15.75" customHeight="1">
      <c r="G356" s="26">
        <f>SUMIF($C$2:C356,C356,$F$2:F356)</f>
        <v>0</v>
      </c>
      <c r="I356" s="7">
        <f t="shared" si="30"/>
        <v>0</v>
      </c>
      <c r="K356" s="6">
        <f t="shared" si="31"/>
        <v>0</v>
      </c>
      <c r="M356" s="6">
        <f>SUMIF($C$2:C356,C356,$K$2:K356)</f>
        <v>0</v>
      </c>
      <c r="N356" s="6">
        <f>IFERROR(VLOOKUP(C356,Kurse!$A$2:$B$101,2,FALSE()),0)</f>
        <v>0</v>
      </c>
      <c r="O356" s="28">
        <f t="shared" ref="O356:O419" si="33">IF(E356="Transfer – Out",0,F356*N356)</f>
        <v>0</v>
      </c>
      <c r="P356" s="27">
        <f>IF(ISNUMBER(O356),SUMIFS($O$2:O356,$C$2:C356,C356),"")</f>
        <v>0</v>
      </c>
      <c r="R356" s="29" t="str">
        <f t="shared" si="32"/>
        <v/>
      </c>
    </row>
    <row r="357" spans="7:18" ht="15.75" customHeight="1">
      <c r="G357" s="26">
        <f>SUMIF($C$2:C357,C357,$F$2:F357)</f>
        <v>0</v>
      </c>
      <c r="I357" s="7">
        <f t="shared" si="30"/>
        <v>0</v>
      </c>
      <c r="K357" s="6">
        <f t="shared" si="31"/>
        <v>0</v>
      </c>
      <c r="M357" s="6">
        <f>SUMIF($C$2:C357,C357,$K$2:K357)</f>
        <v>0</v>
      </c>
      <c r="N357" s="6">
        <f>IFERROR(VLOOKUP(C357,Kurse!$A$2:$B$101,2,FALSE()),0)</f>
        <v>0</v>
      </c>
      <c r="O357" s="28">
        <f t="shared" si="33"/>
        <v>0</v>
      </c>
      <c r="P357" s="27">
        <f>IF(ISNUMBER(O357),SUMIFS($O$2:O357,$C$2:C357,C357),"")</f>
        <v>0</v>
      </c>
      <c r="R357" s="29" t="str">
        <f t="shared" si="32"/>
        <v/>
      </c>
    </row>
    <row r="358" spans="7:18" ht="15.75" customHeight="1">
      <c r="G358" s="26">
        <f>SUMIF($C$2:C358,C358,$F$2:F358)</f>
        <v>0</v>
      </c>
      <c r="I358" s="7">
        <f t="shared" si="30"/>
        <v>0</v>
      </c>
      <c r="K358" s="6">
        <f t="shared" si="31"/>
        <v>0</v>
      </c>
      <c r="M358" s="6">
        <f>SUMIF($C$2:C358,C358,$K$2:K358)</f>
        <v>0</v>
      </c>
      <c r="N358" s="6">
        <f>IFERROR(VLOOKUP(C358,Kurse!$A$2:$B$101,2,FALSE()),0)</f>
        <v>0</v>
      </c>
      <c r="O358" s="28">
        <f t="shared" si="33"/>
        <v>0</v>
      </c>
      <c r="P358" s="27">
        <f>IF(ISNUMBER(O358),SUMIFS($O$2:O358,$C$2:C358,C358),"")</f>
        <v>0</v>
      </c>
      <c r="R358" s="29" t="str">
        <f t="shared" si="32"/>
        <v/>
      </c>
    </row>
    <row r="359" spans="7:18" ht="15.75" customHeight="1">
      <c r="G359" s="26">
        <f>SUMIF($C$2:C359,C359,$F$2:F359)</f>
        <v>0</v>
      </c>
      <c r="I359" s="7">
        <f t="shared" si="30"/>
        <v>0</v>
      </c>
      <c r="K359" s="6">
        <f t="shared" si="31"/>
        <v>0</v>
      </c>
      <c r="M359" s="6">
        <f>SUMIF($C$2:C359,C359,$K$2:K359)</f>
        <v>0</v>
      </c>
      <c r="N359" s="6">
        <f>IFERROR(VLOOKUP(C359,Kurse!$A$2:$B$101,2,FALSE()),0)</f>
        <v>0</v>
      </c>
      <c r="O359" s="28">
        <f t="shared" si="33"/>
        <v>0</v>
      </c>
      <c r="P359" s="27">
        <f>IF(ISNUMBER(O359),SUMIFS($O$2:O359,$C$2:C359,C359),"")</f>
        <v>0</v>
      </c>
      <c r="R359" s="29" t="str">
        <f t="shared" si="32"/>
        <v/>
      </c>
    </row>
    <row r="360" spans="7:18" ht="15.75" customHeight="1">
      <c r="G360" s="26">
        <f>SUMIF($C$2:C360,C360,$F$2:F360)</f>
        <v>0</v>
      </c>
      <c r="I360" s="7">
        <f t="shared" si="30"/>
        <v>0</v>
      </c>
      <c r="K360" s="6">
        <f t="shared" si="31"/>
        <v>0</v>
      </c>
      <c r="M360" s="6">
        <f>SUMIF($C$2:C360,C360,$K$2:K360)</f>
        <v>0</v>
      </c>
      <c r="N360" s="6">
        <f>IFERROR(VLOOKUP(C360,Kurse!$A$2:$B$101,2,FALSE()),0)</f>
        <v>0</v>
      </c>
      <c r="O360" s="28">
        <f t="shared" si="33"/>
        <v>0</v>
      </c>
      <c r="P360" s="27">
        <f>IF(ISNUMBER(O360),SUMIFS($O$2:O360,$C$2:C360,C360),"")</f>
        <v>0</v>
      </c>
      <c r="R360" s="29" t="str">
        <f t="shared" si="32"/>
        <v/>
      </c>
    </row>
    <row r="361" spans="7:18" ht="15.75" customHeight="1">
      <c r="G361" s="26">
        <f>SUMIF($C$2:C361,C361,$F$2:F361)</f>
        <v>0</v>
      </c>
      <c r="I361" s="7">
        <f t="shared" si="30"/>
        <v>0</v>
      </c>
      <c r="K361" s="6">
        <f t="shared" si="31"/>
        <v>0</v>
      </c>
      <c r="M361" s="6">
        <f>SUMIF($C$2:C361,C361,$K$2:K361)</f>
        <v>0</v>
      </c>
      <c r="N361" s="6">
        <f>IFERROR(VLOOKUP(C361,Kurse!$A$2:$B$101,2,FALSE()),0)</f>
        <v>0</v>
      </c>
      <c r="O361" s="28">
        <f t="shared" si="33"/>
        <v>0</v>
      </c>
      <c r="P361" s="27">
        <f>IF(ISNUMBER(O361),SUMIFS($O$2:O361,$C$2:C361,C361),"")</f>
        <v>0</v>
      </c>
      <c r="R361" s="29" t="str">
        <f t="shared" si="32"/>
        <v/>
      </c>
    </row>
    <row r="362" spans="7:18" ht="15.75" customHeight="1">
      <c r="G362" s="26">
        <f>SUMIF($C$2:C362,C362,$F$2:F362)</f>
        <v>0</v>
      </c>
      <c r="I362" s="7">
        <f t="shared" si="30"/>
        <v>0</v>
      </c>
      <c r="K362" s="6">
        <f t="shared" si="31"/>
        <v>0</v>
      </c>
      <c r="M362" s="6">
        <f>SUMIF($C$2:C362,C362,$K$2:K362)</f>
        <v>0</v>
      </c>
      <c r="N362" s="6">
        <f>IFERROR(VLOOKUP(C362,Kurse!$A$2:$B$101,2,FALSE()),0)</f>
        <v>0</v>
      </c>
      <c r="O362" s="28">
        <f t="shared" si="33"/>
        <v>0</v>
      </c>
      <c r="P362" s="27">
        <f>IF(ISNUMBER(O362),SUMIFS($O$2:O362,$C$2:C362,C362),"")</f>
        <v>0</v>
      </c>
      <c r="R362" s="29" t="str">
        <f t="shared" si="32"/>
        <v/>
      </c>
    </row>
    <row r="363" spans="7:18" ht="15.75" customHeight="1">
      <c r="G363" s="26">
        <f>SUMIF($C$2:C363,C363,$F$2:F363)</f>
        <v>0</v>
      </c>
      <c r="I363" s="7">
        <f t="shared" si="30"/>
        <v>0</v>
      </c>
      <c r="K363" s="6">
        <f t="shared" si="31"/>
        <v>0</v>
      </c>
      <c r="M363" s="6">
        <f>SUMIF($C$2:C363,C363,$K$2:K363)</f>
        <v>0</v>
      </c>
      <c r="N363" s="6">
        <f>IFERROR(VLOOKUP(C363,Kurse!$A$2:$B$101,2,FALSE()),0)</f>
        <v>0</v>
      </c>
      <c r="O363" s="28">
        <f t="shared" si="33"/>
        <v>0</v>
      </c>
      <c r="P363" s="27">
        <f>IF(ISNUMBER(O363),SUMIFS($O$2:O363,$C$2:C363,C363),"")</f>
        <v>0</v>
      </c>
      <c r="R363" s="29" t="str">
        <f t="shared" si="32"/>
        <v/>
      </c>
    </row>
    <row r="364" spans="7:18" ht="15.75" customHeight="1">
      <c r="G364" s="26">
        <f>SUMIF($C$2:C364,C364,$F$2:F364)</f>
        <v>0</v>
      </c>
      <c r="I364" s="7">
        <f t="shared" si="30"/>
        <v>0</v>
      </c>
      <c r="K364" s="6">
        <f t="shared" si="31"/>
        <v>0</v>
      </c>
      <c r="M364" s="6">
        <f>SUMIF($C$2:C364,C364,$K$2:K364)</f>
        <v>0</v>
      </c>
      <c r="N364" s="6">
        <f>IFERROR(VLOOKUP(C364,Kurse!$A$2:$B$101,2,FALSE()),0)</f>
        <v>0</v>
      </c>
      <c r="O364" s="28">
        <f t="shared" si="33"/>
        <v>0</v>
      </c>
      <c r="P364" s="27">
        <f>IF(ISNUMBER(O364),SUMIFS($O$2:O364,$C$2:C364,C364),"")</f>
        <v>0</v>
      </c>
      <c r="R364" s="29" t="str">
        <f t="shared" si="32"/>
        <v/>
      </c>
    </row>
    <row r="365" spans="7:18" ht="15.75" customHeight="1">
      <c r="G365" s="26">
        <f>SUMIF($C$2:C365,C365,$F$2:F365)</f>
        <v>0</v>
      </c>
      <c r="I365" s="7">
        <f t="shared" si="30"/>
        <v>0</v>
      </c>
      <c r="K365" s="6">
        <f t="shared" si="31"/>
        <v>0</v>
      </c>
      <c r="M365" s="6">
        <f>SUMIF($C$2:C365,C365,$K$2:K365)</f>
        <v>0</v>
      </c>
      <c r="N365" s="6">
        <f>IFERROR(VLOOKUP(C365,Kurse!$A$2:$B$101,2,FALSE()),0)</f>
        <v>0</v>
      </c>
      <c r="O365" s="28">
        <f t="shared" si="33"/>
        <v>0</v>
      </c>
      <c r="P365" s="27">
        <f>IF(ISNUMBER(O365),SUMIFS($O$2:O365,$C$2:C365,C365),"")</f>
        <v>0</v>
      </c>
      <c r="R365" s="29" t="str">
        <f t="shared" si="32"/>
        <v/>
      </c>
    </row>
    <row r="366" spans="7:18" ht="15.75" customHeight="1">
      <c r="G366" s="26">
        <f>SUMIF($C$2:C366,C366,$F$2:F366)</f>
        <v>0</v>
      </c>
      <c r="I366" s="7">
        <f t="shared" si="30"/>
        <v>0</v>
      </c>
      <c r="K366" s="6">
        <f t="shared" si="31"/>
        <v>0</v>
      </c>
      <c r="M366" s="6">
        <f>SUMIF($C$2:C366,C366,$K$2:K366)</f>
        <v>0</v>
      </c>
      <c r="N366" s="6">
        <f>IFERROR(VLOOKUP(C366,Kurse!$A$2:$B$101,2,FALSE()),0)</f>
        <v>0</v>
      </c>
      <c r="O366" s="28">
        <f t="shared" si="33"/>
        <v>0</v>
      </c>
      <c r="P366" s="27">
        <f>IF(ISNUMBER(O366),SUMIFS($O$2:O366,$C$2:C366,C366),"")</f>
        <v>0</v>
      </c>
      <c r="R366" s="29" t="str">
        <f t="shared" si="32"/>
        <v/>
      </c>
    </row>
    <row r="367" spans="7:18" ht="15.75" customHeight="1">
      <c r="G367" s="26">
        <f>SUMIF($C$2:C367,C367,$F$2:F367)</f>
        <v>0</v>
      </c>
      <c r="I367" s="7">
        <f t="shared" si="30"/>
        <v>0</v>
      </c>
      <c r="K367" s="6">
        <f t="shared" si="31"/>
        <v>0</v>
      </c>
      <c r="M367" s="6">
        <f>SUMIF($C$2:C367,C367,$K$2:K367)</f>
        <v>0</v>
      </c>
      <c r="N367" s="6">
        <f>IFERROR(VLOOKUP(C367,Kurse!$A$2:$B$101,2,FALSE()),0)</f>
        <v>0</v>
      </c>
      <c r="O367" s="28">
        <f t="shared" si="33"/>
        <v>0</v>
      </c>
      <c r="P367" s="27">
        <f>IF(ISNUMBER(O367),SUMIFS($O$2:O367,$C$2:C367,C367),"")</f>
        <v>0</v>
      </c>
      <c r="R367" s="29" t="str">
        <f t="shared" si="32"/>
        <v/>
      </c>
    </row>
    <row r="368" spans="7:18" ht="15.75" customHeight="1">
      <c r="G368" s="26">
        <f>SUMIF($C$2:C368,C368,$F$2:F368)</f>
        <v>0</v>
      </c>
      <c r="I368" s="7">
        <f t="shared" si="30"/>
        <v>0</v>
      </c>
      <c r="K368" s="6">
        <f t="shared" si="31"/>
        <v>0</v>
      </c>
      <c r="M368" s="6">
        <f>SUMIF($C$2:C368,C368,$K$2:K368)</f>
        <v>0</v>
      </c>
      <c r="N368" s="6">
        <f>IFERROR(VLOOKUP(C368,Kurse!$A$2:$B$101,2,FALSE()),0)</f>
        <v>0</v>
      </c>
      <c r="O368" s="28">
        <f t="shared" si="33"/>
        <v>0</v>
      </c>
      <c r="P368" s="27">
        <f>IF(ISNUMBER(O368),SUMIFS($O$2:O368,$C$2:C368,C368),"")</f>
        <v>0</v>
      </c>
      <c r="R368" s="29" t="str">
        <f t="shared" si="32"/>
        <v/>
      </c>
    </row>
    <row r="369" spans="7:18" ht="15.75" customHeight="1">
      <c r="G369" s="26">
        <f>SUMIF($C$2:C369,C369,$F$2:F369)</f>
        <v>0</v>
      </c>
      <c r="I369" s="7">
        <f t="shared" si="30"/>
        <v>0</v>
      </c>
      <c r="K369" s="6">
        <f t="shared" si="31"/>
        <v>0</v>
      </c>
      <c r="M369" s="6">
        <f>SUMIF($C$2:C369,C369,$K$2:K369)</f>
        <v>0</v>
      </c>
      <c r="N369" s="6">
        <f>IFERROR(VLOOKUP(C369,Kurse!$A$2:$B$101,2,FALSE()),0)</f>
        <v>0</v>
      </c>
      <c r="O369" s="28">
        <f t="shared" si="33"/>
        <v>0</v>
      </c>
      <c r="P369" s="27">
        <f>IF(ISNUMBER(O369),SUMIFS($O$2:O369,$C$2:C369,C369),"")</f>
        <v>0</v>
      </c>
      <c r="R369" s="29" t="str">
        <f t="shared" si="32"/>
        <v/>
      </c>
    </row>
    <row r="370" spans="7:18" ht="15.75" customHeight="1">
      <c r="G370" s="26">
        <f>SUMIF($C$2:C370,C370,$F$2:F370)</f>
        <v>0</v>
      </c>
      <c r="I370" s="7">
        <f t="shared" si="30"/>
        <v>0</v>
      </c>
      <c r="K370" s="6">
        <f t="shared" si="31"/>
        <v>0</v>
      </c>
      <c r="M370" s="6">
        <f>SUMIF($C$2:C370,C370,$K$2:K370)</f>
        <v>0</v>
      </c>
      <c r="N370" s="6">
        <f>IFERROR(VLOOKUP(C370,Kurse!$A$2:$B$101,2,FALSE()),0)</f>
        <v>0</v>
      </c>
      <c r="O370" s="28">
        <f t="shared" si="33"/>
        <v>0</v>
      </c>
      <c r="P370" s="27">
        <f>IF(ISNUMBER(O370),SUMIFS($O$2:O370,$C$2:C370,C370),"")</f>
        <v>0</v>
      </c>
      <c r="R370" s="29" t="str">
        <f t="shared" si="32"/>
        <v/>
      </c>
    </row>
    <row r="371" spans="7:18" ht="15.75" customHeight="1">
      <c r="G371" s="26">
        <f>SUMIF($C$2:C371,C371,$F$2:F371)</f>
        <v>0</v>
      </c>
      <c r="I371" s="7">
        <f t="shared" si="30"/>
        <v>0</v>
      </c>
      <c r="K371" s="6">
        <f t="shared" si="31"/>
        <v>0</v>
      </c>
      <c r="M371" s="6">
        <f>SUMIF($C$2:C371,C371,$K$2:K371)</f>
        <v>0</v>
      </c>
      <c r="N371" s="6">
        <f>IFERROR(VLOOKUP(C371,Kurse!$A$2:$B$101,2,FALSE()),0)</f>
        <v>0</v>
      </c>
      <c r="O371" s="28">
        <f t="shared" si="33"/>
        <v>0</v>
      </c>
      <c r="P371" s="27">
        <f>IF(ISNUMBER(O371),SUMIFS($O$2:O371,$C$2:C371,C371),"")</f>
        <v>0</v>
      </c>
      <c r="R371" s="29" t="str">
        <f t="shared" si="32"/>
        <v/>
      </c>
    </row>
    <row r="372" spans="7:18" ht="15.75" customHeight="1">
      <c r="G372" s="26">
        <f>SUMIF($C$2:C372,C372,$F$2:F372)</f>
        <v>0</v>
      </c>
      <c r="I372" s="7">
        <f t="shared" si="30"/>
        <v>0</v>
      </c>
      <c r="K372" s="6">
        <f t="shared" si="31"/>
        <v>0</v>
      </c>
      <c r="M372" s="6">
        <f>SUMIF($C$2:C372,C372,$K$2:K372)</f>
        <v>0</v>
      </c>
      <c r="N372" s="6">
        <f>IFERROR(VLOOKUP(C372,Kurse!$A$2:$B$101,2,FALSE()),0)</f>
        <v>0</v>
      </c>
      <c r="O372" s="28">
        <f t="shared" si="33"/>
        <v>0</v>
      </c>
      <c r="P372" s="27">
        <f>IF(ISNUMBER(O372),SUMIFS($O$2:O372,$C$2:C372,C372),"")</f>
        <v>0</v>
      </c>
      <c r="R372" s="29" t="str">
        <f t="shared" si="32"/>
        <v/>
      </c>
    </row>
    <row r="373" spans="7:18" ht="15.75" customHeight="1">
      <c r="G373" s="26">
        <f>SUMIF($C$2:C373,C373,$F$2:F373)</f>
        <v>0</v>
      </c>
      <c r="I373" s="7">
        <f t="shared" si="30"/>
        <v>0</v>
      </c>
      <c r="K373" s="6">
        <f t="shared" si="31"/>
        <v>0</v>
      </c>
      <c r="M373" s="6">
        <f>SUMIF($C$2:C373,C373,$K$2:K373)</f>
        <v>0</v>
      </c>
      <c r="N373" s="6">
        <f>IFERROR(VLOOKUP(C373,Kurse!$A$2:$B$101,2,FALSE()),0)</f>
        <v>0</v>
      </c>
      <c r="O373" s="28">
        <f t="shared" si="33"/>
        <v>0</v>
      </c>
      <c r="P373" s="27">
        <f>IF(ISNUMBER(O373),SUMIFS($O$2:O373,$C$2:C373,C373),"")</f>
        <v>0</v>
      </c>
      <c r="R373" s="29" t="str">
        <f t="shared" si="32"/>
        <v/>
      </c>
    </row>
    <row r="374" spans="7:18" ht="15.75" customHeight="1">
      <c r="G374" s="26">
        <f>SUMIF($C$2:C374,C374,$F$2:F374)</f>
        <v>0</v>
      </c>
      <c r="I374" s="7">
        <f t="shared" si="30"/>
        <v>0</v>
      </c>
      <c r="K374" s="6">
        <f t="shared" si="31"/>
        <v>0</v>
      </c>
      <c r="M374" s="6">
        <f>SUMIF($C$2:C374,C374,$K$2:K374)</f>
        <v>0</v>
      </c>
      <c r="N374" s="6">
        <f>IFERROR(VLOOKUP(C374,Kurse!$A$2:$B$101,2,FALSE()),0)</f>
        <v>0</v>
      </c>
      <c r="O374" s="28">
        <f t="shared" si="33"/>
        <v>0</v>
      </c>
      <c r="P374" s="27">
        <f>IF(ISNUMBER(O374),SUMIFS($O$2:O374,$C$2:C374,C374),"")</f>
        <v>0</v>
      </c>
      <c r="R374" s="29" t="str">
        <f t="shared" si="32"/>
        <v/>
      </c>
    </row>
    <row r="375" spans="7:18" ht="15.75" customHeight="1">
      <c r="G375" s="26">
        <f>SUMIF($C$2:C375,C375,$F$2:F375)</f>
        <v>0</v>
      </c>
      <c r="I375" s="7">
        <f t="shared" si="30"/>
        <v>0</v>
      </c>
      <c r="K375" s="6">
        <f t="shared" si="31"/>
        <v>0</v>
      </c>
      <c r="M375" s="6">
        <f>SUMIF($C$2:C375,C375,$K$2:K375)</f>
        <v>0</v>
      </c>
      <c r="N375" s="6">
        <f>IFERROR(VLOOKUP(C375,Kurse!$A$2:$B$101,2,FALSE()),0)</f>
        <v>0</v>
      </c>
      <c r="O375" s="28">
        <f t="shared" si="33"/>
        <v>0</v>
      </c>
      <c r="P375" s="27">
        <f>IF(ISNUMBER(O375),SUMIFS($O$2:O375,$C$2:C375,C375),"")</f>
        <v>0</v>
      </c>
      <c r="R375" s="29" t="str">
        <f t="shared" si="32"/>
        <v/>
      </c>
    </row>
    <row r="376" spans="7:18" ht="15.75" customHeight="1">
      <c r="G376" s="26">
        <f>SUMIF($C$2:C376,C376,$F$2:F376)</f>
        <v>0</v>
      </c>
      <c r="I376" s="7">
        <f t="shared" si="30"/>
        <v>0</v>
      </c>
      <c r="K376" s="6">
        <f t="shared" si="31"/>
        <v>0</v>
      </c>
      <c r="M376" s="6">
        <f>SUMIF($C$2:C376,C376,$K$2:K376)</f>
        <v>0</v>
      </c>
      <c r="N376" s="6">
        <f>IFERROR(VLOOKUP(C376,Kurse!$A$2:$B$101,2,FALSE()),0)</f>
        <v>0</v>
      </c>
      <c r="O376" s="28">
        <f t="shared" si="33"/>
        <v>0</v>
      </c>
      <c r="P376" s="27">
        <f>IF(ISNUMBER(O376),SUMIFS($O$2:O376,$C$2:C376,C376),"")</f>
        <v>0</v>
      </c>
      <c r="R376" s="29" t="str">
        <f t="shared" si="32"/>
        <v/>
      </c>
    </row>
    <row r="377" spans="7:18" ht="15.75" customHeight="1">
      <c r="G377" s="26">
        <f>SUMIF($C$2:C377,C377,$F$2:F377)</f>
        <v>0</v>
      </c>
      <c r="I377" s="7">
        <f t="shared" si="30"/>
        <v>0</v>
      </c>
      <c r="K377" s="6">
        <f t="shared" si="31"/>
        <v>0</v>
      </c>
      <c r="M377" s="6">
        <f>SUMIF($C$2:C377,C377,$K$2:K377)</f>
        <v>0</v>
      </c>
      <c r="N377" s="6">
        <f>IFERROR(VLOOKUP(C377,Kurse!$A$2:$B$101,2,FALSE()),0)</f>
        <v>0</v>
      </c>
      <c r="O377" s="28">
        <f t="shared" si="33"/>
        <v>0</v>
      </c>
      <c r="P377" s="27">
        <f>IF(ISNUMBER(O377),SUMIFS($O$2:O377,$C$2:C377,C377),"")</f>
        <v>0</v>
      </c>
      <c r="R377" s="29" t="str">
        <f t="shared" si="32"/>
        <v/>
      </c>
    </row>
    <row r="378" spans="7:18" ht="15.75" customHeight="1">
      <c r="G378" s="26">
        <f>SUMIF($C$2:C378,C378,$F$2:F378)</f>
        <v>0</v>
      </c>
      <c r="I378" s="7">
        <f t="shared" si="30"/>
        <v>0</v>
      </c>
      <c r="K378" s="6">
        <f t="shared" si="31"/>
        <v>0</v>
      </c>
      <c r="M378" s="6">
        <f>SUMIF($C$2:C378,C378,$K$2:K378)</f>
        <v>0</v>
      </c>
      <c r="N378" s="6">
        <f>IFERROR(VLOOKUP(C378,Kurse!$A$2:$B$101,2,FALSE()),0)</f>
        <v>0</v>
      </c>
      <c r="O378" s="28">
        <f t="shared" si="33"/>
        <v>0</v>
      </c>
      <c r="P378" s="27">
        <f>IF(ISNUMBER(O378),SUMIFS($O$2:O378,$C$2:C378,C378),"")</f>
        <v>0</v>
      </c>
      <c r="R378" s="29" t="str">
        <f t="shared" si="32"/>
        <v/>
      </c>
    </row>
    <row r="379" spans="7:18" ht="15.75" customHeight="1">
      <c r="G379" s="26">
        <f>SUMIF($C$2:C379,C379,$F$2:F379)</f>
        <v>0</v>
      </c>
      <c r="I379" s="7">
        <f t="shared" si="30"/>
        <v>0</v>
      </c>
      <c r="K379" s="6">
        <f t="shared" si="31"/>
        <v>0</v>
      </c>
      <c r="M379" s="6">
        <f>SUMIF($C$2:C379,C379,$K$2:K379)</f>
        <v>0</v>
      </c>
      <c r="N379" s="6">
        <f>IFERROR(VLOOKUP(C379,Kurse!$A$2:$B$101,2,FALSE()),0)</f>
        <v>0</v>
      </c>
      <c r="O379" s="28">
        <f t="shared" si="33"/>
        <v>0</v>
      </c>
      <c r="P379" s="27">
        <f>IF(ISNUMBER(O379),SUMIFS($O$2:O379,$C$2:C379,C379),"")</f>
        <v>0</v>
      </c>
      <c r="R379" s="29" t="str">
        <f t="shared" si="32"/>
        <v/>
      </c>
    </row>
    <row r="380" spans="7:18" ht="15.75" customHeight="1">
      <c r="G380" s="26">
        <f>SUMIF($C$2:C380,C380,$F$2:F380)</f>
        <v>0</v>
      </c>
      <c r="I380" s="7">
        <f t="shared" si="30"/>
        <v>0</v>
      </c>
      <c r="K380" s="6">
        <f t="shared" si="31"/>
        <v>0</v>
      </c>
      <c r="M380" s="6">
        <f>SUMIF($C$2:C380,C380,$K$2:K380)</f>
        <v>0</v>
      </c>
      <c r="N380" s="6">
        <f>IFERROR(VLOOKUP(C380,Kurse!$A$2:$B$101,2,FALSE()),0)</f>
        <v>0</v>
      </c>
      <c r="O380" s="28">
        <f t="shared" si="33"/>
        <v>0</v>
      </c>
      <c r="P380" s="27">
        <f>IF(ISNUMBER(O380),SUMIFS($O$2:O380,$C$2:C380,C380),"")</f>
        <v>0</v>
      </c>
      <c r="R380" s="29" t="str">
        <f t="shared" si="32"/>
        <v/>
      </c>
    </row>
    <row r="381" spans="7:18" ht="15.75" customHeight="1">
      <c r="G381" s="26">
        <f>SUMIF($C$2:C381,C381,$F$2:F381)</f>
        <v>0</v>
      </c>
      <c r="I381" s="7">
        <f t="shared" si="30"/>
        <v>0</v>
      </c>
      <c r="K381" s="6">
        <f t="shared" si="31"/>
        <v>0</v>
      </c>
      <c r="M381" s="6">
        <f>SUMIF($C$2:C381,C381,$K$2:K381)</f>
        <v>0</v>
      </c>
      <c r="N381" s="6">
        <f>IFERROR(VLOOKUP(C381,Kurse!$A$2:$B$101,2,FALSE()),0)</f>
        <v>0</v>
      </c>
      <c r="O381" s="28">
        <f t="shared" si="33"/>
        <v>0</v>
      </c>
      <c r="P381" s="27">
        <f>IF(ISNUMBER(O381),SUMIFS($O$2:O381,$C$2:C381,C381),"")</f>
        <v>0</v>
      </c>
      <c r="R381" s="29" t="str">
        <f t="shared" si="32"/>
        <v/>
      </c>
    </row>
    <row r="382" spans="7:18" ht="15.75" customHeight="1">
      <c r="G382" s="26">
        <f>SUMIF($C$2:C382,C382,$F$2:F382)</f>
        <v>0</v>
      </c>
      <c r="I382" s="7">
        <f t="shared" si="30"/>
        <v>0</v>
      </c>
      <c r="K382" s="6">
        <f t="shared" si="31"/>
        <v>0</v>
      </c>
      <c r="M382" s="6">
        <f>SUMIF($C$2:C382,C382,$K$2:K382)</f>
        <v>0</v>
      </c>
      <c r="N382" s="6">
        <f>IFERROR(VLOOKUP(C382,Kurse!$A$2:$B$101,2,FALSE()),0)</f>
        <v>0</v>
      </c>
      <c r="O382" s="28">
        <f t="shared" si="33"/>
        <v>0</v>
      </c>
      <c r="P382" s="27">
        <f>IF(ISNUMBER(O382),SUMIFS($O$2:O382,$C$2:C382,C382),"")</f>
        <v>0</v>
      </c>
      <c r="R382" s="29" t="str">
        <f t="shared" si="32"/>
        <v/>
      </c>
    </row>
    <row r="383" spans="7:18" ht="15.75" customHeight="1">
      <c r="G383" s="26">
        <f>SUMIF($C$2:C383,C383,$F$2:F383)</f>
        <v>0</v>
      </c>
      <c r="I383" s="7">
        <f t="shared" si="30"/>
        <v>0</v>
      </c>
      <c r="K383" s="6">
        <f t="shared" si="31"/>
        <v>0</v>
      </c>
      <c r="M383" s="6">
        <f>SUMIF($C$2:C383,C383,$K$2:K383)</f>
        <v>0</v>
      </c>
      <c r="N383" s="6">
        <f>IFERROR(VLOOKUP(C383,Kurse!$A$2:$B$101,2,FALSE()),0)</f>
        <v>0</v>
      </c>
      <c r="O383" s="28">
        <f t="shared" si="33"/>
        <v>0</v>
      </c>
      <c r="P383" s="27">
        <f>IF(ISNUMBER(O383),SUMIFS($O$2:O383,$C$2:C383,C383),"")</f>
        <v>0</v>
      </c>
      <c r="R383" s="29" t="str">
        <f t="shared" si="32"/>
        <v/>
      </c>
    </row>
    <row r="384" spans="7:18" ht="15.75" customHeight="1">
      <c r="G384" s="26">
        <f>SUMIF($C$2:C384,C384,$F$2:F384)</f>
        <v>0</v>
      </c>
      <c r="I384" s="7">
        <f t="shared" si="30"/>
        <v>0</v>
      </c>
      <c r="K384" s="6">
        <f t="shared" si="31"/>
        <v>0</v>
      </c>
      <c r="M384" s="6">
        <f>SUMIF($C$2:C384,C384,$K$2:K384)</f>
        <v>0</v>
      </c>
      <c r="N384" s="6">
        <f>IFERROR(VLOOKUP(C384,Kurse!$A$2:$B$101,2,FALSE()),0)</f>
        <v>0</v>
      </c>
      <c r="O384" s="28">
        <f t="shared" si="33"/>
        <v>0</v>
      </c>
      <c r="P384" s="27">
        <f>IF(ISNUMBER(O384),SUMIFS($O$2:O384,$C$2:C384,C384),"")</f>
        <v>0</v>
      </c>
      <c r="R384" s="29" t="str">
        <f t="shared" si="32"/>
        <v/>
      </c>
    </row>
    <row r="385" spans="7:18" ht="15.75" customHeight="1">
      <c r="G385" s="26">
        <f>SUMIF($C$2:C385,C385,$F$2:F385)</f>
        <v>0</v>
      </c>
      <c r="I385" s="7">
        <f t="shared" si="30"/>
        <v>0</v>
      </c>
      <c r="K385" s="6">
        <f t="shared" si="31"/>
        <v>0</v>
      </c>
      <c r="M385" s="6">
        <f>SUMIF($C$2:C385,C385,$K$2:K385)</f>
        <v>0</v>
      </c>
      <c r="N385" s="6">
        <f>IFERROR(VLOOKUP(C385,Kurse!$A$2:$B$101,2,FALSE()),0)</f>
        <v>0</v>
      </c>
      <c r="O385" s="28">
        <f t="shared" si="33"/>
        <v>0</v>
      </c>
      <c r="P385" s="27">
        <f>IF(ISNUMBER(O385),SUMIFS($O$2:O385,$C$2:C385,C385),"")</f>
        <v>0</v>
      </c>
      <c r="R385" s="29" t="str">
        <f t="shared" si="32"/>
        <v/>
      </c>
    </row>
    <row r="386" spans="7:18" ht="15.75" customHeight="1">
      <c r="G386" s="26">
        <f>SUMIF($C$2:C386,C386,$F$2:F386)</f>
        <v>0</v>
      </c>
      <c r="I386" s="7">
        <f t="shared" ref="I386:I449" si="34">F386*H386</f>
        <v>0</v>
      </c>
      <c r="K386" s="6">
        <f t="shared" ref="K386:K449" si="35">IF(E386="Buy",I386+J386,IF(E386="Sell",I386-J386,IF(E386="Transfer – Out",J386,0)))</f>
        <v>0</v>
      </c>
      <c r="M386" s="6">
        <f>SUMIF($C$2:C386,C386,$K$2:K386)</f>
        <v>0</v>
      </c>
      <c r="N386" s="6">
        <f>IFERROR(VLOOKUP(C386,Kurse!$A$2:$B$101,2,FALSE()),0)</f>
        <v>0</v>
      </c>
      <c r="O386" s="28">
        <f t="shared" si="33"/>
        <v>0</v>
      </c>
      <c r="P386" s="27">
        <f>IF(ISNUMBER(O386),SUMIFS($O$2:O386,$C$2:C386,C386),"")</f>
        <v>0</v>
      </c>
      <c r="R386" s="29" t="str">
        <f t="shared" ref="R386:R449" si="36">IF(OR(NOT(ISNUMBER(O386)),NOT(ISNUMBER(K386)),K386=0),"",IF(O386=0,0,(O386-K386)/K386))</f>
        <v/>
      </c>
    </row>
    <row r="387" spans="7:18" ht="15.75" customHeight="1">
      <c r="G387" s="26">
        <f>SUMIF($C$2:C387,C387,$F$2:F387)</f>
        <v>0</v>
      </c>
      <c r="I387" s="7">
        <f t="shared" si="34"/>
        <v>0</v>
      </c>
      <c r="K387" s="6">
        <f t="shared" si="35"/>
        <v>0</v>
      </c>
      <c r="M387" s="6">
        <f>SUMIF($C$2:C387,C387,$K$2:K387)</f>
        <v>0</v>
      </c>
      <c r="N387" s="6">
        <f>IFERROR(VLOOKUP(C387,Kurse!$A$2:$B$101,2,FALSE()),0)</f>
        <v>0</v>
      </c>
      <c r="O387" s="28">
        <f t="shared" si="33"/>
        <v>0</v>
      </c>
      <c r="P387" s="27">
        <f>IF(ISNUMBER(O387),SUMIFS($O$2:O387,$C$2:C387,C387),"")</f>
        <v>0</v>
      </c>
      <c r="R387" s="29" t="str">
        <f t="shared" si="36"/>
        <v/>
      </c>
    </row>
    <row r="388" spans="7:18" ht="15.75" customHeight="1">
      <c r="G388" s="26">
        <f>SUMIF($C$2:C388,C388,$F$2:F388)</f>
        <v>0</v>
      </c>
      <c r="I388" s="7">
        <f t="shared" si="34"/>
        <v>0</v>
      </c>
      <c r="K388" s="6">
        <f t="shared" si="35"/>
        <v>0</v>
      </c>
      <c r="M388" s="6">
        <f>SUMIF($C$2:C388,C388,$K$2:K388)</f>
        <v>0</v>
      </c>
      <c r="N388" s="6">
        <f>IFERROR(VLOOKUP(C388,Kurse!$A$2:$B$101,2,FALSE()),0)</f>
        <v>0</v>
      </c>
      <c r="O388" s="28">
        <f t="shared" si="33"/>
        <v>0</v>
      </c>
      <c r="P388" s="27">
        <f>IF(ISNUMBER(O388),SUMIFS($O$2:O388,$C$2:C388,C388),"")</f>
        <v>0</v>
      </c>
      <c r="R388" s="29" t="str">
        <f t="shared" si="36"/>
        <v/>
      </c>
    </row>
    <row r="389" spans="7:18" ht="15.75" customHeight="1">
      <c r="G389" s="26">
        <f>SUMIF($C$2:C389,C389,$F$2:F389)</f>
        <v>0</v>
      </c>
      <c r="I389" s="7">
        <f t="shared" si="34"/>
        <v>0</v>
      </c>
      <c r="K389" s="6">
        <f t="shared" si="35"/>
        <v>0</v>
      </c>
      <c r="M389" s="6">
        <f>SUMIF($C$2:C389,C389,$K$2:K389)</f>
        <v>0</v>
      </c>
      <c r="N389" s="6">
        <f>IFERROR(VLOOKUP(C389,Kurse!$A$2:$B$101,2,FALSE()),0)</f>
        <v>0</v>
      </c>
      <c r="O389" s="28">
        <f t="shared" si="33"/>
        <v>0</v>
      </c>
      <c r="P389" s="27">
        <f>IF(ISNUMBER(O389),SUMIFS($O$2:O389,$C$2:C389,C389),"")</f>
        <v>0</v>
      </c>
      <c r="R389" s="29" t="str">
        <f t="shared" si="36"/>
        <v/>
      </c>
    </row>
    <row r="390" spans="7:18" ht="15.75" customHeight="1">
      <c r="G390" s="26">
        <f>SUMIF($C$2:C390,C390,$F$2:F390)</f>
        <v>0</v>
      </c>
      <c r="I390" s="7">
        <f t="shared" si="34"/>
        <v>0</v>
      </c>
      <c r="K390" s="6">
        <f t="shared" si="35"/>
        <v>0</v>
      </c>
      <c r="M390" s="6">
        <f>SUMIF($C$2:C390,C390,$K$2:K390)</f>
        <v>0</v>
      </c>
      <c r="N390" s="6">
        <f>IFERROR(VLOOKUP(C390,Kurse!$A$2:$B$101,2,FALSE()),0)</f>
        <v>0</v>
      </c>
      <c r="O390" s="28">
        <f t="shared" si="33"/>
        <v>0</v>
      </c>
      <c r="P390" s="27">
        <f>IF(ISNUMBER(O390),SUMIFS($O$2:O390,$C$2:C390,C390),"")</f>
        <v>0</v>
      </c>
      <c r="R390" s="29" t="str">
        <f t="shared" si="36"/>
        <v/>
      </c>
    </row>
    <row r="391" spans="7:18" ht="15.75" customHeight="1">
      <c r="G391" s="26">
        <f>SUMIF($C$2:C391,C391,$F$2:F391)</f>
        <v>0</v>
      </c>
      <c r="I391" s="7">
        <f t="shared" si="34"/>
        <v>0</v>
      </c>
      <c r="K391" s="6">
        <f t="shared" si="35"/>
        <v>0</v>
      </c>
      <c r="M391" s="6">
        <f>SUMIF($C$2:C391,C391,$K$2:K391)</f>
        <v>0</v>
      </c>
      <c r="N391" s="6">
        <f>IFERROR(VLOOKUP(C391,Kurse!$A$2:$B$101,2,FALSE()),0)</f>
        <v>0</v>
      </c>
      <c r="O391" s="28">
        <f t="shared" si="33"/>
        <v>0</v>
      </c>
      <c r="P391" s="27">
        <f>IF(ISNUMBER(O391),SUMIFS($O$2:O391,$C$2:C391,C391),"")</f>
        <v>0</v>
      </c>
      <c r="R391" s="29" t="str">
        <f t="shared" si="36"/>
        <v/>
      </c>
    </row>
    <row r="392" spans="7:18" ht="15.75" customHeight="1">
      <c r="G392" s="26">
        <f>SUMIF($C$2:C392,C392,$F$2:F392)</f>
        <v>0</v>
      </c>
      <c r="I392" s="7">
        <f t="shared" si="34"/>
        <v>0</v>
      </c>
      <c r="K392" s="6">
        <f t="shared" si="35"/>
        <v>0</v>
      </c>
      <c r="M392" s="6">
        <f>SUMIF($C$2:C392,C392,$K$2:K392)</f>
        <v>0</v>
      </c>
      <c r="N392" s="6">
        <f>IFERROR(VLOOKUP(C392,Kurse!$A$2:$B$101,2,FALSE()),0)</f>
        <v>0</v>
      </c>
      <c r="O392" s="28">
        <f t="shared" si="33"/>
        <v>0</v>
      </c>
      <c r="P392" s="27">
        <f>IF(ISNUMBER(O392),SUMIFS($O$2:O392,$C$2:C392,C392),"")</f>
        <v>0</v>
      </c>
      <c r="R392" s="29" t="str">
        <f t="shared" si="36"/>
        <v/>
      </c>
    </row>
    <row r="393" spans="7:18" ht="15.75" customHeight="1">
      <c r="G393" s="26">
        <f>SUMIF($C$2:C393,C393,$F$2:F393)</f>
        <v>0</v>
      </c>
      <c r="I393" s="7">
        <f t="shared" si="34"/>
        <v>0</v>
      </c>
      <c r="K393" s="6">
        <f t="shared" si="35"/>
        <v>0</v>
      </c>
      <c r="M393" s="6">
        <f>SUMIF($C$2:C393,C393,$K$2:K393)</f>
        <v>0</v>
      </c>
      <c r="N393" s="6">
        <f>IFERROR(VLOOKUP(C393,Kurse!$A$2:$B$101,2,FALSE()),0)</f>
        <v>0</v>
      </c>
      <c r="O393" s="28">
        <f t="shared" si="33"/>
        <v>0</v>
      </c>
      <c r="P393" s="27">
        <f>IF(ISNUMBER(O393),SUMIFS($O$2:O393,$C$2:C393,C393),"")</f>
        <v>0</v>
      </c>
      <c r="R393" s="29" t="str">
        <f t="shared" si="36"/>
        <v/>
      </c>
    </row>
    <row r="394" spans="7:18" ht="15.75" customHeight="1">
      <c r="G394" s="26">
        <f>SUMIF($C$2:C394,C394,$F$2:F394)</f>
        <v>0</v>
      </c>
      <c r="I394" s="7">
        <f t="shared" si="34"/>
        <v>0</v>
      </c>
      <c r="K394" s="6">
        <f t="shared" si="35"/>
        <v>0</v>
      </c>
      <c r="M394" s="6">
        <f>SUMIF($C$2:C394,C394,$K$2:K394)</f>
        <v>0</v>
      </c>
      <c r="N394" s="6">
        <f>IFERROR(VLOOKUP(C394,Kurse!$A$2:$B$101,2,FALSE()),0)</f>
        <v>0</v>
      </c>
      <c r="O394" s="28">
        <f t="shared" si="33"/>
        <v>0</v>
      </c>
      <c r="P394" s="27">
        <f>IF(ISNUMBER(O394),SUMIFS($O$2:O394,$C$2:C394,C394),"")</f>
        <v>0</v>
      </c>
      <c r="R394" s="29" t="str">
        <f t="shared" si="36"/>
        <v/>
      </c>
    </row>
    <row r="395" spans="7:18" ht="15.75" customHeight="1">
      <c r="G395" s="26">
        <f>SUMIF($C$2:C395,C395,$F$2:F395)</f>
        <v>0</v>
      </c>
      <c r="I395" s="7">
        <f t="shared" si="34"/>
        <v>0</v>
      </c>
      <c r="K395" s="6">
        <f t="shared" si="35"/>
        <v>0</v>
      </c>
      <c r="M395" s="6">
        <f>SUMIF($C$2:C395,C395,$K$2:K395)</f>
        <v>0</v>
      </c>
      <c r="N395" s="6">
        <f>IFERROR(VLOOKUP(C395,Kurse!$A$2:$B$101,2,FALSE()),0)</f>
        <v>0</v>
      </c>
      <c r="O395" s="28">
        <f t="shared" si="33"/>
        <v>0</v>
      </c>
      <c r="P395" s="27">
        <f>IF(ISNUMBER(O395),SUMIFS($O$2:O395,$C$2:C395,C395),"")</f>
        <v>0</v>
      </c>
      <c r="R395" s="29" t="str">
        <f t="shared" si="36"/>
        <v/>
      </c>
    </row>
    <row r="396" spans="7:18" ht="15.75" customHeight="1">
      <c r="G396" s="26">
        <f>SUMIF($C$2:C396,C396,$F$2:F396)</f>
        <v>0</v>
      </c>
      <c r="I396" s="7">
        <f t="shared" si="34"/>
        <v>0</v>
      </c>
      <c r="K396" s="6">
        <f t="shared" si="35"/>
        <v>0</v>
      </c>
      <c r="M396" s="6">
        <f>SUMIF($C$2:C396,C396,$K$2:K396)</f>
        <v>0</v>
      </c>
      <c r="N396" s="6">
        <f>IFERROR(VLOOKUP(C396,Kurse!$A$2:$B$101,2,FALSE()),0)</f>
        <v>0</v>
      </c>
      <c r="O396" s="28">
        <f t="shared" si="33"/>
        <v>0</v>
      </c>
      <c r="P396" s="27">
        <f>IF(ISNUMBER(O396),SUMIFS($O$2:O396,$C$2:C396,C396),"")</f>
        <v>0</v>
      </c>
      <c r="R396" s="29" t="str">
        <f t="shared" si="36"/>
        <v/>
      </c>
    </row>
    <row r="397" spans="7:18" ht="15.75" customHeight="1">
      <c r="G397" s="26">
        <f>SUMIF($C$2:C397,C397,$F$2:F397)</f>
        <v>0</v>
      </c>
      <c r="I397" s="7">
        <f t="shared" si="34"/>
        <v>0</v>
      </c>
      <c r="K397" s="6">
        <f t="shared" si="35"/>
        <v>0</v>
      </c>
      <c r="M397" s="6">
        <f>SUMIF($C$2:C397,C397,$K$2:K397)</f>
        <v>0</v>
      </c>
      <c r="N397" s="6">
        <f>IFERROR(VLOOKUP(C397,Kurse!$A$2:$B$101,2,FALSE()),0)</f>
        <v>0</v>
      </c>
      <c r="O397" s="28">
        <f t="shared" si="33"/>
        <v>0</v>
      </c>
      <c r="P397" s="27">
        <f>IF(ISNUMBER(O397),SUMIFS($O$2:O397,$C$2:C397,C397),"")</f>
        <v>0</v>
      </c>
      <c r="R397" s="29" t="str">
        <f t="shared" si="36"/>
        <v/>
      </c>
    </row>
    <row r="398" spans="7:18" ht="15.75" customHeight="1">
      <c r="G398" s="26">
        <f>SUMIF($C$2:C398,C398,$F$2:F398)</f>
        <v>0</v>
      </c>
      <c r="I398" s="7">
        <f t="shared" si="34"/>
        <v>0</v>
      </c>
      <c r="K398" s="6">
        <f t="shared" si="35"/>
        <v>0</v>
      </c>
      <c r="M398" s="6">
        <f>SUMIF($C$2:C398,C398,$K$2:K398)</f>
        <v>0</v>
      </c>
      <c r="N398" s="6">
        <f>IFERROR(VLOOKUP(C398,Kurse!$A$2:$B$101,2,FALSE()),0)</f>
        <v>0</v>
      </c>
      <c r="O398" s="28">
        <f t="shared" si="33"/>
        <v>0</v>
      </c>
      <c r="P398" s="27">
        <f>IF(ISNUMBER(O398),SUMIFS($O$2:O398,$C$2:C398,C398),"")</f>
        <v>0</v>
      </c>
      <c r="R398" s="29" t="str">
        <f t="shared" si="36"/>
        <v/>
      </c>
    </row>
    <row r="399" spans="7:18" ht="15.75" customHeight="1">
      <c r="G399" s="26">
        <f>SUMIF($C$2:C399,C399,$F$2:F399)</f>
        <v>0</v>
      </c>
      <c r="I399" s="7">
        <f t="shared" si="34"/>
        <v>0</v>
      </c>
      <c r="K399" s="6">
        <f t="shared" si="35"/>
        <v>0</v>
      </c>
      <c r="M399" s="6">
        <f>SUMIF($C$2:C399,C399,$K$2:K399)</f>
        <v>0</v>
      </c>
      <c r="N399" s="6">
        <f>IFERROR(VLOOKUP(C399,Kurse!$A$2:$B$101,2,FALSE()),0)</f>
        <v>0</v>
      </c>
      <c r="O399" s="28">
        <f t="shared" si="33"/>
        <v>0</v>
      </c>
      <c r="P399" s="27">
        <f>IF(ISNUMBER(O399),SUMIFS($O$2:O399,$C$2:C399,C399),"")</f>
        <v>0</v>
      </c>
      <c r="R399" s="29" t="str">
        <f t="shared" si="36"/>
        <v/>
      </c>
    </row>
    <row r="400" spans="7:18" ht="15.75" customHeight="1">
      <c r="G400" s="26">
        <f>SUMIF($C$2:C400,C400,$F$2:F400)</f>
        <v>0</v>
      </c>
      <c r="I400" s="7">
        <f t="shared" si="34"/>
        <v>0</v>
      </c>
      <c r="K400" s="6">
        <f t="shared" si="35"/>
        <v>0</v>
      </c>
      <c r="M400" s="6">
        <f>SUMIF($C$2:C400,C400,$K$2:K400)</f>
        <v>0</v>
      </c>
      <c r="N400" s="6">
        <f>IFERROR(VLOOKUP(C400,Kurse!$A$2:$B$101,2,FALSE()),0)</f>
        <v>0</v>
      </c>
      <c r="O400" s="28">
        <f t="shared" si="33"/>
        <v>0</v>
      </c>
      <c r="P400" s="27">
        <f>IF(ISNUMBER(O400),SUMIFS($O$2:O400,$C$2:C400,C400),"")</f>
        <v>0</v>
      </c>
      <c r="R400" s="29" t="str">
        <f t="shared" si="36"/>
        <v/>
      </c>
    </row>
    <row r="401" spans="7:18" ht="15.75" customHeight="1">
      <c r="G401" s="26">
        <f>SUMIF($C$2:C401,C401,$F$2:F401)</f>
        <v>0</v>
      </c>
      <c r="I401" s="7">
        <f t="shared" si="34"/>
        <v>0</v>
      </c>
      <c r="K401" s="6">
        <f t="shared" si="35"/>
        <v>0</v>
      </c>
      <c r="M401" s="6">
        <f>SUMIF($C$2:C401,C401,$K$2:K401)</f>
        <v>0</v>
      </c>
      <c r="N401" s="6">
        <f>IFERROR(VLOOKUP(C401,Kurse!$A$2:$B$101,2,FALSE()),0)</f>
        <v>0</v>
      </c>
      <c r="O401" s="28">
        <f t="shared" si="33"/>
        <v>0</v>
      </c>
      <c r="P401" s="27">
        <f>IF(ISNUMBER(O401),SUMIFS($O$2:O401,$C$2:C401,C401),"")</f>
        <v>0</v>
      </c>
      <c r="R401" s="29" t="str">
        <f t="shared" si="36"/>
        <v/>
      </c>
    </row>
    <row r="402" spans="7:18" ht="15.75" customHeight="1">
      <c r="G402" s="26">
        <f>SUMIF($C$2:C402,C402,$F$2:F402)</f>
        <v>0</v>
      </c>
      <c r="I402" s="7">
        <f t="shared" si="34"/>
        <v>0</v>
      </c>
      <c r="K402" s="6">
        <f t="shared" si="35"/>
        <v>0</v>
      </c>
      <c r="M402" s="6">
        <f>SUMIF($C$2:C402,C402,$K$2:K402)</f>
        <v>0</v>
      </c>
      <c r="N402" s="6">
        <f>IFERROR(VLOOKUP(C402,Kurse!$A$2:$B$101,2,FALSE()),0)</f>
        <v>0</v>
      </c>
      <c r="O402" s="28">
        <f t="shared" si="33"/>
        <v>0</v>
      </c>
      <c r="P402" s="27">
        <f>IF(ISNUMBER(O402),SUMIFS($O$2:O402,$C$2:C402,C402),"")</f>
        <v>0</v>
      </c>
      <c r="R402" s="29" t="str">
        <f t="shared" si="36"/>
        <v/>
      </c>
    </row>
    <row r="403" spans="7:18" ht="15.75" customHeight="1">
      <c r="G403" s="26">
        <f>SUMIF($C$2:C403,C403,$F$2:F403)</f>
        <v>0</v>
      </c>
      <c r="I403" s="7">
        <f t="shared" si="34"/>
        <v>0</v>
      </c>
      <c r="K403" s="6">
        <f t="shared" si="35"/>
        <v>0</v>
      </c>
      <c r="M403" s="6">
        <f>SUMIF($C$2:C403,C403,$K$2:K403)</f>
        <v>0</v>
      </c>
      <c r="N403" s="6">
        <f>IFERROR(VLOOKUP(C403,Kurse!$A$2:$B$101,2,FALSE()),0)</f>
        <v>0</v>
      </c>
      <c r="O403" s="28">
        <f t="shared" si="33"/>
        <v>0</v>
      </c>
      <c r="P403" s="27">
        <f>IF(ISNUMBER(O403),SUMIFS($O$2:O403,$C$2:C403,C403),"")</f>
        <v>0</v>
      </c>
      <c r="R403" s="29" t="str">
        <f t="shared" si="36"/>
        <v/>
      </c>
    </row>
    <row r="404" spans="7:18" ht="15.75" customHeight="1">
      <c r="G404" s="26">
        <f>SUMIF($C$2:C404,C404,$F$2:F404)</f>
        <v>0</v>
      </c>
      <c r="I404" s="7">
        <f t="shared" si="34"/>
        <v>0</v>
      </c>
      <c r="K404" s="6">
        <f t="shared" si="35"/>
        <v>0</v>
      </c>
      <c r="M404" s="6">
        <f>SUMIF($C$2:C404,C404,$K$2:K404)</f>
        <v>0</v>
      </c>
      <c r="N404" s="6">
        <f>IFERROR(VLOOKUP(C404,Kurse!$A$2:$B$101,2,FALSE()),0)</f>
        <v>0</v>
      </c>
      <c r="O404" s="28">
        <f t="shared" si="33"/>
        <v>0</v>
      </c>
      <c r="P404" s="27">
        <f>IF(ISNUMBER(O404),SUMIFS($O$2:O404,$C$2:C404,C404),"")</f>
        <v>0</v>
      </c>
      <c r="R404" s="29" t="str">
        <f t="shared" si="36"/>
        <v/>
      </c>
    </row>
    <row r="405" spans="7:18" ht="15.75" customHeight="1">
      <c r="G405" s="26">
        <f>SUMIF($C$2:C405,C405,$F$2:F405)</f>
        <v>0</v>
      </c>
      <c r="I405" s="7">
        <f t="shared" si="34"/>
        <v>0</v>
      </c>
      <c r="K405" s="6">
        <f t="shared" si="35"/>
        <v>0</v>
      </c>
      <c r="M405" s="6">
        <f>SUMIF($C$2:C405,C405,$K$2:K405)</f>
        <v>0</v>
      </c>
      <c r="N405" s="6">
        <f>IFERROR(VLOOKUP(C405,Kurse!$A$2:$B$101,2,FALSE()),0)</f>
        <v>0</v>
      </c>
      <c r="O405" s="28">
        <f t="shared" si="33"/>
        <v>0</v>
      </c>
      <c r="P405" s="27">
        <f>IF(ISNUMBER(O405),SUMIFS($O$2:O405,$C$2:C405,C405),"")</f>
        <v>0</v>
      </c>
      <c r="R405" s="29" t="str">
        <f t="shared" si="36"/>
        <v/>
      </c>
    </row>
    <row r="406" spans="7:18" ht="15.75" customHeight="1">
      <c r="G406" s="26">
        <f>SUMIF($C$2:C406,C406,$F$2:F406)</f>
        <v>0</v>
      </c>
      <c r="I406" s="7">
        <f t="shared" si="34"/>
        <v>0</v>
      </c>
      <c r="K406" s="6">
        <f t="shared" si="35"/>
        <v>0</v>
      </c>
      <c r="M406" s="6">
        <f>SUMIF($C$2:C406,C406,$K$2:K406)</f>
        <v>0</v>
      </c>
      <c r="N406" s="6">
        <f>IFERROR(VLOOKUP(C406,Kurse!$A$2:$B$101,2,FALSE()),0)</f>
        <v>0</v>
      </c>
      <c r="O406" s="28">
        <f t="shared" si="33"/>
        <v>0</v>
      </c>
      <c r="P406" s="27">
        <f>IF(ISNUMBER(O406),SUMIFS($O$2:O406,$C$2:C406,C406),"")</f>
        <v>0</v>
      </c>
      <c r="R406" s="29" t="str">
        <f t="shared" si="36"/>
        <v/>
      </c>
    </row>
    <row r="407" spans="7:18" ht="15.75" customHeight="1">
      <c r="G407" s="26">
        <f>SUMIF($C$2:C407,C407,$F$2:F407)</f>
        <v>0</v>
      </c>
      <c r="I407" s="7">
        <f t="shared" si="34"/>
        <v>0</v>
      </c>
      <c r="K407" s="6">
        <f t="shared" si="35"/>
        <v>0</v>
      </c>
      <c r="M407" s="6">
        <f>SUMIF($C$2:C407,C407,$K$2:K407)</f>
        <v>0</v>
      </c>
      <c r="N407" s="6">
        <f>IFERROR(VLOOKUP(C407,Kurse!$A$2:$B$101,2,FALSE()),0)</f>
        <v>0</v>
      </c>
      <c r="O407" s="28">
        <f t="shared" si="33"/>
        <v>0</v>
      </c>
      <c r="P407" s="27">
        <f>IF(ISNUMBER(O407),SUMIFS($O$2:O407,$C$2:C407,C407),"")</f>
        <v>0</v>
      </c>
      <c r="R407" s="29" t="str">
        <f t="shared" si="36"/>
        <v/>
      </c>
    </row>
    <row r="408" spans="7:18" ht="15.75" customHeight="1">
      <c r="G408" s="26">
        <f>SUMIF($C$2:C408,C408,$F$2:F408)</f>
        <v>0</v>
      </c>
      <c r="I408" s="7">
        <f t="shared" si="34"/>
        <v>0</v>
      </c>
      <c r="K408" s="6">
        <f t="shared" si="35"/>
        <v>0</v>
      </c>
      <c r="M408" s="6">
        <f>SUMIF($C$2:C408,C408,$K$2:K408)</f>
        <v>0</v>
      </c>
      <c r="N408" s="6">
        <f>IFERROR(VLOOKUP(C408,Kurse!$A$2:$B$101,2,FALSE()),0)</f>
        <v>0</v>
      </c>
      <c r="O408" s="28">
        <f t="shared" si="33"/>
        <v>0</v>
      </c>
      <c r="P408" s="27">
        <f>IF(ISNUMBER(O408),SUMIFS($O$2:O408,$C$2:C408,C408),"")</f>
        <v>0</v>
      </c>
      <c r="R408" s="29" t="str">
        <f t="shared" si="36"/>
        <v/>
      </c>
    </row>
    <row r="409" spans="7:18" ht="15.75" customHeight="1">
      <c r="G409" s="26">
        <f>SUMIF($C$2:C409,C409,$F$2:F409)</f>
        <v>0</v>
      </c>
      <c r="I409" s="7">
        <f t="shared" si="34"/>
        <v>0</v>
      </c>
      <c r="K409" s="6">
        <f t="shared" si="35"/>
        <v>0</v>
      </c>
      <c r="M409" s="6">
        <f>SUMIF($C$2:C409,C409,$K$2:K409)</f>
        <v>0</v>
      </c>
      <c r="N409" s="6">
        <f>IFERROR(VLOOKUP(C409,Kurse!$A$2:$B$101,2,FALSE()),0)</f>
        <v>0</v>
      </c>
      <c r="O409" s="28">
        <f t="shared" si="33"/>
        <v>0</v>
      </c>
      <c r="P409" s="27">
        <f>IF(ISNUMBER(O409),SUMIFS($O$2:O409,$C$2:C409,C409),"")</f>
        <v>0</v>
      </c>
      <c r="R409" s="29" t="str">
        <f t="shared" si="36"/>
        <v/>
      </c>
    </row>
    <row r="410" spans="7:18" ht="15.75" customHeight="1">
      <c r="G410" s="26">
        <f>SUMIF($C$2:C410,C410,$F$2:F410)</f>
        <v>0</v>
      </c>
      <c r="I410" s="7">
        <f t="shared" si="34"/>
        <v>0</v>
      </c>
      <c r="K410" s="6">
        <f t="shared" si="35"/>
        <v>0</v>
      </c>
      <c r="M410" s="6">
        <f>SUMIF($C$2:C410,C410,$K$2:K410)</f>
        <v>0</v>
      </c>
      <c r="N410" s="6">
        <f>IFERROR(VLOOKUP(C410,Kurse!$A$2:$B$101,2,FALSE()),0)</f>
        <v>0</v>
      </c>
      <c r="O410" s="28">
        <f t="shared" si="33"/>
        <v>0</v>
      </c>
      <c r="P410" s="27">
        <f>IF(ISNUMBER(O410),SUMIFS($O$2:O410,$C$2:C410,C410),"")</f>
        <v>0</v>
      </c>
      <c r="R410" s="29" t="str">
        <f t="shared" si="36"/>
        <v/>
      </c>
    </row>
    <row r="411" spans="7:18" ht="15.75" customHeight="1">
      <c r="G411" s="26">
        <f>SUMIF($C$2:C411,C411,$F$2:F411)</f>
        <v>0</v>
      </c>
      <c r="I411" s="7">
        <f t="shared" si="34"/>
        <v>0</v>
      </c>
      <c r="K411" s="6">
        <f t="shared" si="35"/>
        <v>0</v>
      </c>
      <c r="M411" s="6">
        <f>SUMIF($C$2:C411,C411,$K$2:K411)</f>
        <v>0</v>
      </c>
      <c r="N411" s="6">
        <f>IFERROR(VLOOKUP(C411,Kurse!$A$2:$B$101,2,FALSE()),0)</f>
        <v>0</v>
      </c>
      <c r="O411" s="28">
        <f t="shared" si="33"/>
        <v>0</v>
      </c>
      <c r="P411" s="27">
        <f>IF(ISNUMBER(O411),SUMIFS($O$2:O411,$C$2:C411,C411),"")</f>
        <v>0</v>
      </c>
      <c r="R411" s="29" t="str">
        <f t="shared" si="36"/>
        <v/>
      </c>
    </row>
    <row r="412" spans="7:18" ht="15.75" customHeight="1">
      <c r="G412" s="26">
        <f>SUMIF($C$2:C412,C412,$F$2:F412)</f>
        <v>0</v>
      </c>
      <c r="I412" s="7">
        <f t="shared" si="34"/>
        <v>0</v>
      </c>
      <c r="K412" s="6">
        <f t="shared" si="35"/>
        <v>0</v>
      </c>
      <c r="M412" s="6">
        <f>SUMIF($C$2:C412,C412,$K$2:K412)</f>
        <v>0</v>
      </c>
      <c r="N412" s="6">
        <f>IFERROR(VLOOKUP(C412,Kurse!$A$2:$B$101,2,FALSE()),0)</f>
        <v>0</v>
      </c>
      <c r="O412" s="28">
        <f t="shared" si="33"/>
        <v>0</v>
      </c>
      <c r="P412" s="27">
        <f>IF(ISNUMBER(O412),SUMIFS($O$2:O412,$C$2:C412,C412),"")</f>
        <v>0</v>
      </c>
      <c r="R412" s="29" t="str">
        <f t="shared" si="36"/>
        <v/>
      </c>
    </row>
    <row r="413" spans="7:18" ht="15.75" customHeight="1">
      <c r="G413" s="26">
        <f>SUMIF($C$2:C413,C413,$F$2:F413)</f>
        <v>0</v>
      </c>
      <c r="I413" s="7">
        <f t="shared" si="34"/>
        <v>0</v>
      </c>
      <c r="K413" s="6">
        <f t="shared" si="35"/>
        <v>0</v>
      </c>
      <c r="M413" s="6">
        <f>SUMIF($C$2:C413,C413,$K$2:K413)</f>
        <v>0</v>
      </c>
      <c r="N413" s="6">
        <f>IFERROR(VLOOKUP(C413,Kurse!$A$2:$B$101,2,FALSE()),0)</f>
        <v>0</v>
      </c>
      <c r="O413" s="28">
        <f t="shared" si="33"/>
        <v>0</v>
      </c>
      <c r="P413" s="27">
        <f>IF(ISNUMBER(O413),SUMIFS($O$2:O413,$C$2:C413,C413),"")</f>
        <v>0</v>
      </c>
      <c r="R413" s="29" t="str">
        <f t="shared" si="36"/>
        <v/>
      </c>
    </row>
    <row r="414" spans="7:18" ht="15.75" customHeight="1">
      <c r="G414" s="26">
        <f>SUMIF($C$2:C414,C414,$F$2:F414)</f>
        <v>0</v>
      </c>
      <c r="I414" s="7">
        <f t="shared" si="34"/>
        <v>0</v>
      </c>
      <c r="K414" s="6">
        <f t="shared" si="35"/>
        <v>0</v>
      </c>
      <c r="M414" s="6">
        <f>SUMIF($C$2:C414,C414,$K$2:K414)</f>
        <v>0</v>
      </c>
      <c r="N414" s="6">
        <f>IFERROR(VLOOKUP(C414,Kurse!$A$2:$B$101,2,FALSE()),0)</f>
        <v>0</v>
      </c>
      <c r="O414" s="28">
        <f t="shared" si="33"/>
        <v>0</v>
      </c>
      <c r="P414" s="27">
        <f>IF(ISNUMBER(O414),SUMIFS($O$2:O414,$C$2:C414,C414),"")</f>
        <v>0</v>
      </c>
      <c r="R414" s="29" t="str">
        <f t="shared" si="36"/>
        <v/>
      </c>
    </row>
    <row r="415" spans="7:18" ht="15.75" customHeight="1">
      <c r="G415" s="26">
        <f>SUMIF($C$2:C415,C415,$F$2:F415)</f>
        <v>0</v>
      </c>
      <c r="I415" s="7">
        <f t="shared" si="34"/>
        <v>0</v>
      </c>
      <c r="K415" s="6">
        <f t="shared" si="35"/>
        <v>0</v>
      </c>
      <c r="M415" s="6">
        <f>SUMIF($C$2:C415,C415,$K$2:K415)</f>
        <v>0</v>
      </c>
      <c r="N415" s="6">
        <f>IFERROR(VLOOKUP(C415,Kurse!$A$2:$B$101,2,FALSE()),0)</f>
        <v>0</v>
      </c>
      <c r="O415" s="28">
        <f t="shared" si="33"/>
        <v>0</v>
      </c>
      <c r="P415" s="27">
        <f>IF(ISNUMBER(O415),SUMIFS($O$2:O415,$C$2:C415,C415),"")</f>
        <v>0</v>
      </c>
      <c r="R415" s="29" t="str">
        <f t="shared" si="36"/>
        <v/>
      </c>
    </row>
    <row r="416" spans="7:18" ht="15.75" customHeight="1">
      <c r="G416" s="26">
        <f>SUMIF($C$2:C416,C416,$F$2:F416)</f>
        <v>0</v>
      </c>
      <c r="I416" s="7">
        <f t="shared" si="34"/>
        <v>0</v>
      </c>
      <c r="K416" s="6">
        <f t="shared" si="35"/>
        <v>0</v>
      </c>
      <c r="M416" s="6">
        <f>SUMIF($C$2:C416,C416,$K$2:K416)</f>
        <v>0</v>
      </c>
      <c r="N416" s="6">
        <f>IFERROR(VLOOKUP(C416,Kurse!$A$2:$B$101,2,FALSE()),0)</f>
        <v>0</v>
      </c>
      <c r="O416" s="28">
        <f t="shared" si="33"/>
        <v>0</v>
      </c>
      <c r="P416" s="27">
        <f>IF(ISNUMBER(O416),SUMIFS($O$2:O416,$C$2:C416,C416),"")</f>
        <v>0</v>
      </c>
      <c r="R416" s="29" t="str">
        <f t="shared" si="36"/>
        <v/>
      </c>
    </row>
    <row r="417" spans="7:18" ht="15.75" customHeight="1">
      <c r="G417" s="26">
        <f>SUMIF($C$2:C417,C417,$F$2:F417)</f>
        <v>0</v>
      </c>
      <c r="I417" s="7">
        <f t="shared" si="34"/>
        <v>0</v>
      </c>
      <c r="K417" s="6">
        <f t="shared" si="35"/>
        <v>0</v>
      </c>
      <c r="M417" s="6">
        <f>SUMIF($C$2:C417,C417,$K$2:K417)</f>
        <v>0</v>
      </c>
      <c r="N417" s="6">
        <f>IFERROR(VLOOKUP(C417,Kurse!$A$2:$B$101,2,FALSE()),0)</f>
        <v>0</v>
      </c>
      <c r="O417" s="28">
        <f t="shared" si="33"/>
        <v>0</v>
      </c>
      <c r="P417" s="27">
        <f>IF(ISNUMBER(O417),SUMIFS($O$2:O417,$C$2:C417,C417),"")</f>
        <v>0</v>
      </c>
      <c r="R417" s="29" t="str">
        <f t="shared" si="36"/>
        <v/>
      </c>
    </row>
    <row r="418" spans="7:18" ht="15.75" customHeight="1">
      <c r="G418" s="26">
        <f>SUMIF($C$2:C418,C418,$F$2:F418)</f>
        <v>0</v>
      </c>
      <c r="I418" s="7">
        <f t="shared" si="34"/>
        <v>0</v>
      </c>
      <c r="K418" s="6">
        <f t="shared" si="35"/>
        <v>0</v>
      </c>
      <c r="M418" s="6">
        <f>SUMIF($C$2:C418,C418,$K$2:K418)</f>
        <v>0</v>
      </c>
      <c r="N418" s="6">
        <f>IFERROR(VLOOKUP(C418,Kurse!$A$2:$B$101,2,FALSE()),0)</f>
        <v>0</v>
      </c>
      <c r="O418" s="28">
        <f t="shared" si="33"/>
        <v>0</v>
      </c>
      <c r="P418" s="27">
        <f>IF(ISNUMBER(O418),SUMIFS($O$2:O418,$C$2:C418,C418),"")</f>
        <v>0</v>
      </c>
      <c r="R418" s="29" t="str">
        <f t="shared" si="36"/>
        <v/>
      </c>
    </row>
    <row r="419" spans="7:18" ht="15.75" customHeight="1">
      <c r="G419" s="26">
        <f>SUMIF($C$2:C419,C419,$F$2:F419)</f>
        <v>0</v>
      </c>
      <c r="I419" s="7">
        <f t="shared" si="34"/>
        <v>0</v>
      </c>
      <c r="K419" s="6">
        <f t="shared" si="35"/>
        <v>0</v>
      </c>
      <c r="M419" s="6">
        <f>SUMIF($C$2:C419,C419,$K$2:K419)</f>
        <v>0</v>
      </c>
      <c r="N419" s="6">
        <f>IFERROR(VLOOKUP(C419,Kurse!$A$2:$B$101,2,FALSE()),0)</f>
        <v>0</v>
      </c>
      <c r="O419" s="28">
        <f t="shared" si="33"/>
        <v>0</v>
      </c>
      <c r="P419" s="27">
        <f>IF(ISNUMBER(O419),SUMIFS($O$2:O419,$C$2:C419,C419),"")</f>
        <v>0</v>
      </c>
      <c r="R419" s="29" t="str">
        <f t="shared" si="36"/>
        <v/>
      </c>
    </row>
    <row r="420" spans="7:18" ht="15.75" customHeight="1">
      <c r="G420" s="26">
        <f>SUMIF($C$2:C420,C420,$F$2:F420)</f>
        <v>0</v>
      </c>
      <c r="I420" s="7">
        <f t="shared" si="34"/>
        <v>0</v>
      </c>
      <c r="K420" s="6">
        <f t="shared" si="35"/>
        <v>0</v>
      </c>
      <c r="M420" s="6">
        <f>SUMIF($C$2:C420,C420,$K$2:K420)</f>
        <v>0</v>
      </c>
      <c r="N420" s="6">
        <f>IFERROR(VLOOKUP(C420,Kurse!$A$2:$B$101,2,FALSE()),0)</f>
        <v>0</v>
      </c>
      <c r="O420" s="28">
        <f t="shared" ref="O420:O483" si="37">IF(E420="Transfer – Out",0,F420*N420)</f>
        <v>0</v>
      </c>
      <c r="P420" s="27">
        <f>IF(ISNUMBER(O420),SUMIFS($O$2:O420,$C$2:C420,C420),"")</f>
        <v>0</v>
      </c>
      <c r="R420" s="29" t="str">
        <f t="shared" si="36"/>
        <v/>
      </c>
    </row>
    <row r="421" spans="7:18" ht="15.75" customHeight="1">
      <c r="G421" s="26">
        <f>SUMIF($C$2:C421,C421,$F$2:F421)</f>
        <v>0</v>
      </c>
      <c r="I421" s="7">
        <f t="shared" si="34"/>
        <v>0</v>
      </c>
      <c r="K421" s="6">
        <f t="shared" si="35"/>
        <v>0</v>
      </c>
      <c r="M421" s="6">
        <f>SUMIF($C$2:C421,C421,$K$2:K421)</f>
        <v>0</v>
      </c>
      <c r="N421" s="6">
        <f>IFERROR(VLOOKUP(C421,Kurse!$A$2:$B$101,2,FALSE()),0)</f>
        <v>0</v>
      </c>
      <c r="O421" s="28">
        <f t="shared" si="37"/>
        <v>0</v>
      </c>
      <c r="P421" s="27">
        <f>IF(ISNUMBER(O421),SUMIFS($O$2:O421,$C$2:C421,C421),"")</f>
        <v>0</v>
      </c>
      <c r="R421" s="29" t="str">
        <f t="shared" si="36"/>
        <v/>
      </c>
    </row>
    <row r="422" spans="7:18" ht="15.75" customHeight="1">
      <c r="G422" s="26">
        <f>SUMIF($C$2:C422,C422,$F$2:F422)</f>
        <v>0</v>
      </c>
      <c r="I422" s="7">
        <f t="shared" si="34"/>
        <v>0</v>
      </c>
      <c r="K422" s="6">
        <f t="shared" si="35"/>
        <v>0</v>
      </c>
      <c r="M422" s="6">
        <f>SUMIF($C$2:C422,C422,$K$2:K422)</f>
        <v>0</v>
      </c>
      <c r="N422" s="6">
        <f>IFERROR(VLOOKUP(C422,Kurse!$A$2:$B$101,2,FALSE()),0)</f>
        <v>0</v>
      </c>
      <c r="O422" s="28">
        <f t="shared" si="37"/>
        <v>0</v>
      </c>
      <c r="P422" s="27">
        <f>IF(ISNUMBER(O422),SUMIFS($O$2:O422,$C$2:C422,C422),"")</f>
        <v>0</v>
      </c>
      <c r="R422" s="29" t="str">
        <f t="shared" si="36"/>
        <v/>
      </c>
    </row>
    <row r="423" spans="7:18" ht="15.75" customHeight="1">
      <c r="G423" s="26">
        <f>SUMIF($C$2:C423,C423,$F$2:F423)</f>
        <v>0</v>
      </c>
      <c r="I423" s="7">
        <f t="shared" si="34"/>
        <v>0</v>
      </c>
      <c r="K423" s="6">
        <f t="shared" si="35"/>
        <v>0</v>
      </c>
      <c r="M423" s="6">
        <f>SUMIF($C$2:C423,C423,$K$2:K423)</f>
        <v>0</v>
      </c>
      <c r="N423" s="6">
        <f>IFERROR(VLOOKUP(C423,Kurse!$A$2:$B$101,2,FALSE()),0)</f>
        <v>0</v>
      </c>
      <c r="O423" s="28">
        <f t="shared" si="37"/>
        <v>0</v>
      </c>
      <c r="P423" s="27">
        <f>IF(ISNUMBER(O423),SUMIFS($O$2:O423,$C$2:C423,C423),"")</f>
        <v>0</v>
      </c>
      <c r="R423" s="29" t="str">
        <f t="shared" si="36"/>
        <v/>
      </c>
    </row>
    <row r="424" spans="7:18" ht="15.75" customHeight="1">
      <c r="G424" s="26">
        <f>SUMIF($C$2:C424,C424,$F$2:F424)</f>
        <v>0</v>
      </c>
      <c r="I424" s="7">
        <f t="shared" si="34"/>
        <v>0</v>
      </c>
      <c r="K424" s="6">
        <f t="shared" si="35"/>
        <v>0</v>
      </c>
      <c r="M424" s="6">
        <f>SUMIF($C$2:C424,C424,$K$2:K424)</f>
        <v>0</v>
      </c>
      <c r="N424" s="6">
        <f>IFERROR(VLOOKUP(C424,Kurse!$A$2:$B$101,2,FALSE()),0)</f>
        <v>0</v>
      </c>
      <c r="O424" s="28">
        <f t="shared" si="37"/>
        <v>0</v>
      </c>
      <c r="P424" s="27">
        <f>IF(ISNUMBER(O424),SUMIFS($O$2:O424,$C$2:C424,C424),"")</f>
        <v>0</v>
      </c>
      <c r="R424" s="29" t="str">
        <f t="shared" si="36"/>
        <v/>
      </c>
    </row>
    <row r="425" spans="7:18" ht="15.75" customHeight="1">
      <c r="G425" s="26">
        <f>SUMIF($C$2:C425,C425,$F$2:F425)</f>
        <v>0</v>
      </c>
      <c r="I425" s="7">
        <f t="shared" si="34"/>
        <v>0</v>
      </c>
      <c r="K425" s="6">
        <f t="shared" si="35"/>
        <v>0</v>
      </c>
      <c r="M425" s="6">
        <f>SUMIF($C$2:C425,C425,$K$2:K425)</f>
        <v>0</v>
      </c>
      <c r="N425" s="6">
        <f>IFERROR(VLOOKUP(C425,Kurse!$A$2:$B$101,2,FALSE()),0)</f>
        <v>0</v>
      </c>
      <c r="O425" s="28">
        <f t="shared" si="37"/>
        <v>0</v>
      </c>
      <c r="P425" s="27">
        <f>IF(ISNUMBER(O425),SUMIFS($O$2:O425,$C$2:C425,C425),"")</f>
        <v>0</v>
      </c>
      <c r="R425" s="29" t="str">
        <f t="shared" si="36"/>
        <v/>
      </c>
    </row>
    <row r="426" spans="7:18" ht="15.75" customHeight="1">
      <c r="G426" s="26">
        <f>SUMIF($C$2:C426,C426,$F$2:F426)</f>
        <v>0</v>
      </c>
      <c r="I426" s="7">
        <f t="shared" si="34"/>
        <v>0</v>
      </c>
      <c r="K426" s="6">
        <f t="shared" si="35"/>
        <v>0</v>
      </c>
      <c r="M426" s="6">
        <f>SUMIF($C$2:C426,C426,$K$2:K426)</f>
        <v>0</v>
      </c>
      <c r="N426" s="6">
        <f>IFERROR(VLOOKUP(C426,Kurse!$A$2:$B$101,2,FALSE()),0)</f>
        <v>0</v>
      </c>
      <c r="O426" s="28">
        <f t="shared" si="37"/>
        <v>0</v>
      </c>
      <c r="P426" s="27">
        <f>IF(ISNUMBER(O426),SUMIFS($O$2:O426,$C$2:C426,C426),"")</f>
        <v>0</v>
      </c>
      <c r="R426" s="29" t="str">
        <f t="shared" si="36"/>
        <v/>
      </c>
    </row>
    <row r="427" spans="7:18" ht="15.75" customHeight="1">
      <c r="G427" s="26">
        <f>SUMIF($C$2:C427,C427,$F$2:F427)</f>
        <v>0</v>
      </c>
      <c r="I427" s="7">
        <f t="shared" si="34"/>
        <v>0</v>
      </c>
      <c r="K427" s="6">
        <f t="shared" si="35"/>
        <v>0</v>
      </c>
      <c r="M427" s="6">
        <f>SUMIF($C$2:C427,C427,$K$2:K427)</f>
        <v>0</v>
      </c>
      <c r="N427" s="6">
        <f>IFERROR(VLOOKUP(C427,Kurse!$A$2:$B$101,2,FALSE()),0)</f>
        <v>0</v>
      </c>
      <c r="O427" s="28">
        <f t="shared" si="37"/>
        <v>0</v>
      </c>
      <c r="P427" s="27">
        <f>IF(ISNUMBER(O427),SUMIFS($O$2:O427,$C$2:C427,C427),"")</f>
        <v>0</v>
      </c>
      <c r="R427" s="29" t="str">
        <f t="shared" si="36"/>
        <v/>
      </c>
    </row>
    <row r="428" spans="7:18" ht="15.75" customHeight="1">
      <c r="G428" s="26">
        <f>SUMIF($C$2:C428,C428,$F$2:F428)</f>
        <v>0</v>
      </c>
      <c r="I428" s="7">
        <f t="shared" si="34"/>
        <v>0</v>
      </c>
      <c r="K428" s="6">
        <f t="shared" si="35"/>
        <v>0</v>
      </c>
      <c r="M428" s="6">
        <f>SUMIF($C$2:C428,C428,$K$2:K428)</f>
        <v>0</v>
      </c>
      <c r="N428" s="6">
        <f>IFERROR(VLOOKUP(C428,Kurse!$A$2:$B$101,2,FALSE()),0)</f>
        <v>0</v>
      </c>
      <c r="O428" s="28">
        <f t="shared" si="37"/>
        <v>0</v>
      </c>
      <c r="P428" s="27">
        <f>IF(ISNUMBER(O428),SUMIFS($O$2:O428,$C$2:C428,C428),"")</f>
        <v>0</v>
      </c>
      <c r="R428" s="29" t="str">
        <f t="shared" si="36"/>
        <v/>
      </c>
    </row>
    <row r="429" spans="7:18" ht="15.75" customHeight="1">
      <c r="G429" s="26">
        <f>SUMIF($C$2:C429,C429,$F$2:F429)</f>
        <v>0</v>
      </c>
      <c r="I429" s="7">
        <f t="shared" si="34"/>
        <v>0</v>
      </c>
      <c r="K429" s="6">
        <f t="shared" si="35"/>
        <v>0</v>
      </c>
      <c r="M429" s="6">
        <f>SUMIF($C$2:C429,C429,$K$2:K429)</f>
        <v>0</v>
      </c>
      <c r="N429" s="6">
        <f>IFERROR(VLOOKUP(C429,Kurse!$A$2:$B$101,2,FALSE()),0)</f>
        <v>0</v>
      </c>
      <c r="O429" s="28">
        <f t="shared" si="37"/>
        <v>0</v>
      </c>
      <c r="P429" s="27">
        <f>IF(ISNUMBER(O429),SUMIFS($O$2:O429,$C$2:C429,C429),"")</f>
        <v>0</v>
      </c>
      <c r="R429" s="29" t="str">
        <f t="shared" si="36"/>
        <v/>
      </c>
    </row>
    <row r="430" spans="7:18" ht="15.75" customHeight="1">
      <c r="G430" s="26">
        <f>SUMIF($C$2:C430,C430,$F$2:F430)</f>
        <v>0</v>
      </c>
      <c r="I430" s="7">
        <f t="shared" si="34"/>
        <v>0</v>
      </c>
      <c r="K430" s="6">
        <f t="shared" si="35"/>
        <v>0</v>
      </c>
      <c r="M430" s="6">
        <f>SUMIF($C$2:C430,C430,$K$2:K430)</f>
        <v>0</v>
      </c>
      <c r="N430" s="6">
        <f>IFERROR(VLOOKUP(C430,Kurse!$A$2:$B$101,2,FALSE()),0)</f>
        <v>0</v>
      </c>
      <c r="O430" s="28">
        <f t="shared" si="37"/>
        <v>0</v>
      </c>
      <c r="P430" s="27">
        <f>IF(ISNUMBER(O430),SUMIFS($O$2:O430,$C$2:C430,C430),"")</f>
        <v>0</v>
      </c>
      <c r="R430" s="29" t="str">
        <f t="shared" si="36"/>
        <v/>
      </c>
    </row>
    <row r="431" spans="7:18" ht="15.75" customHeight="1">
      <c r="G431" s="26">
        <f>SUMIF($C$2:C431,C431,$F$2:F431)</f>
        <v>0</v>
      </c>
      <c r="I431" s="7">
        <f t="shared" si="34"/>
        <v>0</v>
      </c>
      <c r="K431" s="6">
        <f t="shared" si="35"/>
        <v>0</v>
      </c>
      <c r="M431" s="6">
        <f>SUMIF($C$2:C431,C431,$K$2:K431)</f>
        <v>0</v>
      </c>
      <c r="N431" s="6">
        <f>IFERROR(VLOOKUP(C431,Kurse!$A$2:$B$101,2,FALSE()),0)</f>
        <v>0</v>
      </c>
      <c r="O431" s="28">
        <f t="shared" si="37"/>
        <v>0</v>
      </c>
      <c r="P431" s="27">
        <f>IF(ISNUMBER(O431),SUMIFS($O$2:O431,$C$2:C431,C431),"")</f>
        <v>0</v>
      </c>
      <c r="R431" s="29" t="str">
        <f t="shared" si="36"/>
        <v/>
      </c>
    </row>
    <row r="432" spans="7:18" ht="15.75" customHeight="1">
      <c r="G432" s="26">
        <f>SUMIF($C$2:C432,C432,$F$2:F432)</f>
        <v>0</v>
      </c>
      <c r="I432" s="7">
        <f t="shared" si="34"/>
        <v>0</v>
      </c>
      <c r="K432" s="6">
        <f t="shared" si="35"/>
        <v>0</v>
      </c>
      <c r="M432" s="6">
        <f>SUMIF($C$2:C432,C432,$K$2:K432)</f>
        <v>0</v>
      </c>
      <c r="N432" s="6">
        <f>IFERROR(VLOOKUP(C432,Kurse!$A$2:$B$101,2,FALSE()),0)</f>
        <v>0</v>
      </c>
      <c r="O432" s="28">
        <f t="shared" si="37"/>
        <v>0</v>
      </c>
      <c r="P432" s="27">
        <f>IF(ISNUMBER(O432),SUMIFS($O$2:O432,$C$2:C432,C432),"")</f>
        <v>0</v>
      </c>
      <c r="R432" s="29" t="str">
        <f t="shared" si="36"/>
        <v/>
      </c>
    </row>
    <row r="433" spans="7:18" ht="15.75" customHeight="1">
      <c r="G433" s="26">
        <f>SUMIF($C$2:C433,C433,$F$2:F433)</f>
        <v>0</v>
      </c>
      <c r="I433" s="7">
        <f t="shared" si="34"/>
        <v>0</v>
      </c>
      <c r="K433" s="6">
        <f t="shared" si="35"/>
        <v>0</v>
      </c>
      <c r="M433" s="6">
        <f>SUMIF($C$2:C433,C433,$K$2:K433)</f>
        <v>0</v>
      </c>
      <c r="N433" s="6">
        <f>IFERROR(VLOOKUP(C433,Kurse!$A$2:$B$101,2,FALSE()),0)</f>
        <v>0</v>
      </c>
      <c r="O433" s="28">
        <f t="shared" si="37"/>
        <v>0</v>
      </c>
      <c r="P433" s="27">
        <f>IF(ISNUMBER(O433),SUMIFS($O$2:O433,$C$2:C433,C433),"")</f>
        <v>0</v>
      </c>
      <c r="R433" s="29" t="str">
        <f t="shared" si="36"/>
        <v/>
      </c>
    </row>
    <row r="434" spans="7:18" ht="15.75" customHeight="1">
      <c r="G434" s="26">
        <f>SUMIF($C$2:C434,C434,$F$2:F434)</f>
        <v>0</v>
      </c>
      <c r="I434" s="7">
        <f t="shared" si="34"/>
        <v>0</v>
      </c>
      <c r="K434" s="6">
        <f t="shared" si="35"/>
        <v>0</v>
      </c>
      <c r="M434" s="6">
        <f>SUMIF($C$2:C434,C434,$K$2:K434)</f>
        <v>0</v>
      </c>
      <c r="N434" s="6">
        <f>IFERROR(VLOOKUP(C434,Kurse!$A$2:$B$101,2,FALSE()),0)</f>
        <v>0</v>
      </c>
      <c r="O434" s="28">
        <f t="shared" si="37"/>
        <v>0</v>
      </c>
      <c r="P434" s="27">
        <f>IF(ISNUMBER(O434),SUMIFS($O$2:O434,$C$2:C434,C434),"")</f>
        <v>0</v>
      </c>
      <c r="R434" s="29" t="str">
        <f t="shared" si="36"/>
        <v/>
      </c>
    </row>
    <row r="435" spans="7:18" ht="15.75" customHeight="1">
      <c r="G435" s="26">
        <f>SUMIF($C$2:C435,C435,$F$2:F435)</f>
        <v>0</v>
      </c>
      <c r="I435" s="7">
        <f t="shared" si="34"/>
        <v>0</v>
      </c>
      <c r="K435" s="6">
        <f t="shared" si="35"/>
        <v>0</v>
      </c>
      <c r="M435" s="6">
        <f>SUMIF($C$2:C435,C435,$K$2:K435)</f>
        <v>0</v>
      </c>
      <c r="N435" s="6">
        <f>IFERROR(VLOOKUP(C435,Kurse!$A$2:$B$101,2,FALSE()),0)</f>
        <v>0</v>
      </c>
      <c r="O435" s="28">
        <f t="shared" si="37"/>
        <v>0</v>
      </c>
      <c r="P435" s="27">
        <f>IF(ISNUMBER(O435),SUMIFS($O$2:O435,$C$2:C435,C435),"")</f>
        <v>0</v>
      </c>
      <c r="R435" s="29" t="str">
        <f t="shared" si="36"/>
        <v/>
      </c>
    </row>
    <row r="436" spans="7:18" ht="15.75" customHeight="1">
      <c r="G436" s="26">
        <f>SUMIF($C$2:C436,C436,$F$2:F436)</f>
        <v>0</v>
      </c>
      <c r="I436" s="7">
        <f t="shared" si="34"/>
        <v>0</v>
      </c>
      <c r="K436" s="6">
        <f t="shared" si="35"/>
        <v>0</v>
      </c>
      <c r="M436" s="6">
        <f>SUMIF($C$2:C436,C436,$K$2:K436)</f>
        <v>0</v>
      </c>
      <c r="N436" s="6">
        <f>IFERROR(VLOOKUP(C436,Kurse!$A$2:$B$101,2,FALSE()),0)</f>
        <v>0</v>
      </c>
      <c r="O436" s="28">
        <f t="shared" si="37"/>
        <v>0</v>
      </c>
      <c r="P436" s="27">
        <f>IF(ISNUMBER(O436),SUMIFS($O$2:O436,$C$2:C436,C436),"")</f>
        <v>0</v>
      </c>
      <c r="R436" s="29" t="str">
        <f t="shared" si="36"/>
        <v/>
      </c>
    </row>
    <row r="437" spans="7:18" ht="15.75" customHeight="1">
      <c r="G437" s="26">
        <f>SUMIF($C$2:C437,C437,$F$2:F437)</f>
        <v>0</v>
      </c>
      <c r="I437" s="7">
        <f t="shared" si="34"/>
        <v>0</v>
      </c>
      <c r="K437" s="6">
        <f t="shared" si="35"/>
        <v>0</v>
      </c>
      <c r="M437" s="6">
        <f>SUMIF($C$2:C437,C437,$K$2:K437)</f>
        <v>0</v>
      </c>
      <c r="N437" s="6">
        <f>IFERROR(VLOOKUP(C437,Kurse!$A$2:$B$101,2,FALSE()),0)</f>
        <v>0</v>
      </c>
      <c r="O437" s="28">
        <f t="shared" si="37"/>
        <v>0</v>
      </c>
      <c r="P437" s="27">
        <f>IF(ISNUMBER(O437),SUMIFS($O$2:O437,$C$2:C437,C437),"")</f>
        <v>0</v>
      </c>
      <c r="R437" s="29" t="str">
        <f t="shared" si="36"/>
        <v/>
      </c>
    </row>
    <row r="438" spans="7:18" ht="15.75" customHeight="1">
      <c r="G438" s="26">
        <f>SUMIF($C$2:C438,C438,$F$2:F438)</f>
        <v>0</v>
      </c>
      <c r="I438" s="7">
        <f t="shared" si="34"/>
        <v>0</v>
      </c>
      <c r="K438" s="6">
        <f t="shared" si="35"/>
        <v>0</v>
      </c>
      <c r="M438" s="6">
        <f>SUMIF($C$2:C438,C438,$K$2:K438)</f>
        <v>0</v>
      </c>
      <c r="N438" s="6">
        <f>IFERROR(VLOOKUP(C438,Kurse!$A$2:$B$101,2,FALSE()),0)</f>
        <v>0</v>
      </c>
      <c r="O438" s="28">
        <f t="shared" si="37"/>
        <v>0</v>
      </c>
      <c r="P438" s="27">
        <f>IF(ISNUMBER(O438),SUMIFS($O$2:O438,$C$2:C438,C438),"")</f>
        <v>0</v>
      </c>
      <c r="R438" s="29" t="str">
        <f t="shared" si="36"/>
        <v/>
      </c>
    </row>
    <row r="439" spans="7:18" ht="15.75" customHeight="1">
      <c r="G439" s="26">
        <f>SUMIF($C$2:C439,C439,$F$2:F439)</f>
        <v>0</v>
      </c>
      <c r="I439" s="7">
        <f t="shared" si="34"/>
        <v>0</v>
      </c>
      <c r="K439" s="6">
        <f t="shared" si="35"/>
        <v>0</v>
      </c>
      <c r="M439" s="6">
        <f>SUMIF($C$2:C439,C439,$K$2:K439)</f>
        <v>0</v>
      </c>
      <c r="N439" s="6">
        <f>IFERROR(VLOOKUP(C439,Kurse!$A$2:$B$101,2,FALSE()),0)</f>
        <v>0</v>
      </c>
      <c r="O439" s="28">
        <f t="shared" si="37"/>
        <v>0</v>
      </c>
      <c r="P439" s="27">
        <f>IF(ISNUMBER(O439),SUMIFS($O$2:O439,$C$2:C439,C439),"")</f>
        <v>0</v>
      </c>
      <c r="R439" s="29" t="str">
        <f t="shared" si="36"/>
        <v/>
      </c>
    </row>
    <row r="440" spans="7:18" ht="15.75" customHeight="1">
      <c r="G440" s="26">
        <f>SUMIF($C$2:C440,C440,$F$2:F440)</f>
        <v>0</v>
      </c>
      <c r="I440" s="7">
        <f t="shared" si="34"/>
        <v>0</v>
      </c>
      <c r="K440" s="6">
        <f t="shared" si="35"/>
        <v>0</v>
      </c>
      <c r="M440" s="6">
        <f>SUMIF($C$2:C440,C440,$K$2:K440)</f>
        <v>0</v>
      </c>
      <c r="N440" s="6">
        <f>IFERROR(VLOOKUP(C440,Kurse!$A$2:$B$101,2,FALSE()),0)</f>
        <v>0</v>
      </c>
      <c r="O440" s="28">
        <f t="shared" si="37"/>
        <v>0</v>
      </c>
      <c r="P440" s="27">
        <f>IF(ISNUMBER(O440),SUMIFS($O$2:O440,$C$2:C440,C440),"")</f>
        <v>0</v>
      </c>
      <c r="R440" s="29" t="str">
        <f t="shared" si="36"/>
        <v/>
      </c>
    </row>
    <row r="441" spans="7:18" ht="15.75" customHeight="1">
      <c r="G441" s="26">
        <f>SUMIF($C$2:C441,C441,$F$2:F441)</f>
        <v>0</v>
      </c>
      <c r="I441" s="7">
        <f t="shared" si="34"/>
        <v>0</v>
      </c>
      <c r="K441" s="6">
        <f t="shared" si="35"/>
        <v>0</v>
      </c>
      <c r="M441" s="6">
        <f>SUMIF($C$2:C441,C441,$K$2:K441)</f>
        <v>0</v>
      </c>
      <c r="N441" s="6">
        <f>IFERROR(VLOOKUP(C441,Kurse!$A$2:$B$101,2,FALSE()),0)</f>
        <v>0</v>
      </c>
      <c r="O441" s="28">
        <f t="shared" si="37"/>
        <v>0</v>
      </c>
      <c r="P441" s="27">
        <f>IF(ISNUMBER(O441),SUMIFS($O$2:O441,$C$2:C441,C441),"")</f>
        <v>0</v>
      </c>
      <c r="R441" s="29" t="str">
        <f t="shared" si="36"/>
        <v/>
      </c>
    </row>
    <row r="442" spans="7:18" ht="15.75" customHeight="1">
      <c r="G442" s="26">
        <f>SUMIF($C$2:C442,C442,$F$2:F442)</f>
        <v>0</v>
      </c>
      <c r="I442" s="7">
        <f t="shared" si="34"/>
        <v>0</v>
      </c>
      <c r="K442" s="6">
        <f t="shared" si="35"/>
        <v>0</v>
      </c>
      <c r="M442" s="6">
        <f>SUMIF($C$2:C442,C442,$K$2:K442)</f>
        <v>0</v>
      </c>
      <c r="N442" s="6">
        <f>IFERROR(VLOOKUP(C442,Kurse!$A$2:$B$101,2,FALSE()),0)</f>
        <v>0</v>
      </c>
      <c r="O442" s="28">
        <f t="shared" si="37"/>
        <v>0</v>
      </c>
      <c r="P442" s="27">
        <f>IF(ISNUMBER(O442),SUMIFS($O$2:O442,$C$2:C442,C442),"")</f>
        <v>0</v>
      </c>
      <c r="R442" s="29" t="str">
        <f t="shared" si="36"/>
        <v/>
      </c>
    </row>
    <row r="443" spans="7:18" ht="15.75" customHeight="1">
      <c r="G443" s="26">
        <f>SUMIF($C$2:C443,C443,$F$2:F443)</f>
        <v>0</v>
      </c>
      <c r="I443" s="7">
        <f t="shared" si="34"/>
        <v>0</v>
      </c>
      <c r="K443" s="6">
        <f t="shared" si="35"/>
        <v>0</v>
      </c>
      <c r="M443" s="6">
        <f>SUMIF($C$2:C443,C443,$K$2:K443)</f>
        <v>0</v>
      </c>
      <c r="N443" s="6">
        <f>IFERROR(VLOOKUP(C443,Kurse!$A$2:$B$101,2,FALSE()),0)</f>
        <v>0</v>
      </c>
      <c r="O443" s="28">
        <f t="shared" si="37"/>
        <v>0</v>
      </c>
      <c r="P443" s="27">
        <f>IF(ISNUMBER(O443),SUMIFS($O$2:O443,$C$2:C443,C443),"")</f>
        <v>0</v>
      </c>
      <c r="R443" s="29" t="str">
        <f t="shared" si="36"/>
        <v/>
      </c>
    </row>
    <row r="444" spans="7:18" ht="15.75" customHeight="1">
      <c r="G444" s="26">
        <f>SUMIF($C$2:C444,C444,$F$2:F444)</f>
        <v>0</v>
      </c>
      <c r="I444" s="7">
        <f t="shared" si="34"/>
        <v>0</v>
      </c>
      <c r="K444" s="6">
        <f t="shared" si="35"/>
        <v>0</v>
      </c>
      <c r="M444" s="6">
        <f>SUMIF($C$2:C444,C444,$K$2:K444)</f>
        <v>0</v>
      </c>
      <c r="N444" s="6">
        <f>IFERROR(VLOOKUP(C444,Kurse!$A$2:$B$101,2,FALSE()),0)</f>
        <v>0</v>
      </c>
      <c r="O444" s="28">
        <f t="shared" si="37"/>
        <v>0</v>
      </c>
      <c r="P444" s="27">
        <f>IF(ISNUMBER(O444),SUMIFS($O$2:O444,$C$2:C444,C444),"")</f>
        <v>0</v>
      </c>
      <c r="R444" s="29" t="str">
        <f t="shared" si="36"/>
        <v/>
      </c>
    </row>
    <row r="445" spans="7:18" ht="15.75" customHeight="1">
      <c r="G445" s="26">
        <f>SUMIF($C$2:C445,C445,$F$2:F445)</f>
        <v>0</v>
      </c>
      <c r="I445" s="7">
        <f t="shared" si="34"/>
        <v>0</v>
      </c>
      <c r="K445" s="6">
        <f t="shared" si="35"/>
        <v>0</v>
      </c>
      <c r="M445" s="6">
        <f>SUMIF($C$2:C445,C445,$K$2:K445)</f>
        <v>0</v>
      </c>
      <c r="N445" s="6">
        <f>IFERROR(VLOOKUP(C445,Kurse!$A$2:$B$101,2,FALSE()),0)</f>
        <v>0</v>
      </c>
      <c r="O445" s="28">
        <f t="shared" si="37"/>
        <v>0</v>
      </c>
      <c r="P445" s="27">
        <f>IF(ISNUMBER(O445),SUMIFS($O$2:O445,$C$2:C445,C445),"")</f>
        <v>0</v>
      </c>
      <c r="R445" s="29" t="str">
        <f t="shared" si="36"/>
        <v/>
      </c>
    </row>
    <row r="446" spans="7:18" ht="15.75" customHeight="1">
      <c r="G446" s="26">
        <f>SUMIF($C$2:C446,C446,$F$2:F446)</f>
        <v>0</v>
      </c>
      <c r="I446" s="7">
        <f t="shared" si="34"/>
        <v>0</v>
      </c>
      <c r="K446" s="6">
        <f t="shared" si="35"/>
        <v>0</v>
      </c>
      <c r="M446" s="6">
        <f>SUMIF($C$2:C446,C446,$K$2:K446)</f>
        <v>0</v>
      </c>
      <c r="N446" s="6">
        <f>IFERROR(VLOOKUP(C446,Kurse!$A$2:$B$101,2,FALSE()),0)</f>
        <v>0</v>
      </c>
      <c r="O446" s="28">
        <f t="shared" si="37"/>
        <v>0</v>
      </c>
      <c r="P446" s="27">
        <f>IF(ISNUMBER(O446),SUMIFS($O$2:O446,$C$2:C446,C446),"")</f>
        <v>0</v>
      </c>
      <c r="R446" s="29" t="str">
        <f t="shared" si="36"/>
        <v/>
      </c>
    </row>
    <row r="447" spans="7:18" ht="15.75" customHeight="1">
      <c r="G447" s="26">
        <f>SUMIF($C$2:C447,C447,$F$2:F447)</f>
        <v>0</v>
      </c>
      <c r="I447" s="7">
        <f t="shared" si="34"/>
        <v>0</v>
      </c>
      <c r="K447" s="6">
        <f t="shared" si="35"/>
        <v>0</v>
      </c>
      <c r="M447" s="6">
        <f>SUMIF($C$2:C447,C447,$K$2:K447)</f>
        <v>0</v>
      </c>
      <c r="N447" s="6">
        <f>IFERROR(VLOOKUP(C447,Kurse!$A$2:$B$101,2,FALSE()),0)</f>
        <v>0</v>
      </c>
      <c r="O447" s="28">
        <f t="shared" si="37"/>
        <v>0</v>
      </c>
      <c r="P447" s="27">
        <f>IF(ISNUMBER(O447),SUMIFS($O$2:O447,$C$2:C447,C447),"")</f>
        <v>0</v>
      </c>
      <c r="R447" s="29" t="str">
        <f t="shared" si="36"/>
        <v/>
      </c>
    </row>
    <row r="448" spans="7:18" ht="15.75" customHeight="1">
      <c r="G448" s="26">
        <f>SUMIF($C$2:C448,C448,$F$2:F448)</f>
        <v>0</v>
      </c>
      <c r="I448" s="7">
        <f t="shared" si="34"/>
        <v>0</v>
      </c>
      <c r="K448" s="6">
        <f t="shared" si="35"/>
        <v>0</v>
      </c>
      <c r="M448" s="6">
        <f>SUMIF($C$2:C448,C448,$K$2:K448)</f>
        <v>0</v>
      </c>
      <c r="N448" s="6">
        <f>IFERROR(VLOOKUP(C448,Kurse!$A$2:$B$101,2,FALSE()),0)</f>
        <v>0</v>
      </c>
      <c r="O448" s="28">
        <f t="shared" si="37"/>
        <v>0</v>
      </c>
      <c r="P448" s="27">
        <f>IF(ISNUMBER(O448),SUMIFS($O$2:O448,$C$2:C448,C448),"")</f>
        <v>0</v>
      </c>
      <c r="R448" s="29" t="str">
        <f t="shared" si="36"/>
        <v/>
      </c>
    </row>
    <row r="449" spans="7:18" ht="15.75" customHeight="1">
      <c r="G449" s="26">
        <f>SUMIF($C$2:C449,C449,$F$2:F449)</f>
        <v>0</v>
      </c>
      <c r="I449" s="7">
        <f t="shared" si="34"/>
        <v>0</v>
      </c>
      <c r="K449" s="6">
        <f t="shared" si="35"/>
        <v>0</v>
      </c>
      <c r="M449" s="6">
        <f>SUMIF($C$2:C449,C449,$K$2:K449)</f>
        <v>0</v>
      </c>
      <c r="N449" s="6">
        <f>IFERROR(VLOOKUP(C449,Kurse!$A$2:$B$101,2,FALSE()),0)</f>
        <v>0</v>
      </c>
      <c r="O449" s="28">
        <f t="shared" si="37"/>
        <v>0</v>
      </c>
      <c r="P449" s="27">
        <f>IF(ISNUMBER(O449),SUMIFS($O$2:O449,$C$2:C449,C449),"")</f>
        <v>0</v>
      </c>
      <c r="R449" s="29" t="str">
        <f t="shared" si="36"/>
        <v/>
      </c>
    </row>
    <row r="450" spans="7:18" ht="15.75" customHeight="1">
      <c r="G450" s="26">
        <f>SUMIF($C$2:C450,C450,$F$2:F450)</f>
        <v>0</v>
      </c>
      <c r="I450" s="7">
        <f t="shared" ref="I450:I513" si="38">F450*H450</f>
        <v>0</v>
      </c>
      <c r="K450" s="6">
        <f t="shared" ref="K450:K513" si="39">IF(E450="Buy",I450+J450,IF(E450="Sell",I450-J450,IF(E450="Transfer – Out",J450,0)))</f>
        <v>0</v>
      </c>
      <c r="M450" s="6">
        <f>SUMIF($C$2:C450,C450,$K$2:K450)</f>
        <v>0</v>
      </c>
      <c r="N450" s="6">
        <f>IFERROR(VLOOKUP(C450,Kurse!$A$2:$B$101,2,FALSE()),0)</f>
        <v>0</v>
      </c>
      <c r="O450" s="28">
        <f t="shared" si="37"/>
        <v>0</v>
      </c>
      <c r="P450" s="27">
        <f>IF(ISNUMBER(O450),SUMIFS($O$2:O450,$C$2:C450,C450),"")</f>
        <v>0</v>
      </c>
      <c r="R450" s="29" t="str">
        <f t="shared" ref="R450:R513" si="40">IF(OR(NOT(ISNUMBER(O450)),NOT(ISNUMBER(K450)),K450=0),"",IF(O450=0,0,(O450-K450)/K450))</f>
        <v/>
      </c>
    </row>
    <row r="451" spans="7:18" ht="15.75" customHeight="1">
      <c r="G451" s="26">
        <f>SUMIF($C$2:C451,C451,$F$2:F451)</f>
        <v>0</v>
      </c>
      <c r="I451" s="7">
        <f t="shared" si="38"/>
        <v>0</v>
      </c>
      <c r="K451" s="6">
        <f t="shared" si="39"/>
        <v>0</v>
      </c>
      <c r="M451" s="6">
        <f>SUMIF($C$2:C451,C451,$K$2:K451)</f>
        <v>0</v>
      </c>
      <c r="N451" s="6">
        <f>IFERROR(VLOOKUP(C451,Kurse!$A$2:$B$101,2,FALSE()),0)</f>
        <v>0</v>
      </c>
      <c r="O451" s="28">
        <f t="shared" si="37"/>
        <v>0</v>
      </c>
      <c r="P451" s="27">
        <f>IF(ISNUMBER(O451),SUMIFS($O$2:O451,$C$2:C451,C451),"")</f>
        <v>0</v>
      </c>
      <c r="R451" s="29" t="str">
        <f t="shared" si="40"/>
        <v/>
      </c>
    </row>
    <row r="452" spans="7:18" ht="15.75" customHeight="1">
      <c r="G452" s="26">
        <f>SUMIF($C$2:C452,C452,$F$2:F452)</f>
        <v>0</v>
      </c>
      <c r="I452" s="7">
        <f t="shared" si="38"/>
        <v>0</v>
      </c>
      <c r="K452" s="6">
        <f t="shared" si="39"/>
        <v>0</v>
      </c>
      <c r="M452" s="6">
        <f>SUMIF($C$2:C452,C452,$K$2:K452)</f>
        <v>0</v>
      </c>
      <c r="N452" s="6">
        <f>IFERROR(VLOOKUP(C452,Kurse!$A$2:$B$101,2,FALSE()),0)</f>
        <v>0</v>
      </c>
      <c r="O452" s="28">
        <f t="shared" si="37"/>
        <v>0</v>
      </c>
      <c r="P452" s="27">
        <f>IF(ISNUMBER(O452),SUMIFS($O$2:O452,$C$2:C452,C452),"")</f>
        <v>0</v>
      </c>
      <c r="R452" s="29" t="str">
        <f t="shared" si="40"/>
        <v/>
      </c>
    </row>
    <row r="453" spans="7:18" ht="15.75" customHeight="1">
      <c r="G453" s="26">
        <f>SUMIF($C$2:C453,C453,$F$2:F453)</f>
        <v>0</v>
      </c>
      <c r="I453" s="7">
        <f t="shared" si="38"/>
        <v>0</v>
      </c>
      <c r="K453" s="6">
        <f t="shared" si="39"/>
        <v>0</v>
      </c>
      <c r="M453" s="6">
        <f>SUMIF($C$2:C453,C453,$K$2:K453)</f>
        <v>0</v>
      </c>
      <c r="N453" s="6">
        <f>IFERROR(VLOOKUP(C453,Kurse!$A$2:$B$101,2,FALSE()),0)</f>
        <v>0</v>
      </c>
      <c r="O453" s="28">
        <f t="shared" si="37"/>
        <v>0</v>
      </c>
      <c r="P453" s="27">
        <f>IF(ISNUMBER(O453),SUMIFS($O$2:O453,$C$2:C453,C453),"")</f>
        <v>0</v>
      </c>
      <c r="R453" s="29" t="str">
        <f t="shared" si="40"/>
        <v/>
      </c>
    </row>
    <row r="454" spans="7:18" ht="15.75" customHeight="1">
      <c r="G454" s="26">
        <f>SUMIF($C$2:C454,C454,$F$2:F454)</f>
        <v>0</v>
      </c>
      <c r="I454" s="7">
        <f t="shared" si="38"/>
        <v>0</v>
      </c>
      <c r="K454" s="6">
        <f t="shared" si="39"/>
        <v>0</v>
      </c>
      <c r="M454" s="6">
        <f>SUMIF($C$2:C454,C454,$K$2:K454)</f>
        <v>0</v>
      </c>
      <c r="N454" s="6">
        <f>IFERROR(VLOOKUP(C454,Kurse!$A$2:$B$101,2,FALSE()),0)</f>
        <v>0</v>
      </c>
      <c r="O454" s="28">
        <f t="shared" si="37"/>
        <v>0</v>
      </c>
      <c r="P454" s="27">
        <f>IF(ISNUMBER(O454),SUMIFS($O$2:O454,$C$2:C454,C454),"")</f>
        <v>0</v>
      </c>
      <c r="R454" s="29" t="str">
        <f t="shared" si="40"/>
        <v/>
      </c>
    </row>
    <row r="455" spans="7:18" ht="15.75" customHeight="1">
      <c r="G455" s="26">
        <f>SUMIF($C$2:C455,C455,$F$2:F455)</f>
        <v>0</v>
      </c>
      <c r="I455" s="7">
        <f t="shared" si="38"/>
        <v>0</v>
      </c>
      <c r="K455" s="6">
        <f t="shared" si="39"/>
        <v>0</v>
      </c>
      <c r="M455" s="6">
        <f>SUMIF($C$2:C455,C455,$K$2:K455)</f>
        <v>0</v>
      </c>
      <c r="N455" s="6">
        <f>IFERROR(VLOOKUP(C455,Kurse!$A$2:$B$101,2,FALSE()),0)</f>
        <v>0</v>
      </c>
      <c r="O455" s="28">
        <f t="shared" si="37"/>
        <v>0</v>
      </c>
      <c r="P455" s="27">
        <f>IF(ISNUMBER(O455),SUMIFS($O$2:O455,$C$2:C455,C455),"")</f>
        <v>0</v>
      </c>
      <c r="R455" s="29" t="str">
        <f t="shared" si="40"/>
        <v/>
      </c>
    </row>
    <row r="456" spans="7:18" ht="15.75" customHeight="1">
      <c r="G456" s="26">
        <f>SUMIF($C$2:C456,C456,$F$2:F456)</f>
        <v>0</v>
      </c>
      <c r="I456" s="7">
        <f t="shared" si="38"/>
        <v>0</v>
      </c>
      <c r="K456" s="6">
        <f t="shared" si="39"/>
        <v>0</v>
      </c>
      <c r="M456" s="6">
        <f>SUMIF($C$2:C456,C456,$K$2:K456)</f>
        <v>0</v>
      </c>
      <c r="N456" s="6">
        <f>IFERROR(VLOOKUP(C456,Kurse!$A$2:$B$101,2,FALSE()),0)</f>
        <v>0</v>
      </c>
      <c r="O456" s="28">
        <f t="shared" si="37"/>
        <v>0</v>
      </c>
      <c r="P456" s="27">
        <f>IF(ISNUMBER(O456),SUMIFS($O$2:O456,$C$2:C456,C456),"")</f>
        <v>0</v>
      </c>
      <c r="R456" s="29" t="str">
        <f t="shared" si="40"/>
        <v/>
      </c>
    </row>
    <row r="457" spans="7:18" ht="15.75" customHeight="1">
      <c r="G457" s="26">
        <f>SUMIF($C$2:C457,C457,$F$2:F457)</f>
        <v>0</v>
      </c>
      <c r="I457" s="7">
        <f t="shared" si="38"/>
        <v>0</v>
      </c>
      <c r="K457" s="6">
        <f t="shared" si="39"/>
        <v>0</v>
      </c>
      <c r="M457" s="6">
        <f>SUMIF($C$2:C457,C457,$K$2:K457)</f>
        <v>0</v>
      </c>
      <c r="N457" s="6">
        <f>IFERROR(VLOOKUP(C457,Kurse!$A$2:$B$101,2,FALSE()),0)</f>
        <v>0</v>
      </c>
      <c r="O457" s="28">
        <f t="shared" si="37"/>
        <v>0</v>
      </c>
      <c r="P457" s="27">
        <f>IF(ISNUMBER(O457),SUMIFS($O$2:O457,$C$2:C457,C457),"")</f>
        <v>0</v>
      </c>
      <c r="R457" s="29" t="str">
        <f t="shared" si="40"/>
        <v/>
      </c>
    </row>
    <row r="458" spans="7:18" ht="15.75" customHeight="1">
      <c r="G458" s="26">
        <f>SUMIF($C$2:C458,C458,$F$2:F458)</f>
        <v>0</v>
      </c>
      <c r="I458" s="7">
        <f t="shared" si="38"/>
        <v>0</v>
      </c>
      <c r="K458" s="6">
        <f t="shared" si="39"/>
        <v>0</v>
      </c>
      <c r="M458" s="6">
        <f>SUMIF($C$2:C458,C458,$K$2:K458)</f>
        <v>0</v>
      </c>
      <c r="N458" s="6">
        <f>IFERROR(VLOOKUP(C458,Kurse!$A$2:$B$101,2,FALSE()),0)</f>
        <v>0</v>
      </c>
      <c r="O458" s="28">
        <f t="shared" si="37"/>
        <v>0</v>
      </c>
      <c r="P458" s="27">
        <f>IF(ISNUMBER(O458),SUMIFS($O$2:O458,$C$2:C458,C458),"")</f>
        <v>0</v>
      </c>
      <c r="R458" s="29" t="str">
        <f t="shared" si="40"/>
        <v/>
      </c>
    </row>
    <row r="459" spans="7:18" ht="15.75" customHeight="1">
      <c r="G459" s="26">
        <f>SUMIF($C$2:C459,C459,$F$2:F459)</f>
        <v>0</v>
      </c>
      <c r="I459" s="7">
        <f t="shared" si="38"/>
        <v>0</v>
      </c>
      <c r="K459" s="6">
        <f t="shared" si="39"/>
        <v>0</v>
      </c>
      <c r="M459" s="6">
        <f>SUMIF($C$2:C459,C459,$K$2:K459)</f>
        <v>0</v>
      </c>
      <c r="N459" s="6">
        <f>IFERROR(VLOOKUP(C459,Kurse!$A$2:$B$101,2,FALSE()),0)</f>
        <v>0</v>
      </c>
      <c r="O459" s="28">
        <f t="shared" si="37"/>
        <v>0</v>
      </c>
      <c r="P459" s="27">
        <f>IF(ISNUMBER(O459),SUMIFS($O$2:O459,$C$2:C459,C459),"")</f>
        <v>0</v>
      </c>
      <c r="R459" s="29" t="str">
        <f t="shared" si="40"/>
        <v/>
      </c>
    </row>
    <row r="460" spans="7:18" ht="15.75" customHeight="1">
      <c r="G460" s="26">
        <f>SUMIF($C$2:C460,C460,$F$2:F460)</f>
        <v>0</v>
      </c>
      <c r="I460" s="7">
        <f t="shared" si="38"/>
        <v>0</v>
      </c>
      <c r="K460" s="6">
        <f t="shared" si="39"/>
        <v>0</v>
      </c>
      <c r="M460" s="6">
        <f>SUMIF($C$2:C460,C460,$K$2:K460)</f>
        <v>0</v>
      </c>
      <c r="N460" s="6">
        <f>IFERROR(VLOOKUP(C460,Kurse!$A$2:$B$101,2,FALSE()),0)</f>
        <v>0</v>
      </c>
      <c r="O460" s="28">
        <f t="shared" si="37"/>
        <v>0</v>
      </c>
      <c r="P460" s="27">
        <f>IF(ISNUMBER(O460),SUMIFS($O$2:O460,$C$2:C460,C460),"")</f>
        <v>0</v>
      </c>
      <c r="R460" s="29" t="str">
        <f t="shared" si="40"/>
        <v/>
      </c>
    </row>
    <row r="461" spans="7:18" ht="15.75" customHeight="1">
      <c r="G461" s="26">
        <f>SUMIF($C$2:C461,C461,$F$2:F461)</f>
        <v>0</v>
      </c>
      <c r="I461" s="7">
        <f t="shared" si="38"/>
        <v>0</v>
      </c>
      <c r="K461" s="6">
        <f t="shared" si="39"/>
        <v>0</v>
      </c>
      <c r="M461" s="6">
        <f>SUMIF($C$2:C461,C461,$K$2:K461)</f>
        <v>0</v>
      </c>
      <c r="N461" s="6">
        <f>IFERROR(VLOOKUP(C461,Kurse!$A$2:$B$101,2,FALSE()),0)</f>
        <v>0</v>
      </c>
      <c r="O461" s="28">
        <f t="shared" si="37"/>
        <v>0</v>
      </c>
      <c r="P461" s="27">
        <f>IF(ISNUMBER(O461),SUMIFS($O$2:O461,$C$2:C461,C461),"")</f>
        <v>0</v>
      </c>
      <c r="R461" s="29" t="str">
        <f t="shared" si="40"/>
        <v/>
      </c>
    </row>
    <row r="462" spans="7:18" ht="15.75" customHeight="1">
      <c r="G462" s="26">
        <f>SUMIF($C$2:C462,C462,$F$2:F462)</f>
        <v>0</v>
      </c>
      <c r="I462" s="7">
        <f t="shared" si="38"/>
        <v>0</v>
      </c>
      <c r="K462" s="6">
        <f t="shared" si="39"/>
        <v>0</v>
      </c>
      <c r="M462" s="6">
        <f>SUMIF($C$2:C462,C462,$K$2:K462)</f>
        <v>0</v>
      </c>
      <c r="N462" s="6">
        <f>IFERROR(VLOOKUP(C462,Kurse!$A$2:$B$101,2,FALSE()),0)</f>
        <v>0</v>
      </c>
      <c r="O462" s="28">
        <f t="shared" si="37"/>
        <v>0</v>
      </c>
      <c r="P462" s="27">
        <f>IF(ISNUMBER(O462),SUMIFS($O$2:O462,$C$2:C462,C462),"")</f>
        <v>0</v>
      </c>
      <c r="R462" s="29" t="str">
        <f t="shared" si="40"/>
        <v/>
      </c>
    </row>
    <row r="463" spans="7:18" ht="15.75" customHeight="1">
      <c r="G463" s="26">
        <f>SUMIF($C$2:C463,C463,$F$2:F463)</f>
        <v>0</v>
      </c>
      <c r="I463" s="7">
        <f t="shared" si="38"/>
        <v>0</v>
      </c>
      <c r="K463" s="6">
        <f t="shared" si="39"/>
        <v>0</v>
      </c>
      <c r="M463" s="6">
        <f>SUMIF($C$2:C463,C463,$K$2:K463)</f>
        <v>0</v>
      </c>
      <c r="N463" s="6">
        <f>IFERROR(VLOOKUP(C463,Kurse!$A$2:$B$101,2,FALSE()),0)</f>
        <v>0</v>
      </c>
      <c r="O463" s="28">
        <f t="shared" si="37"/>
        <v>0</v>
      </c>
      <c r="P463" s="27">
        <f>IF(ISNUMBER(O463),SUMIFS($O$2:O463,$C$2:C463,C463),"")</f>
        <v>0</v>
      </c>
      <c r="R463" s="29" t="str">
        <f t="shared" si="40"/>
        <v/>
      </c>
    </row>
    <row r="464" spans="7:18" ht="15.75" customHeight="1">
      <c r="G464" s="26">
        <f>SUMIF($C$2:C464,C464,$F$2:F464)</f>
        <v>0</v>
      </c>
      <c r="I464" s="7">
        <f t="shared" si="38"/>
        <v>0</v>
      </c>
      <c r="K464" s="6">
        <f t="shared" si="39"/>
        <v>0</v>
      </c>
      <c r="M464" s="6">
        <f>SUMIF($C$2:C464,C464,$K$2:K464)</f>
        <v>0</v>
      </c>
      <c r="N464" s="6">
        <f>IFERROR(VLOOKUP(C464,Kurse!$A$2:$B$101,2,FALSE()),0)</f>
        <v>0</v>
      </c>
      <c r="O464" s="28">
        <f t="shared" si="37"/>
        <v>0</v>
      </c>
      <c r="P464" s="27">
        <f>IF(ISNUMBER(O464),SUMIFS($O$2:O464,$C$2:C464,C464),"")</f>
        <v>0</v>
      </c>
      <c r="R464" s="29" t="str">
        <f t="shared" si="40"/>
        <v/>
      </c>
    </row>
    <row r="465" spans="7:18" ht="15.75" customHeight="1">
      <c r="G465" s="26">
        <f>SUMIF($C$2:C465,C465,$F$2:F465)</f>
        <v>0</v>
      </c>
      <c r="I465" s="7">
        <f t="shared" si="38"/>
        <v>0</v>
      </c>
      <c r="K465" s="6">
        <f t="shared" si="39"/>
        <v>0</v>
      </c>
      <c r="M465" s="6">
        <f>SUMIF($C$2:C465,C465,$K$2:K465)</f>
        <v>0</v>
      </c>
      <c r="N465" s="6">
        <f>IFERROR(VLOOKUP(C465,Kurse!$A$2:$B$101,2,FALSE()),0)</f>
        <v>0</v>
      </c>
      <c r="O465" s="28">
        <f t="shared" si="37"/>
        <v>0</v>
      </c>
      <c r="P465" s="27">
        <f>IF(ISNUMBER(O465),SUMIFS($O$2:O465,$C$2:C465,C465),"")</f>
        <v>0</v>
      </c>
      <c r="R465" s="29" t="str">
        <f t="shared" si="40"/>
        <v/>
      </c>
    </row>
    <row r="466" spans="7:18" ht="15.75" customHeight="1">
      <c r="G466" s="26">
        <f>SUMIF($C$2:C466,C466,$F$2:F466)</f>
        <v>0</v>
      </c>
      <c r="I466" s="7">
        <f t="shared" si="38"/>
        <v>0</v>
      </c>
      <c r="K466" s="6">
        <f t="shared" si="39"/>
        <v>0</v>
      </c>
      <c r="M466" s="6">
        <f>SUMIF($C$2:C466,C466,$K$2:K466)</f>
        <v>0</v>
      </c>
      <c r="N466" s="6">
        <f>IFERROR(VLOOKUP(C466,Kurse!$A$2:$B$101,2,FALSE()),0)</f>
        <v>0</v>
      </c>
      <c r="O466" s="28">
        <f t="shared" si="37"/>
        <v>0</v>
      </c>
      <c r="P466" s="27">
        <f>IF(ISNUMBER(O466),SUMIFS($O$2:O466,$C$2:C466,C466),"")</f>
        <v>0</v>
      </c>
      <c r="R466" s="29" t="str">
        <f t="shared" si="40"/>
        <v/>
      </c>
    </row>
    <row r="467" spans="7:18" ht="15.75" customHeight="1">
      <c r="G467" s="26">
        <f>SUMIF($C$2:C467,C467,$F$2:F467)</f>
        <v>0</v>
      </c>
      <c r="I467" s="7">
        <f t="shared" si="38"/>
        <v>0</v>
      </c>
      <c r="K467" s="6">
        <f t="shared" si="39"/>
        <v>0</v>
      </c>
      <c r="M467" s="6">
        <f>SUMIF($C$2:C467,C467,$K$2:K467)</f>
        <v>0</v>
      </c>
      <c r="N467" s="6">
        <f>IFERROR(VLOOKUP(C467,Kurse!$A$2:$B$101,2,FALSE()),0)</f>
        <v>0</v>
      </c>
      <c r="O467" s="28">
        <f t="shared" si="37"/>
        <v>0</v>
      </c>
      <c r="P467" s="27">
        <f>IF(ISNUMBER(O467),SUMIFS($O$2:O467,$C$2:C467,C467),"")</f>
        <v>0</v>
      </c>
      <c r="R467" s="29" t="str">
        <f t="shared" si="40"/>
        <v/>
      </c>
    </row>
    <row r="468" spans="7:18" ht="15.75" customHeight="1">
      <c r="G468" s="26">
        <f>SUMIF($C$2:C468,C468,$F$2:F468)</f>
        <v>0</v>
      </c>
      <c r="I468" s="7">
        <f t="shared" si="38"/>
        <v>0</v>
      </c>
      <c r="K468" s="6">
        <f t="shared" si="39"/>
        <v>0</v>
      </c>
      <c r="M468" s="6">
        <f>SUMIF($C$2:C468,C468,$K$2:K468)</f>
        <v>0</v>
      </c>
      <c r="N468" s="6">
        <f>IFERROR(VLOOKUP(C468,Kurse!$A$2:$B$101,2,FALSE()),0)</f>
        <v>0</v>
      </c>
      <c r="O468" s="28">
        <f t="shared" si="37"/>
        <v>0</v>
      </c>
      <c r="P468" s="27">
        <f>IF(ISNUMBER(O468),SUMIFS($O$2:O468,$C$2:C468,C468),"")</f>
        <v>0</v>
      </c>
      <c r="R468" s="29" t="str">
        <f t="shared" si="40"/>
        <v/>
      </c>
    </row>
    <row r="469" spans="7:18" ht="15.75" customHeight="1">
      <c r="G469" s="26">
        <f>SUMIF($C$2:C469,C469,$F$2:F469)</f>
        <v>0</v>
      </c>
      <c r="I469" s="7">
        <f t="shared" si="38"/>
        <v>0</v>
      </c>
      <c r="K469" s="6">
        <f t="shared" si="39"/>
        <v>0</v>
      </c>
      <c r="M469" s="6">
        <f>SUMIF($C$2:C469,C469,$K$2:K469)</f>
        <v>0</v>
      </c>
      <c r="N469" s="6">
        <f>IFERROR(VLOOKUP(C469,Kurse!$A$2:$B$101,2,FALSE()),0)</f>
        <v>0</v>
      </c>
      <c r="O469" s="28">
        <f t="shared" si="37"/>
        <v>0</v>
      </c>
      <c r="P469" s="27">
        <f>IF(ISNUMBER(O469),SUMIFS($O$2:O469,$C$2:C469,C469),"")</f>
        <v>0</v>
      </c>
      <c r="R469" s="29" t="str">
        <f t="shared" si="40"/>
        <v/>
      </c>
    </row>
    <row r="470" spans="7:18" ht="15.75" customHeight="1">
      <c r="G470" s="26">
        <f>SUMIF($C$2:C470,C470,$F$2:F470)</f>
        <v>0</v>
      </c>
      <c r="I470" s="7">
        <f t="shared" si="38"/>
        <v>0</v>
      </c>
      <c r="K470" s="6">
        <f t="shared" si="39"/>
        <v>0</v>
      </c>
      <c r="M470" s="6">
        <f>SUMIF($C$2:C470,C470,$K$2:K470)</f>
        <v>0</v>
      </c>
      <c r="N470" s="6">
        <f>IFERROR(VLOOKUP(C470,Kurse!$A$2:$B$101,2,FALSE()),0)</f>
        <v>0</v>
      </c>
      <c r="O470" s="28">
        <f t="shared" si="37"/>
        <v>0</v>
      </c>
      <c r="P470" s="27">
        <f>IF(ISNUMBER(O470),SUMIFS($O$2:O470,$C$2:C470,C470),"")</f>
        <v>0</v>
      </c>
      <c r="R470" s="29" t="str">
        <f t="shared" si="40"/>
        <v/>
      </c>
    </row>
    <row r="471" spans="7:18" ht="15.75" customHeight="1">
      <c r="G471" s="26">
        <f>SUMIF($C$2:C471,C471,$F$2:F471)</f>
        <v>0</v>
      </c>
      <c r="I471" s="7">
        <f t="shared" si="38"/>
        <v>0</v>
      </c>
      <c r="K471" s="6">
        <f t="shared" si="39"/>
        <v>0</v>
      </c>
      <c r="M471" s="6">
        <f>SUMIF($C$2:C471,C471,$K$2:K471)</f>
        <v>0</v>
      </c>
      <c r="N471" s="6">
        <f>IFERROR(VLOOKUP(C471,Kurse!$A$2:$B$101,2,FALSE()),0)</f>
        <v>0</v>
      </c>
      <c r="O471" s="28">
        <f t="shared" si="37"/>
        <v>0</v>
      </c>
      <c r="P471" s="27">
        <f>IF(ISNUMBER(O471),SUMIFS($O$2:O471,$C$2:C471,C471),"")</f>
        <v>0</v>
      </c>
      <c r="R471" s="29" t="str">
        <f t="shared" si="40"/>
        <v/>
      </c>
    </row>
    <row r="472" spans="7:18" ht="15.75" customHeight="1">
      <c r="G472" s="26">
        <f>SUMIF($C$2:C472,C472,$F$2:F472)</f>
        <v>0</v>
      </c>
      <c r="I472" s="7">
        <f t="shared" si="38"/>
        <v>0</v>
      </c>
      <c r="K472" s="6">
        <f t="shared" si="39"/>
        <v>0</v>
      </c>
      <c r="M472" s="6">
        <f>SUMIF($C$2:C472,C472,$K$2:K472)</f>
        <v>0</v>
      </c>
      <c r="N472" s="6">
        <f>IFERROR(VLOOKUP(C472,Kurse!$A$2:$B$101,2,FALSE()),0)</f>
        <v>0</v>
      </c>
      <c r="O472" s="28">
        <f t="shared" si="37"/>
        <v>0</v>
      </c>
      <c r="P472" s="27">
        <f>IF(ISNUMBER(O472),SUMIFS($O$2:O472,$C$2:C472,C472),"")</f>
        <v>0</v>
      </c>
      <c r="R472" s="29" t="str">
        <f t="shared" si="40"/>
        <v/>
      </c>
    </row>
    <row r="473" spans="7:18" ht="15.75" customHeight="1">
      <c r="G473" s="26">
        <f>SUMIF($C$2:C473,C473,$F$2:F473)</f>
        <v>0</v>
      </c>
      <c r="I473" s="7">
        <f t="shared" si="38"/>
        <v>0</v>
      </c>
      <c r="K473" s="6">
        <f t="shared" si="39"/>
        <v>0</v>
      </c>
      <c r="M473" s="6">
        <f>SUMIF($C$2:C473,C473,$K$2:K473)</f>
        <v>0</v>
      </c>
      <c r="N473" s="6">
        <f>IFERROR(VLOOKUP(C473,Kurse!$A$2:$B$101,2,FALSE()),0)</f>
        <v>0</v>
      </c>
      <c r="O473" s="28">
        <f t="shared" si="37"/>
        <v>0</v>
      </c>
      <c r="P473" s="27">
        <f>IF(ISNUMBER(O473),SUMIFS($O$2:O473,$C$2:C473,C473),"")</f>
        <v>0</v>
      </c>
      <c r="R473" s="29" t="str">
        <f t="shared" si="40"/>
        <v/>
      </c>
    </row>
    <row r="474" spans="7:18" ht="15.75" customHeight="1">
      <c r="G474" s="26">
        <f>SUMIF($C$2:C474,C474,$F$2:F474)</f>
        <v>0</v>
      </c>
      <c r="I474" s="7">
        <f t="shared" si="38"/>
        <v>0</v>
      </c>
      <c r="K474" s="6">
        <f t="shared" si="39"/>
        <v>0</v>
      </c>
      <c r="M474" s="6">
        <f>SUMIF($C$2:C474,C474,$K$2:K474)</f>
        <v>0</v>
      </c>
      <c r="N474" s="6">
        <f>IFERROR(VLOOKUP(C474,Kurse!$A$2:$B$101,2,FALSE()),0)</f>
        <v>0</v>
      </c>
      <c r="O474" s="28">
        <f t="shared" si="37"/>
        <v>0</v>
      </c>
      <c r="P474" s="27">
        <f>IF(ISNUMBER(O474),SUMIFS($O$2:O474,$C$2:C474,C474),"")</f>
        <v>0</v>
      </c>
      <c r="R474" s="29" t="str">
        <f t="shared" si="40"/>
        <v/>
      </c>
    </row>
    <row r="475" spans="7:18" ht="15.75" customHeight="1">
      <c r="G475" s="26">
        <f>SUMIF($C$2:C475,C475,$F$2:F475)</f>
        <v>0</v>
      </c>
      <c r="I475" s="7">
        <f t="shared" si="38"/>
        <v>0</v>
      </c>
      <c r="K475" s="6">
        <f t="shared" si="39"/>
        <v>0</v>
      </c>
      <c r="M475" s="6">
        <f>SUMIF($C$2:C475,C475,$K$2:K475)</f>
        <v>0</v>
      </c>
      <c r="N475" s="6">
        <f>IFERROR(VLOOKUP(C475,Kurse!$A$2:$B$101,2,FALSE()),0)</f>
        <v>0</v>
      </c>
      <c r="O475" s="28">
        <f t="shared" si="37"/>
        <v>0</v>
      </c>
      <c r="P475" s="27">
        <f>IF(ISNUMBER(O475),SUMIFS($O$2:O475,$C$2:C475,C475),"")</f>
        <v>0</v>
      </c>
      <c r="R475" s="29" t="str">
        <f t="shared" si="40"/>
        <v/>
      </c>
    </row>
    <row r="476" spans="7:18" ht="15.75" customHeight="1">
      <c r="G476" s="26">
        <f>SUMIF($C$2:C476,C476,$F$2:F476)</f>
        <v>0</v>
      </c>
      <c r="I476" s="7">
        <f t="shared" si="38"/>
        <v>0</v>
      </c>
      <c r="K476" s="6">
        <f t="shared" si="39"/>
        <v>0</v>
      </c>
      <c r="M476" s="6">
        <f>SUMIF($C$2:C476,C476,$K$2:K476)</f>
        <v>0</v>
      </c>
      <c r="N476" s="6">
        <f>IFERROR(VLOOKUP(C476,Kurse!$A$2:$B$101,2,FALSE()),0)</f>
        <v>0</v>
      </c>
      <c r="O476" s="28">
        <f t="shared" si="37"/>
        <v>0</v>
      </c>
      <c r="P476" s="27">
        <f>IF(ISNUMBER(O476),SUMIFS($O$2:O476,$C$2:C476,C476),"")</f>
        <v>0</v>
      </c>
      <c r="R476" s="29" t="str">
        <f t="shared" si="40"/>
        <v/>
      </c>
    </row>
    <row r="477" spans="7:18" ht="15.75" customHeight="1">
      <c r="G477" s="26">
        <f>SUMIF($C$2:C477,C477,$F$2:F477)</f>
        <v>0</v>
      </c>
      <c r="I477" s="7">
        <f t="shared" si="38"/>
        <v>0</v>
      </c>
      <c r="K477" s="6">
        <f t="shared" si="39"/>
        <v>0</v>
      </c>
      <c r="M477" s="6">
        <f>SUMIF($C$2:C477,C477,$K$2:K477)</f>
        <v>0</v>
      </c>
      <c r="N477" s="6">
        <f>IFERROR(VLOOKUP(C477,Kurse!$A$2:$B$101,2,FALSE()),0)</f>
        <v>0</v>
      </c>
      <c r="O477" s="28">
        <f t="shared" si="37"/>
        <v>0</v>
      </c>
      <c r="P477" s="27">
        <f>IF(ISNUMBER(O477),SUMIFS($O$2:O477,$C$2:C477,C477),"")</f>
        <v>0</v>
      </c>
      <c r="R477" s="29" t="str">
        <f t="shared" si="40"/>
        <v/>
      </c>
    </row>
    <row r="478" spans="7:18" ht="15.75" customHeight="1">
      <c r="G478" s="26">
        <f>SUMIF($C$2:C478,C478,$F$2:F478)</f>
        <v>0</v>
      </c>
      <c r="I478" s="7">
        <f t="shared" si="38"/>
        <v>0</v>
      </c>
      <c r="K478" s="6">
        <f t="shared" si="39"/>
        <v>0</v>
      </c>
      <c r="M478" s="6">
        <f>SUMIF($C$2:C478,C478,$K$2:K478)</f>
        <v>0</v>
      </c>
      <c r="N478" s="6">
        <f>IFERROR(VLOOKUP(C478,Kurse!$A$2:$B$101,2,FALSE()),0)</f>
        <v>0</v>
      </c>
      <c r="O478" s="28">
        <f t="shared" si="37"/>
        <v>0</v>
      </c>
      <c r="P478" s="27">
        <f>IF(ISNUMBER(O478),SUMIFS($O$2:O478,$C$2:C478,C478),"")</f>
        <v>0</v>
      </c>
      <c r="R478" s="29" t="str">
        <f t="shared" si="40"/>
        <v/>
      </c>
    </row>
    <row r="479" spans="7:18" ht="15.75" customHeight="1">
      <c r="G479" s="26">
        <f>SUMIF($C$2:C479,C479,$F$2:F479)</f>
        <v>0</v>
      </c>
      <c r="I479" s="7">
        <f t="shared" si="38"/>
        <v>0</v>
      </c>
      <c r="K479" s="6">
        <f t="shared" si="39"/>
        <v>0</v>
      </c>
      <c r="M479" s="6">
        <f>SUMIF($C$2:C479,C479,$K$2:K479)</f>
        <v>0</v>
      </c>
      <c r="N479" s="6">
        <f>IFERROR(VLOOKUP(C479,Kurse!$A$2:$B$101,2,FALSE()),0)</f>
        <v>0</v>
      </c>
      <c r="O479" s="28">
        <f t="shared" si="37"/>
        <v>0</v>
      </c>
      <c r="P479" s="27">
        <f>IF(ISNUMBER(O479),SUMIFS($O$2:O479,$C$2:C479,C479),"")</f>
        <v>0</v>
      </c>
      <c r="R479" s="29" t="str">
        <f t="shared" si="40"/>
        <v/>
      </c>
    </row>
    <row r="480" spans="7:18" ht="15.75" customHeight="1">
      <c r="G480" s="26">
        <f>SUMIF($C$2:C480,C480,$F$2:F480)</f>
        <v>0</v>
      </c>
      <c r="I480" s="7">
        <f t="shared" si="38"/>
        <v>0</v>
      </c>
      <c r="K480" s="6">
        <f t="shared" si="39"/>
        <v>0</v>
      </c>
      <c r="M480" s="6">
        <f>SUMIF($C$2:C480,C480,$K$2:K480)</f>
        <v>0</v>
      </c>
      <c r="N480" s="6">
        <f>IFERROR(VLOOKUP(C480,Kurse!$A$2:$B$101,2,FALSE()),0)</f>
        <v>0</v>
      </c>
      <c r="O480" s="28">
        <f t="shared" si="37"/>
        <v>0</v>
      </c>
      <c r="P480" s="27">
        <f>IF(ISNUMBER(O480),SUMIFS($O$2:O480,$C$2:C480,C480),"")</f>
        <v>0</v>
      </c>
      <c r="R480" s="29" t="str">
        <f t="shared" si="40"/>
        <v/>
      </c>
    </row>
    <row r="481" spans="7:18" ht="15.75" customHeight="1">
      <c r="G481" s="26">
        <f>SUMIF($C$2:C481,C481,$F$2:F481)</f>
        <v>0</v>
      </c>
      <c r="I481" s="7">
        <f t="shared" si="38"/>
        <v>0</v>
      </c>
      <c r="K481" s="6">
        <f t="shared" si="39"/>
        <v>0</v>
      </c>
      <c r="M481" s="6">
        <f>SUMIF($C$2:C481,C481,$K$2:K481)</f>
        <v>0</v>
      </c>
      <c r="N481" s="6">
        <f>IFERROR(VLOOKUP(C481,Kurse!$A$2:$B$101,2,FALSE()),0)</f>
        <v>0</v>
      </c>
      <c r="O481" s="28">
        <f t="shared" si="37"/>
        <v>0</v>
      </c>
      <c r="P481" s="27">
        <f>IF(ISNUMBER(O481),SUMIFS($O$2:O481,$C$2:C481,C481),"")</f>
        <v>0</v>
      </c>
      <c r="R481" s="29" t="str">
        <f t="shared" si="40"/>
        <v/>
      </c>
    </row>
    <row r="482" spans="7:18" ht="15.75" customHeight="1">
      <c r="G482" s="26">
        <f>SUMIF($C$2:C482,C482,$F$2:F482)</f>
        <v>0</v>
      </c>
      <c r="I482" s="7">
        <f t="shared" si="38"/>
        <v>0</v>
      </c>
      <c r="K482" s="6">
        <f t="shared" si="39"/>
        <v>0</v>
      </c>
      <c r="M482" s="6">
        <f>SUMIF($C$2:C482,C482,$K$2:K482)</f>
        <v>0</v>
      </c>
      <c r="N482" s="6">
        <f>IFERROR(VLOOKUP(C482,Kurse!$A$2:$B$101,2,FALSE()),0)</f>
        <v>0</v>
      </c>
      <c r="O482" s="28">
        <f t="shared" si="37"/>
        <v>0</v>
      </c>
      <c r="P482" s="27">
        <f>IF(ISNUMBER(O482),SUMIFS($O$2:O482,$C$2:C482,C482),"")</f>
        <v>0</v>
      </c>
      <c r="R482" s="29" t="str">
        <f t="shared" si="40"/>
        <v/>
      </c>
    </row>
    <row r="483" spans="7:18" ht="15.75" customHeight="1">
      <c r="G483" s="26">
        <f>SUMIF($C$2:C483,C483,$F$2:F483)</f>
        <v>0</v>
      </c>
      <c r="I483" s="7">
        <f t="shared" si="38"/>
        <v>0</v>
      </c>
      <c r="K483" s="6">
        <f t="shared" si="39"/>
        <v>0</v>
      </c>
      <c r="M483" s="6">
        <f>SUMIF($C$2:C483,C483,$K$2:K483)</f>
        <v>0</v>
      </c>
      <c r="N483" s="6">
        <f>IFERROR(VLOOKUP(C483,Kurse!$A$2:$B$101,2,FALSE()),0)</f>
        <v>0</v>
      </c>
      <c r="O483" s="28">
        <f t="shared" si="37"/>
        <v>0</v>
      </c>
      <c r="P483" s="27">
        <f>IF(ISNUMBER(O483),SUMIFS($O$2:O483,$C$2:C483,C483),"")</f>
        <v>0</v>
      </c>
      <c r="R483" s="29" t="str">
        <f t="shared" si="40"/>
        <v/>
      </c>
    </row>
    <row r="484" spans="7:18" ht="15.75" customHeight="1">
      <c r="G484" s="26">
        <f>SUMIF($C$2:C484,C484,$F$2:F484)</f>
        <v>0</v>
      </c>
      <c r="I484" s="7">
        <f t="shared" si="38"/>
        <v>0</v>
      </c>
      <c r="K484" s="6">
        <f t="shared" si="39"/>
        <v>0</v>
      </c>
      <c r="M484" s="6">
        <f>SUMIF($C$2:C484,C484,$K$2:K484)</f>
        <v>0</v>
      </c>
      <c r="N484" s="6">
        <f>IFERROR(VLOOKUP(C484,Kurse!$A$2:$B$101,2,FALSE()),0)</f>
        <v>0</v>
      </c>
      <c r="O484" s="28">
        <f t="shared" ref="O484:O547" si="41">IF(E484="Transfer – Out",0,F484*N484)</f>
        <v>0</v>
      </c>
      <c r="P484" s="27">
        <f>IF(ISNUMBER(O484),SUMIFS($O$2:O484,$C$2:C484,C484),"")</f>
        <v>0</v>
      </c>
      <c r="R484" s="29" t="str">
        <f t="shared" si="40"/>
        <v/>
      </c>
    </row>
    <row r="485" spans="7:18" ht="15.75" customHeight="1">
      <c r="G485" s="26">
        <f>SUMIF($C$2:C485,C485,$F$2:F485)</f>
        <v>0</v>
      </c>
      <c r="I485" s="7">
        <f t="shared" si="38"/>
        <v>0</v>
      </c>
      <c r="K485" s="6">
        <f t="shared" si="39"/>
        <v>0</v>
      </c>
      <c r="M485" s="6">
        <f>SUMIF($C$2:C485,C485,$K$2:K485)</f>
        <v>0</v>
      </c>
      <c r="N485" s="6">
        <f>IFERROR(VLOOKUP(C485,Kurse!$A$2:$B$101,2,FALSE()),0)</f>
        <v>0</v>
      </c>
      <c r="O485" s="28">
        <f t="shared" si="41"/>
        <v>0</v>
      </c>
      <c r="P485" s="27">
        <f>IF(ISNUMBER(O485),SUMIFS($O$2:O485,$C$2:C485,C485),"")</f>
        <v>0</v>
      </c>
      <c r="R485" s="29" t="str">
        <f t="shared" si="40"/>
        <v/>
      </c>
    </row>
    <row r="486" spans="7:18" ht="15.75" customHeight="1">
      <c r="G486" s="26">
        <f>SUMIF($C$2:C486,C486,$F$2:F486)</f>
        <v>0</v>
      </c>
      <c r="I486" s="7">
        <f t="shared" si="38"/>
        <v>0</v>
      </c>
      <c r="K486" s="6">
        <f t="shared" si="39"/>
        <v>0</v>
      </c>
      <c r="M486" s="6">
        <f>SUMIF($C$2:C486,C486,$K$2:K486)</f>
        <v>0</v>
      </c>
      <c r="N486" s="6">
        <f>IFERROR(VLOOKUP(C486,Kurse!$A$2:$B$101,2,FALSE()),0)</f>
        <v>0</v>
      </c>
      <c r="O486" s="28">
        <f t="shared" si="41"/>
        <v>0</v>
      </c>
      <c r="P486" s="27">
        <f>IF(ISNUMBER(O486),SUMIFS($O$2:O486,$C$2:C486,C486),"")</f>
        <v>0</v>
      </c>
      <c r="R486" s="29" t="str">
        <f t="shared" si="40"/>
        <v/>
      </c>
    </row>
    <row r="487" spans="7:18" ht="15.75" customHeight="1">
      <c r="G487" s="26">
        <f>SUMIF($C$2:C487,C487,$F$2:F487)</f>
        <v>0</v>
      </c>
      <c r="I487" s="7">
        <f t="shared" si="38"/>
        <v>0</v>
      </c>
      <c r="K487" s="6">
        <f t="shared" si="39"/>
        <v>0</v>
      </c>
      <c r="M487" s="6">
        <f>SUMIF($C$2:C487,C487,$K$2:K487)</f>
        <v>0</v>
      </c>
      <c r="N487" s="6">
        <f>IFERROR(VLOOKUP(C487,Kurse!$A$2:$B$101,2,FALSE()),0)</f>
        <v>0</v>
      </c>
      <c r="O487" s="28">
        <f t="shared" si="41"/>
        <v>0</v>
      </c>
      <c r="P487" s="27">
        <f>IF(ISNUMBER(O487),SUMIFS($O$2:O487,$C$2:C487,C487),"")</f>
        <v>0</v>
      </c>
      <c r="R487" s="29" t="str">
        <f t="shared" si="40"/>
        <v/>
      </c>
    </row>
    <row r="488" spans="7:18" ht="15.75" customHeight="1">
      <c r="G488" s="26">
        <f>SUMIF($C$2:C488,C488,$F$2:F488)</f>
        <v>0</v>
      </c>
      <c r="I488" s="7">
        <f t="shared" si="38"/>
        <v>0</v>
      </c>
      <c r="K488" s="6">
        <f t="shared" si="39"/>
        <v>0</v>
      </c>
      <c r="M488" s="6">
        <f>SUMIF($C$2:C488,C488,$K$2:K488)</f>
        <v>0</v>
      </c>
      <c r="N488" s="6">
        <f>IFERROR(VLOOKUP(C488,Kurse!$A$2:$B$101,2,FALSE()),0)</f>
        <v>0</v>
      </c>
      <c r="O488" s="28">
        <f t="shared" si="41"/>
        <v>0</v>
      </c>
      <c r="P488" s="27">
        <f>IF(ISNUMBER(O488),SUMIFS($O$2:O488,$C$2:C488,C488),"")</f>
        <v>0</v>
      </c>
      <c r="R488" s="29" t="str">
        <f t="shared" si="40"/>
        <v/>
      </c>
    </row>
    <row r="489" spans="7:18" ht="15.75" customHeight="1">
      <c r="G489" s="26">
        <f>SUMIF($C$2:C489,C489,$F$2:F489)</f>
        <v>0</v>
      </c>
      <c r="I489" s="7">
        <f t="shared" si="38"/>
        <v>0</v>
      </c>
      <c r="K489" s="6">
        <f t="shared" si="39"/>
        <v>0</v>
      </c>
      <c r="M489" s="6">
        <f>SUMIF($C$2:C489,C489,$K$2:K489)</f>
        <v>0</v>
      </c>
      <c r="N489" s="6">
        <f>IFERROR(VLOOKUP(C489,Kurse!$A$2:$B$101,2,FALSE()),0)</f>
        <v>0</v>
      </c>
      <c r="O489" s="28">
        <f t="shared" si="41"/>
        <v>0</v>
      </c>
      <c r="P489" s="27">
        <f>IF(ISNUMBER(O489),SUMIFS($O$2:O489,$C$2:C489,C489),"")</f>
        <v>0</v>
      </c>
      <c r="R489" s="29" t="str">
        <f t="shared" si="40"/>
        <v/>
      </c>
    </row>
    <row r="490" spans="7:18" ht="15.75" customHeight="1">
      <c r="G490" s="26">
        <f>SUMIF($C$2:C490,C490,$F$2:F490)</f>
        <v>0</v>
      </c>
      <c r="I490" s="7">
        <f t="shared" si="38"/>
        <v>0</v>
      </c>
      <c r="K490" s="6">
        <f t="shared" si="39"/>
        <v>0</v>
      </c>
      <c r="M490" s="6">
        <f>SUMIF($C$2:C490,C490,$K$2:K490)</f>
        <v>0</v>
      </c>
      <c r="N490" s="6">
        <f>IFERROR(VLOOKUP(C490,Kurse!$A$2:$B$101,2,FALSE()),0)</f>
        <v>0</v>
      </c>
      <c r="O490" s="28">
        <f t="shared" si="41"/>
        <v>0</v>
      </c>
      <c r="P490" s="27">
        <f>IF(ISNUMBER(O490),SUMIFS($O$2:O490,$C$2:C490,C490),"")</f>
        <v>0</v>
      </c>
      <c r="R490" s="29" t="str">
        <f t="shared" si="40"/>
        <v/>
      </c>
    </row>
    <row r="491" spans="7:18" ht="15.75" customHeight="1">
      <c r="G491" s="26">
        <f>SUMIF($C$2:C491,C491,$F$2:F491)</f>
        <v>0</v>
      </c>
      <c r="I491" s="7">
        <f t="shared" si="38"/>
        <v>0</v>
      </c>
      <c r="K491" s="6">
        <f t="shared" si="39"/>
        <v>0</v>
      </c>
      <c r="M491" s="6">
        <f>SUMIF($C$2:C491,C491,$K$2:K491)</f>
        <v>0</v>
      </c>
      <c r="N491" s="6">
        <f>IFERROR(VLOOKUP(C491,Kurse!$A$2:$B$101,2,FALSE()),0)</f>
        <v>0</v>
      </c>
      <c r="O491" s="28">
        <f t="shared" si="41"/>
        <v>0</v>
      </c>
      <c r="P491" s="27">
        <f>IF(ISNUMBER(O491),SUMIFS($O$2:O491,$C$2:C491,C491),"")</f>
        <v>0</v>
      </c>
      <c r="R491" s="29" t="str">
        <f t="shared" si="40"/>
        <v/>
      </c>
    </row>
    <row r="492" spans="7:18" ht="15.75" customHeight="1">
      <c r="G492" s="26">
        <f>SUMIF($C$2:C492,C492,$F$2:F492)</f>
        <v>0</v>
      </c>
      <c r="I492" s="7">
        <f t="shared" si="38"/>
        <v>0</v>
      </c>
      <c r="K492" s="6">
        <f t="shared" si="39"/>
        <v>0</v>
      </c>
      <c r="M492" s="6">
        <f>SUMIF($C$2:C492,C492,$K$2:K492)</f>
        <v>0</v>
      </c>
      <c r="N492" s="6">
        <f>IFERROR(VLOOKUP(C492,Kurse!$A$2:$B$101,2,FALSE()),0)</f>
        <v>0</v>
      </c>
      <c r="O492" s="28">
        <f t="shared" si="41"/>
        <v>0</v>
      </c>
      <c r="P492" s="27">
        <f>IF(ISNUMBER(O492),SUMIFS($O$2:O492,$C$2:C492,C492),"")</f>
        <v>0</v>
      </c>
      <c r="R492" s="29" t="str">
        <f t="shared" si="40"/>
        <v/>
      </c>
    </row>
    <row r="493" spans="7:18" ht="15.75" customHeight="1">
      <c r="G493" s="26">
        <f>SUMIF($C$2:C493,C493,$F$2:F493)</f>
        <v>0</v>
      </c>
      <c r="I493" s="7">
        <f t="shared" si="38"/>
        <v>0</v>
      </c>
      <c r="K493" s="6">
        <f t="shared" si="39"/>
        <v>0</v>
      </c>
      <c r="M493" s="6">
        <f>SUMIF($C$2:C493,C493,$K$2:K493)</f>
        <v>0</v>
      </c>
      <c r="N493" s="6">
        <f>IFERROR(VLOOKUP(C493,Kurse!$A$2:$B$101,2,FALSE()),0)</f>
        <v>0</v>
      </c>
      <c r="O493" s="28">
        <f t="shared" si="41"/>
        <v>0</v>
      </c>
      <c r="P493" s="27">
        <f>IF(ISNUMBER(O493),SUMIFS($O$2:O493,$C$2:C493,C493),"")</f>
        <v>0</v>
      </c>
      <c r="R493" s="29" t="str">
        <f t="shared" si="40"/>
        <v/>
      </c>
    </row>
    <row r="494" spans="7:18" ht="15.75" customHeight="1">
      <c r="G494" s="26">
        <f>SUMIF($C$2:C494,C494,$F$2:F494)</f>
        <v>0</v>
      </c>
      <c r="I494" s="7">
        <f t="shared" si="38"/>
        <v>0</v>
      </c>
      <c r="K494" s="6">
        <f t="shared" si="39"/>
        <v>0</v>
      </c>
      <c r="M494" s="6">
        <f>SUMIF($C$2:C494,C494,$K$2:K494)</f>
        <v>0</v>
      </c>
      <c r="N494" s="6">
        <f>IFERROR(VLOOKUP(C494,Kurse!$A$2:$B$101,2,FALSE()),0)</f>
        <v>0</v>
      </c>
      <c r="O494" s="28">
        <f t="shared" si="41"/>
        <v>0</v>
      </c>
      <c r="P494" s="27">
        <f>IF(ISNUMBER(O494),SUMIFS($O$2:O494,$C$2:C494,C494),"")</f>
        <v>0</v>
      </c>
      <c r="R494" s="29" t="str">
        <f t="shared" si="40"/>
        <v/>
      </c>
    </row>
    <row r="495" spans="7:18" ht="15.75" customHeight="1">
      <c r="G495" s="26">
        <f>SUMIF($C$2:C495,C495,$F$2:F495)</f>
        <v>0</v>
      </c>
      <c r="I495" s="7">
        <f t="shared" si="38"/>
        <v>0</v>
      </c>
      <c r="K495" s="6">
        <f t="shared" si="39"/>
        <v>0</v>
      </c>
      <c r="M495" s="6">
        <f>SUMIF($C$2:C495,C495,$K$2:K495)</f>
        <v>0</v>
      </c>
      <c r="N495" s="6">
        <f>IFERROR(VLOOKUP(C495,Kurse!$A$2:$B$101,2,FALSE()),0)</f>
        <v>0</v>
      </c>
      <c r="O495" s="28">
        <f t="shared" si="41"/>
        <v>0</v>
      </c>
      <c r="P495" s="27">
        <f>IF(ISNUMBER(O495),SUMIFS($O$2:O495,$C$2:C495,C495),"")</f>
        <v>0</v>
      </c>
      <c r="R495" s="29" t="str">
        <f t="shared" si="40"/>
        <v/>
      </c>
    </row>
    <row r="496" spans="7:18" ht="15.75" customHeight="1">
      <c r="G496" s="26">
        <f>SUMIF($C$2:C496,C496,$F$2:F496)</f>
        <v>0</v>
      </c>
      <c r="I496" s="7">
        <f t="shared" si="38"/>
        <v>0</v>
      </c>
      <c r="K496" s="6">
        <f t="shared" si="39"/>
        <v>0</v>
      </c>
      <c r="M496" s="6">
        <f>SUMIF($C$2:C496,C496,$K$2:K496)</f>
        <v>0</v>
      </c>
      <c r="N496" s="6">
        <f>IFERROR(VLOOKUP(C496,Kurse!$A$2:$B$101,2,FALSE()),0)</f>
        <v>0</v>
      </c>
      <c r="O496" s="28">
        <f t="shared" si="41"/>
        <v>0</v>
      </c>
      <c r="P496" s="27">
        <f>IF(ISNUMBER(O496),SUMIFS($O$2:O496,$C$2:C496,C496),"")</f>
        <v>0</v>
      </c>
      <c r="R496" s="29" t="str">
        <f t="shared" si="40"/>
        <v/>
      </c>
    </row>
    <row r="497" spans="7:18" ht="15.75" customHeight="1">
      <c r="G497" s="26">
        <f>SUMIF($C$2:C497,C497,$F$2:F497)</f>
        <v>0</v>
      </c>
      <c r="I497" s="7">
        <f t="shared" si="38"/>
        <v>0</v>
      </c>
      <c r="K497" s="6">
        <f t="shared" si="39"/>
        <v>0</v>
      </c>
      <c r="M497" s="6">
        <f>SUMIF($C$2:C497,C497,$K$2:K497)</f>
        <v>0</v>
      </c>
      <c r="N497" s="6">
        <f>IFERROR(VLOOKUP(C497,Kurse!$A$2:$B$101,2,FALSE()),0)</f>
        <v>0</v>
      </c>
      <c r="O497" s="28">
        <f t="shared" si="41"/>
        <v>0</v>
      </c>
      <c r="P497" s="27">
        <f>IF(ISNUMBER(O497),SUMIFS($O$2:O497,$C$2:C497,C497),"")</f>
        <v>0</v>
      </c>
      <c r="R497" s="29" t="str">
        <f t="shared" si="40"/>
        <v/>
      </c>
    </row>
    <row r="498" spans="7:18" ht="15.75" customHeight="1">
      <c r="G498" s="26">
        <f>SUMIF($C$2:C498,C498,$F$2:F498)</f>
        <v>0</v>
      </c>
      <c r="I498" s="7">
        <f t="shared" si="38"/>
        <v>0</v>
      </c>
      <c r="K498" s="6">
        <f t="shared" si="39"/>
        <v>0</v>
      </c>
      <c r="M498" s="6">
        <f>SUMIF($C$2:C498,C498,$K$2:K498)</f>
        <v>0</v>
      </c>
      <c r="N498" s="6">
        <f>IFERROR(VLOOKUP(C498,Kurse!$A$2:$B$101,2,FALSE()),0)</f>
        <v>0</v>
      </c>
      <c r="O498" s="28">
        <f t="shared" si="41"/>
        <v>0</v>
      </c>
      <c r="P498" s="27">
        <f>IF(ISNUMBER(O498),SUMIFS($O$2:O498,$C$2:C498,C498),"")</f>
        <v>0</v>
      </c>
      <c r="R498" s="29" t="str">
        <f t="shared" si="40"/>
        <v/>
      </c>
    </row>
    <row r="499" spans="7:18" ht="15.75" customHeight="1">
      <c r="G499" s="26">
        <f>SUMIF($C$2:C499,C499,$F$2:F499)</f>
        <v>0</v>
      </c>
      <c r="I499" s="7">
        <f t="shared" si="38"/>
        <v>0</v>
      </c>
      <c r="K499" s="6">
        <f t="shared" si="39"/>
        <v>0</v>
      </c>
      <c r="M499" s="6">
        <f>SUMIF($C$2:C499,C499,$K$2:K499)</f>
        <v>0</v>
      </c>
      <c r="N499" s="6">
        <f>IFERROR(VLOOKUP(C499,Kurse!$A$2:$B$101,2,FALSE()),0)</f>
        <v>0</v>
      </c>
      <c r="O499" s="28">
        <f t="shared" si="41"/>
        <v>0</v>
      </c>
      <c r="P499" s="27">
        <f>IF(ISNUMBER(O499),SUMIFS($O$2:O499,$C$2:C499,C499),"")</f>
        <v>0</v>
      </c>
      <c r="R499" s="29" t="str">
        <f t="shared" si="40"/>
        <v/>
      </c>
    </row>
    <row r="500" spans="7:18" ht="15.75" customHeight="1">
      <c r="G500" s="26">
        <f>SUMIF($C$2:C500,C500,$F$2:F500)</f>
        <v>0</v>
      </c>
      <c r="I500" s="7">
        <f t="shared" si="38"/>
        <v>0</v>
      </c>
      <c r="K500" s="6">
        <f t="shared" si="39"/>
        <v>0</v>
      </c>
      <c r="M500" s="6">
        <f>SUMIF($C$2:C500,C500,$K$2:K500)</f>
        <v>0</v>
      </c>
      <c r="N500" s="6">
        <f>IFERROR(VLOOKUP(C500,Kurse!$A$2:$B$101,2,FALSE()),0)</f>
        <v>0</v>
      </c>
      <c r="O500" s="28">
        <f t="shared" si="41"/>
        <v>0</v>
      </c>
      <c r="P500" s="27">
        <f>IF(ISNUMBER(O500),SUMIFS($O$2:O500,$C$2:C500,C500),"")</f>
        <v>0</v>
      </c>
      <c r="R500" s="29" t="str">
        <f t="shared" si="40"/>
        <v/>
      </c>
    </row>
    <row r="501" spans="7:18" ht="15.75" customHeight="1">
      <c r="G501" s="26">
        <f>SUMIF($C$2:C501,C501,$F$2:F501)</f>
        <v>0</v>
      </c>
      <c r="I501" s="7">
        <f t="shared" si="38"/>
        <v>0</v>
      </c>
      <c r="K501" s="6">
        <f t="shared" si="39"/>
        <v>0</v>
      </c>
      <c r="M501" s="6">
        <f>SUMIF($C$2:C501,C501,$K$2:K501)</f>
        <v>0</v>
      </c>
      <c r="N501" s="6">
        <f>IFERROR(VLOOKUP(C501,Kurse!$A$2:$B$101,2,FALSE()),0)</f>
        <v>0</v>
      </c>
      <c r="O501" s="28">
        <f t="shared" si="41"/>
        <v>0</v>
      </c>
      <c r="P501" s="27">
        <f>IF(ISNUMBER(O501),SUMIFS($O$2:O501,$C$2:C501,C501),"")</f>
        <v>0</v>
      </c>
      <c r="R501" s="29" t="str">
        <f t="shared" si="40"/>
        <v/>
      </c>
    </row>
    <row r="502" spans="7:18" ht="15.75" customHeight="1">
      <c r="G502" s="26">
        <f>SUMIF($C$2:C502,C502,$F$2:F502)</f>
        <v>0</v>
      </c>
      <c r="I502" s="7">
        <f t="shared" si="38"/>
        <v>0</v>
      </c>
      <c r="K502" s="6">
        <f t="shared" si="39"/>
        <v>0</v>
      </c>
      <c r="M502" s="6">
        <f>SUMIF($C$2:C502,C502,$K$2:K502)</f>
        <v>0</v>
      </c>
      <c r="N502" s="6">
        <f>IFERROR(VLOOKUP(C502,Kurse!$A$2:$B$101,2,FALSE()),0)</f>
        <v>0</v>
      </c>
      <c r="O502" s="28">
        <f t="shared" si="41"/>
        <v>0</v>
      </c>
      <c r="P502" s="27">
        <f>IF(ISNUMBER(O502),SUMIFS($O$2:O502,$C$2:C502,C502),"")</f>
        <v>0</v>
      </c>
      <c r="R502" s="29" t="str">
        <f t="shared" si="40"/>
        <v/>
      </c>
    </row>
    <row r="503" spans="7:18" ht="15.75" customHeight="1">
      <c r="G503" s="26">
        <f>SUMIF($C$2:C503,C503,$F$2:F503)</f>
        <v>0</v>
      </c>
      <c r="I503" s="7">
        <f t="shared" si="38"/>
        <v>0</v>
      </c>
      <c r="K503" s="6">
        <f t="shared" si="39"/>
        <v>0</v>
      </c>
      <c r="M503" s="6">
        <f>SUMIF($C$2:C503,C503,$K$2:K503)</f>
        <v>0</v>
      </c>
      <c r="N503" s="6">
        <f>IFERROR(VLOOKUP(C503,Kurse!$A$2:$B$101,2,FALSE()),0)</f>
        <v>0</v>
      </c>
      <c r="O503" s="28">
        <f t="shared" si="41"/>
        <v>0</v>
      </c>
      <c r="P503" s="27">
        <f>IF(ISNUMBER(O503),SUMIFS($O$2:O503,$C$2:C503,C503),"")</f>
        <v>0</v>
      </c>
      <c r="R503" s="29" t="str">
        <f t="shared" si="40"/>
        <v/>
      </c>
    </row>
    <row r="504" spans="7:18" ht="15.75" customHeight="1">
      <c r="G504" s="26">
        <f>SUMIF($C$2:C504,C504,$F$2:F504)</f>
        <v>0</v>
      </c>
      <c r="I504" s="7">
        <f t="shared" si="38"/>
        <v>0</v>
      </c>
      <c r="K504" s="6">
        <f t="shared" si="39"/>
        <v>0</v>
      </c>
      <c r="M504" s="6">
        <f>SUMIF($C$2:C504,C504,$K$2:K504)</f>
        <v>0</v>
      </c>
      <c r="N504" s="6">
        <f>IFERROR(VLOOKUP(C504,Kurse!$A$2:$B$101,2,FALSE()),0)</f>
        <v>0</v>
      </c>
      <c r="O504" s="28">
        <f t="shared" si="41"/>
        <v>0</v>
      </c>
      <c r="P504" s="27">
        <f>IF(ISNUMBER(O504),SUMIFS($O$2:O504,$C$2:C504,C504),"")</f>
        <v>0</v>
      </c>
      <c r="R504" s="29" t="str">
        <f t="shared" si="40"/>
        <v/>
      </c>
    </row>
    <row r="505" spans="7:18" ht="15.75" customHeight="1">
      <c r="G505" s="26">
        <f>SUMIF($C$2:C505,C505,$F$2:F505)</f>
        <v>0</v>
      </c>
      <c r="I505" s="7">
        <f t="shared" si="38"/>
        <v>0</v>
      </c>
      <c r="K505" s="6">
        <f t="shared" si="39"/>
        <v>0</v>
      </c>
      <c r="M505" s="6">
        <f>SUMIF($C$2:C505,C505,$K$2:K505)</f>
        <v>0</v>
      </c>
      <c r="N505" s="6">
        <f>IFERROR(VLOOKUP(C505,Kurse!$A$2:$B$101,2,FALSE()),0)</f>
        <v>0</v>
      </c>
      <c r="O505" s="28">
        <f t="shared" si="41"/>
        <v>0</v>
      </c>
      <c r="P505" s="27">
        <f>IF(ISNUMBER(O505),SUMIFS($O$2:O505,$C$2:C505,C505),"")</f>
        <v>0</v>
      </c>
      <c r="R505" s="29" t="str">
        <f t="shared" si="40"/>
        <v/>
      </c>
    </row>
    <row r="506" spans="7:18" ht="15.75" customHeight="1">
      <c r="G506" s="26">
        <f>SUMIF($C$2:C506,C506,$F$2:F506)</f>
        <v>0</v>
      </c>
      <c r="I506" s="7">
        <f t="shared" si="38"/>
        <v>0</v>
      </c>
      <c r="K506" s="6">
        <f t="shared" si="39"/>
        <v>0</v>
      </c>
      <c r="M506" s="6">
        <f>SUMIF($C$2:C506,C506,$K$2:K506)</f>
        <v>0</v>
      </c>
      <c r="N506" s="6">
        <f>IFERROR(VLOOKUP(C506,Kurse!$A$2:$B$101,2,FALSE()),0)</f>
        <v>0</v>
      </c>
      <c r="O506" s="28">
        <f t="shared" si="41"/>
        <v>0</v>
      </c>
      <c r="P506" s="27">
        <f>IF(ISNUMBER(O506),SUMIFS($O$2:O506,$C$2:C506,C506),"")</f>
        <v>0</v>
      </c>
      <c r="R506" s="29" t="str">
        <f t="shared" si="40"/>
        <v/>
      </c>
    </row>
    <row r="507" spans="7:18" ht="15.75" customHeight="1">
      <c r="G507" s="26">
        <f>SUMIF($C$2:C507,C507,$F$2:F507)</f>
        <v>0</v>
      </c>
      <c r="I507" s="7">
        <f t="shared" si="38"/>
        <v>0</v>
      </c>
      <c r="K507" s="6">
        <f t="shared" si="39"/>
        <v>0</v>
      </c>
      <c r="M507" s="6">
        <f>SUMIF($C$2:C507,C507,$K$2:K507)</f>
        <v>0</v>
      </c>
      <c r="N507" s="6">
        <f>IFERROR(VLOOKUP(C507,Kurse!$A$2:$B$101,2,FALSE()),0)</f>
        <v>0</v>
      </c>
      <c r="O507" s="28">
        <f t="shared" si="41"/>
        <v>0</v>
      </c>
      <c r="P507" s="27">
        <f>IF(ISNUMBER(O507),SUMIFS($O$2:O507,$C$2:C507,C507),"")</f>
        <v>0</v>
      </c>
      <c r="R507" s="29" t="str">
        <f t="shared" si="40"/>
        <v/>
      </c>
    </row>
    <row r="508" spans="7:18" ht="15.75" customHeight="1">
      <c r="G508" s="26">
        <f>SUMIF($C$2:C508,C508,$F$2:F508)</f>
        <v>0</v>
      </c>
      <c r="I508" s="7">
        <f t="shared" si="38"/>
        <v>0</v>
      </c>
      <c r="K508" s="6">
        <f t="shared" si="39"/>
        <v>0</v>
      </c>
      <c r="M508" s="6">
        <f>SUMIF($C$2:C508,C508,$K$2:K508)</f>
        <v>0</v>
      </c>
      <c r="N508" s="6">
        <f>IFERROR(VLOOKUP(C508,Kurse!$A$2:$B$101,2,FALSE()),0)</f>
        <v>0</v>
      </c>
      <c r="O508" s="28">
        <f t="shared" si="41"/>
        <v>0</v>
      </c>
      <c r="P508" s="27">
        <f>IF(ISNUMBER(O508),SUMIFS($O$2:O508,$C$2:C508,C508),"")</f>
        <v>0</v>
      </c>
      <c r="R508" s="29" t="str">
        <f t="shared" si="40"/>
        <v/>
      </c>
    </row>
    <row r="509" spans="7:18" ht="15.75" customHeight="1">
      <c r="G509" s="26">
        <f>SUMIF($C$2:C509,C509,$F$2:F509)</f>
        <v>0</v>
      </c>
      <c r="I509" s="7">
        <f t="shared" si="38"/>
        <v>0</v>
      </c>
      <c r="K509" s="6">
        <f t="shared" si="39"/>
        <v>0</v>
      </c>
      <c r="M509" s="6">
        <f>SUMIF($C$2:C509,C509,$K$2:K509)</f>
        <v>0</v>
      </c>
      <c r="N509" s="6">
        <f>IFERROR(VLOOKUP(C509,Kurse!$A$2:$B$101,2,FALSE()),0)</f>
        <v>0</v>
      </c>
      <c r="O509" s="28">
        <f t="shared" si="41"/>
        <v>0</v>
      </c>
      <c r="P509" s="27">
        <f>IF(ISNUMBER(O509),SUMIFS($O$2:O509,$C$2:C509,C509),"")</f>
        <v>0</v>
      </c>
      <c r="R509" s="29" t="str">
        <f t="shared" si="40"/>
        <v/>
      </c>
    </row>
    <row r="510" spans="7:18" ht="15.75" customHeight="1">
      <c r="G510" s="26">
        <f>SUMIF($C$2:C510,C510,$F$2:F510)</f>
        <v>0</v>
      </c>
      <c r="I510" s="7">
        <f t="shared" si="38"/>
        <v>0</v>
      </c>
      <c r="K510" s="6">
        <f t="shared" si="39"/>
        <v>0</v>
      </c>
      <c r="M510" s="6">
        <f>SUMIF($C$2:C510,C510,$K$2:K510)</f>
        <v>0</v>
      </c>
      <c r="N510" s="6">
        <f>IFERROR(VLOOKUP(C510,Kurse!$A$2:$B$101,2,FALSE()),0)</f>
        <v>0</v>
      </c>
      <c r="O510" s="28">
        <f t="shared" si="41"/>
        <v>0</v>
      </c>
      <c r="P510" s="27">
        <f>IF(ISNUMBER(O510),SUMIFS($O$2:O510,$C$2:C510,C510),"")</f>
        <v>0</v>
      </c>
      <c r="R510" s="29" t="str">
        <f t="shared" si="40"/>
        <v/>
      </c>
    </row>
    <row r="511" spans="7:18" ht="15.75" customHeight="1">
      <c r="G511" s="26">
        <f>SUMIF($C$2:C511,C511,$F$2:F511)</f>
        <v>0</v>
      </c>
      <c r="I511" s="7">
        <f t="shared" si="38"/>
        <v>0</v>
      </c>
      <c r="K511" s="6">
        <f t="shared" si="39"/>
        <v>0</v>
      </c>
      <c r="M511" s="6">
        <f>SUMIF($C$2:C511,C511,$K$2:K511)</f>
        <v>0</v>
      </c>
      <c r="N511" s="6">
        <f>IFERROR(VLOOKUP(C511,Kurse!$A$2:$B$101,2,FALSE()),0)</f>
        <v>0</v>
      </c>
      <c r="O511" s="28">
        <f t="shared" si="41"/>
        <v>0</v>
      </c>
      <c r="P511" s="27">
        <f>IF(ISNUMBER(O511),SUMIFS($O$2:O511,$C$2:C511,C511),"")</f>
        <v>0</v>
      </c>
      <c r="R511" s="29" t="str">
        <f t="shared" si="40"/>
        <v/>
      </c>
    </row>
    <row r="512" spans="7:18" ht="15.75" customHeight="1">
      <c r="G512" s="26">
        <f>SUMIF($C$2:C512,C512,$F$2:F512)</f>
        <v>0</v>
      </c>
      <c r="I512" s="7">
        <f t="shared" si="38"/>
        <v>0</v>
      </c>
      <c r="K512" s="6">
        <f t="shared" si="39"/>
        <v>0</v>
      </c>
      <c r="M512" s="6">
        <f>SUMIF($C$2:C512,C512,$K$2:K512)</f>
        <v>0</v>
      </c>
      <c r="N512" s="6">
        <f>IFERROR(VLOOKUP(C512,Kurse!$A$2:$B$101,2,FALSE()),0)</f>
        <v>0</v>
      </c>
      <c r="O512" s="28">
        <f t="shared" si="41"/>
        <v>0</v>
      </c>
      <c r="P512" s="27">
        <f>IF(ISNUMBER(O512),SUMIFS($O$2:O512,$C$2:C512,C512),"")</f>
        <v>0</v>
      </c>
      <c r="R512" s="29" t="str">
        <f t="shared" si="40"/>
        <v/>
      </c>
    </row>
    <row r="513" spans="7:18" ht="15.75" customHeight="1">
      <c r="G513" s="26">
        <f>SUMIF($C$2:C513,C513,$F$2:F513)</f>
        <v>0</v>
      </c>
      <c r="I513" s="7">
        <f t="shared" si="38"/>
        <v>0</v>
      </c>
      <c r="K513" s="6">
        <f t="shared" si="39"/>
        <v>0</v>
      </c>
      <c r="M513" s="6">
        <f>SUMIF($C$2:C513,C513,$K$2:K513)</f>
        <v>0</v>
      </c>
      <c r="N513" s="6">
        <f>IFERROR(VLOOKUP(C513,Kurse!$A$2:$B$101,2,FALSE()),0)</f>
        <v>0</v>
      </c>
      <c r="O513" s="28">
        <f t="shared" si="41"/>
        <v>0</v>
      </c>
      <c r="P513" s="27">
        <f>IF(ISNUMBER(O513),SUMIFS($O$2:O513,$C$2:C513,C513),"")</f>
        <v>0</v>
      </c>
      <c r="R513" s="29" t="str">
        <f t="shared" si="40"/>
        <v/>
      </c>
    </row>
    <row r="514" spans="7:18" ht="15.75" customHeight="1">
      <c r="G514" s="26">
        <f>SUMIF($C$2:C514,C514,$F$2:F514)</f>
        <v>0</v>
      </c>
      <c r="I514" s="7">
        <f t="shared" ref="I514:I577" si="42">F514*H514</f>
        <v>0</v>
      </c>
      <c r="K514" s="6">
        <f t="shared" ref="K514:K577" si="43">IF(E514="Buy",I514+J514,IF(E514="Sell",I514-J514,IF(E514="Transfer – Out",J514,0)))</f>
        <v>0</v>
      </c>
      <c r="M514" s="6">
        <f>SUMIF($C$2:C514,C514,$K$2:K514)</f>
        <v>0</v>
      </c>
      <c r="N514" s="6">
        <f>IFERROR(VLOOKUP(C514,Kurse!$A$2:$B$101,2,FALSE()),0)</f>
        <v>0</v>
      </c>
      <c r="O514" s="28">
        <f t="shared" si="41"/>
        <v>0</v>
      </c>
      <c r="P514" s="27">
        <f>IF(ISNUMBER(O514),SUMIFS($O$2:O514,$C$2:C514,C514),"")</f>
        <v>0</v>
      </c>
      <c r="R514" s="29" t="str">
        <f t="shared" ref="R514:R569" si="44">IF(OR(NOT(ISNUMBER(O514)),NOT(ISNUMBER(K514)),K514=0),"",IF(O514=0,0,(O514-K514)/K514))</f>
        <v/>
      </c>
    </row>
    <row r="515" spans="7:18" ht="15.75" customHeight="1">
      <c r="G515" s="26">
        <f>SUMIF($C$2:C515,C515,$F$2:F515)</f>
        <v>0</v>
      </c>
      <c r="I515" s="7">
        <f t="shared" si="42"/>
        <v>0</v>
      </c>
      <c r="K515" s="6">
        <f t="shared" si="43"/>
        <v>0</v>
      </c>
      <c r="M515" s="6">
        <f>SUMIF($C$2:C515,C515,$K$2:K515)</f>
        <v>0</v>
      </c>
      <c r="N515" s="6">
        <f>IFERROR(VLOOKUP(C515,Kurse!$A$2:$B$101,2,FALSE()),0)</f>
        <v>0</v>
      </c>
      <c r="O515" s="28">
        <f t="shared" si="41"/>
        <v>0</v>
      </c>
      <c r="P515" s="27">
        <f>IF(ISNUMBER(O515),SUMIFS($O$2:O515,$C$2:C515,C515),"")</f>
        <v>0</v>
      </c>
      <c r="R515" s="29" t="str">
        <f t="shared" si="44"/>
        <v/>
      </c>
    </row>
    <row r="516" spans="7:18" ht="15.75" customHeight="1">
      <c r="G516" s="26">
        <f>SUMIF($C$2:C516,C516,$F$2:F516)</f>
        <v>0</v>
      </c>
      <c r="I516" s="7">
        <f t="shared" si="42"/>
        <v>0</v>
      </c>
      <c r="K516" s="6">
        <f t="shared" si="43"/>
        <v>0</v>
      </c>
      <c r="M516" s="6">
        <f>SUMIF($C$2:C516,C516,$K$2:K516)</f>
        <v>0</v>
      </c>
      <c r="N516" s="6">
        <f>IFERROR(VLOOKUP(C516,Kurse!$A$2:$B$101,2,FALSE()),0)</f>
        <v>0</v>
      </c>
      <c r="O516" s="28">
        <f t="shared" si="41"/>
        <v>0</v>
      </c>
      <c r="P516" s="27">
        <f>IF(ISNUMBER(O516),SUMIFS($O$2:O516,$C$2:C516,C516),"")</f>
        <v>0</v>
      </c>
      <c r="R516" s="29" t="str">
        <f t="shared" si="44"/>
        <v/>
      </c>
    </row>
    <row r="517" spans="7:18" ht="15.75" customHeight="1">
      <c r="G517" s="26">
        <f>SUMIF($C$2:C517,C517,$F$2:F517)</f>
        <v>0</v>
      </c>
      <c r="I517" s="7">
        <f t="shared" si="42"/>
        <v>0</v>
      </c>
      <c r="K517" s="6">
        <f t="shared" si="43"/>
        <v>0</v>
      </c>
      <c r="M517" s="6">
        <f>SUMIF($C$2:C517,C517,$K$2:K517)</f>
        <v>0</v>
      </c>
      <c r="N517" s="6">
        <f>IFERROR(VLOOKUP(C517,Kurse!$A$2:$B$101,2,FALSE()),0)</f>
        <v>0</v>
      </c>
      <c r="O517" s="28">
        <f t="shared" si="41"/>
        <v>0</v>
      </c>
      <c r="P517" s="27">
        <f>IF(ISNUMBER(O517),SUMIFS($O$2:O517,$C$2:C517,C517),"")</f>
        <v>0</v>
      </c>
      <c r="R517" s="29" t="str">
        <f t="shared" si="44"/>
        <v/>
      </c>
    </row>
    <row r="518" spans="7:18" ht="15.75" customHeight="1">
      <c r="G518" s="26">
        <f>SUMIF($C$2:C518,C518,$F$2:F518)</f>
        <v>0</v>
      </c>
      <c r="I518" s="7">
        <f t="shared" si="42"/>
        <v>0</v>
      </c>
      <c r="K518" s="6">
        <f t="shared" si="43"/>
        <v>0</v>
      </c>
      <c r="M518" s="6">
        <f>SUMIF($C$2:C518,C518,$K$2:K518)</f>
        <v>0</v>
      </c>
      <c r="N518" s="6">
        <f>IFERROR(VLOOKUP(C518,Kurse!$A$2:$B$101,2,FALSE()),0)</f>
        <v>0</v>
      </c>
      <c r="O518" s="28">
        <f t="shared" si="41"/>
        <v>0</v>
      </c>
      <c r="P518" s="27">
        <f>IF(ISNUMBER(O518),SUMIFS($O$2:O518,$C$2:C518,C518),"")</f>
        <v>0</v>
      </c>
      <c r="R518" s="29" t="str">
        <f t="shared" si="44"/>
        <v/>
      </c>
    </row>
    <row r="519" spans="7:18" ht="15.75" customHeight="1">
      <c r="G519" s="26">
        <f>SUMIF($C$2:C519,C519,$F$2:F519)</f>
        <v>0</v>
      </c>
      <c r="I519" s="7">
        <f t="shared" si="42"/>
        <v>0</v>
      </c>
      <c r="K519" s="6">
        <f t="shared" si="43"/>
        <v>0</v>
      </c>
      <c r="M519" s="6">
        <f>SUMIF($C$2:C519,C519,$K$2:K519)</f>
        <v>0</v>
      </c>
      <c r="N519" s="6">
        <f>IFERROR(VLOOKUP(C519,Kurse!$A$2:$B$101,2,FALSE()),0)</f>
        <v>0</v>
      </c>
      <c r="O519" s="28">
        <f t="shared" si="41"/>
        <v>0</v>
      </c>
      <c r="P519" s="27">
        <f>IF(ISNUMBER(O519),SUMIFS($O$2:O519,$C$2:C519,C519),"")</f>
        <v>0</v>
      </c>
      <c r="R519" s="29" t="str">
        <f t="shared" si="44"/>
        <v/>
      </c>
    </row>
    <row r="520" spans="7:18" ht="15.75" customHeight="1">
      <c r="G520" s="26">
        <f>SUMIF($C$2:C520,C520,$F$2:F520)</f>
        <v>0</v>
      </c>
      <c r="I520" s="7">
        <f t="shared" si="42"/>
        <v>0</v>
      </c>
      <c r="K520" s="6">
        <f t="shared" si="43"/>
        <v>0</v>
      </c>
      <c r="M520" s="6">
        <f>SUMIF($C$2:C520,C520,$K$2:K520)</f>
        <v>0</v>
      </c>
      <c r="N520" s="6">
        <f>IFERROR(VLOOKUP(C520,Kurse!$A$2:$B$101,2,FALSE()),0)</f>
        <v>0</v>
      </c>
      <c r="O520" s="28">
        <f t="shared" si="41"/>
        <v>0</v>
      </c>
      <c r="P520" s="27">
        <f>IF(ISNUMBER(O520),SUMIFS($O$2:O520,$C$2:C520,C520),"")</f>
        <v>0</v>
      </c>
      <c r="R520" s="29" t="str">
        <f t="shared" si="44"/>
        <v/>
      </c>
    </row>
    <row r="521" spans="7:18" ht="15.75" customHeight="1">
      <c r="G521" s="26">
        <f>SUMIF($C$2:C521,C521,$F$2:F521)</f>
        <v>0</v>
      </c>
      <c r="I521" s="7">
        <f t="shared" si="42"/>
        <v>0</v>
      </c>
      <c r="K521" s="6">
        <f t="shared" si="43"/>
        <v>0</v>
      </c>
      <c r="M521" s="6">
        <f>SUMIF($C$2:C521,C521,$K$2:K521)</f>
        <v>0</v>
      </c>
      <c r="N521" s="6">
        <f>IFERROR(VLOOKUP(C521,Kurse!$A$2:$B$101,2,FALSE()),0)</f>
        <v>0</v>
      </c>
      <c r="O521" s="28">
        <f t="shared" si="41"/>
        <v>0</v>
      </c>
      <c r="P521" s="27">
        <f>IF(ISNUMBER(O521),SUMIFS($O$2:O521,$C$2:C521,C521),"")</f>
        <v>0</v>
      </c>
      <c r="R521" s="29" t="str">
        <f t="shared" si="44"/>
        <v/>
      </c>
    </row>
    <row r="522" spans="7:18" ht="15.75" customHeight="1">
      <c r="G522" s="26">
        <f>SUMIF($C$2:C522,C522,$F$2:F522)</f>
        <v>0</v>
      </c>
      <c r="I522" s="7">
        <f t="shared" si="42"/>
        <v>0</v>
      </c>
      <c r="K522" s="6">
        <f t="shared" si="43"/>
        <v>0</v>
      </c>
      <c r="M522" s="6">
        <f>SUMIF($C$2:C522,C522,$K$2:K522)</f>
        <v>0</v>
      </c>
      <c r="N522" s="6">
        <f>IFERROR(VLOOKUP(C522,Kurse!$A$2:$B$101,2,FALSE()),0)</f>
        <v>0</v>
      </c>
      <c r="O522" s="28">
        <f t="shared" si="41"/>
        <v>0</v>
      </c>
      <c r="P522" s="27">
        <f>IF(ISNUMBER(O522),SUMIFS($O$2:O522,$C$2:C522,C522),"")</f>
        <v>0</v>
      </c>
      <c r="R522" s="29" t="str">
        <f t="shared" si="44"/>
        <v/>
      </c>
    </row>
    <row r="523" spans="7:18" ht="15.75" customHeight="1">
      <c r="G523" s="26">
        <f>SUMIF($C$2:C523,C523,$F$2:F523)</f>
        <v>0</v>
      </c>
      <c r="I523" s="7">
        <f t="shared" si="42"/>
        <v>0</v>
      </c>
      <c r="K523" s="6">
        <f t="shared" si="43"/>
        <v>0</v>
      </c>
      <c r="M523" s="6">
        <f>SUMIF($C$2:C523,C523,$K$2:K523)</f>
        <v>0</v>
      </c>
      <c r="N523" s="6">
        <f>IFERROR(VLOOKUP(C523,Kurse!$A$2:$B$101,2,FALSE()),0)</f>
        <v>0</v>
      </c>
      <c r="O523" s="28">
        <f t="shared" si="41"/>
        <v>0</v>
      </c>
      <c r="P523" s="27">
        <f>IF(ISNUMBER(O523),SUMIFS($O$2:O523,$C$2:C523,C523),"")</f>
        <v>0</v>
      </c>
      <c r="R523" s="29" t="str">
        <f t="shared" si="44"/>
        <v/>
      </c>
    </row>
    <row r="524" spans="7:18" ht="15.75" customHeight="1">
      <c r="G524" s="26">
        <f>SUMIF($C$2:C524,C524,$F$2:F524)</f>
        <v>0</v>
      </c>
      <c r="I524" s="7">
        <f t="shared" si="42"/>
        <v>0</v>
      </c>
      <c r="K524" s="6">
        <f t="shared" si="43"/>
        <v>0</v>
      </c>
      <c r="M524" s="6">
        <f>SUMIF($C$2:C524,C524,$K$2:K524)</f>
        <v>0</v>
      </c>
      <c r="N524" s="6">
        <f>IFERROR(VLOOKUP(C524,Kurse!$A$2:$B$101,2,FALSE()),0)</f>
        <v>0</v>
      </c>
      <c r="O524" s="28">
        <f t="shared" si="41"/>
        <v>0</v>
      </c>
      <c r="P524" s="27">
        <f>IF(ISNUMBER(O524),SUMIFS($O$2:O524,$C$2:C524,C524),"")</f>
        <v>0</v>
      </c>
      <c r="R524" s="29" t="str">
        <f t="shared" si="44"/>
        <v/>
      </c>
    </row>
    <row r="525" spans="7:18" ht="15.75" customHeight="1">
      <c r="G525" s="26">
        <f>SUMIF($C$2:C525,C525,$F$2:F525)</f>
        <v>0</v>
      </c>
      <c r="I525" s="7">
        <f t="shared" si="42"/>
        <v>0</v>
      </c>
      <c r="K525" s="6">
        <f t="shared" si="43"/>
        <v>0</v>
      </c>
      <c r="M525" s="6">
        <f>SUMIF($C$2:C525,C525,$K$2:K525)</f>
        <v>0</v>
      </c>
      <c r="N525" s="6">
        <f>IFERROR(VLOOKUP(C525,Kurse!$A$2:$B$101,2,FALSE()),0)</f>
        <v>0</v>
      </c>
      <c r="O525" s="28">
        <f t="shared" si="41"/>
        <v>0</v>
      </c>
      <c r="P525" s="27">
        <f>IF(ISNUMBER(O525),SUMIFS($O$2:O525,$C$2:C525,C525),"")</f>
        <v>0</v>
      </c>
      <c r="R525" s="29" t="str">
        <f t="shared" si="44"/>
        <v/>
      </c>
    </row>
    <row r="526" spans="7:18" ht="15.75" customHeight="1">
      <c r="G526" s="26">
        <f>SUMIF($C$2:C526,C526,$F$2:F526)</f>
        <v>0</v>
      </c>
      <c r="I526" s="7">
        <f t="shared" si="42"/>
        <v>0</v>
      </c>
      <c r="K526" s="6">
        <f t="shared" si="43"/>
        <v>0</v>
      </c>
      <c r="M526" s="6">
        <f>SUMIF($C$2:C526,C526,$K$2:K526)</f>
        <v>0</v>
      </c>
      <c r="N526" s="6">
        <f>IFERROR(VLOOKUP(C526,Kurse!$A$2:$B$101,2,FALSE()),0)</f>
        <v>0</v>
      </c>
      <c r="O526" s="28">
        <f t="shared" si="41"/>
        <v>0</v>
      </c>
      <c r="P526" s="27">
        <f>IF(ISNUMBER(O526),SUMIFS($O$2:O526,$C$2:C526,C526),"")</f>
        <v>0</v>
      </c>
      <c r="R526" s="29" t="str">
        <f t="shared" si="44"/>
        <v/>
      </c>
    </row>
    <row r="527" spans="7:18" ht="15.75" customHeight="1">
      <c r="G527" s="26">
        <f>SUMIF($C$2:C527,C527,$F$2:F527)</f>
        <v>0</v>
      </c>
      <c r="I527" s="7">
        <f t="shared" si="42"/>
        <v>0</v>
      </c>
      <c r="K527" s="6">
        <f t="shared" si="43"/>
        <v>0</v>
      </c>
      <c r="M527" s="6">
        <f>SUMIF($C$2:C527,C527,$K$2:K527)</f>
        <v>0</v>
      </c>
      <c r="N527" s="6">
        <f>IFERROR(VLOOKUP(C527,Kurse!$A$2:$B$101,2,FALSE()),0)</f>
        <v>0</v>
      </c>
      <c r="O527" s="28">
        <f t="shared" si="41"/>
        <v>0</v>
      </c>
      <c r="P527" s="27">
        <f>IF(ISNUMBER(O527),SUMIFS($O$2:O527,$C$2:C527,C527),"")</f>
        <v>0</v>
      </c>
      <c r="R527" s="29" t="str">
        <f t="shared" si="44"/>
        <v/>
      </c>
    </row>
    <row r="528" spans="7:18" ht="15.75" customHeight="1">
      <c r="G528" s="26">
        <f>SUMIF($C$2:C528,C528,$F$2:F528)</f>
        <v>0</v>
      </c>
      <c r="I528" s="7">
        <f t="shared" si="42"/>
        <v>0</v>
      </c>
      <c r="K528" s="6">
        <f t="shared" si="43"/>
        <v>0</v>
      </c>
      <c r="M528" s="6">
        <f>SUMIF($C$2:C528,C528,$K$2:K528)</f>
        <v>0</v>
      </c>
      <c r="N528" s="6">
        <f>IFERROR(VLOOKUP(C528,Kurse!$A$2:$B$101,2,FALSE()),0)</f>
        <v>0</v>
      </c>
      <c r="O528" s="28">
        <f t="shared" si="41"/>
        <v>0</v>
      </c>
      <c r="P528" s="27">
        <f>IF(ISNUMBER(O528),SUMIFS($O$2:O528,$C$2:C528,C528),"")</f>
        <v>0</v>
      </c>
      <c r="R528" s="29" t="str">
        <f t="shared" si="44"/>
        <v/>
      </c>
    </row>
    <row r="529" spans="7:18" ht="15.75" customHeight="1">
      <c r="G529" s="26">
        <f>SUMIF($C$2:C529,C529,$F$2:F529)</f>
        <v>0</v>
      </c>
      <c r="I529" s="7">
        <f t="shared" si="42"/>
        <v>0</v>
      </c>
      <c r="K529" s="6">
        <f t="shared" si="43"/>
        <v>0</v>
      </c>
      <c r="M529" s="6">
        <f>SUMIF($C$2:C529,C529,$K$2:K529)</f>
        <v>0</v>
      </c>
      <c r="N529" s="6">
        <f>IFERROR(VLOOKUP(C529,Kurse!$A$2:$B$101,2,FALSE()),0)</f>
        <v>0</v>
      </c>
      <c r="O529" s="28">
        <f t="shared" si="41"/>
        <v>0</v>
      </c>
      <c r="P529" s="27">
        <f>IF(ISNUMBER(O529),SUMIFS($O$2:O529,$C$2:C529,C529),"")</f>
        <v>0</v>
      </c>
      <c r="R529" s="29" t="str">
        <f t="shared" si="44"/>
        <v/>
      </c>
    </row>
    <row r="530" spans="7:18" ht="15.75" customHeight="1">
      <c r="G530" s="26">
        <f>SUMIF($C$2:C530,C530,$F$2:F530)</f>
        <v>0</v>
      </c>
      <c r="I530" s="7">
        <f t="shared" si="42"/>
        <v>0</v>
      </c>
      <c r="K530" s="6">
        <f t="shared" si="43"/>
        <v>0</v>
      </c>
      <c r="M530" s="6">
        <f>SUMIF($C$2:C530,C530,$K$2:K530)</f>
        <v>0</v>
      </c>
      <c r="N530" s="6">
        <f>IFERROR(VLOOKUP(C530,Kurse!$A$2:$B$101,2,FALSE()),0)</f>
        <v>0</v>
      </c>
      <c r="O530" s="28">
        <f t="shared" si="41"/>
        <v>0</v>
      </c>
      <c r="P530" s="27">
        <f>IF(ISNUMBER(O530),SUMIFS($O$2:O530,$C$2:C530,C530),"")</f>
        <v>0</v>
      </c>
      <c r="R530" s="29" t="str">
        <f t="shared" si="44"/>
        <v/>
      </c>
    </row>
    <row r="531" spans="7:18" ht="15.75" customHeight="1">
      <c r="G531" s="26">
        <f>SUMIF($C$2:C531,C531,$F$2:F531)</f>
        <v>0</v>
      </c>
      <c r="I531" s="7">
        <f t="shared" si="42"/>
        <v>0</v>
      </c>
      <c r="K531" s="6">
        <f t="shared" si="43"/>
        <v>0</v>
      </c>
      <c r="M531" s="6">
        <f>SUMIF($C$2:C531,C531,$K$2:K531)</f>
        <v>0</v>
      </c>
      <c r="N531" s="6">
        <f>IFERROR(VLOOKUP(C531,Kurse!$A$2:$B$101,2,FALSE()),0)</f>
        <v>0</v>
      </c>
      <c r="O531" s="28">
        <f t="shared" si="41"/>
        <v>0</v>
      </c>
      <c r="P531" s="27">
        <f>IF(ISNUMBER(O531),SUMIFS($O$2:O531,$C$2:C531,C531),"")</f>
        <v>0</v>
      </c>
      <c r="R531" s="29" t="str">
        <f t="shared" si="44"/>
        <v/>
      </c>
    </row>
    <row r="532" spans="7:18" ht="15.75" customHeight="1">
      <c r="G532" s="26">
        <f>SUMIF($C$2:C532,C532,$F$2:F532)</f>
        <v>0</v>
      </c>
      <c r="I532" s="7">
        <f t="shared" si="42"/>
        <v>0</v>
      </c>
      <c r="K532" s="6">
        <f t="shared" si="43"/>
        <v>0</v>
      </c>
      <c r="M532" s="6">
        <f>SUMIF($C$2:C532,C532,$K$2:K532)</f>
        <v>0</v>
      </c>
      <c r="N532" s="6">
        <f>IFERROR(VLOOKUP(C532,Kurse!$A$2:$B$101,2,FALSE()),0)</f>
        <v>0</v>
      </c>
      <c r="O532" s="28">
        <f t="shared" si="41"/>
        <v>0</v>
      </c>
      <c r="P532" s="27">
        <f>IF(ISNUMBER(O532),SUMIFS($O$2:O532,$C$2:C532,C532),"")</f>
        <v>0</v>
      </c>
      <c r="R532" s="29" t="str">
        <f t="shared" si="44"/>
        <v/>
      </c>
    </row>
    <row r="533" spans="7:18" ht="15.75" customHeight="1">
      <c r="G533" s="26">
        <f>SUMIF($C$2:C533,C533,$F$2:F533)</f>
        <v>0</v>
      </c>
      <c r="I533" s="7">
        <f t="shared" si="42"/>
        <v>0</v>
      </c>
      <c r="K533" s="6">
        <f t="shared" si="43"/>
        <v>0</v>
      </c>
      <c r="M533" s="6">
        <f>SUMIF($C$2:C533,C533,$K$2:K533)</f>
        <v>0</v>
      </c>
      <c r="N533" s="6">
        <f>IFERROR(VLOOKUP(C533,Kurse!$A$2:$B$101,2,FALSE()),0)</f>
        <v>0</v>
      </c>
      <c r="O533" s="28">
        <f t="shared" si="41"/>
        <v>0</v>
      </c>
      <c r="P533" s="27">
        <f>IF(ISNUMBER(O533),SUMIFS($O$2:O533,$C$2:C533,C533),"")</f>
        <v>0</v>
      </c>
      <c r="R533" s="29" t="str">
        <f t="shared" si="44"/>
        <v/>
      </c>
    </row>
    <row r="534" spans="7:18" ht="15.75" customHeight="1">
      <c r="G534" s="26">
        <f>SUMIF($C$2:C534,C534,$F$2:F534)</f>
        <v>0</v>
      </c>
      <c r="I534" s="7">
        <f t="shared" si="42"/>
        <v>0</v>
      </c>
      <c r="K534" s="6">
        <f t="shared" si="43"/>
        <v>0</v>
      </c>
      <c r="M534" s="6">
        <f>SUMIF($C$2:C534,C534,$K$2:K534)</f>
        <v>0</v>
      </c>
      <c r="N534" s="6">
        <f>IFERROR(VLOOKUP(C534,Kurse!$A$2:$B$101,2,FALSE()),0)</f>
        <v>0</v>
      </c>
      <c r="O534" s="28">
        <f t="shared" si="41"/>
        <v>0</v>
      </c>
      <c r="P534" s="27">
        <f>IF(ISNUMBER(O534),SUMIFS($O$2:O534,$C$2:C534,C534),"")</f>
        <v>0</v>
      </c>
      <c r="R534" s="29" t="str">
        <f t="shared" si="44"/>
        <v/>
      </c>
    </row>
    <row r="535" spans="7:18" ht="15.75" customHeight="1">
      <c r="G535" s="26">
        <f>SUMIF($C$2:C535,C535,$F$2:F535)</f>
        <v>0</v>
      </c>
      <c r="I535" s="7">
        <f t="shared" si="42"/>
        <v>0</v>
      </c>
      <c r="K535" s="6">
        <f t="shared" si="43"/>
        <v>0</v>
      </c>
      <c r="M535" s="6">
        <f>SUMIF($C$2:C535,C535,$K$2:K535)</f>
        <v>0</v>
      </c>
      <c r="N535" s="6">
        <f>IFERROR(VLOOKUP(C535,Kurse!$A$2:$B$101,2,FALSE()),0)</f>
        <v>0</v>
      </c>
      <c r="O535" s="28">
        <f t="shared" si="41"/>
        <v>0</v>
      </c>
      <c r="P535" s="27">
        <f>IF(ISNUMBER(O535),SUMIFS($O$2:O535,$C$2:C535,C535),"")</f>
        <v>0</v>
      </c>
      <c r="R535" s="29" t="str">
        <f t="shared" si="44"/>
        <v/>
      </c>
    </row>
    <row r="536" spans="7:18" ht="15.75" customHeight="1">
      <c r="G536" s="26">
        <f>SUMIF($C$2:C536,C536,$F$2:F536)</f>
        <v>0</v>
      </c>
      <c r="I536" s="7">
        <f t="shared" si="42"/>
        <v>0</v>
      </c>
      <c r="K536" s="6">
        <f t="shared" si="43"/>
        <v>0</v>
      </c>
      <c r="M536" s="6">
        <f>SUMIF($C$2:C536,C536,$K$2:K536)</f>
        <v>0</v>
      </c>
      <c r="N536" s="6">
        <f>IFERROR(VLOOKUP(C536,Kurse!$A$2:$B$101,2,FALSE()),0)</f>
        <v>0</v>
      </c>
      <c r="O536" s="28">
        <f t="shared" si="41"/>
        <v>0</v>
      </c>
      <c r="P536" s="27">
        <f>IF(ISNUMBER(O536),SUMIFS($O$2:O536,$C$2:C536,C536),"")</f>
        <v>0</v>
      </c>
      <c r="R536" s="29" t="str">
        <f t="shared" si="44"/>
        <v/>
      </c>
    </row>
    <row r="537" spans="7:18" ht="15.75" customHeight="1">
      <c r="G537" s="26">
        <f>SUMIF($C$2:C537,C537,$F$2:F537)</f>
        <v>0</v>
      </c>
      <c r="I537" s="7">
        <f t="shared" si="42"/>
        <v>0</v>
      </c>
      <c r="K537" s="6">
        <f t="shared" si="43"/>
        <v>0</v>
      </c>
      <c r="M537" s="6">
        <f>SUMIF($C$2:C537,C537,$K$2:K537)</f>
        <v>0</v>
      </c>
      <c r="N537" s="6">
        <f>IFERROR(VLOOKUP(C537,Kurse!$A$2:$B$101,2,FALSE()),0)</f>
        <v>0</v>
      </c>
      <c r="O537" s="28">
        <f t="shared" si="41"/>
        <v>0</v>
      </c>
      <c r="P537" s="27">
        <f>IF(ISNUMBER(O537),SUMIFS($O$2:O537,$C$2:C537,C537),"")</f>
        <v>0</v>
      </c>
      <c r="R537" s="29" t="str">
        <f t="shared" si="44"/>
        <v/>
      </c>
    </row>
    <row r="538" spans="7:18" ht="15.75" customHeight="1">
      <c r="G538" s="26">
        <f>SUMIF($C$2:C538,C538,$F$2:F538)</f>
        <v>0</v>
      </c>
      <c r="I538" s="7">
        <f t="shared" si="42"/>
        <v>0</v>
      </c>
      <c r="K538" s="6">
        <f t="shared" si="43"/>
        <v>0</v>
      </c>
      <c r="M538" s="6">
        <f>SUMIF($C$2:C538,C538,$K$2:K538)</f>
        <v>0</v>
      </c>
      <c r="N538" s="6">
        <f>IFERROR(VLOOKUP(C538,Kurse!$A$2:$B$101,2,FALSE()),0)</f>
        <v>0</v>
      </c>
      <c r="O538" s="28">
        <f t="shared" si="41"/>
        <v>0</v>
      </c>
      <c r="P538" s="27">
        <f>IF(ISNUMBER(O538),SUMIFS($O$2:O538,$C$2:C538,C538),"")</f>
        <v>0</v>
      </c>
      <c r="R538" s="29" t="str">
        <f t="shared" si="44"/>
        <v/>
      </c>
    </row>
    <row r="539" spans="7:18" ht="15.75" customHeight="1">
      <c r="G539" s="26">
        <f>SUMIF($C$2:C539,C539,$F$2:F539)</f>
        <v>0</v>
      </c>
      <c r="I539" s="7">
        <f t="shared" si="42"/>
        <v>0</v>
      </c>
      <c r="K539" s="6">
        <f t="shared" si="43"/>
        <v>0</v>
      </c>
      <c r="M539" s="6">
        <f>SUMIF($C$2:C539,C539,$K$2:K539)</f>
        <v>0</v>
      </c>
      <c r="N539" s="6">
        <f>IFERROR(VLOOKUP(C539,Kurse!$A$2:$B$101,2,FALSE()),0)</f>
        <v>0</v>
      </c>
      <c r="O539" s="28">
        <f t="shared" si="41"/>
        <v>0</v>
      </c>
      <c r="P539" s="27">
        <f>IF(ISNUMBER(O539),SUMIFS($O$2:O539,$C$2:C539,C539),"")</f>
        <v>0</v>
      </c>
      <c r="R539" s="29" t="str">
        <f t="shared" si="44"/>
        <v/>
      </c>
    </row>
    <row r="540" spans="7:18" ht="15.75" customHeight="1">
      <c r="G540" s="26">
        <f>SUMIF($C$2:C540,C540,$F$2:F540)</f>
        <v>0</v>
      </c>
      <c r="I540" s="7">
        <f t="shared" si="42"/>
        <v>0</v>
      </c>
      <c r="K540" s="6">
        <f t="shared" si="43"/>
        <v>0</v>
      </c>
      <c r="M540" s="6">
        <f>SUMIF($C$2:C540,C540,$K$2:K540)</f>
        <v>0</v>
      </c>
      <c r="N540" s="6">
        <f>IFERROR(VLOOKUP(C540,Kurse!$A$2:$B$101,2,FALSE()),0)</f>
        <v>0</v>
      </c>
      <c r="O540" s="28">
        <f t="shared" si="41"/>
        <v>0</v>
      </c>
      <c r="P540" s="27">
        <f>IF(ISNUMBER(O540),SUMIFS($O$2:O540,$C$2:C540,C540),"")</f>
        <v>0</v>
      </c>
      <c r="R540" s="29" t="str">
        <f t="shared" si="44"/>
        <v/>
      </c>
    </row>
    <row r="541" spans="7:18" ht="15.75" customHeight="1">
      <c r="G541" s="26">
        <f>SUMIF($C$2:C541,C541,$F$2:F541)</f>
        <v>0</v>
      </c>
      <c r="I541" s="7">
        <f t="shared" si="42"/>
        <v>0</v>
      </c>
      <c r="K541" s="6">
        <f t="shared" si="43"/>
        <v>0</v>
      </c>
      <c r="M541" s="6">
        <f>SUMIF($C$2:C541,C541,$K$2:K541)</f>
        <v>0</v>
      </c>
      <c r="N541" s="6">
        <f>IFERROR(VLOOKUP(C541,Kurse!$A$2:$B$101,2,FALSE()),0)</f>
        <v>0</v>
      </c>
      <c r="O541" s="28">
        <f t="shared" si="41"/>
        <v>0</v>
      </c>
      <c r="P541" s="27">
        <f>IF(ISNUMBER(O541),SUMIFS($O$2:O541,$C$2:C541,C541),"")</f>
        <v>0</v>
      </c>
      <c r="R541" s="29" t="str">
        <f t="shared" si="44"/>
        <v/>
      </c>
    </row>
    <row r="542" spans="7:18" ht="15.75" customHeight="1">
      <c r="G542" s="26">
        <f>SUMIF($C$2:C542,C542,$F$2:F542)</f>
        <v>0</v>
      </c>
      <c r="I542" s="7">
        <f t="shared" si="42"/>
        <v>0</v>
      </c>
      <c r="K542" s="6">
        <f t="shared" si="43"/>
        <v>0</v>
      </c>
      <c r="M542" s="6">
        <f>SUMIF($C$2:C542,C542,$K$2:K542)</f>
        <v>0</v>
      </c>
      <c r="N542" s="6">
        <f>IFERROR(VLOOKUP(C542,Kurse!$A$2:$B$101,2,FALSE()),0)</f>
        <v>0</v>
      </c>
      <c r="O542" s="28">
        <f t="shared" si="41"/>
        <v>0</v>
      </c>
      <c r="P542" s="27">
        <f>IF(ISNUMBER(O542),SUMIFS($O$2:O542,$C$2:C542,C542),"")</f>
        <v>0</v>
      </c>
      <c r="R542" s="29" t="str">
        <f t="shared" si="44"/>
        <v/>
      </c>
    </row>
    <row r="543" spans="7:18" ht="15.75" customHeight="1">
      <c r="G543" s="26">
        <f>SUMIF($C$2:C543,C543,$F$2:F543)</f>
        <v>0</v>
      </c>
      <c r="I543" s="7">
        <f t="shared" si="42"/>
        <v>0</v>
      </c>
      <c r="K543" s="6">
        <f t="shared" si="43"/>
        <v>0</v>
      </c>
      <c r="M543" s="6">
        <f>SUMIF($C$2:C543,C543,$K$2:K543)</f>
        <v>0</v>
      </c>
      <c r="N543" s="6">
        <f>IFERROR(VLOOKUP(C543,Kurse!$A$2:$B$101,2,FALSE()),0)</f>
        <v>0</v>
      </c>
      <c r="O543" s="28">
        <f t="shared" si="41"/>
        <v>0</v>
      </c>
      <c r="P543" s="27">
        <f>IF(ISNUMBER(O543),SUMIFS($O$2:O543,$C$2:C543,C543),"")</f>
        <v>0</v>
      </c>
      <c r="R543" s="29" t="str">
        <f t="shared" si="44"/>
        <v/>
      </c>
    </row>
    <row r="544" spans="7:18" ht="15.75" customHeight="1">
      <c r="G544" s="26">
        <f>SUMIF($C$2:C544,C544,$F$2:F544)</f>
        <v>0</v>
      </c>
      <c r="I544" s="7">
        <f t="shared" si="42"/>
        <v>0</v>
      </c>
      <c r="K544" s="6">
        <f t="shared" si="43"/>
        <v>0</v>
      </c>
      <c r="M544" s="6">
        <f>SUMIF($C$2:C544,C544,$K$2:K544)</f>
        <v>0</v>
      </c>
      <c r="N544" s="6">
        <f>IFERROR(VLOOKUP(C544,Kurse!$A$2:$B$101,2,FALSE()),0)</f>
        <v>0</v>
      </c>
      <c r="O544" s="28">
        <f t="shared" si="41"/>
        <v>0</v>
      </c>
      <c r="P544" s="27">
        <f>IF(ISNUMBER(O544),SUMIFS($O$2:O544,$C$2:C544,C544),"")</f>
        <v>0</v>
      </c>
      <c r="R544" s="29" t="str">
        <f t="shared" si="44"/>
        <v/>
      </c>
    </row>
    <row r="545" spans="7:18" ht="15.75" customHeight="1">
      <c r="G545" s="26">
        <f>SUMIF($C$2:C545,C545,$F$2:F545)</f>
        <v>0</v>
      </c>
      <c r="I545" s="7">
        <f t="shared" si="42"/>
        <v>0</v>
      </c>
      <c r="K545" s="6">
        <f t="shared" si="43"/>
        <v>0</v>
      </c>
      <c r="M545" s="6">
        <f>SUMIF($C$2:C545,C545,$K$2:K545)</f>
        <v>0</v>
      </c>
      <c r="N545" s="6">
        <f>IFERROR(VLOOKUP(C545,Kurse!$A$2:$B$101,2,FALSE()),0)</f>
        <v>0</v>
      </c>
      <c r="O545" s="28">
        <f t="shared" si="41"/>
        <v>0</v>
      </c>
      <c r="P545" s="27">
        <f>IF(ISNUMBER(O545),SUMIFS($O$2:O545,$C$2:C545,C545),"")</f>
        <v>0</v>
      </c>
      <c r="R545" s="29" t="str">
        <f t="shared" si="44"/>
        <v/>
      </c>
    </row>
    <row r="546" spans="7:18" ht="15.75" customHeight="1">
      <c r="G546" s="26">
        <f>SUMIF($C$2:C546,C546,$F$2:F546)</f>
        <v>0</v>
      </c>
      <c r="I546" s="7">
        <f t="shared" si="42"/>
        <v>0</v>
      </c>
      <c r="K546" s="6">
        <f t="shared" si="43"/>
        <v>0</v>
      </c>
      <c r="M546" s="6">
        <f>SUMIF($C$2:C546,C546,$K$2:K546)</f>
        <v>0</v>
      </c>
      <c r="N546" s="6">
        <f>IFERROR(VLOOKUP(C546,Kurse!$A$2:$B$101,2,FALSE()),0)</f>
        <v>0</v>
      </c>
      <c r="O546" s="28">
        <f t="shared" si="41"/>
        <v>0</v>
      </c>
      <c r="P546" s="27">
        <f>IF(ISNUMBER(O546),SUMIFS($O$2:O546,$C$2:C546,C546),"")</f>
        <v>0</v>
      </c>
      <c r="R546" s="29" t="str">
        <f t="shared" si="44"/>
        <v/>
      </c>
    </row>
    <row r="547" spans="7:18" ht="15.75" customHeight="1">
      <c r="G547" s="26">
        <f>SUMIF($C$2:C547,C547,$F$2:F547)</f>
        <v>0</v>
      </c>
      <c r="I547" s="7">
        <f t="shared" si="42"/>
        <v>0</v>
      </c>
      <c r="K547" s="6">
        <f t="shared" si="43"/>
        <v>0</v>
      </c>
      <c r="M547" s="6">
        <f>SUMIF($C$2:C547,C547,$K$2:K547)</f>
        <v>0</v>
      </c>
      <c r="N547" s="6">
        <f>IFERROR(VLOOKUP(C547,Kurse!$A$2:$B$101,2,FALSE()),0)</f>
        <v>0</v>
      </c>
      <c r="O547" s="28">
        <f t="shared" si="41"/>
        <v>0</v>
      </c>
      <c r="P547" s="27">
        <f>IF(ISNUMBER(O547),SUMIFS($O$2:O547,$C$2:C547,C547),"")</f>
        <v>0</v>
      </c>
      <c r="R547" s="29" t="str">
        <f t="shared" si="44"/>
        <v/>
      </c>
    </row>
    <row r="548" spans="7:18" ht="15.75" customHeight="1">
      <c r="G548" s="26">
        <f>SUMIF($C$2:C548,C548,$F$2:F548)</f>
        <v>0</v>
      </c>
      <c r="I548" s="7">
        <f t="shared" si="42"/>
        <v>0</v>
      </c>
      <c r="K548" s="6">
        <f t="shared" si="43"/>
        <v>0</v>
      </c>
      <c r="M548" s="6">
        <f>SUMIF($C$2:C548,C548,$K$2:K548)</f>
        <v>0</v>
      </c>
      <c r="N548" s="6">
        <f>IFERROR(VLOOKUP(C548,Kurse!$A$2:$B$101,2,FALSE()),0)</f>
        <v>0</v>
      </c>
      <c r="O548" s="28">
        <f t="shared" ref="O548:O611" si="45">IF(E548="Transfer – Out",0,F548*N548)</f>
        <v>0</v>
      </c>
      <c r="P548" s="27">
        <f>IF(ISNUMBER(O548),SUMIFS($O$2:O548,$C$2:C548,C548),"")</f>
        <v>0</v>
      </c>
      <c r="R548" s="29" t="str">
        <f t="shared" si="44"/>
        <v/>
      </c>
    </row>
    <row r="549" spans="7:18" ht="15.75" customHeight="1">
      <c r="G549" s="26">
        <f>SUMIF($C$2:C549,C549,$F$2:F549)</f>
        <v>0</v>
      </c>
      <c r="I549" s="7">
        <f t="shared" si="42"/>
        <v>0</v>
      </c>
      <c r="K549" s="6">
        <f t="shared" si="43"/>
        <v>0</v>
      </c>
      <c r="M549" s="6">
        <f>SUMIF($C$2:C549,C549,$K$2:K549)</f>
        <v>0</v>
      </c>
      <c r="N549" s="6">
        <f>IFERROR(VLOOKUP(C549,Kurse!$A$2:$B$101,2,FALSE()),0)</f>
        <v>0</v>
      </c>
      <c r="O549" s="28">
        <f t="shared" si="45"/>
        <v>0</v>
      </c>
      <c r="P549" s="27">
        <f>IF(ISNUMBER(O549),SUMIFS($O$2:O549,$C$2:C549,C549),"")</f>
        <v>0</v>
      </c>
      <c r="R549" s="29" t="str">
        <f t="shared" si="44"/>
        <v/>
      </c>
    </row>
    <row r="550" spans="7:18" ht="15.75" customHeight="1">
      <c r="G550" s="26">
        <f>SUMIF($C$2:C550,C550,$F$2:F550)</f>
        <v>0</v>
      </c>
      <c r="I550" s="7">
        <f t="shared" si="42"/>
        <v>0</v>
      </c>
      <c r="K550" s="6">
        <f t="shared" si="43"/>
        <v>0</v>
      </c>
      <c r="M550" s="6">
        <f>SUMIF($C$2:C550,C550,$K$2:K550)</f>
        <v>0</v>
      </c>
      <c r="N550" s="6">
        <f>IFERROR(VLOOKUP(C550,Kurse!$A$2:$B$101,2,FALSE()),0)</f>
        <v>0</v>
      </c>
      <c r="O550" s="28">
        <f t="shared" si="45"/>
        <v>0</v>
      </c>
      <c r="P550" s="27">
        <f>IF(ISNUMBER(O550),SUMIFS($O$2:O550,$C$2:C550,C550),"")</f>
        <v>0</v>
      </c>
      <c r="R550" s="29" t="str">
        <f t="shared" si="44"/>
        <v/>
      </c>
    </row>
    <row r="551" spans="7:18" ht="15.75" customHeight="1">
      <c r="G551" s="26">
        <f>SUMIF($C$2:C551,C551,$F$2:F551)</f>
        <v>0</v>
      </c>
      <c r="I551" s="7">
        <f t="shared" si="42"/>
        <v>0</v>
      </c>
      <c r="K551" s="6">
        <f t="shared" si="43"/>
        <v>0</v>
      </c>
      <c r="M551" s="6">
        <f>SUMIF($C$2:C551,C551,$K$2:K551)</f>
        <v>0</v>
      </c>
      <c r="N551" s="6">
        <f>IFERROR(VLOOKUP(C551,Kurse!$A$2:$B$101,2,FALSE()),0)</f>
        <v>0</v>
      </c>
      <c r="O551" s="28">
        <f t="shared" si="45"/>
        <v>0</v>
      </c>
      <c r="P551" s="27">
        <f>IF(ISNUMBER(O551),SUMIFS($O$2:O551,$C$2:C551,C551),"")</f>
        <v>0</v>
      </c>
      <c r="R551" s="29" t="str">
        <f t="shared" si="44"/>
        <v/>
      </c>
    </row>
    <row r="552" spans="7:18" ht="15.75" customHeight="1">
      <c r="G552" s="26">
        <f>SUMIF($C$2:C552,C552,$F$2:F552)</f>
        <v>0</v>
      </c>
      <c r="I552" s="7">
        <f t="shared" si="42"/>
        <v>0</v>
      </c>
      <c r="K552" s="6">
        <f t="shared" si="43"/>
        <v>0</v>
      </c>
      <c r="M552" s="6">
        <f>SUMIF($C$2:C552,C552,$K$2:K552)</f>
        <v>0</v>
      </c>
      <c r="N552" s="6">
        <f>IFERROR(VLOOKUP(C552,Kurse!$A$2:$B$101,2,FALSE()),0)</f>
        <v>0</v>
      </c>
      <c r="O552" s="28">
        <f t="shared" si="45"/>
        <v>0</v>
      </c>
      <c r="P552" s="27">
        <f>IF(ISNUMBER(O552),SUMIFS($O$2:O552,$C$2:C552,C552),"")</f>
        <v>0</v>
      </c>
      <c r="R552" s="29" t="str">
        <f t="shared" si="44"/>
        <v/>
      </c>
    </row>
    <row r="553" spans="7:18" ht="15.75" customHeight="1">
      <c r="G553" s="26">
        <f>SUMIF($C$2:C553,C553,$F$2:F553)</f>
        <v>0</v>
      </c>
      <c r="I553" s="7">
        <f t="shared" si="42"/>
        <v>0</v>
      </c>
      <c r="K553" s="6">
        <f t="shared" si="43"/>
        <v>0</v>
      </c>
      <c r="M553" s="6">
        <f>SUMIF($C$2:C553,C553,$K$2:K553)</f>
        <v>0</v>
      </c>
      <c r="N553" s="6">
        <f>IFERROR(VLOOKUP(C553,Kurse!$A$2:$B$101,2,FALSE()),0)</f>
        <v>0</v>
      </c>
      <c r="O553" s="28">
        <f t="shared" si="45"/>
        <v>0</v>
      </c>
      <c r="P553" s="27">
        <f>IF(ISNUMBER(O553),SUMIFS($O$2:O553,$C$2:C553,C553),"")</f>
        <v>0</v>
      </c>
      <c r="R553" s="29" t="str">
        <f t="shared" si="44"/>
        <v/>
      </c>
    </row>
    <row r="554" spans="7:18" ht="15.75" customHeight="1">
      <c r="G554" s="26">
        <f>SUMIF($C$2:C554,C554,$F$2:F554)</f>
        <v>0</v>
      </c>
      <c r="I554" s="7">
        <f t="shared" si="42"/>
        <v>0</v>
      </c>
      <c r="K554" s="6">
        <f t="shared" si="43"/>
        <v>0</v>
      </c>
      <c r="M554" s="6">
        <f>SUMIF($C$2:C554,C554,$K$2:K554)</f>
        <v>0</v>
      </c>
      <c r="N554" s="6">
        <f>IFERROR(VLOOKUP(C554,Kurse!$A$2:$B$101,2,FALSE()),0)</f>
        <v>0</v>
      </c>
      <c r="O554" s="28">
        <f t="shared" si="45"/>
        <v>0</v>
      </c>
      <c r="P554" s="27">
        <f>IF(ISNUMBER(O554),SUMIFS($O$2:O554,$C$2:C554,C554),"")</f>
        <v>0</v>
      </c>
      <c r="R554" s="29" t="str">
        <f t="shared" si="44"/>
        <v/>
      </c>
    </row>
    <row r="555" spans="7:18" ht="15.75" customHeight="1">
      <c r="G555" s="26">
        <f>SUMIF($C$2:C555,C555,$F$2:F555)</f>
        <v>0</v>
      </c>
      <c r="I555" s="7">
        <f t="shared" si="42"/>
        <v>0</v>
      </c>
      <c r="K555" s="6">
        <f t="shared" si="43"/>
        <v>0</v>
      </c>
      <c r="M555" s="6">
        <f>SUMIF($C$2:C555,C555,$K$2:K555)</f>
        <v>0</v>
      </c>
      <c r="N555" s="6">
        <f>IFERROR(VLOOKUP(C555,Kurse!$A$2:$B$101,2,FALSE()),0)</f>
        <v>0</v>
      </c>
      <c r="O555" s="28">
        <f t="shared" si="45"/>
        <v>0</v>
      </c>
      <c r="P555" s="27">
        <f>IF(ISNUMBER(O555),SUMIFS($O$2:O555,$C$2:C555,C555),"")</f>
        <v>0</v>
      </c>
      <c r="R555" s="29" t="str">
        <f t="shared" si="44"/>
        <v/>
      </c>
    </row>
    <row r="556" spans="7:18" ht="15.75" customHeight="1">
      <c r="G556" s="26">
        <f>SUMIF($C$2:C556,C556,$F$2:F556)</f>
        <v>0</v>
      </c>
      <c r="I556" s="7">
        <f t="shared" si="42"/>
        <v>0</v>
      </c>
      <c r="K556" s="6">
        <f t="shared" si="43"/>
        <v>0</v>
      </c>
      <c r="M556" s="6">
        <f>SUMIF($C$2:C556,C556,$K$2:K556)</f>
        <v>0</v>
      </c>
      <c r="N556" s="6">
        <f>IFERROR(VLOOKUP(C556,Kurse!$A$2:$B$101,2,FALSE()),0)</f>
        <v>0</v>
      </c>
      <c r="O556" s="28">
        <f t="shared" si="45"/>
        <v>0</v>
      </c>
      <c r="P556" s="27">
        <f>IF(ISNUMBER(O556),SUMIFS($O$2:O556,$C$2:C556,C556),"")</f>
        <v>0</v>
      </c>
      <c r="R556" s="29" t="str">
        <f t="shared" si="44"/>
        <v/>
      </c>
    </row>
    <row r="557" spans="7:18" ht="15.75" customHeight="1">
      <c r="G557" s="26">
        <f>SUMIF($C$2:C557,C557,$F$2:F557)</f>
        <v>0</v>
      </c>
      <c r="I557" s="7">
        <f t="shared" si="42"/>
        <v>0</v>
      </c>
      <c r="K557" s="6">
        <f t="shared" si="43"/>
        <v>0</v>
      </c>
      <c r="M557" s="6">
        <f>SUMIF($C$2:C557,C557,$K$2:K557)</f>
        <v>0</v>
      </c>
      <c r="N557" s="6">
        <f>IFERROR(VLOOKUP(C557,Kurse!$A$2:$B$101,2,FALSE()),0)</f>
        <v>0</v>
      </c>
      <c r="O557" s="28">
        <f t="shared" si="45"/>
        <v>0</v>
      </c>
      <c r="P557" s="27">
        <f>IF(ISNUMBER(O557),SUMIFS($O$2:O557,$C$2:C557,C557),"")</f>
        <v>0</v>
      </c>
      <c r="R557" s="29" t="str">
        <f t="shared" si="44"/>
        <v/>
      </c>
    </row>
    <row r="558" spans="7:18" ht="15.75" customHeight="1">
      <c r="G558" s="26">
        <f>SUMIF($C$2:C558,C558,$F$2:F558)</f>
        <v>0</v>
      </c>
      <c r="I558" s="7">
        <f t="shared" si="42"/>
        <v>0</v>
      </c>
      <c r="K558" s="6">
        <f t="shared" si="43"/>
        <v>0</v>
      </c>
      <c r="M558" s="6">
        <f>SUMIF($C$2:C558,C558,$K$2:K558)</f>
        <v>0</v>
      </c>
      <c r="N558" s="6">
        <f>IFERROR(VLOOKUP(C558,Kurse!$A$2:$B$101,2,FALSE()),0)</f>
        <v>0</v>
      </c>
      <c r="O558" s="28">
        <f t="shared" si="45"/>
        <v>0</v>
      </c>
      <c r="P558" s="27">
        <f>IF(ISNUMBER(O558),SUMIFS($O$2:O558,$C$2:C558,C558),"")</f>
        <v>0</v>
      </c>
      <c r="R558" s="29" t="str">
        <f t="shared" si="44"/>
        <v/>
      </c>
    </row>
    <row r="559" spans="7:18" ht="15.75" customHeight="1">
      <c r="G559" s="26">
        <f>SUMIF($C$2:C559,C559,$F$2:F559)</f>
        <v>0</v>
      </c>
      <c r="I559" s="7">
        <f t="shared" si="42"/>
        <v>0</v>
      </c>
      <c r="K559" s="6">
        <f t="shared" si="43"/>
        <v>0</v>
      </c>
      <c r="M559" s="6">
        <f>SUMIF($C$2:C559,C559,$K$2:K559)</f>
        <v>0</v>
      </c>
      <c r="N559" s="6">
        <f>IFERROR(VLOOKUP(C559,Kurse!$A$2:$B$101,2,FALSE()),0)</f>
        <v>0</v>
      </c>
      <c r="O559" s="28">
        <f t="shared" si="45"/>
        <v>0</v>
      </c>
      <c r="P559" s="27">
        <f>IF(ISNUMBER(O559),SUMIFS($O$2:O559,$C$2:C559,C559),"")</f>
        <v>0</v>
      </c>
      <c r="R559" s="29" t="str">
        <f t="shared" si="44"/>
        <v/>
      </c>
    </row>
    <row r="560" spans="7:18" ht="15.75" customHeight="1">
      <c r="G560" s="26">
        <f>SUMIF($C$2:C560,C560,$F$2:F560)</f>
        <v>0</v>
      </c>
      <c r="I560" s="7">
        <f t="shared" si="42"/>
        <v>0</v>
      </c>
      <c r="K560" s="6">
        <f t="shared" si="43"/>
        <v>0</v>
      </c>
      <c r="M560" s="6">
        <f>SUMIF($C$2:C560,C560,$K$2:K560)</f>
        <v>0</v>
      </c>
      <c r="N560" s="6">
        <f>IFERROR(VLOOKUP(C560,Kurse!$A$2:$B$101,2,FALSE()),0)</f>
        <v>0</v>
      </c>
      <c r="O560" s="28">
        <f t="shared" si="45"/>
        <v>0</v>
      </c>
      <c r="P560" s="27">
        <f>IF(ISNUMBER(O560),SUMIFS($O$2:O560,$C$2:C560,C560),"")</f>
        <v>0</v>
      </c>
      <c r="R560" s="29" t="str">
        <f t="shared" si="44"/>
        <v/>
      </c>
    </row>
    <row r="561" spans="7:18" ht="15.75" customHeight="1">
      <c r="G561" s="26">
        <f>SUMIF($C$2:C561,C561,$F$2:F561)</f>
        <v>0</v>
      </c>
      <c r="I561" s="7">
        <f t="shared" si="42"/>
        <v>0</v>
      </c>
      <c r="K561" s="6">
        <f t="shared" si="43"/>
        <v>0</v>
      </c>
      <c r="M561" s="6">
        <f>SUMIF($C$2:C561,C561,$K$2:K561)</f>
        <v>0</v>
      </c>
      <c r="N561" s="6">
        <f>IFERROR(VLOOKUP(C561,Kurse!$A$2:$B$101,2,FALSE()),0)</f>
        <v>0</v>
      </c>
      <c r="O561" s="28">
        <f t="shared" si="45"/>
        <v>0</v>
      </c>
      <c r="P561" s="27">
        <f>IF(ISNUMBER(O561),SUMIFS($O$2:O561,$C$2:C561,C561),"")</f>
        <v>0</v>
      </c>
      <c r="R561" s="29" t="str">
        <f t="shared" si="44"/>
        <v/>
      </c>
    </row>
    <row r="562" spans="7:18" ht="15.75" customHeight="1">
      <c r="G562" s="26">
        <f>SUMIF($C$2:C562,C562,$F$2:F562)</f>
        <v>0</v>
      </c>
      <c r="I562" s="7">
        <f t="shared" si="42"/>
        <v>0</v>
      </c>
      <c r="K562" s="6">
        <f t="shared" si="43"/>
        <v>0</v>
      </c>
      <c r="M562" s="6">
        <f>SUMIF($C$2:C562,C562,$K$2:K562)</f>
        <v>0</v>
      </c>
      <c r="N562" s="6">
        <f>IFERROR(VLOOKUP(C562,Kurse!$A$2:$B$101,2,FALSE()),0)</f>
        <v>0</v>
      </c>
      <c r="O562" s="28">
        <f t="shared" si="45"/>
        <v>0</v>
      </c>
      <c r="P562" s="27">
        <f>IF(ISNUMBER(O562),SUMIFS($O$2:O562,$C$2:C562,C562),"")</f>
        <v>0</v>
      </c>
      <c r="R562" s="29" t="str">
        <f t="shared" si="44"/>
        <v/>
      </c>
    </row>
    <row r="563" spans="7:18" ht="15.75" customHeight="1">
      <c r="G563" s="26">
        <f>SUMIF($C$2:C563,C563,$F$2:F563)</f>
        <v>0</v>
      </c>
      <c r="I563" s="7">
        <f t="shared" si="42"/>
        <v>0</v>
      </c>
      <c r="K563" s="6">
        <f t="shared" si="43"/>
        <v>0</v>
      </c>
      <c r="M563" s="6">
        <f>SUMIF($C$2:C563,C563,$K$2:K563)</f>
        <v>0</v>
      </c>
      <c r="N563" s="6">
        <f>IFERROR(VLOOKUP(C563,Kurse!$A$2:$B$101,2,FALSE()),0)</f>
        <v>0</v>
      </c>
      <c r="O563" s="28">
        <f t="shared" si="45"/>
        <v>0</v>
      </c>
      <c r="P563" s="27">
        <f>IF(ISNUMBER(O563),SUMIFS($O$2:O563,$C$2:C563,C563),"")</f>
        <v>0</v>
      </c>
      <c r="R563" s="29" t="str">
        <f t="shared" si="44"/>
        <v/>
      </c>
    </row>
    <row r="564" spans="7:18" ht="15.75" customHeight="1">
      <c r="G564" s="26">
        <f>SUMIF($C$2:C564,C564,$F$2:F564)</f>
        <v>0</v>
      </c>
      <c r="I564" s="7">
        <f t="shared" si="42"/>
        <v>0</v>
      </c>
      <c r="K564" s="6">
        <f t="shared" si="43"/>
        <v>0</v>
      </c>
      <c r="M564" s="6">
        <f>SUMIF($C$2:C564,C564,$K$2:K564)</f>
        <v>0</v>
      </c>
      <c r="N564" s="6">
        <f>IFERROR(VLOOKUP(C564,Kurse!$A$2:$B$101,2,FALSE()),0)</f>
        <v>0</v>
      </c>
      <c r="O564" s="28">
        <f t="shared" si="45"/>
        <v>0</v>
      </c>
      <c r="P564" s="27">
        <f>IF(ISNUMBER(O564),SUMIFS($O$2:O564,$C$2:C564,C564),"")</f>
        <v>0</v>
      </c>
      <c r="R564" s="29" t="str">
        <f t="shared" si="44"/>
        <v/>
      </c>
    </row>
    <row r="565" spans="7:18" ht="15.75" customHeight="1">
      <c r="G565" s="26">
        <f>SUMIF($C$2:C565,C565,$F$2:F565)</f>
        <v>0</v>
      </c>
      <c r="I565" s="7">
        <f t="shared" si="42"/>
        <v>0</v>
      </c>
      <c r="K565" s="6">
        <f t="shared" si="43"/>
        <v>0</v>
      </c>
      <c r="M565" s="6">
        <f>SUMIF($C$2:C565,C565,$K$2:K565)</f>
        <v>0</v>
      </c>
      <c r="N565" s="6">
        <f>IFERROR(VLOOKUP(C565,Kurse!$A$2:$B$101,2,FALSE()),0)</f>
        <v>0</v>
      </c>
      <c r="O565" s="28">
        <f t="shared" si="45"/>
        <v>0</v>
      </c>
      <c r="P565" s="27">
        <f>IF(ISNUMBER(O565),SUMIFS($O$2:O565,$C$2:C565,C565),"")</f>
        <v>0</v>
      </c>
      <c r="R565" s="29" t="str">
        <f t="shared" si="44"/>
        <v/>
      </c>
    </row>
    <row r="566" spans="7:18" ht="15.75" customHeight="1">
      <c r="G566" s="26">
        <f>SUMIF($C$2:C566,C566,$F$2:F566)</f>
        <v>0</v>
      </c>
      <c r="I566" s="7">
        <f t="shared" si="42"/>
        <v>0</v>
      </c>
      <c r="K566" s="6">
        <f t="shared" si="43"/>
        <v>0</v>
      </c>
      <c r="M566" s="6">
        <f>SUMIF($C$2:C566,C566,$K$2:K566)</f>
        <v>0</v>
      </c>
      <c r="N566" s="6">
        <f>IFERROR(VLOOKUP(C566,Kurse!$A$2:$B$101,2,FALSE()),0)</f>
        <v>0</v>
      </c>
      <c r="O566" s="28">
        <f t="shared" si="45"/>
        <v>0</v>
      </c>
      <c r="P566" s="27">
        <f>IF(ISNUMBER(O566),SUMIFS($O$2:O566,$C$2:C566,C566),"")</f>
        <v>0</v>
      </c>
      <c r="R566" s="29" t="str">
        <f t="shared" si="44"/>
        <v/>
      </c>
    </row>
    <row r="567" spans="7:18" ht="15.75" customHeight="1">
      <c r="G567" s="26">
        <f>SUMIF($C$2:C567,C567,$F$2:F567)</f>
        <v>0</v>
      </c>
      <c r="I567" s="7">
        <f t="shared" si="42"/>
        <v>0</v>
      </c>
      <c r="K567" s="6">
        <f t="shared" si="43"/>
        <v>0</v>
      </c>
      <c r="M567" s="6">
        <f>SUMIF($C$2:C567,C567,$K$2:K567)</f>
        <v>0</v>
      </c>
      <c r="N567" s="6">
        <f>IFERROR(VLOOKUP(C567,Kurse!$A$2:$B$101,2,FALSE()),0)</f>
        <v>0</v>
      </c>
      <c r="O567" s="28">
        <f t="shared" si="45"/>
        <v>0</v>
      </c>
      <c r="P567" s="27">
        <f>IF(ISNUMBER(O567),SUMIFS($O$2:O567,$C$2:C567,C567),"")</f>
        <v>0</v>
      </c>
      <c r="R567" s="29" t="str">
        <f t="shared" si="44"/>
        <v/>
      </c>
    </row>
    <row r="568" spans="7:18" ht="15.75" customHeight="1">
      <c r="G568" s="26">
        <f>SUMIF($C$2:C568,C568,$F$2:F568)</f>
        <v>0</v>
      </c>
      <c r="I568" s="7">
        <f t="shared" si="42"/>
        <v>0</v>
      </c>
      <c r="K568" s="6">
        <f t="shared" si="43"/>
        <v>0</v>
      </c>
      <c r="M568" s="6">
        <f>SUMIF($C$2:C568,C568,$K$2:K568)</f>
        <v>0</v>
      </c>
      <c r="N568" s="6">
        <f>IFERROR(VLOOKUP(C568,Kurse!$A$2:$B$101,2,FALSE()),0)</f>
        <v>0</v>
      </c>
      <c r="O568" s="28">
        <f t="shared" si="45"/>
        <v>0</v>
      </c>
      <c r="P568" s="27">
        <f>IF(ISNUMBER(O568),SUMIFS($O$2:O568,$C$2:C568,C568),"")</f>
        <v>0</v>
      </c>
      <c r="R568" s="29" t="str">
        <f t="shared" si="44"/>
        <v/>
      </c>
    </row>
    <row r="569" spans="7:18" ht="15.75" customHeight="1">
      <c r="G569" s="26">
        <f>SUMIF($C$2:C569,C569,$F$2:F569)</f>
        <v>0</v>
      </c>
      <c r="I569" s="7">
        <f t="shared" si="42"/>
        <v>0</v>
      </c>
      <c r="K569" s="6">
        <f t="shared" si="43"/>
        <v>0</v>
      </c>
      <c r="M569" s="6">
        <f>SUMIF($C$2:C569,C569,$K$2:K569)</f>
        <v>0</v>
      </c>
      <c r="N569" s="6">
        <f>IFERROR(VLOOKUP(C569,Kurse!$A$2:$B$101,2,FALSE()),0)</f>
        <v>0</v>
      </c>
      <c r="O569" s="28">
        <f t="shared" si="45"/>
        <v>0</v>
      </c>
      <c r="P569" s="27">
        <f>IF(ISNUMBER(O569),SUMIFS($O$2:O569,$C$2:C569,C569),"")</f>
        <v>0</v>
      </c>
      <c r="R569" s="29" t="str">
        <f t="shared" si="44"/>
        <v/>
      </c>
    </row>
    <row r="570" spans="7:18" ht="15.75" customHeight="1">
      <c r="G570" s="26">
        <f>SUMIF($C$2:C570,C570,$F$2:F570)</f>
        <v>0</v>
      </c>
      <c r="I570" s="7">
        <f t="shared" si="42"/>
        <v>0</v>
      </c>
      <c r="K570" s="6">
        <f t="shared" si="43"/>
        <v>0</v>
      </c>
      <c r="M570" s="6">
        <f>SUMIF($C$2:C570,C570,$K$2:K570)</f>
        <v>0</v>
      </c>
      <c r="N570" s="6">
        <f>IFERROR(VLOOKUP(C570,Kurse!$A$2:$B$101,2,FALSE()),0)</f>
        <v>0</v>
      </c>
      <c r="O570" s="28">
        <f t="shared" si="45"/>
        <v>0</v>
      </c>
      <c r="P570" s="27"/>
      <c r="R570" s="29" t="str">
        <f t="shared" ref="R570:R601" si="46">IF(AND(ISNUMBER(O570),ISNUMBER(K570),K570&lt;&gt;0),(O570-K570)/K570,"")</f>
        <v/>
      </c>
    </row>
    <row r="571" spans="7:18" ht="15.75" customHeight="1">
      <c r="G571" s="26">
        <f>SUMIF($C$2:C571,C571,$F$2:F571)</f>
        <v>0</v>
      </c>
      <c r="I571" s="7">
        <f t="shared" si="42"/>
        <v>0</v>
      </c>
      <c r="K571" s="6">
        <f t="shared" si="43"/>
        <v>0</v>
      </c>
      <c r="M571" s="6">
        <f>SUMIF($C$2:C571,C571,$K$2:K571)</f>
        <v>0</v>
      </c>
      <c r="N571" s="6">
        <f>IFERROR(VLOOKUP(C571,Kurse!$A$2:$B$101,2,FALSE()),0)</f>
        <v>0</v>
      </c>
      <c r="O571" s="28">
        <f t="shared" si="45"/>
        <v>0</v>
      </c>
      <c r="P571" s="27"/>
      <c r="R571" s="29" t="str">
        <f t="shared" si="46"/>
        <v/>
      </c>
    </row>
    <row r="572" spans="7:18" ht="15.75" customHeight="1">
      <c r="G572" s="26">
        <f>SUMIF($C$2:C572,C572,$F$2:F572)</f>
        <v>0</v>
      </c>
      <c r="I572" s="7">
        <f t="shared" si="42"/>
        <v>0</v>
      </c>
      <c r="K572" s="6">
        <f t="shared" si="43"/>
        <v>0</v>
      </c>
      <c r="M572" s="6">
        <f>SUMIF($C$2:C572,C572,$K$2:K572)</f>
        <v>0</v>
      </c>
      <c r="N572" s="6">
        <f>IFERROR(VLOOKUP(C572,Kurse!$A$2:$B$101,2,FALSE()),0)</f>
        <v>0</v>
      </c>
      <c r="O572" s="28">
        <f t="shared" si="45"/>
        <v>0</v>
      </c>
      <c r="P572" s="27"/>
      <c r="R572" s="29" t="str">
        <f t="shared" si="46"/>
        <v/>
      </c>
    </row>
    <row r="573" spans="7:18" ht="15.75" customHeight="1">
      <c r="G573" s="26">
        <f>SUMIF($C$2:C573,C573,$F$2:F573)</f>
        <v>0</v>
      </c>
      <c r="I573" s="7">
        <f t="shared" si="42"/>
        <v>0</v>
      </c>
      <c r="K573" s="6">
        <f t="shared" si="43"/>
        <v>0</v>
      </c>
      <c r="M573" s="6">
        <f>SUMIF($C$2:C573,C573,$K$2:K573)</f>
        <v>0</v>
      </c>
      <c r="N573" s="6">
        <f>IFERROR(VLOOKUP(C573,Kurse!$A$2:$B$101,2,FALSE()),0)</f>
        <v>0</v>
      </c>
      <c r="O573" s="28">
        <f t="shared" si="45"/>
        <v>0</v>
      </c>
      <c r="P573" s="27"/>
      <c r="R573" s="29" t="str">
        <f t="shared" si="46"/>
        <v/>
      </c>
    </row>
    <row r="574" spans="7:18" ht="15.75" customHeight="1">
      <c r="G574" s="26">
        <f>SUMIF($C$2:C574,C574,$F$2:F574)</f>
        <v>0</v>
      </c>
      <c r="I574" s="7">
        <f t="shared" si="42"/>
        <v>0</v>
      </c>
      <c r="K574" s="6">
        <f t="shared" si="43"/>
        <v>0</v>
      </c>
      <c r="M574" s="6">
        <f>SUMIF($C$2:C574,C574,$K$2:K574)</f>
        <v>0</v>
      </c>
      <c r="N574" s="6">
        <f>IFERROR(VLOOKUP(C574,Kurse!$A$2:$B$101,2,FALSE()),0)</f>
        <v>0</v>
      </c>
      <c r="O574" s="28">
        <f t="shared" si="45"/>
        <v>0</v>
      </c>
      <c r="P574" s="27"/>
      <c r="R574" s="29" t="str">
        <f t="shared" si="46"/>
        <v/>
      </c>
    </row>
    <row r="575" spans="7:18" ht="15.75" customHeight="1">
      <c r="G575" s="26">
        <f>SUMIF($C$2:C575,C575,$F$2:F575)</f>
        <v>0</v>
      </c>
      <c r="I575" s="7">
        <f t="shared" si="42"/>
        <v>0</v>
      </c>
      <c r="K575" s="6">
        <f t="shared" si="43"/>
        <v>0</v>
      </c>
      <c r="M575" s="6">
        <f>SUMIF($C$2:C575,C575,$K$2:K575)</f>
        <v>0</v>
      </c>
      <c r="N575" s="6">
        <f>IFERROR(VLOOKUP(C575,Kurse!$A$2:$B$101,2,FALSE()),0)</f>
        <v>0</v>
      </c>
      <c r="O575" s="28">
        <f t="shared" si="45"/>
        <v>0</v>
      </c>
      <c r="P575" s="27"/>
      <c r="R575" s="29" t="str">
        <f t="shared" si="46"/>
        <v/>
      </c>
    </row>
    <row r="576" spans="7:18" ht="15.75" customHeight="1">
      <c r="G576" s="26">
        <f>SUMIF($C$2:C576,C576,$F$2:F576)</f>
        <v>0</v>
      </c>
      <c r="I576" s="7">
        <f t="shared" si="42"/>
        <v>0</v>
      </c>
      <c r="K576" s="6">
        <f t="shared" si="43"/>
        <v>0</v>
      </c>
      <c r="M576" s="6">
        <f>SUMIF($C$2:C576,C576,$K$2:K576)</f>
        <v>0</v>
      </c>
      <c r="N576" s="6">
        <f>IFERROR(VLOOKUP(C576,Kurse!$A$2:$B$101,2,FALSE()),0)</f>
        <v>0</v>
      </c>
      <c r="O576" s="28">
        <f t="shared" si="45"/>
        <v>0</v>
      </c>
      <c r="P576" s="27"/>
      <c r="R576" s="29" t="str">
        <f t="shared" si="46"/>
        <v/>
      </c>
    </row>
    <row r="577" spans="7:18" ht="15.75" customHeight="1">
      <c r="G577" s="26">
        <f>SUMIF($C$2:C577,C577,$F$2:F577)</f>
        <v>0</v>
      </c>
      <c r="K577" s="6">
        <f t="shared" si="43"/>
        <v>0</v>
      </c>
      <c r="M577" s="6">
        <f>SUMIF($C$2:C577,C577,$K$2:K577)</f>
        <v>0</v>
      </c>
      <c r="N577" s="6">
        <f>IFERROR(VLOOKUP(C577,Kurse!$A$2:$B$101,2,FALSE()),0)</f>
        <v>0</v>
      </c>
      <c r="O577" s="28">
        <f t="shared" si="45"/>
        <v>0</v>
      </c>
      <c r="P577" s="27"/>
      <c r="R577" s="29" t="str">
        <f t="shared" si="46"/>
        <v/>
      </c>
    </row>
    <row r="578" spans="7:18" ht="15.75" customHeight="1">
      <c r="G578" s="26">
        <f>SUMIF($C$2:C578,C578,$F$2:F578)</f>
        <v>0</v>
      </c>
      <c r="K578" s="6">
        <f t="shared" ref="K578:K641" si="47">IF(E578="Buy",I578+J578,IF(E578="Sell",I578-J578,IF(E578="Transfer – Out",J578,0)))</f>
        <v>0</v>
      </c>
      <c r="M578" s="6">
        <f>SUMIF($C$2:C578,C578,$K$2:K578)</f>
        <v>0</v>
      </c>
      <c r="N578" s="6">
        <f>IFERROR(VLOOKUP(C578,Kurse!$A$2:$B$101,2,FALSE()),0)</f>
        <v>0</v>
      </c>
      <c r="O578" s="28">
        <f t="shared" si="45"/>
        <v>0</v>
      </c>
      <c r="P578" s="27"/>
      <c r="R578" s="29" t="str">
        <f t="shared" si="46"/>
        <v/>
      </c>
    </row>
    <row r="579" spans="7:18" ht="15.75" customHeight="1">
      <c r="G579" s="26">
        <f>SUMIF($C$2:C579,C579,$F$2:F579)</f>
        <v>0</v>
      </c>
      <c r="K579" s="6">
        <f t="shared" si="47"/>
        <v>0</v>
      </c>
      <c r="M579" s="6">
        <f>SUMIF($C$2:C579,C579,$K$2:K579)</f>
        <v>0</v>
      </c>
      <c r="N579" s="6">
        <f>IFERROR(VLOOKUP(C579,Kurse!$A$2:$B$101,2,FALSE()),0)</f>
        <v>0</v>
      </c>
      <c r="O579" s="28">
        <f t="shared" si="45"/>
        <v>0</v>
      </c>
      <c r="P579" s="27"/>
      <c r="R579" s="29" t="str">
        <f t="shared" si="46"/>
        <v/>
      </c>
    </row>
    <row r="580" spans="7:18" ht="15.75" customHeight="1">
      <c r="G580" s="26">
        <f>SUMIF($C$2:C580,C580,$F$2:F580)</f>
        <v>0</v>
      </c>
      <c r="K580" s="6">
        <f t="shared" si="47"/>
        <v>0</v>
      </c>
      <c r="M580" s="6">
        <f>SUMIF($C$2:C580,C580,$K$2:K580)</f>
        <v>0</v>
      </c>
      <c r="N580" s="6">
        <f>IFERROR(VLOOKUP(C580,Kurse!$A$2:$B$101,2,FALSE()),0)</f>
        <v>0</v>
      </c>
      <c r="O580" s="28">
        <f t="shared" si="45"/>
        <v>0</v>
      </c>
      <c r="P580" s="27"/>
      <c r="R580" s="29" t="str">
        <f t="shared" si="46"/>
        <v/>
      </c>
    </row>
    <row r="581" spans="7:18" ht="15.75" customHeight="1">
      <c r="G581" s="26">
        <f>SUMIF($C$2:C581,C581,$F$2:F581)</f>
        <v>0</v>
      </c>
      <c r="K581" s="6">
        <f t="shared" si="47"/>
        <v>0</v>
      </c>
      <c r="M581" s="6">
        <f>SUMIF($C$2:C581,C581,$K$2:K581)</f>
        <v>0</v>
      </c>
      <c r="N581" s="6">
        <f>IFERROR(VLOOKUP(C581,Kurse!$A$2:$B$101,2,FALSE()),0)</f>
        <v>0</v>
      </c>
      <c r="O581" s="28">
        <f t="shared" si="45"/>
        <v>0</v>
      </c>
      <c r="P581" s="27"/>
      <c r="R581" s="29" t="str">
        <f t="shared" si="46"/>
        <v/>
      </c>
    </row>
    <row r="582" spans="7:18" ht="15.75" customHeight="1">
      <c r="G582" s="26">
        <f>SUMIF($C$2:C582,C582,$F$2:F582)</f>
        <v>0</v>
      </c>
      <c r="K582" s="6">
        <f t="shared" si="47"/>
        <v>0</v>
      </c>
      <c r="M582" s="6">
        <f>SUMIF($C$2:C582,C582,$K$2:K582)</f>
        <v>0</v>
      </c>
      <c r="N582" s="6">
        <f>IFERROR(VLOOKUP(C582,Kurse!$A$2:$B$101,2,FALSE()),0)</f>
        <v>0</v>
      </c>
      <c r="O582" s="28">
        <f t="shared" si="45"/>
        <v>0</v>
      </c>
      <c r="P582" s="27"/>
      <c r="R582" s="29" t="str">
        <f t="shared" si="46"/>
        <v/>
      </c>
    </row>
    <row r="583" spans="7:18" ht="15.75" customHeight="1">
      <c r="G583" s="26">
        <f>SUMIF($C$2:C583,C583,$F$2:F583)</f>
        <v>0</v>
      </c>
      <c r="K583" s="6">
        <f t="shared" si="47"/>
        <v>0</v>
      </c>
      <c r="M583" s="6">
        <f>SUMIF($C$2:C583,C583,$K$2:K583)</f>
        <v>0</v>
      </c>
      <c r="N583" s="6">
        <f>IFERROR(VLOOKUP(C583,Kurse!$A$2:$B$101,2,FALSE()),0)</f>
        <v>0</v>
      </c>
      <c r="O583" s="28">
        <f t="shared" si="45"/>
        <v>0</v>
      </c>
      <c r="P583" s="27"/>
      <c r="R583" s="29" t="str">
        <f t="shared" si="46"/>
        <v/>
      </c>
    </row>
    <row r="584" spans="7:18" ht="15.75" customHeight="1">
      <c r="G584" s="26">
        <f>SUMIF($C$2:C584,C584,$F$2:F584)</f>
        <v>0</v>
      </c>
      <c r="K584" s="6">
        <f t="shared" si="47"/>
        <v>0</v>
      </c>
      <c r="M584" s="6">
        <f>SUMIF($C$2:C584,C584,$K$2:K584)</f>
        <v>0</v>
      </c>
      <c r="N584" s="6">
        <f>IFERROR(VLOOKUP(C584,Kurse!$A$2:$B$101,2,FALSE()),0)</f>
        <v>0</v>
      </c>
      <c r="O584" s="28">
        <f t="shared" si="45"/>
        <v>0</v>
      </c>
      <c r="P584" s="27"/>
      <c r="R584" s="29" t="str">
        <f t="shared" si="46"/>
        <v/>
      </c>
    </row>
    <row r="585" spans="7:18" ht="15.75" customHeight="1">
      <c r="G585" s="26">
        <f>SUMIF($C$2:C585,C585,$F$2:F585)</f>
        <v>0</v>
      </c>
      <c r="K585" s="6">
        <f t="shared" si="47"/>
        <v>0</v>
      </c>
      <c r="M585" s="6">
        <f>SUMIF($C$2:C585,C585,$K$2:K585)</f>
        <v>0</v>
      </c>
      <c r="N585" s="6">
        <f>IFERROR(VLOOKUP(C585,Kurse!$A$2:$B$101,2,FALSE()),0)</f>
        <v>0</v>
      </c>
      <c r="O585" s="28">
        <f t="shared" si="45"/>
        <v>0</v>
      </c>
      <c r="P585" s="27"/>
      <c r="R585" s="29" t="str">
        <f t="shared" si="46"/>
        <v/>
      </c>
    </row>
    <row r="586" spans="7:18" ht="15.75" customHeight="1">
      <c r="G586" s="26">
        <f>SUMIF($C$2:C586,C586,$F$2:F586)</f>
        <v>0</v>
      </c>
      <c r="K586" s="6">
        <f t="shared" si="47"/>
        <v>0</v>
      </c>
      <c r="M586" s="6">
        <f>SUMIF($C$2:C586,C586,$K$2:K586)</f>
        <v>0</v>
      </c>
      <c r="N586" s="6">
        <f>IFERROR(VLOOKUP(C586,Kurse!$A$2:$B$101,2,FALSE()),0)</f>
        <v>0</v>
      </c>
      <c r="O586" s="28">
        <f t="shared" si="45"/>
        <v>0</v>
      </c>
      <c r="P586" s="27"/>
      <c r="R586" s="29" t="str">
        <f t="shared" si="46"/>
        <v/>
      </c>
    </row>
    <row r="587" spans="7:18" ht="15.75" customHeight="1">
      <c r="G587" s="26">
        <f>SUMIF($C$2:C587,C587,$F$2:F587)</f>
        <v>0</v>
      </c>
      <c r="K587" s="6">
        <f t="shared" si="47"/>
        <v>0</v>
      </c>
      <c r="M587" s="6">
        <f>SUMIF($C$2:C587,C587,$K$2:K587)</f>
        <v>0</v>
      </c>
      <c r="N587" s="6">
        <f>IFERROR(VLOOKUP(C587,Kurse!$A$2:$B$101,2,FALSE()),0)</f>
        <v>0</v>
      </c>
      <c r="O587" s="28">
        <f t="shared" si="45"/>
        <v>0</v>
      </c>
      <c r="P587" s="27"/>
      <c r="R587" s="29" t="str">
        <f t="shared" si="46"/>
        <v/>
      </c>
    </row>
    <row r="588" spans="7:18" ht="15.75" customHeight="1">
      <c r="G588" s="26">
        <f>SUMIF($C$2:C588,C588,$F$2:F588)</f>
        <v>0</v>
      </c>
      <c r="K588" s="6">
        <f t="shared" si="47"/>
        <v>0</v>
      </c>
      <c r="M588" s="6">
        <f>SUMIF($C$2:C588,C588,$K$2:K588)</f>
        <v>0</v>
      </c>
      <c r="N588" s="6">
        <f>IFERROR(VLOOKUP(C588,Kurse!$A$2:$B$101,2,FALSE()),0)</f>
        <v>0</v>
      </c>
      <c r="O588" s="28">
        <f t="shared" si="45"/>
        <v>0</v>
      </c>
      <c r="P588" s="27"/>
      <c r="R588" s="29" t="str">
        <f t="shared" si="46"/>
        <v/>
      </c>
    </row>
    <row r="589" spans="7:18" ht="15.75" customHeight="1">
      <c r="G589" s="26">
        <f>SUMIF($C$2:C589,C589,$F$2:F589)</f>
        <v>0</v>
      </c>
      <c r="K589" s="6">
        <f t="shared" si="47"/>
        <v>0</v>
      </c>
      <c r="M589" s="6">
        <f>SUMIF($C$2:C589,C589,$K$2:K589)</f>
        <v>0</v>
      </c>
      <c r="N589" s="6">
        <f>IFERROR(VLOOKUP(C589,Kurse!$A$2:$B$101,2,FALSE()),0)</f>
        <v>0</v>
      </c>
      <c r="O589" s="28">
        <f t="shared" si="45"/>
        <v>0</v>
      </c>
      <c r="P589" s="27"/>
      <c r="R589" s="29" t="str">
        <f t="shared" si="46"/>
        <v/>
      </c>
    </row>
    <row r="590" spans="7:18" ht="15.75" customHeight="1">
      <c r="G590" s="26">
        <f>SUMIF($C$2:C590,C590,$F$2:F590)</f>
        <v>0</v>
      </c>
      <c r="K590" s="6">
        <f t="shared" si="47"/>
        <v>0</v>
      </c>
      <c r="M590" s="6">
        <f>SUMIF($C$2:C590,C590,$K$2:K590)</f>
        <v>0</v>
      </c>
      <c r="N590" s="6">
        <f>IFERROR(VLOOKUP(C590,Kurse!$A$2:$B$101,2,FALSE()),0)</f>
        <v>0</v>
      </c>
      <c r="O590" s="28">
        <f t="shared" si="45"/>
        <v>0</v>
      </c>
      <c r="P590" s="27"/>
      <c r="R590" s="29" t="str">
        <f t="shared" si="46"/>
        <v/>
      </c>
    </row>
    <row r="591" spans="7:18" ht="15.75" customHeight="1">
      <c r="G591" s="26">
        <f>SUMIF($C$2:C591,C591,$F$2:F591)</f>
        <v>0</v>
      </c>
      <c r="K591" s="6">
        <f t="shared" si="47"/>
        <v>0</v>
      </c>
      <c r="M591" s="6">
        <f>SUMIF($C$2:C591,C591,$K$2:K591)</f>
        <v>0</v>
      </c>
      <c r="N591" s="6">
        <f>IFERROR(VLOOKUP(C591,Kurse!$A$2:$B$101,2,FALSE()),0)</f>
        <v>0</v>
      </c>
      <c r="O591" s="28">
        <f t="shared" si="45"/>
        <v>0</v>
      </c>
      <c r="P591" s="27"/>
      <c r="R591" s="29" t="str">
        <f t="shared" si="46"/>
        <v/>
      </c>
    </row>
    <row r="592" spans="7:18" ht="15.75" customHeight="1">
      <c r="G592" s="26">
        <f>SUMIF($C$2:C592,C592,$F$2:F592)</f>
        <v>0</v>
      </c>
      <c r="K592" s="6">
        <f t="shared" si="47"/>
        <v>0</v>
      </c>
      <c r="M592" s="6">
        <f>SUMIF($C$2:C592,C592,$K$2:K592)</f>
        <v>0</v>
      </c>
      <c r="N592" s="6">
        <f>IFERROR(VLOOKUP(C592,Kurse!$A$2:$B$101,2,FALSE()),0)</f>
        <v>0</v>
      </c>
      <c r="O592" s="28">
        <f t="shared" si="45"/>
        <v>0</v>
      </c>
      <c r="P592" s="27"/>
      <c r="R592" s="29" t="str">
        <f t="shared" si="46"/>
        <v/>
      </c>
    </row>
    <row r="593" spans="7:18" ht="15.75" customHeight="1">
      <c r="G593" s="26">
        <f>SUMIF($C$2:C593,C593,$F$2:F593)</f>
        <v>0</v>
      </c>
      <c r="K593" s="6">
        <f t="shared" si="47"/>
        <v>0</v>
      </c>
      <c r="M593" s="6">
        <f>SUMIF($C$2:C593,C593,$K$2:K593)</f>
        <v>0</v>
      </c>
      <c r="N593" s="6">
        <f>IFERROR(VLOOKUP(C593,Kurse!$A$2:$B$101,2,FALSE()),0)</f>
        <v>0</v>
      </c>
      <c r="O593" s="28">
        <f t="shared" si="45"/>
        <v>0</v>
      </c>
      <c r="P593" s="27"/>
      <c r="R593" s="29" t="str">
        <f t="shared" si="46"/>
        <v/>
      </c>
    </row>
    <row r="594" spans="7:18" ht="15.75" customHeight="1">
      <c r="G594" s="26">
        <f>SUMIF($C$2:C594,C594,$F$2:F594)</f>
        <v>0</v>
      </c>
      <c r="K594" s="6">
        <f t="shared" si="47"/>
        <v>0</v>
      </c>
      <c r="M594" s="6">
        <f>SUMIF($C$2:C594,C594,$K$2:K594)</f>
        <v>0</v>
      </c>
      <c r="N594" s="6">
        <f>IFERROR(VLOOKUP(C594,Kurse!$A$2:$B$101,2,FALSE()),0)</f>
        <v>0</v>
      </c>
      <c r="O594" s="28">
        <f t="shared" si="45"/>
        <v>0</v>
      </c>
      <c r="P594" s="27"/>
      <c r="R594" s="29" t="str">
        <f t="shared" si="46"/>
        <v/>
      </c>
    </row>
    <row r="595" spans="7:18" ht="15.75" customHeight="1">
      <c r="G595" s="26">
        <f>SUMIF($C$2:C595,C595,$F$2:F595)</f>
        <v>0</v>
      </c>
      <c r="K595" s="6">
        <f t="shared" si="47"/>
        <v>0</v>
      </c>
      <c r="M595" s="6">
        <f>SUMIF($C$2:C595,C595,$K$2:K595)</f>
        <v>0</v>
      </c>
      <c r="N595" s="6">
        <f>IFERROR(VLOOKUP(C595,Kurse!$A$2:$B$101,2,FALSE()),0)</f>
        <v>0</v>
      </c>
      <c r="O595" s="28">
        <f t="shared" si="45"/>
        <v>0</v>
      </c>
      <c r="P595" s="27"/>
      <c r="R595" s="29" t="str">
        <f t="shared" si="46"/>
        <v/>
      </c>
    </row>
    <row r="596" spans="7:18" ht="15.75" customHeight="1">
      <c r="G596" s="26">
        <f>SUMIF($C$2:C596,C596,$F$2:F596)</f>
        <v>0</v>
      </c>
      <c r="K596" s="6">
        <f t="shared" si="47"/>
        <v>0</v>
      </c>
      <c r="M596" s="6">
        <f>SUMIF($C$2:C596,C596,$K$2:K596)</f>
        <v>0</v>
      </c>
      <c r="N596" s="6">
        <f>IFERROR(VLOOKUP(C596,Kurse!$A$2:$B$101,2,FALSE()),0)</f>
        <v>0</v>
      </c>
      <c r="O596" s="28">
        <f t="shared" si="45"/>
        <v>0</v>
      </c>
      <c r="P596" s="27"/>
      <c r="R596" s="29" t="str">
        <f t="shared" si="46"/>
        <v/>
      </c>
    </row>
    <row r="597" spans="7:18" ht="15.75" customHeight="1">
      <c r="G597" s="26">
        <f>SUMIF($C$2:C597,C597,$F$2:F597)</f>
        <v>0</v>
      </c>
      <c r="K597" s="6">
        <f t="shared" si="47"/>
        <v>0</v>
      </c>
      <c r="M597" s="6">
        <f>SUMIF($C$2:C597,C597,$K$2:K597)</f>
        <v>0</v>
      </c>
      <c r="N597" s="6">
        <f>IFERROR(VLOOKUP(C597,Kurse!$A$2:$B$101,2,FALSE()),0)</f>
        <v>0</v>
      </c>
      <c r="O597" s="28">
        <f t="shared" si="45"/>
        <v>0</v>
      </c>
      <c r="P597" s="27"/>
      <c r="R597" s="29" t="str">
        <f t="shared" si="46"/>
        <v/>
      </c>
    </row>
    <row r="598" spans="7:18" ht="15.75" customHeight="1">
      <c r="G598" s="26">
        <f>SUMIF($C$2:C598,C598,$F$2:F598)</f>
        <v>0</v>
      </c>
      <c r="K598" s="6">
        <f t="shared" si="47"/>
        <v>0</v>
      </c>
      <c r="M598" s="6">
        <f>SUMIF($C$2:C598,C598,$K$2:K598)</f>
        <v>0</v>
      </c>
      <c r="N598" s="6">
        <f>IFERROR(VLOOKUP(C598,Kurse!$A$2:$B$101,2,FALSE()),0)</f>
        <v>0</v>
      </c>
      <c r="O598" s="28">
        <f t="shared" si="45"/>
        <v>0</v>
      </c>
      <c r="P598" s="27"/>
      <c r="R598" s="29" t="str">
        <f t="shared" si="46"/>
        <v/>
      </c>
    </row>
    <row r="599" spans="7:18" ht="15.75" customHeight="1">
      <c r="G599" s="26">
        <f>SUMIF($C$2:C599,C599,$F$2:F599)</f>
        <v>0</v>
      </c>
      <c r="K599" s="6">
        <f t="shared" si="47"/>
        <v>0</v>
      </c>
      <c r="M599" s="6">
        <f>SUMIF($C$2:C599,C599,$K$2:K599)</f>
        <v>0</v>
      </c>
      <c r="N599" s="6">
        <f>IFERROR(VLOOKUP(C599,Kurse!$A$2:$B$101,2,FALSE()),0)</f>
        <v>0</v>
      </c>
      <c r="O599" s="28">
        <f t="shared" si="45"/>
        <v>0</v>
      </c>
      <c r="P599" s="27"/>
      <c r="R599" s="29" t="str">
        <f t="shared" si="46"/>
        <v/>
      </c>
    </row>
    <row r="600" spans="7:18" ht="15.75" customHeight="1">
      <c r="G600" s="26">
        <f>SUMIF($C$2:C600,C600,$F$2:F600)</f>
        <v>0</v>
      </c>
      <c r="K600" s="6">
        <f t="shared" si="47"/>
        <v>0</v>
      </c>
      <c r="M600" s="6">
        <f>SUMIF($C$2:C600,C600,$K$2:K600)</f>
        <v>0</v>
      </c>
      <c r="N600" s="6">
        <f>IFERROR(VLOOKUP(C600,Kurse!$A$2:$B$101,2,FALSE()),0)</f>
        <v>0</v>
      </c>
      <c r="O600" s="28">
        <f t="shared" si="45"/>
        <v>0</v>
      </c>
      <c r="P600" s="27"/>
      <c r="R600" s="29" t="str">
        <f t="shared" si="46"/>
        <v/>
      </c>
    </row>
    <row r="601" spans="7:18" ht="15.75" customHeight="1">
      <c r="G601" s="26">
        <f>SUMIF($C$2:C601,C601,$F$2:F601)</f>
        <v>0</v>
      </c>
      <c r="K601" s="6">
        <f t="shared" si="47"/>
        <v>0</v>
      </c>
      <c r="M601" s="6">
        <f>SUMIF($C$2:C601,C601,$K$2:K601)</f>
        <v>0</v>
      </c>
      <c r="N601" s="6">
        <f>IFERROR(VLOOKUP(C601,Kurse!$A$2:$B$101,2,FALSE()),0)</f>
        <v>0</v>
      </c>
      <c r="O601" s="28">
        <f t="shared" si="45"/>
        <v>0</v>
      </c>
      <c r="P601" s="27"/>
      <c r="R601" s="29" t="str">
        <f t="shared" si="46"/>
        <v/>
      </c>
    </row>
    <row r="602" spans="7:18" ht="15.75" customHeight="1">
      <c r="G602" s="26">
        <f>SUMIF($C$2:C602,C602,$F$2:F602)</f>
        <v>0</v>
      </c>
      <c r="K602" s="6">
        <f t="shared" si="47"/>
        <v>0</v>
      </c>
      <c r="M602" s="6">
        <f>SUMIF($C$2:C602,C602,$K$2:K602)</f>
        <v>0</v>
      </c>
      <c r="N602" s="6">
        <f>IFERROR(VLOOKUP(C602,Kurse!$A$2:$B$101,2,FALSE()),0)</f>
        <v>0</v>
      </c>
      <c r="O602" s="28">
        <f t="shared" si="45"/>
        <v>0</v>
      </c>
      <c r="P602" s="27"/>
      <c r="R602" s="29" t="str">
        <f t="shared" ref="R602:R633" si="48">IF(AND(ISNUMBER(O602),ISNUMBER(K602),K602&lt;&gt;0),(O602-K602)/K602,"")</f>
        <v/>
      </c>
    </row>
    <row r="603" spans="7:18" ht="15.75" customHeight="1">
      <c r="G603" s="26">
        <f>SUMIF($C$2:C603,C603,$F$2:F603)</f>
        <v>0</v>
      </c>
      <c r="K603" s="6">
        <f t="shared" si="47"/>
        <v>0</v>
      </c>
      <c r="M603" s="6">
        <f>SUMIF($C$2:C603,C603,$K$2:K603)</f>
        <v>0</v>
      </c>
      <c r="N603" s="6">
        <f>IFERROR(VLOOKUP(C603,Kurse!$A$2:$B$101,2,FALSE()),0)</f>
        <v>0</v>
      </c>
      <c r="O603" s="28">
        <f t="shared" si="45"/>
        <v>0</v>
      </c>
      <c r="P603" s="27"/>
      <c r="R603" s="29" t="str">
        <f t="shared" si="48"/>
        <v/>
      </c>
    </row>
    <row r="604" spans="7:18" ht="15.75" customHeight="1">
      <c r="G604" s="26">
        <f>SUMIF($C$2:C604,C604,$F$2:F604)</f>
        <v>0</v>
      </c>
      <c r="K604" s="6">
        <f t="shared" si="47"/>
        <v>0</v>
      </c>
      <c r="M604" s="6">
        <f>SUMIF($C$2:C604,C604,$K$2:K604)</f>
        <v>0</v>
      </c>
      <c r="N604" s="6">
        <f>IFERROR(VLOOKUP(C604,Kurse!$A$2:$B$101,2,FALSE()),0)</f>
        <v>0</v>
      </c>
      <c r="O604" s="28">
        <f t="shared" si="45"/>
        <v>0</v>
      </c>
      <c r="P604" s="27"/>
      <c r="R604" s="29" t="str">
        <f t="shared" si="48"/>
        <v/>
      </c>
    </row>
    <row r="605" spans="7:18" ht="15.75" customHeight="1">
      <c r="G605" s="26">
        <f>SUMIF($C$2:C605,C605,$F$2:F605)</f>
        <v>0</v>
      </c>
      <c r="K605" s="6">
        <f t="shared" si="47"/>
        <v>0</v>
      </c>
      <c r="M605" s="6">
        <f>SUMIF($C$2:C605,C605,$K$2:K605)</f>
        <v>0</v>
      </c>
      <c r="N605" s="6">
        <f>IFERROR(VLOOKUP(C605,Kurse!$A$2:$B$101,2,FALSE()),0)</f>
        <v>0</v>
      </c>
      <c r="O605" s="28">
        <f t="shared" si="45"/>
        <v>0</v>
      </c>
      <c r="P605" s="27"/>
      <c r="R605" s="29" t="str">
        <f t="shared" si="48"/>
        <v/>
      </c>
    </row>
    <row r="606" spans="7:18" ht="15.75" customHeight="1">
      <c r="G606" s="26">
        <f>SUMIF($C$2:C606,C606,$F$2:F606)</f>
        <v>0</v>
      </c>
      <c r="K606" s="6">
        <f t="shared" si="47"/>
        <v>0</v>
      </c>
      <c r="M606" s="6">
        <f>SUMIF($C$2:C606,C606,$K$2:K606)</f>
        <v>0</v>
      </c>
      <c r="N606" s="6">
        <f>IFERROR(VLOOKUP(C606,Kurse!$A$2:$B$101,2,FALSE()),0)</f>
        <v>0</v>
      </c>
      <c r="O606" s="28">
        <f t="shared" si="45"/>
        <v>0</v>
      </c>
      <c r="P606" s="27"/>
      <c r="R606" s="29" t="str">
        <f t="shared" si="48"/>
        <v/>
      </c>
    </row>
    <row r="607" spans="7:18" ht="15.75" customHeight="1">
      <c r="G607" s="26">
        <f>SUMIF($C$2:C607,C607,$F$2:F607)</f>
        <v>0</v>
      </c>
      <c r="K607" s="6">
        <f t="shared" si="47"/>
        <v>0</v>
      </c>
      <c r="M607" s="6">
        <f>SUMIF($C$2:C607,C607,$K$2:K607)</f>
        <v>0</v>
      </c>
      <c r="N607" s="6">
        <f>IFERROR(VLOOKUP(C607,Kurse!$A$2:$B$101,2,FALSE()),0)</f>
        <v>0</v>
      </c>
      <c r="O607" s="28">
        <f t="shared" si="45"/>
        <v>0</v>
      </c>
      <c r="P607" s="27"/>
      <c r="R607" s="29" t="str">
        <f t="shared" si="48"/>
        <v/>
      </c>
    </row>
    <row r="608" spans="7:18" ht="15.75" customHeight="1">
      <c r="G608" s="26">
        <f>SUMIF($C$2:C608,C608,$F$2:F608)</f>
        <v>0</v>
      </c>
      <c r="K608" s="6">
        <f t="shared" si="47"/>
        <v>0</v>
      </c>
      <c r="M608" s="6">
        <f>SUMIF($C$2:C608,C608,$K$2:K608)</f>
        <v>0</v>
      </c>
      <c r="N608" s="6">
        <f>IFERROR(VLOOKUP(C608,Kurse!$A$2:$B$101,2,FALSE()),0)</f>
        <v>0</v>
      </c>
      <c r="O608" s="28">
        <f t="shared" si="45"/>
        <v>0</v>
      </c>
      <c r="P608" s="27"/>
      <c r="R608" s="29" t="str">
        <f t="shared" si="48"/>
        <v/>
      </c>
    </row>
    <row r="609" spans="7:18" ht="15.75" customHeight="1">
      <c r="G609" s="26">
        <f>SUMIF($C$2:C609,C609,$F$2:F609)</f>
        <v>0</v>
      </c>
      <c r="K609" s="6">
        <f t="shared" si="47"/>
        <v>0</v>
      </c>
      <c r="M609" s="6">
        <f>SUMIF($C$2:C609,C609,$K$2:K609)</f>
        <v>0</v>
      </c>
      <c r="N609" s="6">
        <f>IFERROR(VLOOKUP(C609,Kurse!$A$2:$B$101,2,FALSE()),0)</f>
        <v>0</v>
      </c>
      <c r="O609" s="28">
        <f t="shared" si="45"/>
        <v>0</v>
      </c>
      <c r="P609" s="27"/>
      <c r="R609" s="29" t="str">
        <f t="shared" si="48"/>
        <v/>
      </c>
    </row>
    <row r="610" spans="7:18" ht="15.75" customHeight="1">
      <c r="G610" s="26">
        <f>SUMIF($C$2:C610,C610,$F$2:F610)</f>
        <v>0</v>
      </c>
      <c r="K610" s="6">
        <f t="shared" si="47"/>
        <v>0</v>
      </c>
      <c r="M610" s="6">
        <f>SUMIF($C$2:C610,C610,$K$2:K610)</f>
        <v>0</v>
      </c>
      <c r="N610" s="6">
        <f>IFERROR(VLOOKUP(C610,Kurse!$A$2:$B$101,2,FALSE()),0)</f>
        <v>0</v>
      </c>
      <c r="O610" s="28">
        <f t="shared" si="45"/>
        <v>0</v>
      </c>
      <c r="P610" s="27"/>
      <c r="R610" s="29" t="str">
        <f t="shared" si="48"/>
        <v/>
      </c>
    </row>
    <row r="611" spans="7:18" ht="15.75" customHeight="1">
      <c r="G611" s="26">
        <f>SUMIF($C$2:C611,C611,$F$2:F611)</f>
        <v>0</v>
      </c>
      <c r="K611" s="6">
        <f t="shared" si="47"/>
        <v>0</v>
      </c>
      <c r="M611" s="6">
        <f>SUMIF($C$2:C611,C611,$K$2:K611)</f>
        <v>0</v>
      </c>
      <c r="N611" s="6">
        <f>IFERROR(VLOOKUP(C611,Kurse!$A$2:$B$101,2,FALSE()),0)</f>
        <v>0</v>
      </c>
      <c r="O611" s="28">
        <f t="shared" si="45"/>
        <v>0</v>
      </c>
      <c r="P611" s="27"/>
      <c r="R611" s="29" t="str">
        <f t="shared" si="48"/>
        <v/>
      </c>
    </row>
    <row r="612" spans="7:18" ht="15.75" customHeight="1">
      <c r="G612" s="26">
        <f>SUMIF($C$2:C612,C612,$F$2:F612)</f>
        <v>0</v>
      </c>
      <c r="K612" s="6">
        <f t="shared" si="47"/>
        <v>0</v>
      </c>
      <c r="M612" s="6">
        <f>SUMIF($C$2:C612,C612,$K$2:K612)</f>
        <v>0</v>
      </c>
      <c r="N612" s="6">
        <f>IFERROR(VLOOKUP(C612,Kurse!$A$2:$B$101,2,FALSE()),0)</f>
        <v>0</v>
      </c>
      <c r="O612" s="28">
        <f t="shared" ref="O612:O675" si="49">IF(E612="Transfer – Out",0,F612*N612)</f>
        <v>0</v>
      </c>
      <c r="P612" s="27"/>
      <c r="R612" s="29" t="str">
        <f t="shared" si="48"/>
        <v/>
      </c>
    </row>
    <row r="613" spans="7:18" ht="15.75" customHeight="1">
      <c r="G613" s="26">
        <f>SUMIF($C$2:C613,C613,$F$2:F613)</f>
        <v>0</v>
      </c>
      <c r="K613" s="6">
        <f t="shared" si="47"/>
        <v>0</v>
      </c>
      <c r="M613" s="6">
        <f>SUMIF($C$2:C613,C613,$K$2:K613)</f>
        <v>0</v>
      </c>
      <c r="N613" s="6">
        <f>IFERROR(VLOOKUP(C613,Kurse!$A$2:$B$101,2,FALSE()),0)</f>
        <v>0</v>
      </c>
      <c r="O613" s="28">
        <f t="shared" si="49"/>
        <v>0</v>
      </c>
      <c r="P613" s="27"/>
      <c r="R613" s="29" t="str">
        <f t="shared" si="48"/>
        <v/>
      </c>
    </row>
    <row r="614" spans="7:18" ht="15.75" customHeight="1">
      <c r="G614" s="26">
        <f>SUMIF($C$2:C614,C614,$F$2:F614)</f>
        <v>0</v>
      </c>
      <c r="K614" s="6">
        <f t="shared" si="47"/>
        <v>0</v>
      </c>
      <c r="M614" s="6">
        <f>SUMIF($C$2:C614,C614,$K$2:K614)</f>
        <v>0</v>
      </c>
      <c r="N614" s="6">
        <f>IFERROR(VLOOKUP(C614,Kurse!$A$2:$B$101,2,FALSE()),0)</f>
        <v>0</v>
      </c>
      <c r="O614" s="28">
        <f t="shared" si="49"/>
        <v>0</v>
      </c>
      <c r="P614" s="27"/>
      <c r="R614" s="29" t="str">
        <f t="shared" si="48"/>
        <v/>
      </c>
    </row>
    <row r="615" spans="7:18" ht="15.75" customHeight="1">
      <c r="G615" s="26">
        <f>SUMIF($C$2:C615,C615,$F$2:F615)</f>
        <v>0</v>
      </c>
      <c r="K615" s="6">
        <f t="shared" si="47"/>
        <v>0</v>
      </c>
      <c r="M615" s="6">
        <f>SUMIF($C$2:C615,C615,$K$2:K615)</f>
        <v>0</v>
      </c>
      <c r="N615" s="6">
        <f>IFERROR(VLOOKUP(C615,Kurse!$A$2:$B$101,2,FALSE()),0)</f>
        <v>0</v>
      </c>
      <c r="O615" s="28">
        <f t="shared" si="49"/>
        <v>0</v>
      </c>
      <c r="P615" s="27"/>
      <c r="R615" s="29" t="str">
        <f t="shared" si="48"/>
        <v/>
      </c>
    </row>
    <row r="616" spans="7:18" ht="15.75" customHeight="1">
      <c r="G616" s="26">
        <f>SUMIF($C$2:C616,C616,$F$2:F616)</f>
        <v>0</v>
      </c>
      <c r="K616" s="6">
        <f t="shared" si="47"/>
        <v>0</v>
      </c>
      <c r="M616" s="6">
        <f>SUMIF($C$2:C616,C616,$K$2:K616)</f>
        <v>0</v>
      </c>
      <c r="N616" s="6">
        <f>IFERROR(VLOOKUP(C616,Kurse!$A$2:$B$101,2,FALSE()),0)</f>
        <v>0</v>
      </c>
      <c r="O616" s="28">
        <f t="shared" si="49"/>
        <v>0</v>
      </c>
      <c r="P616" s="27"/>
      <c r="R616" s="29" t="str">
        <f t="shared" si="48"/>
        <v/>
      </c>
    </row>
    <row r="617" spans="7:18" ht="15.75" customHeight="1">
      <c r="G617" s="26">
        <f>SUMIF($C$2:C617,C617,$F$2:F617)</f>
        <v>0</v>
      </c>
      <c r="K617" s="6">
        <f t="shared" si="47"/>
        <v>0</v>
      </c>
      <c r="M617" s="6">
        <f>SUMIF($C$2:C617,C617,$K$2:K617)</f>
        <v>0</v>
      </c>
      <c r="N617" s="6">
        <f>IFERROR(VLOOKUP(C617,Kurse!$A$2:$B$101,2,FALSE()),0)</f>
        <v>0</v>
      </c>
      <c r="O617" s="28">
        <f t="shared" si="49"/>
        <v>0</v>
      </c>
      <c r="P617" s="27"/>
      <c r="R617" s="29" t="str">
        <f t="shared" si="48"/>
        <v/>
      </c>
    </row>
    <row r="618" spans="7:18" ht="15.75" customHeight="1">
      <c r="G618" s="26">
        <f>SUMIF($C$2:C618,C618,$F$2:F618)</f>
        <v>0</v>
      </c>
      <c r="K618" s="6">
        <f t="shared" si="47"/>
        <v>0</v>
      </c>
      <c r="M618" s="6">
        <f>SUMIF($C$2:C618,C618,$K$2:K618)</f>
        <v>0</v>
      </c>
      <c r="N618" s="6">
        <f>IFERROR(VLOOKUP(C618,Kurse!$A$2:$B$101,2,FALSE()),0)</f>
        <v>0</v>
      </c>
      <c r="O618" s="28">
        <f t="shared" si="49"/>
        <v>0</v>
      </c>
      <c r="P618" s="27"/>
      <c r="R618" s="29" t="str">
        <f t="shared" si="48"/>
        <v/>
      </c>
    </row>
    <row r="619" spans="7:18" ht="15.75" customHeight="1">
      <c r="G619" s="26">
        <f>SUMIF($C$2:C619,C619,$F$2:F619)</f>
        <v>0</v>
      </c>
      <c r="K619" s="6">
        <f t="shared" si="47"/>
        <v>0</v>
      </c>
      <c r="M619" s="6">
        <f>SUMIF($C$2:C619,C619,$K$2:K619)</f>
        <v>0</v>
      </c>
      <c r="N619" s="6">
        <f>IFERROR(VLOOKUP(C619,Kurse!$A$2:$B$101,2,FALSE()),0)</f>
        <v>0</v>
      </c>
      <c r="O619" s="28">
        <f t="shared" si="49"/>
        <v>0</v>
      </c>
      <c r="P619" s="27"/>
      <c r="R619" s="29" t="str">
        <f t="shared" si="48"/>
        <v/>
      </c>
    </row>
    <row r="620" spans="7:18" ht="15.75" customHeight="1">
      <c r="G620" s="26">
        <f>SUMIF($C$2:C620,C620,$F$2:F620)</f>
        <v>0</v>
      </c>
      <c r="K620" s="6">
        <f t="shared" si="47"/>
        <v>0</v>
      </c>
      <c r="M620" s="6">
        <f>SUMIF($C$2:C620,C620,$K$2:K620)</f>
        <v>0</v>
      </c>
      <c r="N620" s="6">
        <f>IFERROR(VLOOKUP(C620,Kurse!$A$2:$B$101,2,FALSE()),0)</f>
        <v>0</v>
      </c>
      <c r="O620" s="28">
        <f t="shared" si="49"/>
        <v>0</v>
      </c>
      <c r="P620" s="27"/>
      <c r="R620" s="29" t="str">
        <f t="shared" si="48"/>
        <v/>
      </c>
    </row>
    <row r="621" spans="7:18" ht="15.75" customHeight="1">
      <c r="G621" s="26">
        <f>SUMIF($C$2:C621,C621,$F$2:F621)</f>
        <v>0</v>
      </c>
      <c r="K621" s="6">
        <f t="shared" si="47"/>
        <v>0</v>
      </c>
      <c r="M621" s="6">
        <f>SUMIF($C$2:C621,C621,$K$2:K621)</f>
        <v>0</v>
      </c>
      <c r="N621" s="6">
        <f>IFERROR(VLOOKUP(C621,Kurse!$A$2:$B$101,2,FALSE()),0)</f>
        <v>0</v>
      </c>
      <c r="O621" s="28">
        <f t="shared" si="49"/>
        <v>0</v>
      </c>
      <c r="P621" s="27"/>
      <c r="R621" s="29" t="str">
        <f t="shared" si="48"/>
        <v/>
      </c>
    </row>
    <row r="622" spans="7:18" ht="15.75" customHeight="1">
      <c r="G622" s="26">
        <f>SUMIF($C$2:C622,C622,$F$2:F622)</f>
        <v>0</v>
      </c>
      <c r="K622" s="6">
        <f t="shared" si="47"/>
        <v>0</v>
      </c>
      <c r="M622" s="6">
        <f>SUMIF($C$2:C622,C622,$K$2:K622)</f>
        <v>0</v>
      </c>
      <c r="N622" s="6">
        <f>IFERROR(VLOOKUP(C622,Kurse!$A$2:$B$101,2,FALSE()),0)</f>
        <v>0</v>
      </c>
      <c r="O622" s="28">
        <f t="shared" si="49"/>
        <v>0</v>
      </c>
      <c r="P622" s="27"/>
      <c r="R622" s="29" t="str">
        <f t="shared" si="48"/>
        <v/>
      </c>
    </row>
    <row r="623" spans="7:18" ht="15.75" customHeight="1">
      <c r="G623" s="26">
        <f>SUMIF($C$2:C623,C623,$F$2:F623)</f>
        <v>0</v>
      </c>
      <c r="K623" s="6">
        <f t="shared" si="47"/>
        <v>0</v>
      </c>
      <c r="M623" s="6">
        <f>SUMIF($C$2:C623,C623,$K$2:K623)</f>
        <v>0</v>
      </c>
      <c r="N623" s="6">
        <f>IFERROR(VLOOKUP(C623,Kurse!$A$2:$B$101,2,FALSE()),0)</f>
        <v>0</v>
      </c>
      <c r="O623" s="28">
        <f t="shared" si="49"/>
        <v>0</v>
      </c>
      <c r="P623" s="27"/>
      <c r="R623" s="29" t="str">
        <f t="shared" si="48"/>
        <v/>
      </c>
    </row>
    <row r="624" spans="7:18" ht="15.75" customHeight="1">
      <c r="G624" s="26">
        <f>SUMIF($C$2:C624,C624,$F$2:F624)</f>
        <v>0</v>
      </c>
      <c r="K624" s="6">
        <f t="shared" si="47"/>
        <v>0</v>
      </c>
      <c r="M624" s="6">
        <f>SUMIF($C$2:C624,C624,$K$2:K624)</f>
        <v>0</v>
      </c>
      <c r="N624" s="6">
        <f>IFERROR(VLOOKUP(C624,Kurse!$A$2:$B$101,2,FALSE()),0)</f>
        <v>0</v>
      </c>
      <c r="O624" s="28">
        <f t="shared" si="49"/>
        <v>0</v>
      </c>
      <c r="P624" s="27"/>
      <c r="R624" s="29" t="str">
        <f t="shared" si="48"/>
        <v/>
      </c>
    </row>
    <row r="625" spans="7:18" ht="15.75" customHeight="1">
      <c r="G625" s="26">
        <f>SUMIF($C$2:C625,C625,$F$2:F625)</f>
        <v>0</v>
      </c>
      <c r="K625" s="6">
        <f t="shared" si="47"/>
        <v>0</v>
      </c>
      <c r="M625" s="6">
        <f>SUMIF($C$2:C625,C625,$K$2:K625)</f>
        <v>0</v>
      </c>
      <c r="N625" s="6">
        <f>IFERROR(VLOOKUP(C625,Kurse!$A$2:$B$101,2,FALSE()),0)</f>
        <v>0</v>
      </c>
      <c r="O625" s="28">
        <f t="shared" si="49"/>
        <v>0</v>
      </c>
      <c r="P625" s="27"/>
      <c r="R625" s="29" t="str">
        <f t="shared" si="48"/>
        <v/>
      </c>
    </row>
    <row r="626" spans="7:18" ht="15.75" customHeight="1">
      <c r="G626" s="26">
        <f>SUMIF($C$2:C626,C626,$F$2:F626)</f>
        <v>0</v>
      </c>
      <c r="K626" s="6">
        <f t="shared" si="47"/>
        <v>0</v>
      </c>
      <c r="M626" s="6">
        <f>SUMIF($C$2:C626,C626,$K$2:K626)</f>
        <v>0</v>
      </c>
      <c r="N626" s="6">
        <f>IFERROR(VLOOKUP(C626,Kurse!$A$2:$B$101,2,FALSE()),0)</f>
        <v>0</v>
      </c>
      <c r="O626" s="28">
        <f t="shared" si="49"/>
        <v>0</v>
      </c>
      <c r="P626" s="27"/>
      <c r="R626" s="29" t="str">
        <f t="shared" si="48"/>
        <v/>
      </c>
    </row>
    <row r="627" spans="7:18" ht="15.75" customHeight="1">
      <c r="G627" s="26">
        <f>SUMIF($C$2:C627,C627,$F$2:F627)</f>
        <v>0</v>
      </c>
      <c r="K627" s="6">
        <f t="shared" si="47"/>
        <v>0</v>
      </c>
      <c r="M627" s="6">
        <f>SUMIF($C$2:C627,C627,$K$2:K627)</f>
        <v>0</v>
      </c>
      <c r="N627" s="6">
        <f>IFERROR(VLOOKUP(C627,Kurse!$A$2:$B$101,2,FALSE()),0)</f>
        <v>0</v>
      </c>
      <c r="O627" s="28">
        <f t="shared" si="49"/>
        <v>0</v>
      </c>
      <c r="P627" s="27"/>
      <c r="R627" s="29" t="str">
        <f t="shared" si="48"/>
        <v/>
      </c>
    </row>
    <row r="628" spans="7:18" ht="15.75" customHeight="1">
      <c r="G628" s="26">
        <f>SUMIF($C$2:C628,C628,$F$2:F628)</f>
        <v>0</v>
      </c>
      <c r="K628" s="6">
        <f t="shared" si="47"/>
        <v>0</v>
      </c>
      <c r="M628" s="6">
        <f>SUMIF($C$2:C628,C628,$K$2:K628)</f>
        <v>0</v>
      </c>
      <c r="N628" s="6">
        <f>IFERROR(VLOOKUP(C628,Kurse!$A$2:$B$101,2,FALSE()),0)</f>
        <v>0</v>
      </c>
      <c r="O628" s="28">
        <f t="shared" si="49"/>
        <v>0</v>
      </c>
      <c r="P628" s="27"/>
      <c r="R628" s="29" t="str">
        <f t="shared" si="48"/>
        <v/>
      </c>
    </row>
    <row r="629" spans="7:18" ht="15.75" customHeight="1">
      <c r="G629" s="26">
        <f>SUMIF($C$2:C629,C629,$F$2:F629)</f>
        <v>0</v>
      </c>
      <c r="K629" s="6">
        <f t="shared" si="47"/>
        <v>0</v>
      </c>
      <c r="M629" s="6">
        <f>SUMIF($C$2:C629,C629,$K$2:K629)</f>
        <v>0</v>
      </c>
      <c r="N629" s="6">
        <f>IFERROR(VLOOKUP(C629,Kurse!$A$2:$B$101,2,FALSE()),0)</f>
        <v>0</v>
      </c>
      <c r="O629" s="28">
        <f t="shared" si="49"/>
        <v>0</v>
      </c>
      <c r="P629" s="27"/>
      <c r="R629" s="29" t="str">
        <f t="shared" si="48"/>
        <v/>
      </c>
    </row>
    <row r="630" spans="7:18" ht="15.75" customHeight="1">
      <c r="G630" s="26">
        <f>SUMIF($C$2:C630,C630,$F$2:F630)</f>
        <v>0</v>
      </c>
      <c r="K630" s="6">
        <f t="shared" si="47"/>
        <v>0</v>
      </c>
      <c r="M630" s="6">
        <f>SUMIF($C$2:C630,C630,$K$2:K630)</f>
        <v>0</v>
      </c>
      <c r="N630" s="6">
        <f>IFERROR(VLOOKUP(C630,Kurse!$A$2:$B$101,2,FALSE()),0)</f>
        <v>0</v>
      </c>
      <c r="O630" s="28">
        <f t="shared" si="49"/>
        <v>0</v>
      </c>
      <c r="P630" s="27"/>
      <c r="R630" s="29" t="str">
        <f t="shared" si="48"/>
        <v/>
      </c>
    </row>
    <row r="631" spans="7:18" ht="15.75" customHeight="1">
      <c r="G631" s="26">
        <f>SUMIF($C$2:C631,C631,$F$2:F631)</f>
        <v>0</v>
      </c>
      <c r="K631" s="6">
        <f t="shared" si="47"/>
        <v>0</v>
      </c>
      <c r="M631" s="6">
        <f>SUMIF($C$2:C631,C631,$K$2:K631)</f>
        <v>0</v>
      </c>
      <c r="N631" s="6">
        <f>IFERROR(VLOOKUP(C631,Kurse!$A$2:$B$101,2,FALSE()),0)</f>
        <v>0</v>
      </c>
      <c r="O631" s="28">
        <f t="shared" si="49"/>
        <v>0</v>
      </c>
      <c r="P631" s="27"/>
      <c r="R631" s="29" t="str">
        <f t="shared" si="48"/>
        <v/>
      </c>
    </row>
    <row r="632" spans="7:18" ht="15.75" customHeight="1">
      <c r="G632" s="26">
        <f>SUMIF($C$2:C632,C632,$F$2:F632)</f>
        <v>0</v>
      </c>
      <c r="K632" s="6">
        <f t="shared" si="47"/>
        <v>0</v>
      </c>
      <c r="M632" s="6">
        <f>SUMIF($C$2:C632,C632,$K$2:K632)</f>
        <v>0</v>
      </c>
      <c r="N632" s="6">
        <f>IFERROR(VLOOKUP(C632,Kurse!$A$2:$B$101,2,FALSE()),0)</f>
        <v>0</v>
      </c>
      <c r="O632" s="28">
        <f t="shared" si="49"/>
        <v>0</v>
      </c>
      <c r="P632" s="27"/>
      <c r="R632" s="29" t="str">
        <f t="shared" si="48"/>
        <v/>
      </c>
    </row>
    <row r="633" spans="7:18" ht="15.75" customHeight="1">
      <c r="G633" s="26">
        <f>SUMIF($C$2:C633,C633,$F$2:F633)</f>
        <v>0</v>
      </c>
      <c r="K633" s="6">
        <f t="shared" si="47"/>
        <v>0</v>
      </c>
      <c r="M633" s="6">
        <f>SUMIF($C$2:C633,C633,$K$2:K633)</f>
        <v>0</v>
      </c>
      <c r="N633" s="6">
        <f>IFERROR(VLOOKUP(C633,Kurse!$A$2:$B$101,2,FALSE()),0)</f>
        <v>0</v>
      </c>
      <c r="O633" s="28">
        <f t="shared" si="49"/>
        <v>0</v>
      </c>
      <c r="P633" s="27"/>
      <c r="R633" s="29" t="str">
        <f t="shared" si="48"/>
        <v/>
      </c>
    </row>
    <row r="634" spans="7:18" ht="15.75" customHeight="1">
      <c r="G634" s="26">
        <f>SUMIF($C$2:C634,C634,$F$2:F634)</f>
        <v>0</v>
      </c>
      <c r="K634" s="6">
        <f t="shared" si="47"/>
        <v>0</v>
      </c>
      <c r="M634" s="6">
        <f>SUMIF($C$2:C634,C634,$K$2:K634)</f>
        <v>0</v>
      </c>
      <c r="N634" s="6">
        <f>IFERROR(VLOOKUP(C634,Kurse!$A$2:$B$101,2,FALSE()),0)</f>
        <v>0</v>
      </c>
      <c r="O634" s="28">
        <f t="shared" si="49"/>
        <v>0</v>
      </c>
      <c r="P634" s="27"/>
      <c r="R634" s="29" t="str">
        <f t="shared" ref="R634:R665" si="50">IF(AND(ISNUMBER(O634),ISNUMBER(K634),K634&lt;&gt;0),(O634-K634)/K634,"")</f>
        <v/>
      </c>
    </row>
    <row r="635" spans="7:18" ht="15.75" customHeight="1">
      <c r="G635" s="26">
        <f>SUMIF($C$2:C635,C635,$F$2:F635)</f>
        <v>0</v>
      </c>
      <c r="K635" s="6">
        <f t="shared" si="47"/>
        <v>0</v>
      </c>
      <c r="M635" s="6">
        <f>SUMIF($C$2:C635,C635,$K$2:K635)</f>
        <v>0</v>
      </c>
      <c r="N635" s="6">
        <f>IFERROR(VLOOKUP(C635,Kurse!$A$2:$B$101,2,FALSE()),0)</f>
        <v>0</v>
      </c>
      <c r="O635" s="28">
        <f t="shared" si="49"/>
        <v>0</v>
      </c>
      <c r="P635" s="27"/>
      <c r="R635" s="29" t="str">
        <f t="shared" si="50"/>
        <v/>
      </c>
    </row>
    <row r="636" spans="7:18" ht="15.75" customHeight="1">
      <c r="G636" s="26">
        <f>SUMIF($C$2:C636,C636,$F$2:F636)</f>
        <v>0</v>
      </c>
      <c r="K636" s="6">
        <f t="shared" si="47"/>
        <v>0</v>
      </c>
      <c r="M636" s="6">
        <f>SUMIF($C$2:C636,C636,$K$2:K636)</f>
        <v>0</v>
      </c>
      <c r="N636" s="6">
        <f>IFERROR(VLOOKUP(C636,Kurse!$A$2:$B$101,2,FALSE()),0)</f>
        <v>0</v>
      </c>
      <c r="O636" s="28">
        <f t="shared" si="49"/>
        <v>0</v>
      </c>
      <c r="P636" s="27"/>
      <c r="R636" s="29" t="str">
        <f t="shared" si="50"/>
        <v/>
      </c>
    </row>
    <row r="637" spans="7:18" ht="15.75" customHeight="1">
      <c r="G637" s="26">
        <f>SUMIF($C$2:C637,C637,$F$2:F637)</f>
        <v>0</v>
      </c>
      <c r="K637" s="6">
        <f t="shared" si="47"/>
        <v>0</v>
      </c>
      <c r="M637" s="6">
        <f>SUMIF($C$2:C637,C637,$K$2:K637)</f>
        <v>0</v>
      </c>
      <c r="N637" s="6">
        <f>IFERROR(VLOOKUP(C637,Kurse!$A$2:$B$101,2,FALSE()),0)</f>
        <v>0</v>
      </c>
      <c r="O637" s="28">
        <f t="shared" si="49"/>
        <v>0</v>
      </c>
      <c r="P637" s="27"/>
      <c r="R637" s="29" t="str">
        <f t="shared" si="50"/>
        <v/>
      </c>
    </row>
    <row r="638" spans="7:18" ht="15.75" customHeight="1">
      <c r="G638" s="26">
        <f>SUMIF($C$2:C638,C638,$F$2:F638)</f>
        <v>0</v>
      </c>
      <c r="K638" s="6">
        <f t="shared" si="47"/>
        <v>0</v>
      </c>
      <c r="M638" s="6">
        <f>SUMIF($C$2:C638,C638,$K$2:K638)</f>
        <v>0</v>
      </c>
      <c r="N638" s="6">
        <f>IFERROR(VLOOKUP(C638,Kurse!$A$2:$B$101,2,FALSE()),0)</f>
        <v>0</v>
      </c>
      <c r="O638" s="28">
        <f t="shared" si="49"/>
        <v>0</v>
      </c>
      <c r="P638" s="27"/>
      <c r="R638" s="29" t="str">
        <f t="shared" si="50"/>
        <v/>
      </c>
    </row>
    <row r="639" spans="7:18" ht="15.75" customHeight="1">
      <c r="G639" s="26">
        <f>SUMIF($C$2:C639,C639,$F$2:F639)</f>
        <v>0</v>
      </c>
      <c r="K639" s="6">
        <f t="shared" si="47"/>
        <v>0</v>
      </c>
      <c r="M639" s="6">
        <f>SUMIF($C$2:C639,C639,$K$2:K639)</f>
        <v>0</v>
      </c>
      <c r="N639" s="6">
        <f>IFERROR(VLOOKUP(C639,Kurse!$A$2:$B$101,2,FALSE()),0)</f>
        <v>0</v>
      </c>
      <c r="O639" s="28">
        <f t="shared" si="49"/>
        <v>0</v>
      </c>
      <c r="P639" s="27"/>
      <c r="R639" s="29" t="str">
        <f t="shared" si="50"/>
        <v/>
      </c>
    </row>
    <row r="640" spans="7:18" ht="15.75" customHeight="1">
      <c r="G640" s="26">
        <f>SUMIF($C$2:C640,C640,$F$2:F640)</f>
        <v>0</v>
      </c>
      <c r="K640" s="6">
        <f t="shared" si="47"/>
        <v>0</v>
      </c>
      <c r="M640" s="6">
        <f>SUMIF($C$2:C640,C640,$K$2:K640)</f>
        <v>0</v>
      </c>
      <c r="N640" s="6">
        <f>IFERROR(VLOOKUP(C640,Kurse!$A$2:$B$101,2,FALSE()),0)</f>
        <v>0</v>
      </c>
      <c r="O640" s="28">
        <f t="shared" si="49"/>
        <v>0</v>
      </c>
      <c r="P640" s="27"/>
      <c r="R640" s="29" t="str">
        <f t="shared" si="50"/>
        <v/>
      </c>
    </row>
    <row r="641" spans="7:18" ht="15.75" customHeight="1">
      <c r="G641" s="26">
        <f>SUMIF($C$2:C641,C641,$F$2:F641)</f>
        <v>0</v>
      </c>
      <c r="K641" s="6">
        <f t="shared" si="47"/>
        <v>0</v>
      </c>
      <c r="M641" s="6">
        <f>SUMIF($C$2:C641,C641,$K$2:K641)</f>
        <v>0</v>
      </c>
      <c r="N641" s="6">
        <f>IFERROR(VLOOKUP(C641,Kurse!$A$2:$B$101,2,FALSE()),0)</f>
        <v>0</v>
      </c>
      <c r="O641" s="28">
        <f t="shared" si="49"/>
        <v>0</v>
      </c>
      <c r="P641" s="27"/>
      <c r="R641" s="29" t="str">
        <f t="shared" si="50"/>
        <v/>
      </c>
    </row>
    <row r="642" spans="7:18" ht="15.75" customHeight="1">
      <c r="G642" s="26">
        <f>SUMIF($C$2:C642,C642,$F$2:F642)</f>
        <v>0</v>
      </c>
      <c r="K642" s="6">
        <f t="shared" ref="K642:K705" si="51">IF(E642="Buy",I642+J642,IF(E642="Sell",I642-J642,IF(E642="Transfer – Out",J642,0)))</f>
        <v>0</v>
      </c>
      <c r="M642" s="6">
        <f>SUMIF($C$2:C642,C642,$K$2:K642)</f>
        <v>0</v>
      </c>
      <c r="N642" s="6">
        <f>IFERROR(VLOOKUP(C642,Kurse!$A$2:$B$101,2,FALSE()),0)</f>
        <v>0</v>
      </c>
      <c r="O642" s="28">
        <f t="shared" si="49"/>
        <v>0</v>
      </c>
      <c r="P642" s="27"/>
      <c r="R642" s="29" t="str">
        <f t="shared" si="50"/>
        <v/>
      </c>
    </row>
    <row r="643" spans="7:18" ht="15.75" customHeight="1">
      <c r="G643" s="26">
        <f>SUMIF($C$2:C643,C643,$F$2:F643)</f>
        <v>0</v>
      </c>
      <c r="K643" s="6">
        <f t="shared" si="51"/>
        <v>0</v>
      </c>
      <c r="M643" s="6">
        <f>SUMIF($C$2:C643,C643,$K$2:K643)</f>
        <v>0</v>
      </c>
      <c r="N643" s="6">
        <f>IFERROR(VLOOKUP(C643,Kurse!$A$2:$B$101,2,FALSE()),0)</f>
        <v>0</v>
      </c>
      <c r="O643" s="28">
        <f t="shared" si="49"/>
        <v>0</v>
      </c>
      <c r="P643" s="27"/>
      <c r="R643" s="29" t="str">
        <f t="shared" si="50"/>
        <v/>
      </c>
    </row>
    <row r="644" spans="7:18" ht="15.75" customHeight="1">
      <c r="G644" s="26">
        <f>SUMIF($C$2:C644,C644,$F$2:F644)</f>
        <v>0</v>
      </c>
      <c r="K644" s="6">
        <f t="shared" si="51"/>
        <v>0</v>
      </c>
      <c r="M644" s="6">
        <f>SUMIF($C$2:C644,C644,$K$2:K644)</f>
        <v>0</v>
      </c>
      <c r="N644" s="6">
        <f>IFERROR(VLOOKUP(C644,Kurse!$A$2:$B$101,2,FALSE()),0)</f>
        <v>0</v>
      </c>
      <c r="O644" s="28">
        <f t="shared" si="49"/>
        <v>0</v>
      </c>
      <c r="P644" s="27"/>
      <c r="R644" s="29" t="str">
        <f t="shared" si="50"/>
        <v/>
      </c>
    </row>
    <row r="645" spans="7:18" ht="15.75" customHeight="1">
      <c r="G645" s="26">
        <f>SUMIF($C$2:C645,C645,$F$2:F645)</f>
        <v>0</v>
      </c>
      <c r="K645" s="6">
        <f t="shared" si="51"/>
        <v>0</v>
      </c>
      <c r="M645" s="6">
        <f>SUMIF($C$2:C645,C645,$K$2:K645)</f>
        <v>0</v>
      </c>
      <c r="N645" s="6">
        <f>IFERROR(VLOOKUP(C645,Kurse!$A$2:$B$101,2,FALSE()),0)</f>
        <v>0</v>
      </c>
      <c r="O645" s="28">
        <f t="shared" si="49"/>
        <v>0</v>
      </c>
      <c r="P645" s="27"/>
      <c r="R645" s="29" t="str">
        <f t="shared" si="50"/>
        <v/>
      </c>
    </row>
    <row r="646" spans="7:18" ht="15.75" customHeight="1">
      <c r="G646" s="26">
        <f>SUMIF($C$2:C646,C646,$F$2:F646)</f>
        <v>0</v>
      </c>
      <c r="K646" s="6">
        <f t="shared" si="51"/>
        <v>0</v>
      </c>
      <c r="M646" s="6">
        <f>SUMIF($C$2:C646,C646,$K$2:K646)</f>
        <v>0</v>
      </c>
      <c r="N646" s="6">
        <f>IFERROR(VLOOKUP(C646,Kurse!$A$2:$B$101,2,FALSE()),0)</f>
        <v>0</v>
      </c>
      <c r="O646" s="28">
        <f t="shared" si="49"/>
        <v>0</v>
      </c>
      <c r="P646" s="27"/>
      <c r="R646" s="29" t="str">
        <f t="shared" si="50"/>
        <v/>
      </c>
    </row>
    <row r="647" spans="7:18" ht="15.75" customHeight="1">
      <c r="G647" s="26">
        <f>SUMIF($C$2:C647,C647,$F$2:F647)</f>
        <v>0</v>
      </c>
      <c r="K647" s="6">
        <f t="shared" si="51"/>
        <v>0</v>
      </c>
      <c r="M647" s="6">
        <f>SUMIF($C$2:C647,C647,$K$2:K647)</f>
        <v>0</v>
      </c>
      <c r="N647" s="6">
        <f>IFERROR(VLOOKUP(C647,Kurse!$A$2:$B$101,2,FALSE()),0)</f>
        <v>0</v>
      </c>
      <c r="O647" s="28">
        <f t="shared" si="49"/>
        <v>0</v>
      </c>
      <c r="P647" s="27"/>
      <c r="R647" s="29" t="str">
        <f t="shared" si="50"/>
        <v/>
      </c>
    </row>
    <row r="648" spans="7:18" ht="15.75" customHeight="1">
      <c r="G648" s="26">
        <f>SUMIF($C$2:C648,C648,$F$2:F648)</f>
        <v>0</v>
      </c>
      <c r="K648" s="6">
        <f t="shared" si="51"/>
        <v>0</v>
      </c>
      <c r="M648" s="6">
        <f>SUMIF($C$2:C648,C648,$K$2:K648)</f>
        <v>0</v>
      </c>
      <c r="N648" s="6">
        <f>IFERROR(VLOOKUP(C648,Kurse!$A$2:$B$101,2,FALSE()),0)</f>
        <v>0</v>
      </c>
      <c r="O648" s="28">
        <f t="shared" si="49"/>
        <v>0</v>
      </c>
      <c r="P648" s="27"/>
      <c r="R648" s="29" t="str">
        <f t="shared" si="50"/>
        <v/>
      </c>
    </row>
    <row r="649" spans="7:18" ht="15.75" customHeight="1">
      <c r="G649" s="26">
        <f>SUMIF($C$2:C649,C649,$F$2:F649)</f>
        <v>0</v>
      </c>
      <c r="K649" s="6">
        <f t="shared" si="51"/>
        <v>0</v>
      </c>
      <c r="M649" s="6">
        <f>SUMIF($C$2:C649,C649,$K$2:K649)</f>
        <v>0</v>
      </c>
      <c r="N649" s="6">
        <f>IFERROR(VLOOKUP(C649,Kurse!$A$2:$B$101,2,FALSE()),0)</f>
        <v>0</v>
      </c>
      <c r="O649" s="28">
        <f t="shared" si="49"/>
        <v>0</v>
      </c>
      <c r="P649" s="27"/>
      <c r="R649" s="29" t="str">
        <f t="shared" si="50"/>
        <v/>
      </c>
    </row>
    <row r="650" spans="7:18" ht="15.75" customHeight="1">
      <c r="G650" s="26">
        <f>SUMIF($C$2:C650,C650,$F$2:F650)</f>
        <v>0</v>
      </c>
      <c r="K650" s="6">
        <f t="shared" si="51"/>
        <v>0</v>
      </c>
      <c r="M650" s="6">
        <f>SUMIF($C$2:C650,C650,$K$2:K650)</f>
        <v>0</v>
      </c>
      <c r="N650" s="6">
        <f>IFERROR(VLOOKUP(C650,Kurse!$A$2:$B$101,2,FALSE()),0)</f>
        <v>0</v>
      </c>
      <c r="O650" s="28">
        <f t="shared" si="49"/>
        <v>0</v>
      </c>
      <c r="P650" s="27"/>
      <c r="R650" s="29" t="str">
        <f t="shared" si="50"/>
        <v/>
      </c>
    </row>
    <row r="651" spans="7:18" ht="15.75" customHeight="1">
      <c r="G651" s="26">
        <f>SUMIF($C$2:C651,C651,$F$2:F651)</f>
        <v>0</v>
      </c>
      <c r="K651" s="6">
        <f t="shared" si="51"/>
        <v>0</v>
      </c>
      <c r="M651" s="6">
        <f>SUMIF($C$2:C651,C651,$K$2:K651)</f>
        <v>0</v>
      </c>
      <c r="N651" s="6">
        <f>IFERROR(VLOOKUP(C651,Kurse!$A$2:$B$101,2,FALSE()),0)</f>
        <v>0</v>
      </c>
      <c r="O651" s="28">
        <f t="shared" si="49"/>
        <v>0</v>
      </c>
      <c r="P651" s="27"/>
      <c r="R651" s="29" t="str">
        <f t="shared" si="50"/>
        <v/>
      </c>
    </row>
    <row r="652" spans="7:18" ht="15.75" customHeight="1">
      <c r="G652" s="26">
        <f>SUMIF($C$2:C652,C652,$F$2:F652)</f>
        <v>0</v>
      </c>
      <c r="K652" s="6">
        <f t="shared" si="51"/>
        <v>0</v>
      </c>
      <c r="M652" s="6">
        <f>SUMIF($C$2:C652,C652,$K$2:K652)</f>
        <v>0</v>
      </c>
      <c r="N652" s="6">
        <f>IFERROR(VLOOKUP(C652,Kurse!$A$2:$B$101,2,FALSE()),0)</f>
        <v>0</v>
      </c>
      <c r="O652" s="28">
        <f t="shared" si="49"/>
        <v>0</v>
      </c>
      <c r="P652" s="27"/>
      <c r="R652" s="29" t="str">
        <f t="shared" si="50"/>
        <v/>
      </c>
    </row>
    <row r="653" spans="7:18" ht="15.75" customHeight="1">
      <c r="G653" s="26">
        <f>SUMIF($C$2:C653,C653,$F$2:F653)</f>
        <v>0</v>
      </c>
      <c r="K653" s="6">
        <f t="shared" si="51"/>
        <v>0</v>
      </c>
      <c r="M653" s="6">
        <f>SUMIF($C$2:C653,C653,$K$2:K653)</f>
        <v>0</v>
      </c>
      <c r="N653" s="6">
        <f>IFERROR(VLOOKUP(C653,Kurse!$A$2:$B$101,2,FALSE()),0)</f>
        <v>0</v>
      </c>
      <c r="O653" s="28">
        <f t="shared" si="49"/>
        <v>0</v>
      </c>
      <c r="P653" s="27"/>
      <c r="R653" s="29" t="str">
        <f t="shared" si="50"/>
        <v/>
      </c>
    </row>
    <row r="654" spans="7:18" ht="15.75" customHeight="1">
      <c r="G654" s="26">
        <f>SUMIF($C$2:C654,C654,$F$2:F654)</f>
        <v>0</v>
      </c>
      <c r="K654" s="6">
        <f t="shared" si="51"/>
        <v>0</v>
      </c>
      <c r="M654" s="6">
        <f>SUMIF($C$2:C654,C654,$K$2:K654)</f>
        <v>0</v>
      </c>
      <c r="N654" s="6">
        <f>IFERROR(VLOOKUP(C654,Kurse!$A$2:$B$101,2,FALSE()),0)</f>
        <v>0</v>
      </c>
      <c r="O654" s="28">
        <f t="shared" si="49"/>
        <v>0</v>
      </c>
      <c r="P654" s="27"/>
      <c r="R654" s="29" t="str">
        <f t="shared" si="50"/>
        <v/>
      </c>
    </row>
    <row r="655" spans="7:18" ht="15.75" customHeight="1">
      <c r="G655" s="26">
        <f>SUMIF($C$2:C655,C655,$F$2:F655)</f>
        <v>0</v>
      </c>
      <c r="K655" s="6">
        <f t="shared" si="51"/>
        <v>0</v>
      </c>
      <c r="M655" s="6">
        <f>SUMIF($C$2:C655,C655,$K$2:K655)</f>
        <v>0</v>
      </c>
      <c r="N655" s="6">
        <f>IFERROR(VLOOKUP(C655,Kurse!$A$2:$B$101,2,FALSE()),0)</f>
        <v>0</v>
      </c>
      <c r="O655" s="28">
        <f t="shared" si="49"/>
        <v>0</v>
      </c>
      <c r="P655" s="27"/>
      <c r="R655" s="29" t="str">
        <f t="shared" si="50"/>
        <v/>
      </c>
    </row>
    <row r="656" spans="7:18" ht="15.75" customHeight="1">
      <c r="G656" s="26">
        <f>SUMIF($C$2:C656,C656,$F$2:F656)</f>
        <v>0</v>
      </c>
      <c r="K656" s="6">
        <f t="shared" si="51"/>
        <v>0</v>
      </c>
      <c r="M656" s="6">
        <f>SUMIF($C$2:C656,C656,$K$2:K656)</f>
        <v>0</v>
      </c>
      <c r="N656" s="6">
        <f>IFERROR(VLOOKUP(C656,Kurse!$A$2:$B$101,2,FALSE()),0)</f>
        <v>0</v>
      </c>
      <c r="O656" s="28">
        <f t="shared" si="49"/>
        <v>0</v>
      </c>
      <c r="P656" s="27"/>
      <c r="R656" s="29" t="str">
        <f t="shared" si="50"/>
        <v/>
      </c>
    </row>
    <row r="657" spans="7:18" ht="15.75" customHeight="1">
      <c r="G657" s="26">
        <f>SUMIF($C$2:C657,C657,$F$2:F657)</f>
        <v>0</v>
      </c>
      <c r="K657" s="6">
        <f t="shared" si="51"/>
        <v>0</v>
      </c>
      <c r="M657" s="6">
        <f>SUMIF($C$2:C657,C657,$K$2:K657)</f>
        <v>0</v>
      </c>
      <c r="N657" s="6">
        <f>IFERROR(VLOOKUP(C657,Kurse!$A$2:$B$101,2,FALSE()),0)</f>
        <v>0</v>
      </c>
      <c r="O657" s="28">
        <f t="shared" si="49"/>
        <v>0</v>
      </c>
      <c r="P657" s="27"/>
      <c r="R657" s="29" t="str">
        <f t="shared" si="50"/>
        <v/>
      </c>
    </row>
    <row r="658" spans="7:18" ht="15.75" customHeight="1">
      <c r="G658" s="26">
        <f>SUMIF($C$2:C658,C658,$F$2:F658)</f>
        <v>0</v>
      </c>
      <c r="K658" s="6">
        <f t="shared" si="51"/>
        <v>0</v>
      </c>
      <c r="M658" s="6">
        <f>SUMIF($C$2:C658,C658,$K$2:K658)</f>
        <v>0</v>
      </c>
      <c r="N658" s="6">
        <f>IFERROR(VLOOKUP(C658,Kurse!$A$2:$B$101,2,FALSE()),0)</f>
        <v>0</v>
      </c>
      <c r="O658" s="28">
        <f t="shared" si="49"/>
        <v>0</v>
      </c>
      <c r="P658" s="27"/>
      <c r="R658" s="29" t="str">
        <f t="shared" si="50"/>
        <v/>
      </c>
    </row>
    <row r="659" spans="7:18" ht="15.75" customHeight="1">
      <c r="G659" s="26">
        <f>SUMIF($C$2:C659,C659,$F$2:F659)</f>
        <v>0</v>
      </c>
      <c r="K659" s="6">
        <f t="shared" si="51"/>
        <v>0</v>
      </c>
      <c r="M659" s="6">
        <f>SUMIF($C$2:C659,C659,$K$2:K659)</f>
        <v>0</v>
      </c>
      <c r="N659" s="6">
        <f>IFERROR(VLOOKUP(C659,Kurse!$A$2:$B$101,2,FALSE()),0)</f>
        <v>0</v>
      </c>
      <c r="O659" s="28">
        <f t="shared" si="49"/>
        <v>0</v>
      </c>
      <c r="P659" s="27"/>
      <c r="R659" s="29" t="str">
        <f t="shared" si="50"/>
        <v/>
      </c>
    </row>
    <row r="660" spans="7:18" ht="15.75" customHeight="1">
      <c r="G660" s="26">
        <f>SUMIF($C$2:C660,C660,$F$2:F660)</f>
        <v>0</v>
      </c>
      <c r="K660" s="6">
        <f t="shared" si="51"/>
        <v>0</v>
      </c>
      <c r="M660" s="6">
        <f>SUMIF($C$2:C660,C660,$K$2:K660)</f>
        <v>0</v>
      </c>
      <c r="N660" s="6">
        <f>IFERROR(VLOOKUP(C660,Kurse!$A$2:$B$101,2,FALSE()),0)</f>
        <v>0</v>
      </c>
      <c r="O660" s="28">
        <f t="shared" si="49"/>
        <v>0</v>
      </c>
      <c r="P660" s="27"/>
      <c r="R660" s="29" t="str">
        <f t="shared" si="50"/>
        <v/>
      </c>
    </row>
    <row r="661" spans="7:18" ht="15.75" customHeight="1">
      <c r="G661" s="26">
        <f>SUMIF($C$2:C661,C661,$F$2:F661)</f>
        <v>0</v>
      </c>
      <c r="K661" s="6">
        <f t="shared" si="51"/>
        <v>0</v>
      </c>
      <c r="M661" s="6">
        <f>SUMIF($C$2:C661,C661,$K$2:K661)</f>
        <v>0</v>
      </c>
      <c r="N661" s="6">
        <f>IFERROR(VLOOKUP(C661,Kurse!$A$2:$B$101,2,FALSE()),0)</f>
        <v>0</v>
      </c>
      <c r="O661" s="28">
        <f t="shared" si="49"/>
        <v>0</v>
      </c>
      <c r="P661" s="27"/>
      <c r="R661" s="29" t="str">
        <f t="shared" si="50"/>
        <v/>
      </c>
    </row>
    <row r="662" spans="7:18" ht="15.75" customHeight="1">
      <c r="G662" s="26">
        <f>SUMIF($C$2:C662,C662,$F$2:F662)</f>
        <v>0</v>
      </c>
      <c r="K662" s="6">
        <f t="shared" si="51"/>
        <v>0</v>
      </c>
      <c r="M662" s="6">
        <f>SUMIF($C$2:C662,C662,$K$2:K662)</f>
        <v>0</v>
      </c>
      <c r="N662" s="6">
        <f>IFERROR(VLOOKUP(C662,Kurse!$A$2:$B$101,2,FALSE()),0)</f>
        <v>0</v>
      </c>
      <c r="O662" s="28">
        <f t="shared" si="49"/>
        <v>0</v>
      </c>
      <c r="P662" s="27"/>
      <c r="R662" s="29" t="str">
        <f t="shared" si="50"/>
        <v/>
      </c>
    </row>
    <row r="663" spans="7:18" ht="15.75" customHeight="1">
      <c r="G663" s="26">
        <f>SUMIF($C$2:C663,C663,$F$2:F663)</f>
        <v>0</v>
      </c>
      <c r="K663" s="6">
        <f t="shared" si="51"/>
        <v>0</v>
      </c>
      <c r="M663" s="6">
        <f>SUMIF($C$2:C663,C663,$K$2:K663)</f>
        <v>0</v>
      </c>
      <c r="N663" s="6">
        <f>IFERROR(VLOOKUP(C663,Kurse!$A$2:$B$101,2,FALSE()),0)</f>
        <v>0</v>
      </c>
      <c r="O663" s="28">
        <f t="shared" si="49"/>
        <v>0</v>
      </c>
      <c r="P663" s="27"/>
      <c r="R663" s="29" t="str">
        <f t="shared" si="50"/>
        <v/>
      </c>
    </row>
    <row r="664" spans="7:18" ht="15.75" customHeight="1">
      <c r="G664" s="26">
        <f>SUMIF($C$2:C664,C664,$F$2:F664)</f>
        <v>0</v>
      </c>
      <c r="K664" s="6">
        <f t="shared" si="51"/>
        <v>0</v>
      </c>
      <c r="M664" s="6">
        <f>SUMIF($C$2:C664,C664,$K$2:K664)</f>
        <v>0</v>
      </c>
      <c r="N664" s="6">
        <f>IFERROR(VLOOKUP(C664,Kurse!$A$2:$B$101,2,FALSE()),0)</f>
        <v>0</v>
      </c>
      <c r="O664" s="28">
        <f t="shared" si="49"/>
        <v>0</v>
      </c>
      <c r="P664" s="27"/>
      <c r="R664" s="29" t="str">
        <f t="shared" si="50"/>
        <v/>
      </c>
    </row>
    <row r="665" spans="7:18" ht="15.75" customHeight="1">
      <c r="G665" s="26">
        <f>SUMIF($C$2:C665,C665,$F$2:F665)</f>
        <v>0</v>
      </c>
      <c r="K665" s="6">
        <f t="shared" si="51"/>
        <v>0</v>
      </c>
      <c r="M665" s="6">
        <f>SUMIF($C$2:C665,C665,$K$2:K665)</f>
        <v>0</v>
      </c>
      <c r="N665" s="6">
        <f>IFERROR(VLOOKUP(C665,Kurse!$A$2:$B$101,2,FALSE()),0)</f>
        <v>0</v>
      </c>
      <c r="O665" s="28">
        <f t="shared" si="49"/>
        <v>0</v>
      </c>
      <c r="P665" s="27"/>
      <c r="R665" s="29" t="str">
        <f t="shared" si="50"/>
        <v/>
      </c>
    </row>
    <row r="666" spans="7:18" ht="15.75" customHeight="1">
      <c r="G666" s="26">
        <f>SUMIF($C$2:C666,C666,$F$2:F666)</f>
        <v>0</v>
      </c>
      <c r="K666" s="6">
        <f t="shared" si="51"/>
        <v>0</v>
      </c>
      <c r="M666" s="6">
        <f>SUMIF($C$2:C666,C666,$K$2:K666)</f>
        <v>0</v>
      </c>
      <c r="N666" s="6">
        <f>IFERROR(VLOOKUP(C666,Kurse!$A$2:$B$101,2,FALSE()),0)</f>
        <v>0</v>
      </c>
      <c r="O666" s="28">
        <f t="shared" si="49"/>
        <v>0</v>
      </c>
      <c r="P666" s="27"/>
      <c r="R666" s="29" t="str">
        <f t="shared" ref="R666:R700" si="52">IF(AND(ISNUMBER(O666),ISNUMBER(K666),K666&lt;&gt;0),(O666-K666)/K666,"")</f>
        <v/>
      </c>
    </row>
    <row r="667" spans="7:18" ht="15.75" customHeight="1">
      <c r="G667" s="26">
        <f>SUMIF($C$2:C667,C667,$F$2:F667)</f>
        <v>0</v>
      </c>
      <c r="K667" s="6">
        <f t="shared" si="51"/>
        <v>0</v>
      </c>
      <c r="M667" s="6">
        <f>SUMIF($C$2:C667,C667,$K$2:K667)</f>
        <v>0</v>
      </c>
      <c r="N667" s="6">
        <f>IFERROR(VLOOKUP(C667,Kurse!$A$2:$B$101,2,FALSE()),0)</f>
        <v>0</v>
      </c>
      <c r="O667" s="28">
        <f t="shared" si="49"/>
        <v>0</v>
      </c>
      <c r="P667" s="27"/>
      <c r="R667" s="29" t="str">
        <f t="shared" si="52"/>
        <v/>
      </c>
    </row>
    <row r="668" spans="7:18" ht="15.75" customHeight="1">
      <c r="G668" s="26">
        <f>SUMIF($C$2:C668,C668,$F$2:F668)</f>
        <v>0</v>
      </c>
      <c r="K668" s="6">
        <f t="shared" si="51"/>
        <v>0</v>
      </c>
      <c r="M668" s="6">
        <f>SUMIF($C$2:C668,C668,$K$2:K668)</f>
        <v>0</v>
      </c>
      <c r="N668" s="6">
        <f>IFERROR(VLOOKUP(C668,Kurse!$A$2:$B$101,2,FALSE()),0)</f>
        <v>0</v>
      </c>
      <c r="O668" s="28">
        <f t="shared" si="49"/>
        <v>0</v>
      </c>
      <c r="P668" s="27"/>
      <c r="R668" s="29" t="str">
        <f t="shared" si="52"/>
        <v/>
      </c>
    </row>
    <row r="669" spans="7:18" ht="15.75" customHeight="1">
      <c r="G669" s="26">
        <f>SUMIF($C$2:C669,C669,$F$2:F669)</f>
        <v>0</v>
      </c>
      <c r="K669" s="6">
        <f t="shared" si="51"/>
        <v>0</v>
      </c>
      <c r="M669" s="6">
        <f>SUMIF($C$2:C669,C669,$K$2:K669)</f>
        <v>0</v>
      </c>
      <c r="N669" s="6">
        <f>IFERROR(VLOOKUP(C669,Kurse!$A$2:$B$101,2,FALSE()),0)</f>
        <v>0</v>
      </c>
      <c r="O669" s="28">
        <f t="shared" si="49"/>
        <v>0</v>
      </c>
      <c r="P669" s="27"/>
      <c r="R669" s="29" t="str">
        <f t="shared" si="52"/>
        <v/>
      </c>
    </row>
    <row r="670" spans="7:18" ht="15.75" customHeight="1">
      <c r="G670" s="26">
        <f>SUMIF($C$2:C670,C670,$F$2:F670)</f>
        <v>0</v>
      </c>
      <c r="K670" s="6">
        <f t="shared" si="51"/>
        <v>0</v>
      </c>
      <c r="M670" s="6">
        <f>SUMIF($C$2:C670,C670,$K$2:K670)</f>
        <v>0</v>
      </c>
      <c r="N670" s="6">
        <f>IFERROR(VLOOKUP(C670,Kurse!$A$2:$B$101,2,FALSE()),0)</f>
        <v>0</v>
      </c>
      <c r="O670" s="28">
        <f t="shared" si="49"/>
        <v>0</v>
      </c>
      <c r="P670" s="27"/>
      <c r="R670" s="29" t="str">
        <f t="shared" si="52"/>
        <v/>
      </c>
    </row>
    <row r="671" spans="7:18" ht="15.75" customHeight="1">
      <c r="G671" s="26">
        <f>SUMIF($C$2:C671,C671,$F$2:F671)</f>
        <v>0</v>
      </c>
      <c r="K671" s="6">
        <f t="shared" si="51"/>
        <v>0</v>
      </c>
      <c r="M671" s="6">
        <f>SUMIF($C$2:C671,C671,$K$2:K671)</f>
        <v>0</v>
      </c>
      <c r="N671" s="6">
        <f>IFERROR(VLOOKUP(C671,Kurse!$A$2:$B$101,2,FALSE()),0)</f>
        <v>0</v>
      </c>
      <c r="O671" s="28">
        <f t="shared" si="49"/>
        <v>0</v>
      </c>
      <c r="P671" s="27"/>
      <c r="R671" s="29" t="str">
        <f t="shared" si="52"/>
        <v/>
      </c>
    </row>
    <row r="672" spans="7:18" ht="15.75" customHeight="1">
      <c r="G672" s="26">
        <f>SUMIF($C$2:C672,C672,$F$2:F672)</f>
        <v>0</v>
      </c>
      <c r="K672" s="6">
        <f t="shared" si="51"/>
        <v>0</v>
      </c>
      <c r="M672" s="6">
        <f>SUMIF($C$2:C672,C672,$K$2:K672)</f>
        <v>0</v>
      </c>
      <c r="N672" s="6">
        <f>IFERROR(VLOOKUP(C672,Kurse!$A$2:$B$101,2,FALSE()),0)</f>
        <v>0</v>
      </c>
      <c r="O672" s="28">
        <f t="shared" si="49"/>
        <v>0</v>
      </c>
      <c r="P672" s="27"/>
      <c r="R672" s="29" t="str">
        <f t="shared" si="52"/>
        <v/>
      </c>
    </row>
    <row r="673" spans="7:18" ht="15.75" customHeight="1">
      <c r="G673" s="26">
        <f>SUMIF($C$2:C673,C673,$F$2:F673)</f>
        <v>0</v>
      </c>
      <c r="K673" s="6">
        <f t="shared" si="51"/>
        <v>0</v>
      </c>
      <c r="M673" s="6">
        <f>SUMIF($C$2:C673,C673,$K$2:K673)</f>
        <v>0</v>
      </c>
      <c r="N673" s="6">
        <f>IFERROR(VLOOKUP(C673,Kurse!$A$2:$B$101,2,FALSE()),0)</f>
        <v>0</v>
      </c>
      <c r="O673" s="28">
        <f t="shared" si="49"/>
        <v>0</v>
      </c>
      <c r="P673" s="27"/>
      <c r="R673" s="29" t="str">
        <f t="shared" si="52"/>
        <v/>
      </c>
    </row>
    <row r="674" spans="7:18" ht="15.75" customHeight="1">
      <c r="G674" s="26">
        <f>SUMIF($C$2:C674,C674,$F$2:F674)</f>
        <v>0</v>
      </c>
      <c r="K674" s="6">
        <f t="shared" si="51"/>
        <v>0</v>
      </c>
      <c r="M674" s="6">
        <f>SUMIF($C$2:C674,C674,$K$2:K674)</f>
        <v>0</v>
      </c>
      <c r="N674" s="6">
        <f>IFERROR(VLOOKUP(C674,Kurse!$A$2:$B$101,2,FALSE()),0)</f>
        <v>0</v>
      </c>
      <c r="O674" s="28">
        <f t="shared" si="49"/>
        <v>0</v>
      </c>
      <c r="P674" s="27"/>
      <c r="R674" s="29" t="str">
        <f t="shared" si="52"/>
        <v/>
      </c>
    </row>
    <row r="675" spans="7:18" ht="15.75" customHeight="1">
      <c r="G675" s="26">
        <f>SUMIF($C$2:C675,C675,$F$2:F675)</f>
        <v>0</v>
      </c>
      <c r="K675" s="6">
        <f t="shared" si="51"/>
        <v>0</v>
      </c>
      <c r="M675" s="6">
        <f>SUMIF($C$2:C675,C675,$K$2:K675)</f>
        <v>0</v>
      </c>
      <c r="N675" s="6">
        <f>IFERROR(VLOOKUP(C675,Kurse!$A$2:$B$101,2,FALSE()),0)</f>
        <v>0</v>
      </c>
      <c r="O675" s="28">
        <f t="shared" si="49"/>
        <v>0</v>
      </c>
      <c r="P675" s="27"/>
      <c r="R675" s="29" t="str">
        <f t="shared" si="52"/>
        <v/>
      </c>
    </row>
    <row r="676" spans="7:18" ht="15.75" customHeight="1">
      <c r="G676" s="26">
        <f>SUMIF($C$2:C676,C676,$F$2:F676)</f>
        <v>0</v>
      </c>
      <c r="K676" s="6">
        <f t="shared" si="51"/>
        <v>0</v>
      </c>
      <c r="M676" s="6">
        <f>SUMIF($C$2:C676,C676,$K$2:K676)</f>
        <v>0</v>
      </c>
      <c r="N676" s="6">
        <f>IFERROR(VLOOKUP(C676,Kurse!$A$2:$B$101,2,FALSE()),0)</f>
        <v>0</v>
      </c>
      <c r="O676" s="28">
        <f t="shared" ref="O676:O739" si="53">IF(E676="Transfer – Out",0,F676*N676)</f>
        <v>0</v>
      </c>
      <c r="P676" s="27"/>
      <c r="R676" s="29" t="str">
        <f t="shared" si="52"/>
        <v/>
      </c>
    </row>
    <row r="677" spans="7:18" ht="15.75" customHeight="1">
      <c r="G677" s="26">
        <f>SUMIF($C$2:C677,C677,$F$2:F677)</f>
        <v>0</v>
      </c>
      <c r="K677" s="6">
        <f t="shared" si="51"/>
        <v>0</v>
      </c>
      <c r="M677" s="6">
        <f>SUMIF($C$2:C677,C677,$K$2:K677)</f>
        <v>0</v>
      </c>
      <c r="N677" s="6">
        <f>IFERROR(VLOOKUP(C677,Kurse!$A$2:$B$101,2,FALSE()),0)</f>
        <v>0</v>
      </c>
      <c r="O677" s="28">
        <f t="shared" si="53"/>
        <v>0</v>
      </c>
      <c r="P677" s="27"/>
      <c r="R677" s="29" t="str">
        <f t="shared" si="52"/>
        <v/>
      </c>
    </row>
    <row r="678" spans="7:18" ht="15.75" customHeight="1">
      <c r="G678" s="26">
        <f>SUMIF($C$2:C678,C678,$F$2:F678)</f>
        <v>0</v>
      </c>
      <c r="K678" s="6">
        <f t="shared" si="51"/>
        <v>0</v>
      </c>
      <c r="M678" s="6">
        <f>SUMIF($C$2:C678,C678,$K$2:K678)</f>
        <v>0</v>
      </c>
      <c r="N678" s="6">
        <f>IFERROR(VLOOKUP(C678,Kurse!$A$2:$B$101,2,FALSE()),0)</f>
        <v>0</v>
      </c>
      <c r="O678" s="28">
        <f t="shared" si="53"/>
        <v>0</v>
      </c>
      <c r="P678" s="27"/>
      <c r="R678" s="29" t="str">
        <f t="shared" si="52"/>
        <v/>
      </c>
    </row>
    <row r="679" spans="7:18" ht="15.75" customHeight="1">
      <c r="G679" s="26">
        <f>SUMIF($C$2:C679,C679,$F$2:F679)</f>
        <v>0</v>
      </c>
      <c r="K679" s="6">
        <f t="shared" si="51"/>
        <v>0</v>
      </c>
      <c r="M679" s="6">
        <f>SUMIF($C$2:C679,C679,$K$2:K679)</f>
        <v>0</v>
      </c>
      <c r="N679" s="6">
        <f>IFERROR(VLOOKUP(C679,Kurse!$A$2:$B$101,2,FALSE()),0)</f>
        <v>0</v>
      </c>
      <c r="O679" s="28">
        <f t="shared" si="53"/>
        <v>0</v>
      </c>
      <c r="P679" s="27"/>
      <c r="R679" s="29" t="str">
        <f t="shared" si="52"/>
        <v/>
      </c>
    </row>
    <row r="680" spans="7:18" ht="15.75" customHeight="1">
      <c r="G680" s="26">
        <f>SUMIF($C$2:C680,C680,$F$2:F680)</f>
        <v>0</v>
      </c>
      <c r="K680" s="6">
        <f t="shared" si="51"/>
        <v>0</v>
      </c>
      <c r="M680" s="6">
        <f>SUMIF($C$2:C680,C680,$K$2:K680)</f>
        <v>0</v>
      </c>
      <c r="N680" s="6">
        <f>IFERROR(VLOOKUP(C680,Kurse!$A$2:$B$101,2,FALSE()),0)</f>
        <v>0</v>
      </c>
      <c r="O680" s="28">
        <f t="shared" si="53"/>
        <v>0</v>
      </c>
      <c r="P680" s="27"/>
      <c r="R680" s="29" t="str">
        <f t="shared" si="52"/>
        <v/>
      </c>
    </row>
    <row r="681" spans="7:18" ht="15.75" customHeight="1">
      <c r="G681" s="26">
        <f>SUMIF($C$2:C681,C681,$F$2:F681)</f>
        <v>0</v>
      </c>
      <c r="K681" s="6">
        <f t="shared" si="51"/>
        <v>0</v>
      </c>
      <c r="M681" s="6">
        <f>SUMIF($C$2:C681,C681,$K$2:K681)</f>
        <v>0</v>
      </c>
      <c r="N681" s="6">
        <f>IFERROR(VLOOKUP(C681,Kurse!$A$2:$B$101,2,FALSE()),0)</f>
        <v>0</v>
      </c>
      <c r="O681" s="28">
        <f t="shared" si="53"/>
        <v>0</v>
      </c>
      <c r="P681" s="27"/>
      <c r="R681" s="29" t="str">
        <f t="shared" si="52"/>
        <v/>
      </c>
    </row>
    <row r="682" spans="7:18" ht="15.75" customHeight="1">
      <c r="G682" s="26">
        <f>SUMIF($C$2:C682,C682,$F$2:F682)</f>
        <v>0</v>
      </c>
      <c r="K682" s="6">
        <f t="shared" si="51"/>
        <v>0</v>
      </c>
      <c r="M682" s="6">
        <f>SUMIF($C$2:C682,C682,$K$2:K682)</f>
        <v>0</v>
      </c>
      <c r="N682" s="6">
        <f>IFERROR(VLOOKUP(C682,Kurse!$A$2:$B$101,2,FALSE()),0)</f>
        <v>0</v>
      </c>
      <c r="O682" s="28">
        <f t="shared" si="53"/>
        <v>0</v>
      </c>
      <c r="P682" s="27"/>
      <c r="R682" s="29" t="str">
        <f t="shared" si="52"/>
        <v/>
      </c>
    </row>
    <row r="683" spans="7:18" ht="15.75" customHeight="1">
      <c r="G683" s="26">
        <f>SUMIF($C$2:C683,C683,$F$2:F683)</f>
        <v>0</v>
      </c>
      <c r="K683" s="6">
        <f t="shared" si="51"/>
        <v>0</v>
      </c>
      <c r="M683" s="6">
        <f>SUMIF($C$2:C683,C683,$K$2:K683)</f>
        <v>0</v>
      </c>
      <c r="N683" s="6">
        <f>IFERROR(VLOOKUP(C683,Kurse!$A$2:$B$101,2,FALSE()),0)</f>
        <v>0</v>
      </c>
      <c r="O683" s="28">
        <f t="shared" si="53"/>
        <v>0</v>
      </c>
      <c r="P683" s="27"/>
      <c r="R683" s="29" t="str">
        <f t="shared" si="52"/>
        <v/>
      </c>
    </row>
    <row r="684" spans="7:18" ht="15.75" customHeight="1">
      <c r="G684" s="26">
        <f>SUMIF($C$2:C684,C684,$F$2:F684)</f>
        <v>0</v>
      </c>
      <c r="K684" s="6">
        <f t="shared" si="51"/>
        <v>0</v>
      </c>
      <c r="M684" s="6">
        <f>SUMIF($C$2:C684,C684,$K$2:K684)</f>
        <v>0</v>
      </c>
      <c r="N684" s="6">
        <f>IFERROR(VLOOKUP(C684,Kurse!$A$2:$B$101,2,FALSE()),0)</f>
        <v>0</v>
      </c>
      <c r="O684" s="28">
        <f t="shared" si="53"/>
        <v>0</v>
      </c>
      <c r="P684" s="27"/>
      <c r="R684" s="29" t="str">
        <f t="shared" si="52"/>
        <v/>
      </c>
    </row>
    <row r="685" spans="7:18" ht="15.75" customHeight="1">
      <c r="G685" s="26">
        <f>SUMIF($C$2:C685,C685,$F$2:F685)</f>
        <v>0</v>
      </c>
      <c r="K685" s="6">
        <f t="shared" si="51"/>
        <v>0</v>
      </c>
      <c r="M685" s="6">
        <f>SUMIF($C$2:C685,C685,$K$2:K685)</f>
        <v>0</v>
      </c>
      <c r="N685" s="6">
        <f>IFERROR(VLOOKUP(C685,Kurse!$A$2:$B$101,2,FALSE()),0)</f>
        <v>0</v>
      </c>
      <c r="O685" s="28">
        <f t="shared" si="53"/>
        <v>0</v>
      </c>
      <c r="P685" s="27"/>
      <c r="R685" s="29" t="str">
        <f t="shared" si="52"/>
        <v/>
      </c>
    </row>
    <row r="686" spans="7:18" ht="15.75" customHeight="1">
      <c r="G686" s="26">
        <f>SUMIF($C$2:C686,C686,$F$2:F686)</f>
        <v>0</v>
      </c>
      <c r="K686" s="6">
        <f t="shared" si="51"/>
        <v>0</v>
      </c>
      <c r="M686" s="6">
        <f>SUMIF($C$2:C686,C686,$K$2:K686)</f>
        <v>0</v>
      </c>
      <c r="N686" s="6">
        <f>IFERROR(VLOOKUP(C686,Kurse!$A$2:$B$101,2,FALSE()),0)</f>
        <v>0</v>
      </c>
      <c r="O686" s="28">
        <f t="shared" si="53"/>
        <v>0</v>
      </c>
      <c r="P686" s="27"/>
      <c r="R686" s="29" t="str">
        <f t="shared" si="52"/>
        <v/>
      </c>
    </row>
    <row r="687" spans="7:18" ht="15.75" customHeight="1">
      <c r="G687" s="26">
        <f>SUMIF($C$2:C687,C687,$F$2:F687)</f>
        <v>0</v>
      </c>
      <c r="K687" s="6">
        <f t="shared" si="51"/>
        <v>0</v>
      </c>
      <c r="M687" s="6">
        <f>SUMIF($C$2:C687,C687,$K$2:K687)</f>
        <v>0</v>
      </c>
      <c r="N687" s="6">
        <f>IFERROR(VLOOKUP(C687,Kurse!$A$2:$B$101,2,FALSE()),0)</f>
        <v>0</v>
      </c>
      <c r="O687" s="28">
        <f t="shared" si="53"/>
        <v>0</v>
      </c>
      <c r="P687" s="27"/>
      <c r="R687" s="29" t="str">
        <f t="shared" si="52"/>
        <v/>
      </c>
    </row>
    <row r="688" spans="7:18" ht="15.75" customHeight="1">
      <c r="G688" s="26">
        <f>SUMIF($C$2:C688,C688,$F$2:F688)</f>
        <v>0</v>
      </c>
      <c r="K688" s="6">
        <f t="shared" si="51"/>
        <v>0</v>
      </c>
      <c r="M688" s="6">
        <f>SUMIF($C$2:C688,C688,$K$2:K688)</f>
        <v>0</v>
      </c>
      <c r="N688" s="6">
        <f>IFERROR(VLOOKUP(C688,Kurse!$A$2:$B$101,2,FALSE()),0)</f>
        <v>0</v>
      </c>
      <c r="O688" s="28">
        <f t="shared" si="53"/>
        <v>0</v>
      </c>
      <c r="P688" s="27"/>
      <c r="R688" s="29" t="str">
        <f t="shared" si="52"/>
        <v/>
      </c>
    </row>
    <row r="689" spans="7:21" ht="15.75" customHeight="1">
      <c r="G689" s="26">
        <f>SUMIF($C$2:C689,C689,$F$2:F689)</f>
        <v>0</v>
      </c>
      <c r="K689" s="6">
        <f t="shared" si="51"/>
        <v>0</v>
      </c>
      <c r="M689" s="6">
        <f>SUMIF($C$2:C689,C689,$K$2:K689)</f>
        <v>0</v>
      </c>
      <c r="N689" s="6">
        <f>IFERROR(VLOOKUP(C689,Kurse!$A$2:$B$101,2,FALSE()),0)</f>
        <v>0</v>
      </c>
      <c r="O689" s="28">
        <f t="shared" si="53"/>
        <v>0</v>
      </c>
      <c r="P689" s="27"/>
      <c r="R689" s="29" t="str">
        <f t="shared" si="52"/>
        <v/>
      </c>
    </row>
    <row r="690" spans="7:21" ht="15.75" customHeight="1">
      <c r="G690" s="26">
        <f>SUMIF($C$2:C690,C690,$F$2:F690)</f>
        <v>0</v>
      </c>
      <c r="K690" s="6">
        <f t="shared" si="51"/>
        <v>0</v>
      </c>
      <c r="M690" s="6">
        <f>SUMIF($C$2:C690,C690,$K$2:K690)</f>
        <v>0</v>
      </c>
      <c r="N690" s="6">
        <f>IFERROR(VLOOKUP(C690,Kurse!$A$2:$B$101,2,FALSE()),0)</f>
        <v>0</v>
      </c>
      <c r="O690" s="28">
        <f t="shared" si="53"/>
        <v>0</v>
      </c>
      <c r="P690" s="27"/>
      <c r="R690" s="29" t="str">
        <f t="shared" si="52"/>
        <v/>
      </c>
    </row>
    <row r="691" spans="7:21" ht="15.75" customHeight="1">
      <c r="G691" s="26">
        <f>SUMIF($C$2:C691,C691,$F$2:F691)</f>
        <v>0</v>
      </c>
      <c r="K691" s="6">
        <f t="shared" si="51"/>
        <v>0</v>
      </c>
      <c r="M691" s="6">
        <f>SUMIF($C$2:C691,C691,$K$2:K691)</f>
        <v>0</v>
      </c>
      <c r="N691" s="6">
        <f>IFERROR(VLOOKUP(C691,Kurse!$A$2:$B$101,2,FALSE()),0)</f>
        <v>0</v>
      </c>
      <c r="O691" s="28">
        <f t="shared" si="53"/>
        <v>0</v>
      </c>
      <c r="P691" s="27"/>
      <c r="R691" s="29" t="str">
        <f t="shared" si="52"/>
        <v/>
      </c>
    </row>
    <row r="692" spans="7:21" ht="15.75" customHeight="1">
      <c r="G692" s="26">
        <f>SUMIF($C$2:C692,C692,$F$2:F692)</f>
        <v>0</v>
      </c>
      <c r="K692" s="6">
        <f t="shared" si="51"/>
        <v>0</v>
      </c>
      <c r="M692" s="6">
        <f>SUMIF($C$2:C692,C692,$K$2:K692)</f>
        <v>0</v>
      </c>
      <c r="N692" s="6">
        <f>IFERROR(VLOOKUP(C692,Kurse!$A$2:$B$101,2,FALSE()),0)</f>
        <v>0</v>
      </c>
      <c r="O692" s="28">
        <f t="shared" si="53"/>
        <v>0</v>
      </c>
      <c r="P692" s="27"/>
      <c r="R692" s="29" t="str">
        <f t="shared" si="52"/>
        <v/>
      </c>
    </row>
    <row r="693" spans="7:21" ht="15.75" customHeight="1">
      <c r="G693" s="26">
        <f>SUMIF($C$2:C693,C693,$F$2:F693)</f>
        <v>0</v>
      </c>
      <c r="K693" s="6">
        <f t="shared" si="51"/>
        <v>0</v>
      </c>
      <c r="M693" s="6">
        <f>SUMIF($C$2:C693,C693,$K$2:K693)</f>
        <v>0</v>
      </c>
      <c r="N693" s="6">
        <f>IFERROR(VLOOKUP(C693,Kurse!$A$2:$B$101,2,FALSE()),0)</f>
        <v>0</v>
      </c>
      <c r="O693" s="28">
        <f t="shared" si="53"/>
        <v>0</v>
      </c>
      <c r="P693" s="27"/>
      <c r="R693" s="29" t="str">
        <f t="shared" si="52"/>
        <v/>
      </c>
    </row>
    <row r="694" spans="7:21" ht="15.75" customHeight="1">
      <c r="G694" s="26">
        <f>SUMIF($C$2:C694,C694,$F$2:F694)</f>
        <v>0</v>
      </c>
      <c r="K694" s="6">
        <f t="shared" si="51"/>
        <v>0</v>
      </c>
      <c r="M694" s="6">
        <f>SUMIF($C$2:C694,C694,$K$2:K694)</f>
        <v>0</v>
      </c>
      <c r="N694" s="6">
        <f>IFERROR(VLOOKUP(C694,Kurse!$A$2:$B$101,2,FALSE()),0)</f>
        <v>0</v>
      </c>
      <c r="O694" s="28">
        <f t="shared" si="53"/>
        <v>0</v>
      </c>
      <c r="P694" s="27"/>
      <c r="R694" s="29" t="str">
        <f t="shared" si="52"/>
        <v/>
      </c>
    </row>
    <row r="695" spans="7:21" ht="15.75" customHeight="1">
      <c r="G695" s="26">
        <f>SUMIF($C$2:C695,C695,$F$2:F695)</f>
        <v>0</v>
      </c>
      <c r="K695" s="6">
        <f t="shared" si="51"/>
        <v>0</v>
      </c>
      <c r="M695" s="6">
        <f>SUMIF($C$2:C695,C695,$K$2:K695)</f>
        <v>0</v>
      </c>
      <c r="N695" s="6">
        <f>IFERROR(VLOOKUP(C695,Kurse!$A$2:$B$101,2,FALSE()),0)</f>
        <v>0</v>
      </c>
      <c r="O695" s="28">
        <f t="shared" si="53"/>
        <v>0</v>
      </c>
      <c r="P695" s="27"/>
      <c r="R695" s="29" t="str">
        <f t="shared" si="52"/>
        <v/>
      </c>
    </row>
    <row r="696" spans="7:21" ht="15.75" customHeight="1">
      <c r="G696" s="26">
        <f>SUMIF($C$2:C696,C696,$F$2:F696)</f>
        <v>0</v>
      </c>
      <c r="K696" s="6">
        <f t="shared" si="51"/>
        <v>0</v>
      </c>
      <c r="M696" s="6">
        <f>SUMIF($C$2:C696,C696,$K$2:K696)</f>
        <v>0</v>
      </c>
      <c r="N696" s="6">
        <f>IFERROR(VLOOKUP(C696,Kurse!$A$2:$B$101,2,FALSE()),0)</f>
        <v>0</v>
      </c>
      <c r="O696" s="28">
        <f t="shared" si="53"/>
        <v>0</v>
      </c>
      <c r="P696" s="27"/>
      <c r="R696" s="29" t="str">
        <f t="shared" si="52"/>
        <v/>
      </c>
    </row>
    <row r="697" spans="7:21" ht="15.75" customHeight="1">
      <c r="G697" s="26">
        <f>SUMIF($C$2:C697,C697,$F$2:F697)</f>
        <v>0</v>
      </c>
      <c r="K697" s="6">
        <f t="shared" si="51"/>
        <v>0</v>
      </c>
      <c r="M697" s="6">
        <f>SUMIF($C$2:C697,C697,$K$2:K697)</f>
        <v>0</v>
      </c>
      <c r="N697" s="6">
        <f>IFERROR(VLOOKUP(C697,Kurse!$A$2:$B$101,2,FALSE()),0)</f>
        <v>0</v>
      </c>
      <c r="O697" s="28">
        <f t="shared" si="53"/>
        <v>0</v>
      </c>
      <c r="P697" s="27"/>
      <c r="R697" s="29" t="str">
        <f t="shared" si="52"/>
        <v/>
      </c>
    </row>
    <row r="698" spans="7:21" ht="15.75" customHeight="1">
      <c r="G698" s="26">
        <f>SUMIF($C$2:C698,C698,$F$2:F698)</f>
        <v>0</v>
      </c>
      <c r="K698" s="6">
        <f t="shared" si="51"/>
        <v>0</v>
      </c>
      <c r="M698" s="6">
        <f>SUMIF($C$2:C698,C698,$K$2:K698)</f>
        <v>0</v>
      </c>
      <c r="N698" s="6">
        <f>IFERROR(VLOOKUP(C698,Kurse!$A$2:$B$101,2,FALSE()),0)</f>
        <v>0</v>
      </c>
      <c r="O698" s="28">
        <f t="shared" si="53"/>
        <v>0</v>
      </c>
      <c r="P698" s="27"/>
      <c r="R698" s="29" t="str">
        <f t="shared" si="52"/>
        <v/>
      </c>
    </row>
    <row r="699" spans="7:21" ht="15.75" customHeight="1">
      <c r="G699" s="26">
        <f>SUMIF($C$2:C699,C699,$F$2:F699)</f>
        <v>0</v>
      </c>
      <c r="K699" s="6">
        <f t="shared" si="51"/>
        <v>0</v>
      </c>
      <c r="M699" s="6">
        <f>SUMIF($C$2:C699,C699,$K$2:K699)</f>
        <v>0</v>
      </c>
      <c r="N699" s="6">
        <f>IFERROR(VLOOKUP(C699,Kurse!$A$2:$B$101,2,FALSE()),0)</f>
        <v>0</v>
      </c>
      <c r="O699" s="28">
        <f t="shared" si="53"/>
        <v>0</v>
      </c>
      <c r="P699" s="27"/>
      <c r="R699" s="29" t="str">
        <f t="shared" si="52"/>
        <v/>
      </c>
    </row>
    <row r="700" spans="7:21" ht="15.75" customHeight="1">
      <c r="G700" s="26">
        <f>SUMIF($C$2:C700,C700,$F$2:F700)</f>
        <v>0</v>
      </c>
      <c r="K700" s="6">
        <f t="shared" si="51"/>
        <v>0</v>
      </c>
      <c r="M700" s="6">
        <f>SUMIF($C$2:C700,C700,$K$2:K700)</f>
        <v>0</v>
      </c>
      <c r="N700" s="6">
        <f>IFERROR(VLOOKUP(C700,Kurse!$A$2:$B$101,2,FALSE()),0)</f>
        <v>0</v>
      </c>
      <c r="O700" s="28">
        <f t="shared" si="53"/>
        <v>0</v>
      </c>
      <c r="P700" s="27"/>
      <c r="R700" s="29" t="str">
        <f t="shared" si="52"/>
        <v/>
      </c>
    </row>
    <row r="701" spans="7:21" ht="15.75" customHeight="1">
      <c r="G701" s="26">
        <f>SUMIF($C$2:C701,C701,$F$2:F701)</f>
        <v>0</v>
      </c>
      <c r="R701" s="29"/>
    </row>
    <row r="702" spans="7:21" ht="15.75" customHeight="1">
      <c r="G702" s="26">
        <f>SUMIF($C$2:C702,C702,$F$2:F702)</f>
        <v>0</v>
      </c>
      <c r="R702" s="29"/>
      <c r="U702" s="43"/>
    </row>
    <row r="703" spans="7:21" ht="15.75" customHeight="1">
      <c r="G703" s="26">
        <f>SUMIF($C$2:C703,C703,$F$2:F703)</f>
        <v>0</v>
      </c>
      <c r="R703" s="29"/>
      <c r="U703" s="43"/>
    </row>
    <row r="704" spans="7:21" ht="15.75" customHeight="1">
      <c r="R704" s="29"/>
      <c r="U704" s="43"/>
    </row>
    <row r="705" spans="18:21" ht="15.75" customHeight="1">
      <c r="R705" s="29"/>
      <c r="U705" s="43"/>
    </row>
    <row r="706" spans="18:21" ht="15.75" customHeight="1">
      <c r="R706" s="29"/>
      <c r="U706" s="43"/>
    </row>
    <row r="707" spans="18:21" ht="15.75" customHeight="1">
      <c r="R707" s="29"/>
      <c r="U707" s="43"/>
    </row>
    <row r="708" spans="18:21" ht="15.75" customHeight="1">
      <c r="R708" s="29"/>
      <c r="U708" s="43"/>
    </row>
    <row r="709" spans="18:21" ht="15.75" customHeight="1">
      <c r="R709" s="29"/>
      <c r="U709" s="43"/>
    </row>
    <row r="710" spans="18:21" ht="15.75" customHeight="1">
      <c r="R710" s="29"/>
      <c r="U710" s="43"/>
    </row>
    <row r="711" spans="18:21" ht="15.75" customHeight="1">
      <c r="R711" s="29"/>
      <c r="U711" s="43"/>
    </row>
    <row r="712" spans="18:21" ht="15.75" customHeight="1">
      <c r="R712" s="29"/>
      <c r="U712" s="43"/>
    </row>
    <row r="713" spans="18:21" ht="15.75" customHeight="1">
      <c r="R713" s="29"/>
    </row>
    <row r="714" spans="18:21" ht="15.75" customHeight="1">
      <c r="R714" s="29"/>
    </row>
    <row r="715" spans="18:21" ht="15.75" customHeight="1">
      <c r="R715" s="29"/>
    </row>
    <row r="716" spans="18:21" ht="15.75" customHeight="1">
      <c r="R716" s="29"/>
    </row>
    <row r="717" spans="18:21" ht="15.75" customHeight="1">
      <c r="R717" s="29"/>
    </row>
    <row r="718" spans="18:21" ht="15.75" customHeight="1">
      <c r="R718" s="29"/>
    </row>
    <row r="719" spans="18:21" ht="15.75" customHeight="1">
      <c r="R719" s="29"/>
    </row>
    <row r="720" spans="18:21" ht="15.75" customHeight="1">
      <c r="R720" s="29"/>
    </row>
    <row r="721" spans="18:18" ht="15.75" customHeight="1">
      <c r="R721" s="29"/>
    </row>
    <row r="722" spans="18:18" ht="15.75" customHeight="1">
      <c r="R722" s="29"/>
    </row>
    <row r="723" spans="18:18" ht="15.75" customHeight="1">
      <c r="R723" s="29"/>
    </row>
  </sheetData>
  <conditionalFormatting sqref="R1:R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topLeftCell="H1" zoomScale="82" zoomScaleNormal="82" workbookViewId="0">
      <selection activeCell="W6" sqref="W6"/>
    </sheetView>
  </sheetViews>
  <sheetFormatPr baseColWidth="10" defaultColWidth="10.85546875" defaultRowHeight="15.75" customHeight="1"/>
  <cols>
    <col min="1" max="1" width="11" style="48" customWidth="1"/>
    <col min="2" max="2" width="9.640625" style="49" customWidth="1"/>
    <col min="3" max="3" width="24.640625" style="3" customWidth="1"/>
    <col min="4" max="4" width="8.35546875" style="3" customWidth="1"/>
    <col min="5" max="5" width="5.640625" style="3" customWidth="1"/>
    <col min="6" max="6" width="15.140625" style="44" customWidth="1"/>
    <col min="7" max="7" width="20.85546875" style="44" customWidth="1"/>
    <col min="8" max="8" width="19.35546875" style="42" customWidth="1"/>
    <col min="9" max="9" width="15" style="6" customWidth="1"/>
    <col min="10" max="10" width="8.85546875" style="42" customWidth="1"/>
    <col min="11" max="11" width="15.5" style="9" customWidth="1"/>
    <col min="12" max="12" width="17" style="3" customWidth="1"/>
    <col min="13" max="13" width="13.5" style="50" customWidth="1"/>
    <col min="14" max="14" width="14.5" style="50" customWidth="1"/>
    <col min="15" max="15" width="18" style="50" customWidth="1"/>
    <col min="16" max="16" width="26.5" style="9" customWidth="1"/>
    <col min="17" max="17" width="23" style="6" customWidth="1"/>
    <col min="18" max="18" width="17" style="9" customWidth="1"/>
    <col min="19" max="19" width="17.5" style="6" customWidth="1"/>
    <col min="20" max="20" width="29.140625" style="9" customWidth="1"/>
    <col min="21" max="21" width="15.85546875" style="6" customWidth="1"/>
    <col min="22" max="22" width="16.5" style="9" customWidth="1"/>
    <col min="23" max="23" width="7.140625" style="9" customWidth="1"/>
    <col min="24" max="24" width="9" style="9" customWidth="1"/>
    <col min="25" max="33" width="10.85546875" style="9" customWidth="1"/>
    <col min="34" max="16384" width="10.85546875" style="9"/>
  </cols>
  <sheetData>
    <row r="1" spans="1:24" s="3" customFormat="1" ht="15.75" customHeight="1">
      <c r="A1" s="13" t="s">
        <v>0</v>
      </c>
      <c r="B1" s="51" t="s">
        <v>1</v>
      </c>
      <c r="C1" s="15" t="s">
        <v>2</v>
      </c>
      <c r="D1" s="15" t="s">
        <v>3</v>
      </c>
      <c r="E1" s="15" t="s">
        <v>4</v>
      </c>
      <c r="F1" s="52" t="s">
        <v>5</v>
      </c>
      <c r="G1" s="52" t="s">
        <v>6</v>
      </c>
      <c r="H1" s="53" t="s">
        <v>7</v>
      </c>
      <c r="I1" s="18" t="s">
        <v>8</v>
      </c>
      <c r="J1" s="53" t="s">
        <v>9</v>
      </c>
      <c r="K1" s="18" t="s">
        <v>10</v>
      </c>
      <c r="L1" s="15" t="s">
        <v>11</v>
      </c>
      <c r="M1" s="54" t="s">
        <v>66</v>
      </c>
      <c r="N1" s="54" t="s">
        <v>67</v>
      </c>
      <c r="O1" s="55" t="s">
        <v>68</v>
      </c>
      <c r="P1" s="18" t="s">
        <v>12</v>
      </c>
      <c r="Q1" s="18" t="s">
        <v>69</v>
      </c>
      <c r="R1" s="18" t="s">
        <v>13</v>
      </c>
      <c r="S1" s="18" t="s">
        <v>14</v>
      </c>
      <c r="T1" s="15" t="s">
        <v>15</v>
      </c>
      <c r="U1" s="18" t="s">
        <v>16</v>
      </c>
      <c r="V1" s="20" t="s">
        <v>17</v>
      </c>
      <c r="W1" s="15" t="s">
        <v>18</v>
      </c>
      <c r="X1" s="15" t="s">
        <v>19</v>
      </c>
    </row>
    <row r="2" spans="1:24" ht="15.75" customHeight="1">
      <c r="A2" s="48">
        <v>45831</v>
      </c>
      <c r="B2" s="49">
        <v>2.569444444444444E-2</v>
      </c>
      <c r="C2" s="3" t="s">
        <v>70</v>
      </c>
      <c r="D2" s="3" t="s">
        <v>71</v>
      </c>
      <c r="E2" s="24" t="s">
        <v>22</v>
      </c>
      <c r="F2" s="44">
        <v>100.03252334</v>
      </c>
      <c r="G2" s="44">
        <f>F2</f>
        <v>100.03252334</v>
      </c>
      <c r="H2" s="42">
        <v>0.21523</v>
      </c>
      <c r="I2" s="6">
        <f t="shared" ref="I2:I16" si="0">F2*H2</f>
        <v>21.529999998468199</v>
      </c>
      <c r="J2" s="56">
        <v>6.0000001531799997E-2</v>
      </c>
      <c r="K2" s="6">
        <f t="shared" ref="K2:K20" si="1">IF(E2="Buy",I2+J2,IF(E2="Sell",I2-J2,IF(E2="Transfer – Out",J2,0)))</f>
        <v>21.59</v>
      </c>
      <c r="L2" s="3" t="s">
        <v>23</v>
      </c>
      <c r="M2" s="50">
        <v>0</v>
      </c>
      <c r="N2" s="50">
        <v>0</v>
      </c>
      <c r="O2" s="50">
        <v>0</v>
      </c>
      <c r="P2" s="6">
        <f t="shared" ref="P2:P20" si="2">IF(OR(E2="Buy",E2="Reward",E2="Airdrop",E2="Staking"), K2, 0)</f>
        <v>21.59</v>
      </c>
      <c r="Q2" s="6">
        <f t="shared" ref="Q2:Q20" si="3">O2</f>
        <v>0</v>
      </c>
      <c r="R2" s="6">
        <f>IFERROR(VLOOKUP(C2,Kurse!$A$2:$B$101,2,FALSE()), 0)</f>
        <v>0.20810500000000001</v>
      </c>
      <c r="S2" s="34">
        <f t="shared" ref="S2:S20" si="4">IF(E2="Transfer – Out", 0, F2 * R2)</f>
        <v>20.817268269670702</v>
      </c>
      <c r="T2" s="27">
        <f>IF(ISNUMBER(S2), SUMIFS($S$2:S2, $C$2:C2, C2), "")</f>
        <v>20.817268269670702</v>
      </c>
      <c r="U2" s="6">
        <f t="shared" ref="U2:U20" si="5">IF(AND(ISNUMBER(S2), ISNUMBER(K2)), S2 - K2, "")</f>
        <v>-0.77273173032929776</v>
      </c>
      <c r="V2" s="29">
        <f t="shared" ref="V2:V20" si="6">IF(AND(ISNUMBER(S2), ISNUMBER(K2), K2&lt;&gt;0), (S2-K2)/K2, "")</f>
        <v>-3.5791187138920696E-2</v>
      </c>
      <c r="W2" s="9" t="s">
        <v>24</v>
      </c>
      <c r="X2" s="9" t="s">
        <v>72</v>
      </c>
    </row>
    <row r="3" spans="1:24" ht="15.75" customHeight="1">
      <c r="A3" s="48">
        <v>45831</v>
      </c>
      <c r="B3" s="49">
        <v>0.83263888888888893</v>
      </c>
      <c r="C3" s="3" t="s">
        <v>73</v>
      </c>
      <c r="D3" s="3" t="s">
        <v>74</v>
      </c>
      <c r="E3" s="24" t="s">
        <v>22</v>
      </c>
      <c r="F3" s="44">
        <v>71.94869396</v>
      </c>
      <c r="G3" s="44">
        <f>SUMIF($C$2:C3,C3,$F$2:F3)</f>
        <v>71.94869396</v>
      </c>
      <c r="H3" s="56">
        <v>0.14968999999999999</v>
      </c>
      <c r="I3" s="6">
        <f t="shared" si="0"/>
        <v>10.769999998872398</v>
      </c>
      <c r="J3" s="42">
        <v>3.0000001127599998E-2</v>
      </c>
      <c r="K3" s="6">
        <f t="shared" si="1"/>
        <v>10.799999999999999</v>
      </c>
      <c r="L3" s="3" t="s">
        <v>23</v>
      </c>
      <c r="M3" s="50">
        <v>0</v>
      </c>
      <c r="N3" s="50">
        <v>0</v>
      </c>
      <c r="O3" s="50">
        <v>0</v>
      </c>
      <c r="P3" s="6">
        <f t="shared" si="2"/>
        <v>10.799999999999999</v>
      </c>
      <c r="Q3" s="6">
        <f t="shared" si="3"/>
        <v>0</v>
      </c>
      <c r="R3" s="6">
        <f>IFERROR(VLOOKUP(C3,Kurse!$A$2:$B$101,2,FALSE()),0)</f>
        <v>0.19126299999999999</v>
      </c>
      <c r="S3" s="34">
        <f t="shared" si="4"/>
        <v>13.761123052871479</v>
      </c>
      <c r="T3" s="27">
        <f>IF(ISNUMBER(S3), SUMIFS($S$2:S3, $C$2:C3, C3), "")</f>
        <v>13.761123052871479</v>
      </c>
      <c r="U3" s="6">
        <f t="shared" si="5"/>
        <v>2.9611230528714803</v>
      </c>
      <c r="V3" s="29">
        <f t="shared" si="6"/>
        <v>0.27417806045106302</v>
      </c>
      <c r="W3" s="9" t="s">
        <v>24</v>
      </c>
      <c r="X3" s="9" t="s">
        <v>72</v>
      </c>
    </row>
    <row r="4" spans="1:24" ht="15.75" customHeight="1">
      <c r="A4" s="48">
        <v>45847</v>
      </c>
      <c r="B4" s="49">
        <v>7.0833333333333331E-2</v>
      </c>
      <c r="C4" s="3" t="s">
        <v>37</v>
      </c>
      <c r="D4" s="3" t="s">
        <v>38</v>
      </c>
      <c r="E4" s="24" t="s">
        <v>22</v>
      </c>
      <c r="F4" s="44">
        <v>1.69048508</v>
      </c>
      <c r="G4" s="44">
        <f>SUMIF($C$2:C4,C4,$F$2:F4)</f>
        <v>1.69048508</v>
      </c>
      <c r="H4" s="42">
        <v>2.9459</v>
      </c>
      <c r="I4" s="6">
        <f t="shared" si="0"/>
        <v>4.9799999971719995</v>
      </c>
      <c r="J4" s="42">
        <v>2.0000002828000001E-2</v>
      </c>
      <c r="K4" s="6">
        <f t="shared" si="1"/>
        <v>4.9999999999999991</v>
      </c>
      <c r="L4" s="3" t="s">
        <v>23</v>
      </c>
      <c r="M4" s="50">
        <v>0</v>
      </c>
      <c r="N4" s="50">
        <v>0</v>
      </c>
      <c r="O4" s="50">
        <v>0</v>
      </c>
      <c r="P4" s="6">
        <f t="shared" si="2"/>
        <v>4.9999999999999991</v>
      </c>
      <c r="Q4" s="6">
        <f t="shared" si="3"/>
        <v>0</v>
      </c>
      <c r="R4" s="6">
        <f>IFERROR(VLOOKUP(C4,Kurse!$A$2:$B$101,2,FALSE()),0)</f>
        <v>3.33</v>
      </c>
      <c r="S4" s="34">
        <f t="shared" si="4"/>
        <v>5.6293153163999996</v>
      </c>
      <c r="T4" s="27">
        <f>IF(ISNUMBER(S4), SUMIFS($S$2:S4, $C$2:C4, C4), "")</f>
        <v>5.6293153163999996</v>
      </c>
      <c r="U4" s="6">
        <f t="shared" si="5"/>
        <v>0.62931531640000049</v>
      </c>
      <c r="V4" s="29">
        <f t="shared" si="6"/>
        <v>0.12586306328000013</v>
      </c>
      <c r="W4" s="9" t="s">
        <v>24</v>
      </c>
      <c r="X4" s="9" t="s">
        <v>72</v>
      </c>
    </row>
    <row r="5" spans="1:24" ht="15.75" customHeight="1">
      <c r="A5" s="48">
        <v>45847</v>
      </c>
      <c r="B5" s="49">
        <v>7.1527777777777773E-2</v>
      </c>
      <c r="C5" s="3" t="s">
        <v>73</v>
      </c>
      <c r="D5" s="3" t="s">
        <v>74</v>
      </c>
      <c r="E5" s="24" t="s">
        <v>22</v>
      </c>
      <c r="F5" s="44">
        <v>30.315943260000001</v>
      </c>
      <c r="G5" s="44">
        <f>SUMIF($C$2:C5,C5,$F$2:F5)</f>
        <v>102.26463722</v>
      </c>
      <c r="H5" s="42">
        <v>0.16427</v>
      </c>
      <c r="I5" s="6">
        <f t="shared" si="0"/>
        <v>4.9799999993202002</v>
      </c>
      <c r="J5" s="42">
        <v>2.0000000679800001E-2</v>
      </c>
      <c r="K5" s="6">
        <f t="shared" si="1"/>
        <v>5</v>
      </c>
      <c r="L5" s="3" t="s">
        <v>23</v>
      </c>
      <c r="M5" s="50">
        <v>0</v>
      </c>
      <c r="N5" s="50">
        <v>0</v>
      </c>
      <c r="O5" s="50">
        <v>0</v>
      </c>
      <c r="P5" s="6">
        <f t="shared" si="2"/>
        <v>5</v>
      </c>
      <c r="Q5" s="6">
        <f t="shared" si="3"/>
        <v>0</v>
      </c>
      <c r="R5" s="6">
        <f>IFERROR(VLOOKUP(C5,Kurse!$A$2:$B$101,2,FALSE()),0)</f>
        <v>0.19126299999999999</v>
      </c>
      <c r="S5" s="34">
        <f t="shared" si="4"/>
        <v>5.7983182557373798</v>
      </c>
      <c r="T5" s="27">
        <f>IF(ISNUMBER(S5), SUMIFS($S$2:S5, $C$2:C5, C5), "")</f>
        <v>19.559441308608861</v>
      </c>
      <c r="U5" s="6">
        <f t="shared" si="5"/>
        <v>0.7983182557373798</v>
      </c>
      <c r="V5" s="29">
        <f t="shared" si="6"/>
        <v>0.15966365114747597</v>
      </c>
      <c r="W5" s="9" t="s">
        <v>24</v>
      </c>
      <c r="X5" s="9" t="s">
        <v>72</v>
      </c>
    </row>
    <row r="6" spans="1:24" ht="15.75" customHeight="1">
      <c r="A6" s="48">
        <v>45847</v>
      </c>
      <c r="B6" s="49">
        <v>7.2222222222222215E-2</v>
      </c>
      <c r="C6" s="3" t="s">
        <v>75</v>
      </c>
      <c r="D6" s="3" t="s">
        <v>76</v>
      </c>
      <c r="E6" s="24" t="s">
        <v>22</v>
      </c>
      <c r="F6" s="44">
        <v>1.577769</v>
      </c>
      <c r="G6" s="44">
        <f>SUMIF($C$2:C6,C6,$F$2:F6)</f>
        <v>1.577769</v>
      </c>
      <c r="H6" s="42">
        <v>3.5303</v>
      </c>
      <c r="I6" s="6">
        <f t="shared" si="0"/>
        <v>5.5699979006999998</v>
      </c>
      <c r="J6" s="42">
        <v>2.0002099299999999E-2</v>
      </c>
      <c r="K6" s="6">
        <f t="shared" si="1"/>
        <v>5.59</v>
      </c>
      <c r="L6" s="3" t="s">
        <v>23</v>
      </c>
      <c r="M6" s="50">
        <v>0</v>
      </c>
      <c r="N6" s="50">
        <v>0</v>
      </c>
      <c r="O6" s="50">
        <v>0</v>
      </c>
      <c r="P6" s="6">
        <f t="shared" si="2"/>
        <v>5.59</v>
      </c>
      <c r="Q6" s="6">
        <f t="shared" si="3"/>
        <v>0</v>
      </c>
      <c r="R6" s="6">
        <f>IFERROR(VLOOKUP(C6,Kurse!$A$2:$B$101,2,FALSE()),0)</f>
        <v>3.49</v>
      </c>
      <c r="S6" s="34">
        <f t="shared" si="4"/>
        <v>5.5064138100000006</v>
      </c>
      <c r="T6" s="27">
        <f>IF(ISNUMBER(S6), SUMIFS($S$2:S6, $C$2:C6, C6), "")</f>
        <v>5.5064138100000006</v>
      </c>
      <c r="U6" s="6">
        <f t="shared" si="5"/>
        <v>-8.3586189999999227E-2</v>
      </c>
      <c r="V6" s="29">
        <f t="shared" si="6"/>
        <v>-1.4952806797853171E-2</v>
      </c>
      <c r="W6" s="9" t="s">
        <v>24</v>
      </c>
      <c r="X6" s="9" t="s">
        <v>72</v>
      </c>
    </row>
    <row r="7" spans="1:24" ht="15.75" customHeight="1">
      <c r="A7" s="48">
        <v>45917</v>
      </c>
      <c r="B7" s="49">
        <v>0.46597222222222218</v>
      </c>
      <c r="C7" s="3" t="s">
        <v>77</v>
      </c>
      <c r="D7" s="3" t="s">
        <v>78</v>
      </c>
      <c r="E7" s="24" t="s">
        <v>22</v>
      </c>
      <c r="F7" s="44">
        <v>12.853400000000001</v>
      </c>
      <c r="G7" s="44">
        <f>SUMIF($C$2:C7,C7,$F$2:F7)</f>
        <v>12.853400000000001</v>
      </c>
      <c r="H7" s="42">
        <v>0.77566999999999997</v>
      </c>
      <c r="I7" s="6">
        <f t="shared" si="0"/>
        <v>9.9699967780000005</v>
      </c>
      <c r="J7" s="41">
        <v>3.0003222E-2</v>
      </c>
      <c r="K7" s="6">
        <f t="shared" si="1"/>
        <v>10</v>
      </c>
      <c r="L7" s="3" t="s">
        <v>23</v>
      </c>
      <c r="M7" s="50">
        <v>0</v>
      </c>
      <c r="N7" s="50">
        <v>0</v>
      </c>
      <c r="O7" s="50">
        <v>0</v>
      </c>
      <c r="P7" s="6">
        <f t="shared" si="2"/>
        <v>10</v>
      </c>
      <c r="Q7" s="6">
        <f t="shared" si="3"/>
        <v>0</v>
      </c>
      <c r="R7" s="6">
        <f>IFERROR(VLOOKUP(C7,Kurse!$A$2:$B$101,2,FALSE()),0)</f>
        <v>1.08</v>
      </c>
      <c r="S7" s="34">
        <f t="shared" si="4"/>
        <v>13.881672000000002</v>
      </c>
      <c r="T7" s="27">
        <f>IF(ISNUMBER(S7), SUMIFS($S$2:S7, $C$2:C7, C7), "")</f>
        <v>13.881672000000002</v>
      </c>
      <c r="U7" s="6">
        <f t="shared" si="5"/>
        <v>3.8816720000000018</v>
      </c>
      <c r="V7" s="29">
        <f t="shared" si="6"/>
        <v>0.38816720000000016</v>
      </c>
      <c r="W7" s="9" t="s">
        <v>24</v>
      </c>
      <c r="X7" s="9" t="s">
        <v>72</v>
      </c>
    </row>
    <row r="8" spans="1:24" ht="15.75" customHeight="1">
      <c r="A8" s="48">
        <v>45917</v>
      </c>
      <c r="B8" s="49">
        <v>0.46666666666666667</v>
      </c>
      <c r="C8" s="3" t="s">
        <v>79</v>
      </c>
      <c r="D8" s="3" t="s">
        <v>80</v>
      </c>
      <c r="E8" s="24" t="s">
        <v>22</v>
      </c>
      <c r="F8" s="44">
        <v>10.14988</v>
      </c>
      <c r="G8" s="44">
        <f>SUMIF($C$2:C8,C8,$F$2:F8)</f>
        <v>10.14988</v>
      </c>
      <c r="H8" s="41">
        <v>1.0808</v>
      </c>
      <c r="I8" s="6">
        <f t="shared" si="0"/>
        <v>10.969990304</v>
      </c>
      <c r="J8" s="41">
        <v>3.0009695999999999E-2</v>
      </c>
      <c r="K8" s="6">
        <f t="shared" si="1"/>
        <v>11</v>
      </c>
      <c r="L8" s="3" t="s">
        <v>23</v>
      </c>
      <c r="M8" s="50">
        <v>0</v>
      </c>
      <c r="N8" s="50">
        <v>0</v>
      </c>
      <c r="O8" s="50">
        <v>0</v>
      </c>
      <c r="P8" s="6">
        <f t="shared" si="2"/>
        <v>11</v>
      </c>
      <c r="Q8" s="6">
        <f t="shared" si="3"/>
        <v>0</v>
      </c>
      <c r="R8" s="6">
        <f>IFERROR(VLOOKUP(C8,Kurse!$A$2:$B$101,2,FALSE()),0)</f>
        <v>0.59818700000000002</v>
      </c>
      <c r="S8" s="34">
        <f t="shared" si="4"/>
        <v>6.0715262675600004</v>
      </c>
      <c r="T8" s="27">
        <f>IF(ISNUMBER(S8), SUMIFS($S$2:S8, $C$2:C8, C8), "")</f>
        <v>6.0715262675600004</v>
      </c>
      <c r="U8" s="6">
        <f t="shared" si="5"/>
        <v>-4.9284737324399996</v>
      </c>
      <c r="V8" s="29">
        <f t="shared" si="6"/>
        <v>-0.44804306658545451</v>
      </c>
      <c r="W8" s="9" t="s">
        <v>24</v>
      </c>
      <c r="X8" s="9" t="s">
        <v>72</v>
      </c>
    </row>
    <row r="9" spans="1:24" ht="15.75" customHeight="1">
      <c r="G9" s="44">
        <f>SUMIF($C$2:C9,C9,$F$2:F9)</f>
        <v>0</v>
      </c>
      <c r="I9" s="6">
        <f t="shared" si="0"/>
        <v>0</v>
      </c>
      <c r="K9" s="6">
        <f t="shared" si="1"/>
        <v>0</v>
      </c>
      <c r="P9" s="6">
        <f t="shared" si="2"/>
        <v>0</v>
      </c>
      <c r="Q9" s="6">
        <f t="shared" si="3"/>
        <v>0</v>
      </c>
      <c r="R9" s="6">
        <f>IFERROR(VLOOKUP(C9,Kurse!$A$2:$B$101,2,FALSE()),0)</f>
        <v>0</v>
      </c>
      <c r="S9" s="34">
        <f t="shared" si="4"/>
        <v>0</v>
      </c>
      <c r="T9" s="27">
        <f>IF(ISNUMBER(S9), SUMIFS($S$2:S9, $C$2:C9, C9), "")</f>
        <v>0</v>
      </c>
      <c r="U9" s="6">
        <f t="shared" si="5"/>
        <v>0</v>
      </c>
      <c r="V9" s="29" t="str">
        <f t="shared" si="6"/>
        <v/>
      </c>
    </row>
    <row r="10" spans="1:24" ht="15.75" customHeight="1">
      <c r="G10" s="44">
        <f>SUMIF($C$2:C10,C10,$F$2:F10)</f>
        <v>0</v>
      </c>
      <c r="I10" s="6">
        <f t="shared" si="0"/>
        <v>0</v>
      </c>
      <c r="K10" s="6">
        <f t="shared" si="1"/>
        <v>0</v>
      </c>
      <c r="P10" s="6">
        <f t="shared" si="2"/>
        <v>0</v>
      </c>
      <c r="Q10" s="6">
        <f t="shared" si="3"/>
        <v>0</v>
      </c>
      <c r="R10" s="6">
        <f>IFERROR(VLOOKUP(C10,Kurse!$A$2:$B$101,2,FALSE()), 0)</f>
        <v>0</v>
      </c>
      <c r="S10" s="34">
        <f t="shared" si="4"/>
        <v>0</v>
      </c>
      <c r="T10" s="27">
        <f>IF(ISNUMBER(S10), SUMIFS($S$2:S10, $C$2:C10, C10), "")</f>
        <v>0</v>
      </c>
      <c r="U10" s="6">
        <f t="shared" si="5"/>
        <v>0</v>
      </c>
      <c r="V10" s="29" t="str">
        <f t="shared" si="6"/>
        <v/>
      </c>
    </row>
    <row r="11" spans="1:24" ht="15.75" customHeight="1">
      <c r="G11" s="44">
        <f>SUMIF($C$2:C11,C11,$F$2:F11)</f>
        <v>0</v>
      </c>
      <c r="I11" s="6">
        <f t="shared" si="0"/>
        <v>0</v>
      </c>
      <c r="K11" s="6">
        <f t="shared" si="1"/>
        <v>0</v>
      </c>
      <c r="P11" s="6">
        <f t="shared" si="2"/>
        <v>0</v>
      </c>
      <c r="Q11" s="6">
        <f t="shared" si="3"/>
        <v>0</v>
      </c>
      <c r="R11" s="6">
        <f>IFERROR(VLOOKUP(C11,Kurse!$A$2:$B$101,2,FALSE()),0)</f>
        <v>0</v>
      </c>
      <c r="S11" s="34">
        <f t="shared" si="4"/>
        <v>0</v>
      </c>
      <c r="T11" s="27">
        <f>IF(ISNUMBER(S11), SUMIFS($S$2:S11, $C$2:C11, C11), "")</f>
        <v>0</v>
      </c>
      <c r="U11" s="6">
        <f t="shared" si="5"/>
        <v>0</v>
      </c>
      <c r="V11" s="29" t="str">
        <f t="shared" si="6"/>
        <v/>
      </c>
    </row>
    <row r="12" spans="1:24" ht="15.75" customHeight="1">
      <c r="G12" s="44">
        <f>SUMIF($C$2:C12,C12,$F$2:F12)</f>
        <v>0</v>
      </c>
      <c r="I12" s="6">
        <f t="shared" si="0"/>
        <v>0</v>
      </c>
      <c r="K12" s="6">
        <f t="shared" si="1"/>
        <v>0</v>
      </c>
      <c r="P12" s="6">
        <f t="shared" si="2"/>
        <v>0</v>
      </c>
      <c r="Q12" s="6">
        <f t="shared" si="3"/>
        <v>0</v>
      </c>
      <c r="R12" s="6">
        <f>IFERROR(VLOOKUP(C12,Kurse!$A$2:$B$101,2,FALSE()),0)</f>
        <v>0</v>
      </c>
      <c r="S12" s="34">
        <f t="shared" si="4"/>
        <v>0</v>
      </c>
      <c r="T12" s="27">
        <f>IF(ISNUMBER(S12), SUMIFS($S$2:S12, $C$2:C12, C12), "")</f>
        <v>0</v>
      </c>
      <c r="U12" s="6">
        <f t="shared" si="5"/>
        <v>0</v>
      </c>
      <c r="V12" s="29" t="str">
        <f t="shared" si="6"/>
        <v/>
      </c>
    </row>
    <row r="13" spans="1:24" ht="15.75" customHeight="1">
      <c r="G13" s="44">
        <f>SUMIF($C$2:C13,C13,$F$2:F13)</f>
        <v>0</v>
      </c>
      <c r="I13" s="6">
        <f t="shared" si="0"/>
        <v>0</v>
      </c>
      <c r="K13" s="6">
        <f t="shared" si="1"/>
        <v>0</v>
      </c>
      <c r="P13" s="6">
        <f t="shared" si="2"/>
        <v>0</v>
      </c>
      <c r="Q13" s="6">
        <f t="shared" si="3"/>
        <v>0</v>
      </c>
      <c r="R13" s="6">
        <f>IFERROR(VLOOKUP(C13,Kurse!$A$2:$B$101,2,FALSE()),0)</f>
        <v>0</v>
      </c>
      <c r="S13" s="34">
        <f t="shared" si="4"/>
        <v>0</v>
      </c>
      <c r="T13" s="27">
        <f>IF(ISNUMBER(S13), SUMIFS($S$2:S13, $C$2:C13, C13), "")</f>
        <v>0</v>
      </c>
      <c r="U13" s="6">
        <f t="shared" si="5"/>
        <v>0</v>
      </c>
      <c r="V13" s="29" t="str">
        <f t="shared" si="6"/>
        <v/>
      </c>
    </row>
    <row r="14" spans="1:24" ht="15.75" customHeight="1">
      <c r="G14" s="44">
        <f>SUMIF($C$2:C14,C14,$F$2:F14)</f>
        <v>0</v>
      </c>
      <c r="I14" s="6">
        <f t="shared" si="0"/>
        <v>0</v>
      </c>
      <c r="K14" s="6">
        <f t="shared" si="1"/>
        <v>0</v>
      </c>
      <c r="P14" s="6">
        <f t="shared" si="2"/>
        <v>0</v>
      </c>
      <c r="Q14" s="6">
        <f t="shared" si="3"/>
        <v>0</v>
      </c>
      <c r="R14" s="6">
        <f>IFERROR(VLOOKUP(C14,Kurse!$A$2:$B$101,2,FALSE()),0)</f>
        <v>0</v>
      </c>
      <c r="S14" s="34">
        <f t="shared" si="4"/>
        <v>0</v>
      </c>
      <c r="T14" s="27">
        <f>IF(ISNUMBER(S14), SUMIFS($S$2:S14, $C$2:C14, C14), "")</f>
        <v>0</v>
      </c>
      <c r="U14" s="6">
        <f t="shared" si="5"/>
        <v>0</v>
      </c>
      <c r="V14" s="29" t="str">
        <f t="shared" si="6"/>
        <v/>
      </c>
    </row>
    <row r="15" spans="1:24" ht="15.75" customHeight="1">
      <c r="G15" s="44">
        <f>SUMIF($C$2:C15,C15,$F$2:F15)</f>
        <v>0</v>
      </c>
      <c r="I15" s="6">
        <f t="shared" si="0"/>
        <v>0</v>
      </c>
      <c r="K15" s="6">
        <f t="shared" si="1"/>
        <v>0</v>
      </c>
      <c r="P15" s="6">
        <f t="shared" si="2"/>
        <v>0</v>
      </c>
      <c r="Q15" s="6">
        <f t="shared" si="3"/>
        <v>0</v>
      </c>
      <c r="R15" s="6">
        <f>IFERROR(VLOOKUP(C15,Kurse!$A$2:$B$101,2,FALSE()),0)</f>
        <v>0</v>
      </c>
      <c r="S15" s="34">
        <f t="shared" si="4"/>
        <v>0</v>
      </c>
      <c r="T15" s="27">
        <f>IF(ISNUMBER(S15), SUMIFS($S$2:S15, $C$2:C15, C15), "")</f>
        <v>0</v>
      </c>
      <c r="U15" s="6">
        <f t="shared" si="5"/>
        <v>0</v>
      </c>
      <c r="V15" s="29" t="str">
        <f t="shared" si="6"/>
        <v/>
      </c>
    </row>
    <row r="16" spans="1:24" ht="15.75" customHeight="1">
      <c r="G16" s="44">
        <f>SUMIF($C$2:C16,C16,$F$2:F16)</f>
        <v>0</v>
      </c>
      <c r="I16" s="6">
        <f t="shared" si="0"/>
        <v>0</v>
      </c>
      <c r="K16" s="6">
        <f t="shared" si="1"/>
        <v>0</v>
      </c>
      <c r="P16" s="6">
        <f t="shared" si="2"/>
        <v>0</v>
      </c>
      <c r="Q16" s="6">
        <f t="shared" si="3"/>
        <v>0</v>
      </c>
      <c r="R16" s="6">
        <f>IFERROR(VLOOKUP(C16,Kurse!$A$2:$B$101,2,FALSE()),0)</f>
        <v>0</v>
      </c>
      <c r="S16" s="34">
        <f t="shared" si="4"/>
        <v>0</v>
      </c>
      <c r="T16" s="27">
        <f>IF(ISNUMBER(S16), SUMIFS($S$2:S16, $C$2:C16, C16), "")</f>
        <v>0</v>
      </c>
      <c r="U16" s="6">
        <f t="shared" si="5"/>
        <v>0</v>
      </c>
      <c r="V16" s="29" t="str">
        <f t="shared" si="6"/>
        <v/>
      </c>
    </row>
    <row r="17" spans="11:22" ht="15.75" customHeight="1">
      <c r="K17" s="6">
        <f t="shared" si="1"/>
        <v>0</v>
      </c>
      <c r="P17" s="6">
        <f t="shared" si="2"/>
        <v>0</v>
      </c>
      <c r="Q17" s="6">
        <f t="shared" si="3"/>
        <v>0</v>
      </c>
      <c r="R17" s="6">
        <f>IFERROR(VLOOKUP(C17,Kurse!$A$2:$B$101,2,FALSE()),0)</f>
        <v>0</v>
      </c>
      <c r="S17" s="34">
        <f t="shared" si="4"/>
        <v>0</v>
      </c>
      <c r="T17" s="27">
        <f>IF(ISNUMBER(S17), SUMIFS($S$2:S17, $C$2:C17, C17), "")</f>
        <v>0</v>
      </c>
      <c r="U17" s="6">
        <f t="shared" si="5"/>
        <v>0</v>
      </c>
      <c r="V17" s="29" t="str">
        <f t="shared" si="6"/>
        <v/>
      </c>
    </row>
    <row r="18" spans="11:22" ht="15.75" customHeight="1">
      <c r="K18" s="6">
        <f t="shared" si="1"/>
        <v>0</v>
      </c>
      <c r="P18" s="6">
        <f t="shared" si="2"/>
        <v>0</v>
      </c>
      <c r="Q18" s="6">
        <f t="shared" si="3"/>
        <v>0</v>
      </c>
      <c r="R18" s="6">
        <f>IFERROR(VLOOKUP(C18,Kurse!$A$2:$B$101,2,FALSE()),0)</f>
        <v>0</v>
      </c>
      <c r="S18" s="34">
        <f t="shared" si="4"/>
        <v>0</v>
      </c>
      <c r="T18" s="27">
        <f>IF(ISNUMBER(S18), SUMIFS($S$2:S18, $C$2:C18, C18), "")</f>
        <v>0</v>
      </c>
      <c r="U18" s="6">
        <f t="shared" si="5"/>
        <v>0</v>
      </c>
      <c r="V18" s="29" t="str">
        <f t="shared" si="6"/>
        <v/>
      </c>
    </row>
    <row r="19" spans="11:22" ht="15.75" customHeight="1">
      <c r="K19" s="6">
        <f t="shared" si="1"/>
        <v>0</v>
      </c>
      <c r="P19" s="6">
        <f t="shared" si="2"/>
        <v>0</v>
      </c>
      <c r="Q19" s="6">
        <f t="shared" si="3"/>
        <v>0</v>
      </c>
      <c r="R19" s="6">
        <f>IFERROR(VLOOKUP(C19,Kurse!$A$2:$B$101,2,FALSE()),0)</f>
        <v>0</v>
      </c>
      <c r="S19" s="34">
        <f t="shared" si="4"/>
        <v>0</v>
      </c>
      <c r="T19" s="27">
        <f>IF(ISNUMBER(S19), SUMIFS($S$2:S19, $C$2:C19, C19), "")</f>
        <v>0</v>
      </c>
      <c r="U19" s="6">
        <f t="shared" si="5"/>
        <v>0</v>
      </c>
      <c r="V19" s="29" t="str">
        <f t="shared" si="6"/>
        <v/>
      </c>
    </row>
    <row r="20" spans="11:22" ht="15.75" customHeight="1">
      <c r="K20" s="6">
        <f t="shared" si="1"/>
        <v>0</v>
      </c>
      <c r="P20" s="6">
        <f t="shared" si="2"/>
        <v>0</v>
      </c>
      <c r="Q20" s="6">
        <f t="shared" si="3"/>
        <v>0</v>
      </c>
      <c r="R20" s="6">
        <f>IFERROR(VLOOKUP(C20,Kurse!$A$2:$B$101,2,FALSE()),0)</f>
        <v>0</v>
      </c>
      <c r="S20" s="34">
        <f t="shared" si="4"/>
        <v>0</v>
      </c>
      <c r="T20" s="27">
        <f>IF(ISNUMBER(S20), SUMIFS($S$2:S20, $C$2:C20, C20), "")</f>
        <v>0</v>
      </c>
      <c r="U20" s="6">
        <f t="shared" si="5"/>
        <v>0</v>
      </c>
      <c r="V20" s="29" t="str">
        <f t="shared" si="6"/>
        <v/>
      </c>
    </row>
    <row r="22" spans="11:22" ht="15.75" customHeight="1">
      <c r="K22" s="6"/>
    </row>
  </sheetData>
  <conditionalFormatting sqref="V1:V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topLeftCell="G1" zoomScale="55" zoomScaleNormal="55" workbookViewId="0">
      <pane ySplit="1" topLeftCell="A2" activePane="bottomLeft" state="frozen"/>
      <selection activeCell="G1" sqref="G1"/>
      <selection pane="bottomLeft" activeCell="G1" sqref="G1"/>
    </sheetView>
  </sheetViews>
  <sheetFormatPr baseColWidth="10" defaultColWidth="10.85546875" defaultRowHeight="15.75" customHeight="1"/>
  <cols>
    <col min="1" max="1" width="57.35546875" style="12" customWidth="1"/>
    <col min="2" max="2" width="11.85546875" style="3" customWidth="1"/>
    <col min="3" max="3" width="6" style="3" customWidth="1"/>
    <col min="4" max="4" width="19.140625" style="3" customWidth="1"/>
    <col min="5" max="5" width="13.5" style="3" customWidth="1"/>
    <col min="6" max="6" width="17.640625" style="3" customWidth="1"/>
    <col min="7" max="7" width="9.85546875" style="3" customWidth="1"/>
    <col min="8" max="8" width="11.85546875" style="3" customWidth="1"/>
    <col min="9" max="9" width="13.5" style="3" customWidth="1"/>
    <col min="10" max="10" width="15" style="1" customWidth="1"/>
    <col min="11" max="11" width="15.5" style="9" customWidth="1"/>
    <col min="12" max="12" width="10" style="9" customWidth="1"/>
    <col min="13" max="13" width="11" style="9" customWidth="1"/>
    <col min="14" max="14" width="9.85546875" style="3" customWidth="1"/>
    <col min="15" max="15" width="11" style="3" customWidth="1"/>
    <col min="16" max="16" width="12.140625" style="3" customWidth="1"/>
    <col min="17" max="17" width="84.640625" style="12" customWidth="1"/>
    <col min="18" max="18" width="97.140625" style="12" customWidth="1"/>
    <col min="19" max="19" width="11.140625" style="9" customWidth="1"/>
    <col min="20" max="28" width="10.85546875" style="9" customWidth="1"/>
    <col min="29" max="16384" width="10.85546875" style="9"/>
  </cols>
  <sheetData>
    <row r="1" spans="1:19" s="3" customFormat="1" ht="15.75" customHeight="1">
      <c r="A1" s="57" t="s">
        <v>81</v>
      </c>
      <c r="B1" s="57" t="s">
        <v>82</v>
      </c>
      <c r="C1" s="57" t="s">
        <v>83</v>
      </c>
      <c r="D1" s="57" t="s">
        <v>84</v>
      </c>
      <c r="E1" s="57" t="s">
        <v>85</v>
      </c>
      <c r="F1" s="57" t="s">
        <v>4</v>
      </c>
      <c r="G1" s="57" t="s">
        <v>86</v>
      </c>
      <c r="H1" s="57" t="s">
        <v>87</v>
      </c>
      <c r="I1" s="57" t="s">
        <v>88</v>
      </c>
      <c r="J1" s="58" t="s">
        <v>89</v>
      </c>
      <c r="K1" s="59" t="s">
        <v>90</v>
      </c>
      <c r="L1" s="59" t="s">
        <v>91</v>
      </c>
      <c r="M1" s="59" t="s">
        <v>92</v>
      </c>
      <c r="N1" s="57" t="s">
        <v>93</v>
      </c>
      <c r="O1" s="57" t="s">
        <v>94</v>
      </c>
      <c r="P1" s="57" t="s">
        <v>95</v>
      </c>
      <c r="Q1" s="57" t="s">
        <v>19</v>
      </c>
      <c r="R1" s="57" t="s">
        <v>96</v>
      </c>
      <c r="S1" s="57"/>
    </row>
    <row r="2" spans="1:19" ht="15.75" customHeight="1">
      <c r="A2" s="60" t="s">
        <v>97</v>
      </c>
      <c r="B2" s="61">
        <v>97</v>
      </c>
      <c r="C2" s="61"/>
      <c r="D2" s="3" t="s">
        <v>98</v>
      </c>
      <c r="E2" s="3">
        <v>2017</v>
      </c>
      <c r="F2" s="3" t="s">
        <v>99</v>
      </c>
      <c r="G2" s="3" t="s">
        <v>100</v>
      </c>
      <c r="H2" s="3" t="s">
        <v>101</v>
      </c>
      <c r="I2" s="3" t="s">
        <v>102</v>
      </c>
      <c r="J2" s="1">
        <v>45792</v>
      </c>
      <c r="K2" s="9">
        <v>4</v>
      </c>
      <c r="L2" s="44">
        <v>0.47</v>
      </c>
      <c r="M2" s="44">
        <f t="shared" ref="M2:M35" si="0">K2+L2</f>
        <v>4.47</v>
      </c>
      <c r="N2" s="3" t="s">
        <v>103</v>
      </c>
      <c r="O2" s="3" t="s">
        <v>104</v>
      </c>
      <c r="P2" s="3" t="s">
        <v>105</v>
      </c>
      <c r="Q2" s="12" t="s">
        <v>106</v>
      </c>
      <c r="R2" s="12" t="s">
        <v>107</v>
      </c>
      <c r="S2" s="57"/>
    </row>
    <row r="3" spans="1:19" ht="15.75" customHeight="1">
      <c r="A3" s="60" t="s">
        <v>108</v>
      </c>
      <c r="B3" s="61">
        <v>196</v>
      </c>
      <c r="C3" s="61"/>
      <c r="D3" s="3" t="s">
        <v>109</v>
      </c>
      <c r="E3" s="3">
        <v>2023</v>
      </c>
      <c r="F3" s="3" t="s">
        <v>110</v>
      </c>
      <c r="G3" s="3" t="s">
        <v>100</v>
      </c>
      <c r="H3" s="3" t="s">
        <v>27</v>
      </c>
      <c r="I3" s="3" t="s">
        <v>102</v>
      </c>
      <c r="J3" s="1">
        <v>45792</v>
      </c>
      <c r="K3" s="9">
        <v>1</v>
      </c>
      <c r="L3" s="44">
        <v>1</v>
      </c>
      <c r="M3" s="44">
        <f t="shared" si="0"/>
        <v>2</v>
      </c>
      <c r="N3" s="3" t="s">
        <v>103</v>
      </c>
      <c r="O3" s="3" t="s">
        <v>111</v>
      </c>
      <c r="P3" s="3" t="s">
        <v>105</v>
      </c>
      <c r="Q3" s="12" t="s">
        <v>112</v>
      </c>
      <c r="R3" s="12" t="s">
        <v>113</v>
      </c>
      <c r="S3" s="62"/>
    </row>
    <row r="4" spans="1:19" ht="15.75" customHeight="1">
      <c r="A4" s="12" t="s">
        <v>114</v>
      </c>
      <c r="B4" s="3">
        <v>8</v>
      </c>
      <c r="D4" s="3" t="s">
        <v>115</v>
      </c>
      <c r="E4" s="3">
        <v>2015</v>
      </c>
      <c r="F4" s="3" t="s">
        <v>99</v>
      </c>
      <c r="G4" s="3" t="s">
        <v>100</v>
      </c>
      <c r="H4" s="3" t="s">
        <v>101</v>
      </c>
      <c r="I4" s="3" t="s">
        <v>102</v>
      </c>
      <c r="J4" s="1">
        <v>45792</v>
      </c>
      <c r="K4" s="9">
        <v>4</v>
      </c>
      <c r="L4" s="44">
        <v>0</v>
      </c>
      <c r="M4" s="44">
        <f t="shared" si="0"/>
        <v>4</v>
      </c>
      <c r="N4" s="3" t="s">
        <v>103</v>
      </c>
      <c r="O4" s="3" t="s">
        <v>104</v>
      </c>
      <c r="P4" s="3" t="s">
        <v>105</v>
      </c>
      <c r="Q4" s="63" t="s">
        <v>116</v>
      </c>
      <c r="R4" s="12" t="s">
        <v>117</v>
      </c>
      <c r="S4" s="62"/>
    </row>
    <row r="5" spans="1:19" ht="15.75" customHeight="1">
      <c r="A5" s="12" t="s">
        <v>118</v>
      </c>
      <c r="B5" s="3">
        <v>3</v>
      </c>
      <c r="C5" s="3" t="s">
        <v>119</v>
      </c>
      <c r="D5" s="3" t="s">
        <v>120</v>
      </c>
      <c r="E5" s="3">
        <v>2025</v>
      </c>
      <c r="F5" s="3" t="s">
        <v>121</v>
      </c>
      <c r="G5" s="3" t="s">
        <v>122</v>
      </c>
      <c r="H5" s="3" t="s">
        <v>47</v>
      </c>
      <c r="I5" s="3" t="s">
        <v>122</v>
      </c>
      <c r="J5" s="1">
        <v>45800</v>
      </c>
      <c r="K5" s="9">
        <v>1</v>
      </c>
      <c r="L5" s="9">
        <v>0</v>
      </c>
      <c r="M5" s="44">
        <f t="shared" si="0"/>
        <v>1</v>
      </c>
      <c r="N5" s="3" t="s">
        <v>47</v>
      </c>
      <c r="O5" s="3" t="s">
        <v>104</v>
      </c>
      <c r="P5" s="3" t="s">
        <v>123</v>
      </c>
      <c r="R5" s="12" t="s">
        <v>124</v>
      </c>
    </row>
    <row r="6" spans="1:19" ht="16.5" customHeight="1">
      <c r="A6" s="12" t="s">
        <v>125</v>
      </c>
      <c r="C6" s="3">
        <v>25</v>
      </c>
      <c r="D6" s="64" t="s">
        <v>126</v>
      </c>
      <c r="E6" s="3">
        <v>2023</v>
      </c>
      <c r="F6" s="3" t="s">
        <v>127</v>
      </c>
      <c r="G6" s="3" t="s">
        <v>122</v>
      </c>
      <c r="H6" s="3" t="s">
        <v>47</v>
      </c>
      <c r="I6" s="3" t="s">
        <v>122</v>
      </c>
      <c r="J6" s="1">
        <v>45800</v>
      </c>
      <c r="K6" s="9">
        <v>5.97</v>
      </c>
      <c r="L6" s="9">
        <v>0</v>
      </c>
      <c r="M6" s="44">
        <f t="shared" si="0"/>
        <v>5.97</v>
      </c>
      <c r="N6" s="3" t="s">
        <v>47</v>
      </c>
      <c r="O6" s="3" t="s">
        <v>104</v>
      </c>
      <c r="P6" s="3" t="s">
        <v>123</v>
      </c>
      <c r="R6" s="12" t="s">
        <v>128</v>
      </c>
    </row>
    <row r="7" spans="1:19" ht="15.75" customHeight="1">
      <c r="A7" s="12" t="s">
        <v>129</v>
      </c>
      <c r="C7" s="3">
        <v>111</v>
      </c>
      <c r="D7" s="3" t="s">
        <v>130</v>
      </c>
      <c r="E7" s="3">
        <v>2025</v>
      </c>
      <c r="F7" s="3" t="s">
        <v>127</v>
      </c>
      <c r="G7" s="3" t="s">
        <v>122</v>
      </c>
      <c r="H7" s="3" t="s">
        <v>47</v>
      </c>
      <c r="I7" s="3" t="s">
        <v>122</v>
      </c>
      <c r="J7" s="1">
        <v>45800</v>
      </c>
      <c r="K7" s="9">
        <v>2.99</v>
      </c>
      <c r="L7" s="9">
        <v>0</v>
      </c>
      <c r="M7" s="44">
        <f t="shared" si="0"/>
        <v>2.99</v>
      </c>
      <c r="N7" s="3" t="s">
        <v>47</v>
      </c>
      <c r="O7" s="3" t="s">
        <v>104</v>
      </c>
      <c r="P7" s="3" t="s">
        <v>123</v>
      </c>
      <c r="Q7" s="12" t="s">
        <v>131</v>
      </c>
      <c r="R7" s="12" t="s">
        <v>132</v>
      </c>
    </row>
    <row r="8" spans="1:19" ht="15.75" customHeight="1">
      <c r="A8" s="12" t="s">
        <v>133</v>
      </c>
      <c r="B8" s="3">
        <v>1</v>
      </c>
      <c r="C8" s="3">
        <v>1</v>
      </c>
      <c r="D8" s="3" t="s">
        <v>134</v>
      </c>
      <c r="E8" s="3">
        <v>2025</v>
      </c>
      <c r="F8" s="3" t="s">
        <v>127</v>
      </c>
      <c r="G8" s="3" t="s">
        <v>122</v>
      </c>
      <c r="H8" s="3" t="s">
        <v>47</v>
      </c>
      <c r="I8" s="3" t="s">
        <v>122</v>
      </c>
      <c r="J8" s="1">
        <v>45800</v>
      </c>
      <c r="K8" s="9">
        <v>6.99</v>
      </c>
      <c r="L8" s="9">
        <v>0</v>
      </c>
      <c r="M8" s="44">
        <f t="shared" si="0"/>
        <v>6.99</v>
      </c>
      <c r="N8" s="3" t="s">
        <v>47</v>
      </c>
      <c r="O8" s="3" t="s">
        <v>104</v>
      </c>
      <c r="P8" s="3" t="s">
        <v>123</v>
      </c>
      <c r="Q8" s="12" t="s">
        <v>135</v>
      </c>
      <c r="R8" s="12" t="s">
        <v>136</v>
      </c>
    </row>
    <row r="9" spans="1:19" ht="15.75" customHeight="1">
      <c r="A9" s="12" t="s">
        <v>137</v>
      </c>
      <c r="B9" s="3">
        <v>1</v>
      </c>
      <c r="C9" s="3">
        <v>1</v>
      </c>
      <c r="D9" s="3" t="s">
        <v>134</v>
      </c>
      <c r="E9" s="3">
        <v>2025</v>
      </c>
      <c r="F9" s="3" t="s">
        <v>127</v>
      </c>
      <c r="G9" s="3" t="s">
        <v>122</v>
      </c>
      <c r="H9" s="3" t="s">
        <v>47</v>
      </c>
      <c r="I9" s="3" t="s">
        <v>122</v>
      </c>
      <c r="J9" s="1">
        <v>45800</v>
      </c>
      <c r="K9" s="9">
        <v>5</v>
      </c>
      <c r="L9" s="9">
        <v>0</v>
      </c>
      <c r="M9" s="44">
        <f t="shared" si="0"/>
        <v>5</v>
      </c>
      <c r="N9" s="3" t="s">
        <v>47</v>
      </c>
      <c r="O9" s="3" t="s">
        <v>104</v>
      </c>
      <c r="P9" s="3" t="s">
        <v>123</v>
      </c>
      <c r="Q9" s="12" t="s">
        <v>135</v>
      </c>
      <c r="R9" s="12" t="s">
        <v>138</v>
      </c>
    </row>
    <row r="10" spans="1:19" ht="15.75" customHeight="1">
      <c r="A10" s="12" t="s">
        <v>139</v>
      </c>
      <c r="C10" s="3">
        <v>14</v>
      </c>
      <c r="D10" s="3" t="s">
        <v>140</v>
      </c>
      <c r="E10" s="3">
        <v>2025</v>
      </c>
      <c r="F10" s="3" t="s">
        <v>127</v>
      </c>
      <c r="G10" s="3" t="s">
        <v>122</v>
      </c>
      <c r="H10" s="3" t="s">
        <v>47</v>
      </c>
      <c r="I10" s="3" t="s">
        <v>122</v>
      </c>
      <c r="J10" s="1">
        <v>45800</v>
      </c>
      <c r="K10" s="9">
        <v>0</v>
      </c>
      <c r="L10" s="9">
        <v>0</v>
      </c>
      <c r="M10" s="44">
        <f t="shared" si="0"/>
        <v>0</v>
      </c>
      <c r="N10" s="3" t="s">
        <v>47</v>
      </c>
      <c r="O10" s="3" t="s">
        <v>104</v>
      </c>
      <c r="P10" s="3" t="s">
        <v>123</v>
      </c>
      <c r="Q10" s="12" t="s">
        <v>141</v>
      </c>
      <c r="R10" s="12" t="s">
        <v>142</v>
      </c>
    </row>
    <row r="11" spans="1:19" ht="15.75" customHeight="1">
      <c r="A11" s="12" t="s">
        <v>143</v>
      </c>
      <c r="C11" s="3">
        <v>6</v>
      </c>
      <c r="D11" s="3" t="s">
        <v>140</v>
      </c>
      <c r="E11" s="3">
        <v>2025</v>
      </c>
      <c r="F11" s="3" t="s">
        <v>127</v>
      </c>
      <c r="G11" s="3" t="s">
        <v>122</v>
      </c>
      <c r="H11" s="3" t="s">
        <v>47</v>
      </c>
      <c r="I11" s="3" t="s">
        <v>122</v>
      </c>
      <c r="J11" s="1">
        <v>45800</v>
      </c>
      <c r="K11" s="9">
        <v>1.1100000000000001</v>
      </c>
      <c r="L11" s="9">
        <v>0</v>
      </c>
      <c r="M11" s="44">
        <f t="shared" si="0"/>
        <v>1.1100000000000001</v>
      </c>
      <c r="N11" s="3" t="s">
        <v>47</v>
      </c>
      <c r="O11" s="3" t="s">
        <v>104</v>
      </c>
      <c r="P11" s="3" t="s">
        <v>123</v>
      </c>
      <c r="Q11" s="12" t="s">
        <v>144</v>
      </c>
      <c r="R11" s="12" t="s">
        <v>145</v>
      </c>
    </row>
    <row r="12" spans="1:19" ht="15.75" customHeight="1">
      <c r="A12" s="12" t="s">
        <v>146</v>
      </c>
      <c r="B12" s="3">
        <v>1</v>
      </c>
      <c r="C12" s="3">
        <v>6</v>
      </c>
      <c r="D12" s="3" t="s">
        <v>140</v>
      </c>
      <c r="E12" s="3">
        <v>2025</v>
      </c>
      <c r="F12" s="3" t="s">
        <v>127</v>
      </c>
      <c r="G12" s="3" t="s">
        <v>122</v>
      </c>
      <c r="H12" s="3" t="s">
        <v>47</v>
      </c>
      <c r="I12" s="3" t="s">
        <v>122</v>
      </c>
      <c r="J12" s="1">
        <v>45800</v>
      </c>
      <c r="K12" s="9">
        <v>1.1100000000000001</v>
      </c>
      <c r="L12" s="9">
        <v>0</v>
      </c>
      <c r="M12" s="44">
        <f t="shared" si="0"/>
        <v>1.1100000000000001</v>
      </c>
      <c r="N12" s="3" t="s">
        <v>47</v>
      </c>
      <c r="O12" s="3" t="s">
        <v>104</v>
      </c>
      <c r="P12" s="3" t="s">
        <v>123</v>
      </c>
      <c r="Q12" s="12" t="s">
        <v>147</v>
      </c>
      <c r="R12" s="12" t="s">
        <v>148</v>
      </c>
    </row>
    <row r="13" spans="1:19" ht="15.75" customHeight="1">
      <c r="A13" s="12" t="s">
        <v>149</v>
      </c>
      <c r="B13" s="3">
        <v>5</v>
      </c>
      <c r="C13" s="3">
        <v>5</v>
      </c>
      <c r="D13" s="3" t="s">
        <v>140</v>
      </c>
      <c r="E13" s="3">
        <v>2025</v>
      </c>
      <c r="F13" s="3" t="s">
        <v>127</v>
      </c>
      <c r="G13" s="3" t="s">
        <v>122</v>
      </c>
      <c r="H13" s="3" t="s">
        <v>47</v>
      </c>
      <c r="I13" s="3" t="s">
        <v>122</v>
      </c>
      <c r="J13" s="1">
        <v>45800</v>
      </c>
      <c r="K13" s="9">
        <v>2</v>
      </c>
      <c r="L13" s="9">
        <v>0</v>
      </c>
      <c r="M13" s="44">
        <f t="shared" si="0"/>
        <v>2</v>
      </c>
      <c r="N13" s="3" t="s">
        <v>47</v>
      </c>
      <c r="O13" s="3" t="s">
        <v>104</v>
      </c>
      <c r="P13" s="3" t="s">
        <v>123</v>
      </c>
      <c r="Q13" s="12" t="s">
        <v>144</v>
      </c>
      <c r="R13" s="12" t="s">
        <v>150</v>
      </c>
    </row>
    <row r="14" spans="1:19" ht="15.75" customHeight="1">
      <c r="A14" s="12" t="s">
        <v>151</v>
      </c>
      <c r="B14" s="3">
        <v>4</v>
      </c>
      <c r="C14" s="3">
        <v>4</v>
      </c>
      <c r="D14" s="3" t="s">
        <v>140</v>
      </c>
      <c r="E14" s="3">
        <v>2025</v>
      </c>
      <c r="F14" s="3" t="s">
        <v>127</v>
      </c>
      <c r="G14" s="3" t="s">
        <v>122</v>
      </c>
      <c r="H14" s="3" t="s">
        <v>47</v>
      </c>
      <c r="I14" s="3" t="s">
        <v>122</v>
      </c>
      <c r="J14" s="1">
        <v>45800</v>
      </c>
      <c r="K14" s="9">
        <v>1.1100000000000001</v>
      </c>
      <c r="L14" s="9">
        <v>0</v>
      </c>
      <c r="M14" s="44">
        <f t="shared" si="0"/>
        <v>1.1100000000000001</v>
      </c>
      <c r="N14" s="3" t="s">
        <v>47</v>
      </c>
      <c r="O14" s="3" t="s">
        <v>104</v>
      </c>
      <c r="P14" s="3" t="s">
        <v>123</v>
      </c>
      <c r="Q14" s="12" t="s">
        <v>147</v>
      </c>
      <c r="R14" s="12" t="s">
        <v>152</v>
      </c>
    </row>
    <row r="15" spans="1:19" ht="15.75" customHeight="1">
      <c r="A15" s="12" t="s">
        <v>153</v>
      </c>
      <c r="B15" s="3">
        <v>2</v>
      </c>
      <c r="C15" s="3">
        <v>10</v>
      </c>
      <c r="D15" s="3" t="s">
        <v>154</v>
      </c>
      <c r="E15" s="3">
        <v>2025</v>
      </c>
      <c r="F15" s="3" t="s">
        <v>127</v>
      </c>
      <c r="G15" s="3" t="s">
        <v>122</v>
      </c>
      <c r="H15" s="3" t="s">
        <v>47</v>
      </c>
      <c r="I15" s="3" t="s">
        <v>122</v>
      </c>
      <c r="J15" s="1">
        <v>45798</v>
      </c>
      <c r="K15" s="9">
        <v>0.88</v>
      </c>
      <c r="L15" s="9">
        <v>0</v>
      </c>
      <c r="M15" s="44">
        <f t="shared" si="0"/>
        <v>0.88</v>
      </c>
      <c r="N15" s="3" t="s">
        <v>47</v>
      </c>
      <c r="O15" s="3" t="s">
        <v>104</v>
      </c>
      <c r="P15" s="3" t="s">
        <v>123</v>
      </c>
      <c r="Q15" s="12" t="s">
        <v>155</v>
      </c>
      <c r="R15" s="12" t="s">
        <v>156</v>
      </c>
    </row>
    <row r="16" spans="1:19" ht="15.75" customHeight="1">
      <c r="A16" s="12" t="s">
        <v>157</v>
      </c>
      <c r="B16" s="3">
        <v>2</v>
      </c>
      <c r="C16" s="3">
        <v>10</v>
      </c>
      <c r="D16" s="3" t="s">
        <v>154</v>
      </c>
      <c r="E16" s="3">
        <v>2025</v>
      </c>
      <c r="F16" s="3" t="s">
        <v>127</v>
      </c>
      <c r="G16" s="3" t="s">
        <v>122</v>
      </c>
      <c r="H16" s="3" t="s">
        <v>47</v>
      </c>
      <c r="I16" s="3" t="s">
        <v>122</v>
      </c>
      <c r="J16" s="1">
        <v>45798</v>
      </c>
      <c r="K16" s="9">
        <v>0.88</v>
      </c>
      <c r="L16" s="9">
        <v>0</v>
      </c>
      <c r="M16" s="44">
        <f t="shared" si="0"/>
        <v>0.88</v>
      </c>
      <c r="N16" s="3" t="s">
        <v>47</v>
      </c>
      <c r="O16" s="3" t="s">
        <v>104</v>
      </c>
      <c r="P16" s="3" t="s">
        <v>123</v>
      </c>
      <c r="Q16" s="12" t="s">
        <v>155</v>
      </c>
      <c r="R16" s="12" t="s">
        <v>158</v>
      </c>
    </row>
    <row r="17" spans="1:18" ht="15.75" customHeight="1">
      <c r="A17" s="12" t="s">
        <v>159</v>
      </c>
      <c r="B17" s="3">
        <v>2</v>
      </c>
      <c r="C17" s="3">
        <v>10</v>
      </c>
      <c r="D17" s="3" t="s">
        <v>154</v>
      </c>
      <c r="E17" s="3">
        <v>2025</v>
      </c>
      <c r="F17" s="3" t="s">
        <v>127</v>
      </c>
      <c r="G17" s="3" t="s">
        <v>122</v>
      </c>
      <c r="H17" s="3" t="s">
        <v>47</v>
      </c>
      <c r="I17" s="3" t="s">
        <v>122</v>
      </c>
      <c r="J17" s="1">
        <v>45798</v>
      </c>
      <c r="K17" s="9">
        <v>0.88</v>
      </c>
      <c r="L17" s="9">
        <v>0</v>
      </c>
      <c r="M17" s="44">
        <f t="shared" si="0"/>
        <v>0.88</v>
      </c>
      <c r="N17" s="3" t="s">
        <v>47</v>
      </c>
      <c r="O17" s="3" t="s">
        <v>104</v>
      </c>
      <c r="P17" s="3" t="s">
        <v>123</v>
      </c>
      <c r="Q17" s="12" t="s">
        <v>155</v>
      </c>
      <c r="R17" s="12" t="s">
        <v>160</v>
      </c>
    </row>
    <row r="18" spans="1:18" ht="15.75" customHeight="1">
      <c r="A18" s="12" t="s">
        <v>161</v>
      </c>
      <c r="B18" s="3">
        <v>2</v>
      </c>
      <c r="C18" s="3">
        <v>10</v>
      </c>
      <c r="D18" s="3" t="s">
        <v>154</v>
      </c>
      <c r="E18" s="3">
        <v>2025</v>
      </c>
      <c r="F18" s="3" t="s">
        <v>127</v>
      </c>
      <c r="G18" s="3" t="s">
        <v>122</v>
      </c>
      <c r="H18" s="3" t="s">
        <v>47</v>
      </c>
      <c r="I18" s="3" t="s">
        <v>122</v>
      </c>
      <c r="J18" s="1">
        <v>45798</v>
      </c>
      <c r="K18" s="9">
        <v>0.88</v>
      </c>
      <c r="L18" s="9">
        <v>0</v>
      </c>
      <c r="M18" s="44">
        <f t="shared" si="0"/>
        <v>0.88</v>
      </c>
      <c r="N18" s="3" t="s">
        <v>47</v>
      </c>
      <c r="O18" s="3" t="s">
        <v>104</v>
      </c>
      <c r="P18" s="3" t="s">
        <v>123</v>
      </c>
      <c r="Q18" s="12" t="s">
        <v>155</v>
      </c>
      <c r="R18" s="12" t="s">
        <v>162</v>
      </c>
    </row>
    <row r="19" spans="1:18" ht="15.75" customHeight="1">
      <c r="A19" s="12" t="s">
        <v>163</v>
      </c>
      <c r="B19" s="3">
        <v>2</v>
      </c>
      <c r="C19" s="3">
        <v>10</v>
      </c>
      <c r="D19" s="3" t="s">
        <v>154</v>
      </c>
      <c r="E19" s="3">
        <v>2025</v>
      </c>
      <c r="F19" s="3" t="s">
        <v>127</v>
      </c>
      <c r="G19" s="3" t="s">
        <v>122</v>
      </c>
      <c r="H19" s="3" t="s">
        <v>47</v>
      </c>
      <c r="I19" s="3" t="s">
        <v>122</v>
      </c>
      <c r="J19" s="1">
        <v>45797</v>
      </c>
      <c r="K19" s="9">
        <v>0.88</v>
      </c>
      <c r="L19" s="9">
        <v>0</v>
      </c>
      <c r="M19" s="44">
        <f t="shared" si="0"/>
        <v>0.88</v>
      </c>
      <c r="N19" s="3" t="s">
        <v>47</v>
      </c>
      <c r="O19" s="3" t="s">
        <v>104</v>
      </c>
      <c r="P19" s="3" t="s">
        <v>123</v>
      </c>
      <c r="Q19" s="12" t="s">
        <v>155</v>
      </c>
      <c r="R19" s="12" t="s">
        <v>164</v>
      </c>
    </row>
    <row r="20" spans="1:18" ht="15.75" customHeight="1">
      <c r="A20" s="12" t="s">
        <v>165</v>
      </c>
      <c r="B20" s="3">
        <v>1</v>
      </c>
      <c r="C20" s="3">
        <v>1</v>
      </c>
      <c r="D20" s="3" t="s">
        <v>166</v>
      </c>
      <c r="E20" s="3">
        <v>2025</v>
      </c>
      <c r="F20" s="3" t="s">
        <v>127</v>
      </c>
      <c r="G20" s="3" t="s">
        <v>122</v>
      </c>
      <c r="H20" s="3" t="s">
        <v>47</v>
      </c>
      <c r="I20" s="3" t="s">
        <v>122</v>
      </c>
      <c r="J20" s="1">
        <v>45797</v>
      </c>
      <c r="K20" s="9">
        <v>4</v>
      </c>
      <c r="L20" s="9">
        <v>0</v>
      </c>
      <c r="M20" s="44">
        <f t="shared" si="0"/>
        <v>4</v>
      </c>
      <c r="N20" s="3" t="s">
        <v>47</v>
      </c>
      <c r="O20" s="3" t="s">
        <v>104</v>
      </c>
      <c r="P20" s="3" t="s">
        <v>123</v>
      </c>
      <c r="Q20" s="12" t="s">
        <v>167</v>
      </c>
      <c r="R20" s="12" t="s">
        <v>168</v>
      </c>
    </row>
    <row r="21" spans="1:18" ht="15.75" customHeight="1">
      <c r="A21" s="12" t="s">
        <v>169</v>
      </c>
      <c r="B21" s="3">
        <v>2</v>
      </c>
      <c r="C21" s="3">
        <v>1</v>
      </c>
      <c r="D21" s="3" t="s">
        <v>166</v>
      </c>
      <c r="E21" s="3">
        <v>2025</v>
      </c>
      <c r="F21" s="3" t="s">
        <v>127</v>
      </c>
      <c r="G21" s="3" t="s">
        <v>122</v>
      </c>
      <c r="H21" s="3" t="s">
        <v>47</v>
      </c>
      <c r="I21" s="3" t="s">
        <v>122</v>
      </c>
      <c r="J21" s="1">
        <v>45797</v>
      </c>
      <c r="K21" s="9">
        <v>2</v>
      </c>
      <c r="L21" s="9">
        <v>0</v>
      </c>
      <c r="M21" s="44">
        <f t="shared" si="0"/>
        <v>2</v>
      </c>
      <c r="N21" s="3" t="s">
        <v>47</v>
      </c>
      <c r="O21" s="3" t="s">
        <v>104</v>
      </c>
      <c r="P21" s="3" t="s">
        <v>123</v>
      </c>
      <c r="Q21" s="12" t="s">
        <v>170</v>
      </c>
      <c r="R21" s="12" t="s">
        <v>171</v>
      </c>
    </row>
    <row r="22" spans="1:18" ht="15.75" customHeight="1">
      <c r="A22" s="65" t="s">
        <v>172</v>
      </c>
      <c r="B22" s="66"/>
      <c r="C22" s="66">
        <v>2</v>
      </c>
      <c r="D22" s="66" t="s">
        <v>166</v>
      </c>
      <c r="E22" s="66">
        <v>2025</v>
      </c>
      <c r="F22" s="66" t="s">
        <v>127</v>
      </c>
      <c r="G22" s="66" t="s">
        <v>122</v>
      </c>
      <c r="H22" s="66" t="s">
        <v>47</v>
      </c>
      <c r="I22" s="66" t="s">
        <v>122</v>
      </c>
      <c r="J22" s="67">
        <v>45797</v>
      </c>
      <c r="K22" s="68"/>
      <c r="L22" s="68">
        <v>0</v>
      </c>
      <c r="M22" s="69">
        <f t="shared" si="0"/>
        <v>0</v>
      </c>
      <c r="N22" s="66" t="s">
        <v>47</v>
      </c>
      <c r="O22" s="66" t="s">
        <v>104</v>
      </c>
      <c r="P22" s="66" t="s">
        <v>123</v>
      </c>
      <c r="Q22" s="65" t="s">
        <v>173</v>
      </c>
      <c r="R22" s="65" t="s">
        <v>174</v>
      </c>
    </row>
    <row r="23" spans="1:18" ht="15.75" customHeight="1">
      <c r="A23" s="12" t="s">
        <v>175</v>
      </c>
      <c r="C23" s="3">
        <v>58</v>
      </c>
      <c r="D23" s="3" t="s">
        <v>176</v>
      </c>
      <c r="E23" s="3">
        <v>2025</v>
      </c>
      <c r="F23" s="3" t="s">
        <v>127</v>
      </c>
      <c r="G23" s="3" t="s">
        <v>122</v>
      </c>
      <c r="H23" s="3" t="s">
        <v>47</v>
      </c>
      <c r="I23" s="3" t="s">
        <v>122</v>
      </c>
      <c r="J23" s="1">
        <v>45797</v>
      </c>
      <c r="K23" s="9">
        <v>3.5</v>
      </c>
      <c r="L23" s="9">
        <v>0</v>
      </c>
      <c r="M23" s="44">
        <f t="shared" si="0"/>
        <v>3.5</v>
      </c>
      <c r="N23" s="3" t="s">
        <v>47</v>
      </c>
      <c r="O23" s="3" t="s">
        <v>104</v>
      </c>
      <c r="P23" s="3" t="s">
        <v>123</v>
      </c>
      <c r="R23" s="12" t="s">
        <v>177</v>
      </c>
    </row>
    <row r="24" spans="1:18" ht="15.75" customHeight="1">
      <c r="A24" s="12" t="s">
        <v>178</v>
      </c>
      <c r="B24" s="3">
        <v>1</v>
      </c>
      <c r="C24" s="3">
        <v>1</v>
      </c>
      <c r="D24" s="3" t="s">
        <v>179</v>
      </c>
      <c r="E24" s="3">
        <v>2025</v>
      </c>
      <c r="F24" s="3" t="s">
        <v>127</v>
      </c>
      <c r="G24" s="3" t="s">
        <v>122</v>
      </c>
      <c r="H24" s="3" t="s">
        <v>47</v>
      </c>
      <c r="I24" s="3" t="s">
        <v>122</v>
      </c>
      <c r="J24" s="1">
        <v>45797</v>
      </c>
      <c r="K24" s="9">
        <v>0.65</v>
      </c>
      <c r="L24" s="9">
        <v>0</v>
      </c>
      <c r="M24" s="44">
        <f t="shared" si="0"/>
        <v>0.65</v>
      </c>
      <c r="N24" s="3" t="s">
        <v>47</v>
      </c>
      <c r="O24" s="3" t="s">
        <v>104</v>
      </c>
      <c r="P24" s="3" t="s">
        <v>123</v>
      </c>
      <c r="R24" s="12" t="s">
        <v>180</v>
      </c>
    </row>
    <row r="25" spans="1:18" ht="15.75" customHeight="1">
      <c r="A25" s="12" t="s">
        <v>181</v>
      </c>
      <c r="B25" s="3">
        <v>1</v>
      </c>
      <c r="C25" s="3" t="s">
        <v>119</v>
      </c>
      <c r="D25" s="3" t="s">
        <v>182</v>
      </c>
      <c r="E25" s="3">
        <v>2025</v>
      </c>
      <c r="F25" s="3" t="s">
        <v>127</v>
      </c>
      <c r="G25" s="3" t="s">
        <v>122</v>
      </c>
      <c r="H25" s="3" t="s">
        <v>47</v>
      </c>
      <c r="I25" s="3" t="s">
        <v>122</v>
      </c>
      <c r="J25" s="1">
        <v>45797</v>
      </c>
      <c r="K25" s="9">
        <v>1.1100000000000001</v>
      </c>
      <c r="L25" s="9">
        <v>0</v>
      </c>
      <c r="M25" s="44">
        <f t="shared" si="0"/>
        <v>1.1100000000000001</v>
      </c>
      <c r="N25" s="3" t="s">
        <v>47</v>
      </c>
      <c r="O25" s="3" t="s">
        <v>104</v>
      </c>
      <c r="P25" s="3" t="s">
        <v>123</v>
      </c>
      <c r="Q25" s="12" t="s">
        <v>183</v>
      </c>
      <c r="R25" s="12" t="s">
        <v>184</v>
      </c>
    </row>
    <row r="26" spans="1:18" ht="15.75" customHeight="1">
      <c r="A26" s="12" t="s">
        <v>185</v>
      </c>
      <c r="B26" s="3">
        <v>1</v>
      </c>
      <c r="C26" s="3" t="s">
        <v>119</v>
      </c>
      <c r="D26" s="3" t="s">
        <v>182</v>
      </c>
      <c r="E26" s="3">
        <v>2025</v>
      </c>
      <c r="F26" s="3" t="s">
        <v>127</v>
      </c>
      <c r="G26" s="3" t="s">
        <v>122</v>
      </c>
      <c r="H26" s="3" t="s">
        <v>47</v>
      </c>
      <c r="I26" s="3" t="s">
        <v>122</v>
      </c>
      <c r="J26" s="1">
        <v>45797</v>
      </c>
      <c r="K26" s="9">
        <v>1.1100000000000001</v>
      </c>
      <c r="L26" s="9">
        <v>0</v>
      </c>
      <c r="M26" s="44">
        <f t="shared" si="0"/>
        <v>1.1100000000000001</v>
      </c>
      <c r="N26" s="3" t="s">
        <v>47</v>
      </c>
      <c r="O26" s="3" t="s">
        <v>104</v>
      </c>
      <c r="P26" s="3" t="s">
        <v>123</v>
      </c>
      <c r="Q26" s="12" t="s">
        <v>183</v>
      </c>
      <c r="R26" s="12" t="s">
        <v>186</v>
      </c>
    </row>
    <row r="27" spans="1:18" ht="15.75" customHeight="1">
      <c r="A27" s="12" t="s">
        <v>187</v>
      </c>
      <c r="C27" s="3" t="s">
        <v>119</v>
      </c>
      <c r="D27" s="3" t="s">
        <v>182</v>
      </c>
      <c r="E27" s="3">
        <v>2025</v>
      </c>
      <c r="F27" s="3" t="s">
        <v>127</v>
      </c>
      <c r="G27" s="3" t="s">
        <v>122</v>
      </c>
      <c r="H27" s="3" t="s">
        <v>47</v>
      </c>
      <c r="I27" s="3" t="s">
        <v>122</v>
      </c>
      <c r="J27" s="1">
        <v>45797</v>
      </c>
      <c r="K27" s="9">
        <v>1.1100000000000001</v>
      </c>
      <c r="L27" s="9">
        <v>0</v>
      </c>
      <c r="M27" s="44">
        <f t="shared" si="0"/>
        <v>1.1100000000000001</v>
      </c>
      <c r="N27" s="3" t="s">
        <v>47</v>
      </c>
      <c r="O27" s="3" t="s">
        <v>104</v>
      </c>
      <c r="P27" s="3" t="s">
        <v>123</v>
      </c>
      <c r="Q27" s="12" t="s">
        <v>183</v>
      </c>
      <c r="R27" s="12" t="s">
        <v>188</v>
      </c>
    </row>
    <row r="28" spans="1:18" ht="15.75" customHeight="1">
      <c r="A28" s="12" t="s">
        <v>189</v>
      </c>
      <c r="C28" s="3" t="s">
        <v>119</v>
      </c>
      <c r="D28" s="3" t="s">
        <v>182</v>
      </c>
      <c r="E28" s="3">
        <v>2025</v>
      </c>
      <c r="F28" s="3" t="s">
        <v>127</v>
      </c>
      <c r="G28" s="3" t="s">
        <v>122</v>
      </c>
      <c r="H28" s="3" t="s">
        <v>47</v>
      </c>
      <c r="I28" s="3" t="s">
        <v>122</v>
      </c>
      <c r="J28" s="1">
        <v>45797</v>
      </c>
      <c r="K28" s="9">
        <v>1.1100000000000001</v>
      </c>
      <c r="L28" s="9">
        <v>0</v>
      </c>
      <c r="M28" s="44">
        <f t="shared" si="0"/>
        <v>1.1100000000000001</v>
      </c>
      <c r="N28" s="3" t="s">
        <v>47</v>
      </c>
      <c r="O28" s="3" t="s">
        <v>104</v>
      </c>
      <c r="P28" s="3" t="s">
        <v>123</v>
      </c>
      <c r="Q28" s="12" t="s">
        <v>183</v>
      </c>
      <c r="R28" s="12" t="s">
        <v>190</v>
      </c>
    </row>
    <row r="29" spans="1:18" ht="15.75" customHeight="1">
      <c r="A29" s="12" t="s">
        <v>191</v>
      </c>
      <c r="C29" s="3" t="s">
        <v>119</v>
      </c>
      <c r="E29" s="3">
        <v>2025</v>
      </c>
      <c r="F29" s="3" t="s">
        <v>127</v>
      </c>
      <c r="G29" s="3" t="s">
        <v>122</v>
      </c>
      <c r="H29" s="3" t="s">
        <v>47</v>
      </c>
      <c r="I29" s="3" t="s">
        <v>122</v>
      </c>
      <c r="J29" s="1">
        <v>45838</v>
      </c>
      <c r="K29" s="9">
        <v>44.465000000000003</v>
      </c>
      <c r="L29" s="9">
        <v>2.7042989999999998</v>
      </c>
      <c r="M29" s="44">
        <f t="shared" si="0"/>
        <v>47.169299000000002</v>
      </c>
      <c r="N29" s="3" t="s">
        <v>47</v>
      </c>
      <c r="O29" s="3" t="s">
        <v>104</v>
      </c>
      <c r="P29" s="3" t="s">
        <v>123</v>
      </c>
    </row>
    <row r="30" spans="1:18" ht="15.75" customHeight="1">
      <c r="M30" s="44">
        <f t="shared" si="0"/>
        <v>0</v>
      </c>
    </row>
    <row r="31" spans="1:18" ht="15.75" customHeight="1">
      <c r="M31" s="44">
        <f t="shared" si="0"/>
        <v>0</v>
      </c>
    </row>
    <row r="32" spans="1:18" ht="15.75" customHeight="1">
      <c r="M32" s="44">
        <f t="shared" si="0"/>
        <v>0</v>
      </c>
    </row>
    <row r="33" spans="13:13" ht="15.75" customHeight="1">
      <c r="M33" s="44">
        <f t="shared" si="0"/>
        <v>0</v>
      </c>
    </row>
    <row r="34" spans="13:13" ht="15.75" customHeight="1">
      <c r="M34" s="44">
        <f t="shared" si="0"/>
        <v>0</v>
      </c>
    </row>
    <row r="35" spans="13:13" ht="15.75" customHeight="1">
      <c r="M35" s="44">
        <f t="shared" si="0"/>
        <v>0</v>
      </c>
    </row>
  </sheetData>
  <hyperlinks>
    <hyperlink ref="R6" r:id="rId1" xr:uid="{00000000-0004-0000-0200-000000000000}"/>
  </hyperlink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21"/>
  <sheetViews>
    <sheetView tabSelected="1" zoomScale="50" zoomScaleNormal="50" workbookViewId="0">
      <selection activeCell="H45" sqref="H45"/>
    </sheetView>
  </sheetViews>
  <sheetFormatPr baseColWidth="10" defaultColWidth="10.35546875" defaultRowHeight="15.75" customHeight="1"/>
  <cols>
    <col min="1" max="1" width="25.35546875" customWidth="1"/>
    <col min="2" max="2" width="8.640625" customWidth="1"/>
    <col min="3" max="3" width="20.640625" customWidth="1"/>
    <col min="4" max="4" width="19.35546875" customWidth="1"/>
    <col min="5" max="5" width="9.35546875" customWidth="1"/>
    <col min="6" max="6" width="17" customWidth="1"/>
    <col min="7" max="7" width="17.85546875" customWidth="1"/>
    <col min="8" max="8" width="19" customWidth="1"/>
    <col min="9" max="9" width="9" customWidth="1"/>
    <col min="10" max="10" width="8.85546875" customWidth="1"/>
    <col min="11" max="11" width="16.140625" customWidth="1"/>
    <col min="12" max="12" width="14.5" customWidth="1"/>
    <col min="13" max="13" width="8.85546875" bestFit="1" customWidth="1"/>
    <col min="20" max="20" width="16.35546875" bestFit="1" customWidth="1"/>
    <col min="21" max="22" width="13.92578125" bestFit="1" customWidth="1"/>
    <col min="23" max="24" width="11.640625" bestFit="1" customWidth="1"/>
    <col min="25" max="26" width="12.78515625" bestFit="1" customWidth="1"/>
  </cols>
  <sheetData>
    <row r="1" spans="1:26" ht="15.75" customHeight="1">
      <c r="A1" s="73" t="s">
        <v>192</v>
      </c>
      <c r="B1" s="73" t="s">
        <v>3</v>
      </c>
      <c r="C1" s="74" t="s">
        <v>6</v>
      </c>
      <c r="D1" s="75" t="s">
        <v>193</v>
      </c>
      <c r="E1" s="74" t="s">
        <v>194</v>
      </c>
      <c r="F1" s="75" t="s">
        <v>13</v>
      </c>
      <c r="G1" s="75" t="s">
        <v>195</v>
      </c>
      <c r="H1" s="76" t="s">
        <v>196</v>
      </c>
      <c r="I1" s="75" t="s">
        <v>197</v>
      </c>
      <c r="J1" s="77" t="s">
        <v>198</v>
      </c>
      <c r="K1" s="47"/>
      <c r="L1" s="100"/>
      <c r="M1" s="3"/>
    </row>
    <row r="2" spans="1:26" ht="15.75" customHeight="1">
      <c r="A2" s="3" t="s">
        <v>70</v>
      </c>
      <c r="B2" s="3" t="s">
        <v>71</v>
      </c>
      <c r="C2" s="78">
        <f>IFERROR(SUMIF(Mini!C:C, A2, Mini!F:F)+K2, 0)</f>
        <v>100.03252334</v>
      </c>
      <c r="D2" s="31">
        <f t="shared" ref="D2:D7" si="0">IFERROR(E2 / C2, 0)</f>
        <v>0.21582980493871845</v>
      </c>
      <c r="E2" s="31">
        <f>SUMIF(Mini!C:C, A2, Mini!K:K)</f>
        <v>21.59</v>
      </c>
      <c r="F2" s="31">
        <f>IFERROR(VLOOKUP(A2,Kurse!$A$2:$B$101,2,FALSE()), 0)</f>
        <v>0.20810500000000001</v>
      </c>
      <c r="G2" s="31">
        <f t="shared" ref="G2:G7" si="1">C2*F2</f>
        <v>20.817268269670702</v>
      </c>
      <c r="H2" s="72">
        <f t="shared" ref="H2:H7" si="2">IFERROR(G2 / SUM($G$2:$G$5), 0)</f>
        <v>0.40412119466942642</v>
      </c>
      <c r="I2" s="31">
        <f t="shared" ref="I2:I8" si="3">G2-E2</f>
        <v>-0.77273173032929776</v>
      </c>
      <c r="J2" s="8">
        <f t="shared" ref="J2:J8" si="4">IFERROR(I2/E2,0)</f>
        <v>-3.5791187138920696E-2</v>
      </c>
      <c r="K2" s="70"/>
      <c r="L2" s="79"/>
      <c r="M2" s="9"/>
    </row>
    <row r="3" spans="1:26" ht="15.75" customHeight="1">
      <c r="A3" s="3" t="s">
        <v>73</v>
      </c>
      <c r="B3" s="3" t="s">
        <v>74</v>
      </c>
      <c r="C3" s="78">
        <f>IFERROR(SUMIF(Mini!C:C,A3,Mini!F:F)+K3,0)</f>
        <v>102.26463722</v>
      </c>
      <c r="D3" s="31">
        <f t="shared" si="0"/>
        <v>0.15450111034970726</v>
      </c>
      <c r="E3" s="31">
        <f>SUMIF(Mini!C:C,A3,Mini!K:K)</f>
        <v>15.799999999999999</v>
      </c>
      <c r="F3" s="31">
        <f>IFERROR(VLOOKUP(A3,Kurse!$A$2:$B$101,2,FALSE()),0)</f>
        <v>0.19126299999999999</v>
      </c>
      <c r="G3" s="31">
        <f t="shared" si="1"/>
        <v>19.559441308608857</v>
      </c>
      <c r="H3" s="72">
        <f t="shared" si="2"/>
        <v>0.37970326780184094</v>
      </c>
      <c r="I3" s="31">
        <f t="shared" si="3"/>
        <v>3.7594413086088583</v>
      </c>
      <c r="J3" s="8">
        <f t="shared" si="4"/>
        <v>0.2379393233296746</v>
      </c>
      <c r="K3" s="70"/>
      <c r="L3" s="79"/>
      <c r="M3" s="9"/>
    </row>
    <row r="4" spans="1:26" ht="15.75" customHeight="1">
      <c r="A4" s="3" t="s">
        <v>37</v>
      </c>
      <c r="B4" s="3" t="s">
        <v>38</v>
      </c>
      <c r="C4" s="78">
        <f>IFERROR(SUMIF(Mini!C:C,A4,Mini!F:F)+K4,0)</f>
        <v>1.69048508</v>
      </c>
      <c r="D4" s="31">
        <f t="shared" si="0"/>
        <v>2.9577309253743898</v>
      </c>
      <c r="E4" s="31">
        <f>SUMIF(Mini!C:C,A4,Mini!K:K)</f>
        <v>4.9999999999999991</v>
      </c>
      <c r="F4" s="31">
        <f>IFERROR(VLOOKUP(A4,Kurse!$A$2:$B$101,2,FALSE()),0)</f>
        <v>3.33</v>
      </c>
      <c r="G4" s="31">
        <f t="shared" si="1"/>
        <v>5.6293153163999996</v>
      </c>
      <c r="H4" s="72">
        <f t="shared" si="2"/>
        <v>0.10928069914672113</v>
      </c>
      <c r="I4" s="31">
        <f t="shared" si="3"/>
        <v>0.62931531640000049</v>
      </c>
      <c r="J4" s="8">
        <f t="shared" si="4"/>
        <v>0.12586306328000013</v>
      </c>
      <c r="K4" s="70"/>
      <c r="L4" s="79"/>
      <c r="M4" s="9"/>
    </row>
    <row r="5" spans="1:26" ht="15.75" customHeight="1">
      <c r="A5" s="3" t="s">
        <v>75</v>
      </c>
      <c r="B5" s="3" t="s">
        <v>76</v>
      </c>
      <c r="C5" s="78">
        <f>IFERROR(SUMIF(Mini!C:C,A5,Mini!F:F)+K5,0)</f>
        <v>1.577769</v>
      </c>
      <c r="D5" s="31">
        <f t="shared" si="0"/>
        <v>3.5429774574097981</v>
      </c>
      <c r="E5" s="31">
        <f>SUMIF(Mini!C:C,A5,Mini!K:K)</f>
        <v>5.59</v>
      </c>
      <c r="F5" s="31">
        <f>IFERROR(VLOOKUP(A5,Kurse!$A$2:$B$101,2,FALSE()),0)</f>
        <v>3.49</v>
      </c>
      <c r="G5" s="31">
        <f t="shared" si="1"/>
        <v>5.5064138100000006</v>
      </c>
      <c r="H5" s="72">
        <f t="shared" si="2"/>
        <v>0.10689483838201161</v>
      </c>
      <c r="I5" s="31">
        <f t="shared" si="3"/>
        <v>-8.3586189999999227E-2</v>
      </c>
      <c r="J5" s="8">
        <f t="shared" si="4"/>
        <v>-1.4952806797853171E-2</v>
      </c>
      <c r="K5" s="70"/>
      <c r="L5" s="79"/>
      <c r="M5" s="9"/>
    </row>
    <row r="6" spans="1:26" ht="15.75" customHeight="1">
      <c r="A6" s="3" t="s">
        <v>77</v>
      </c>
      <c r="B6" s="3" t="s">
        <v>78</v>
      </c>
      <c r="C6" s="78">
        <f>IFERROR(SUMIF(Mini!C:C,A6,Mini!F:F)+K6,0)</f>
        <v>12.853400000000001</v>
      </c>
      <c r="D6" s="31">
        <f t="shared" si="0"/>
        <v>0.77800426346336371</v>
      </c>
      <c r="E6" s="31">
        <f>SUMIF(Mini!C:C,A6,Mini!K:K)</f>
        <v>10</v>
      </c>
      <c r="F6" s="31">
        <f>IFERROR(VLOOKUP(A6,Kurse!$A$2:$B$101,2,FALSE()),0)</f>
        <v>1.08</v>
      </c>
      <c r="G6" s="31">
        <f t="shared" si="1"/>
        <v>13.881672000000002</v>
      </c>
      <c r="H6" s="72">
        <f t="shared" si="2"/>
        <v>0.26948194162546896</v>
      </c>
      <c r="I6" s="31">
        <f t="shared" si="3"/>
        <v>3.8816720000000018</v>
      </c>
      <c r="J6" s="8">
        <f t="shared" si="4"/>
        <v>0.38816720000000016</v>
      </c>
      <c r="K6" s="70"/>
      <c r="L6" s="79"/>
      <c r="M6" s="9"/>
    </row>
    <row r="7" spans="1:26" ht="15.75" customHeight="1">
      <c r="A7" s="3" t="s">
        <v>79</v>
      </c>
      <c r="B7" s="3" t="s">
        <v>80</v>
      </c>
      <c r="C7" s="78">
        <f>IFERROR(SUMIF(Mini!C:C,A7,Mini!F:F)+K7,0)</f>
        <v>10.14988</v>
      </c>
      <c r="D7" s="31">
        <f t="shared" si="0"/>
        <v>1.0837566552510967</v>
      </c>
      <c r="E7" s="31">
        <f>SUMIF(Mini!C:C,A7,Mini!K:K)</f>
        <v>11</v>
      </c>
      <c r="F7" s="31">
        <f>IFERROR(VLOOKUP(A7,Kurse!$A$2:$B$101,2,FALSE()),0)</f>
        <v>0.59818700000000002</v>
      </c>
      <c r="G7" s="31">
        <f t="shared" si="1"/>
        <v>6.0715262675600004</v>
      </c>
      <c r="H7" s="72">
        <f t="shared" si="2"/>
        <v>0.11786524614701349</v>
      </c>
      <c r="I7" s="31">
        <f t="shared" si="3"/>
        <v>-4.9284737324399996</v>
      </c>
      <c r="J7" s="8">
        <f t="shared" si="4"/>
        <v>-0.44804306658545451</v>
      </c>
      <c r="K7" s="70"/>
      <c r="L7" s="79"/>
      <c r="M7" s="3"/>
    </row>
    <row r="8" spans="1:26" ht="15.75" customHeight="1">
      <c r="A8" s="86" t="s">
        <v>199</v>
      </c>
      <c r="B8" s="86"/>
      <c r="C8" s="87"/>
      <c r="D8" s="88"/>
      <c r="E8" s="88">
        <f>SUM(E2:E7)</f>
        <v>68.98</v>
      </c>
      <c r="F8" s="88"/>
      <c r="G8" s="88">
        <f>SUM(G2:G7)</f>
        <v>71.465636972239551</v>
      </c>
      <c r="H8" s="89"/>
      <c r="I8" s="88">
        <f t="shared" si="3"/>
        <v>2.485636972239547</v>
      </c>
      <c r="J8" s="90">
        <f t="shared" si="4"/>
        <v>3.6034168921999808E-2</v>
      </c>
      <c r="K8" s="108"/>
      <c r="L8" s="109"/>
      <c r="M8" s="110"/>
    </row>
    <row r="11" spans="1:26" ht="15.75" customHeight="1">
      <c r="L11" s="147" t="s">
        <v>200</v>
      </c>
      <c r="M11" s="148"/>
      <c r="N11" s="148"/>
      <c r="O11" s="148"/>
      <c r="P11" s="148"/>
      <c r="Q11" s="148"/>
      <c r="R11" s="148"/>
      <c r="T11" s="147" t="s">
        <v>201</v>
      </c>
      <c r="U11" s="148"/>
      <c r="V11" s="148"/>
      <c r="W11" s="148"/>
      <c r="X11" s="148"/>
      <c r="Y11" s="148"/>
      <c r="Z11" s="148"/>
    </row>
    <row r="12" spans="1:26" ht="15.75" customHeight="1">
      <c r="L12" s="121" t="s">
        <v>192</v>
      </c>
      <c r="M12" s="121" t="s">
        <v>71</v>
      </c>
      <c r="N12" s="121" t="s">
        <v>74</v>
      </c>
      <c r="O12" s="121" t="s">
        <v>38</v>
      </c>
      <c r="P12" s="121" t="s">
        <v>76</v>
      </c>
      <c r="Q12" s="121" t="s">
        <v>78</v>
      </c>
      <c r="R12" s="121" t="s">
        <v>80</v>
      </c>
      <c r="T12" s="121" t="s">
        <v>192</v>
      </c>
      <c r="U12" s="121" t="s">
        <v>71</v>
      </c>
      <c r="V12" s="121" t="s">
        <v>74</v>
      </c>
      <c r="W12" s="121" t="s">
        <v>38</v>
      </c>
      <c r="X12" s="121" t="s">
        <v>76</v>
      </c>
      <c r="Y12" s="121" t="s">
        <v>78</v>
      </c>
      <c r="Z12" s="121" t="s">
        <v>80</v>
      </c>
    </row>
    <row r="13" spans="1:26" ht="15.75" customHeight="1">
      <c r="L13" s="120" t="s">
        <v>23</v>
      </c>
      <c r="M13" s="126">
        <v>0</v>
      </c>
      <c r="N13" s="126">
        <v>0</v>
      </c>
      <c r="O13" s="126">
        <v>0</v>
      </c>
      <c r="P13" s="126">
        <v>0</v>
      </c>
      <c r="Q13" s="126">
        <v>12.853400000000001</v>
      </c>
      <c r="R13" s="126">
        <v>10.14988</v>
      </c>
      <c r="T13" s="120" t="s">
        <v>202</v>
      </c>
      <c r="U13" s="125">
        <f>C2</f>
        <v>100.03252334</v>
      </c>
      <c r="V13" s="125">
        <f>C3</f>
        <v>102.26463722</v>
      </c>
      <c r="W13" s="125">
        <f>C4</f>
        <v>1.69048508</v>
      </c>
      <c r="X13" s="125">
        <f>C5</f>
        <v>1.577769</v>
      </c>
      <c r="Y13" s="125">
        <f>C6</f>
        <v>12.853400000000001</v>
      </c>
      <c r="Z13" s="125">
        <f>C7</f>
        <v>10.14988</v>
      </c>
    </row>
    <row r="14" spans="1:26" ht="15.75" customHeight="1">
      <c r="L14" s="120" t="s">
        <v>203</v>
      </c>
      <c r="M14" s="126">
        <f>99.654007 + 0.75</f>
        <v>100.40400700000001</v>
      </c>
      <c r="N14" s="126">
        <v>0</v>
      </c>
      <c r="O14" s="126">
        <v>1.6105513</v>
      </c>
      <c r="P14" s="126">
        <v>0</v>
      </c>
      <c r="Q14" s="126">
        <v>0</v>
      </c>
      <c r="R14" s="126">
        <v>0</v>
      </c>
      <c r="T14" s="120" t="s">
        <v>204</v>
      </c>
      <c r="U14" s="125">
        <f t="shared" ref="U14:Z14" si="5">M17</f>
        <v>100.40400700000001</v>
      </c>
      <c r="V14" s="127">
        <f t="shared" si="5"/>
        <v>97.96463399999999</v>
      </c>
      <c r="W14" s="127">
        <f t="shared" si="5"/>
        <v>1.6105513</v>
      </c>
      <c r="X14" s="127">
        <f t="shared" si="5"/>
        <v>1.559744</v>
      </c>
      <c r="Y14" s="127">
        <f t="shared" si="5"/>
        <v>12.853400000000001</v>
      </c>
      <c r="Z14" s="127">
        <f t="shared" si="5"/>
        <v>10.14988</v>
      </c>
    </row>
    <row r="15" spans="1:26" ht="15.75" customHeight="1">
      <c r="L15" s="120" t="s">
        <v>205</v>
      </c>
      <c r="M15" s="126">
        <v>0</v>
      </c>
      <c r="N15" s="126">
        <v>28.115939999999998</v>
      </c>
      <c r="O15" s="126">
        <v>0</v>
      </c>
      <c r="P15" s="126">
        <v>0</v>
      </c>
      <c r="Q15" s="126">
        <v>0</v>
      </c>
      <c r="R15" s="126">
        <v>0</v>
      </c>
      <c r="T15" s="120" t="s">
        <v>206</v>
      </c>
      <c r="U15" s="126">
        <f t="shared" ref="U15:Z15" si="6">IF(U14&gt;=U13, 0, U13-U14)</f>
        <v>0</v>
      </c>
      <c r="V15" s="125">
        <f t="shared" si="6"/>
        <v>4.3000032200000078</v>
      </c>
      <c r="W15" s="125">
        <f t="shared" si="6"/>
        <v>7.9933779999999954E-2</v>
      </c>
      <c r="X15" s="125">
        <f t="shared" si="6"/>
        <v>1.8024999999999958E-2</v>
      </c>
      <c r="Y15" s="126">
        <f t="shared" si="6"/>
        <v>0</v>
      </c>
      <c r="Z15" s="126">
        <f t="shared" si="6"/>
        <v>0</v>
      </c>
    </row>
    <row r="16" spans="1:26" ht="15.75" customHeight="1">
      <c r="L16" s="120" t="s">
        <v>207</v>
      </c>
      <c r="M16" s="126">
        <v>0</v>
      </c>
      <c r="N16" s="126">
        <v>69.848693999999995</v>
      </c>
      <c r="O16" s="126">
        <v>0</v>
      </c>
      <c r="P16" s="126">
        <v>1.559744</v>
      </c>
      <c r="Q16" s="126">
        <v>0</v>
      </c>
      <c r="R16" s="126">
        <v>0</v>
      </c>
      <c r="T16" s="137" t="s">
        <v>208</v>
      </c>
      <c r="U16" s="138">
        <f>U15*F2</f>
        <v>0</v>
      </c>
      <c r="V16" s="138">
        <f>V15*F3</f>
        <v>0.82243151586686147</v>
      </c>
      <c r="W16" s="138">
        <f>W15*F4</f>
        <v>0.26617948739999986</v>
      </c>
      <c r="X16" s="138">
        <f>X15*F5</f>
        <v>6.2907249999999859E-2</v>
      </c>
      <c r="Y16" s="138">
        <f>Y15*F6</f>
        <v>0</v>
      </c>
      <c r="Z16" s="138">
        <f>Z15*F7</f>
        <v>0</v>
      </c>
    </row>
    <row r="17" spans="12:26" ht="15.75" customHeight="1">
      <c r="L17" s="122" t="s">
        <v>83</v>
      </c>
      <c r="M17" s="123">
        <f t="shared" ref="M17:R17" si="7">SUM(M13:M16)</f>
        <v>100.40400700000001</v>
      </c>
      <c r="N17" s="123">
        <f t="shared" si="7"/>
        <v>97.96463399999999</v>
      </c>
      <c r="O17" s="123">
        <f t="shared" si="7"/>
        <v>1.6105513</v>
      </c>
      <c r="P17" s="123">
        <f t="shared" si="7"/>
        <v>1.559744</v>
      </c>
      <c r="Q17" s="123">
        <f t="shared" si="7"/>
        <v>12.853400000000001</v>
      </c>
      <c r="R17" s="123">
        <f t="shared" si="7"/>
        <v>10.14988</v>
      </c>
      <c r="T17" s="127"/>
      <c r="U17" s="127"/>
      <c r="V17" s="127"/>
      <c r="W17" s="127"/>
      <c r="X17" s="127"/>
      <c r="Y17" s="127"/>
      <c r="Z17" s="127"/>
    </row>
    <row r="18" spans="12:26" ht="15.75" customHeight="1">
      <c r="L18" s="133" t="s">
        <v>209</v>
      </c>
      <c r="M18" s="133">
        <f>M17*F2</f>
        <v>20.894575876735004</v>
      </c>
      <c r="N18" s="133">
        <f>N17*F3</f>
        <v>18.737009792741997</v>
      </c>
      <c r="O18" s="133">
        <f>O17*F4</f>
        <v>5.363135829</v>
      </c>
      <c r="P18" s="133">
        <f>P17*F5</f>
        <v>5.4435065600000003</v>
      </c>
      <c r="Q18" s="133">
        <f>Q17*F6</f>
        <v>13.881672000000002</v>
      </c>
      <c r="R18" s="133">
        <f>R17*F7</f>
        <v>6.0715262675600004</v>
      </c>
      <c r="T18" s="131" t="s">
        <v>210</v>
      </c>
      <c r="U18" s="141">
        <f>SUM(U16:Z16)</f>
        <v>1.1515182532668611</v>
      </c>
      <c r="V18" s="127"/>
      <c r="W18" s="127"/>
      <c r="X18" s="127"/>
      <c r="Y18" s="127"/>
      <c r="Z18" s="127"/>
    </row>
    <row r="19" spans="12:26" ht="15.75" customHeight="1">
      <c r="L19" s="3"/>
      <c r="M19" s="9"/>
      <c r="N19" s="9"/>
      <c r="O19" s="9"/>
      <c r="P19" s="9"/>
      <c r="Q19" s="9"/>
      <c r="R19" s="9"/>
      <c r="T19" s="140" t="s">
        <v>211</v>
      </c>
      <c r="U19" s="146">
        <f>E8</f>
        <v>68.98</v>
      </c>
    </row>
    <row r="20" spans="12:26" ht="15.75" customHeight="1">
      <c r="L20" s="124" t="s">
        <v>212</v>
      </c>
      <c r="M20" s="124">
        <f>SUM(M18:R18)</f>
        <v>70.391426326037006</v>
      </c>
      <c r="N20" s="9"/>
      <c r="O20" s="9"/>
      <c r="P20" s="9"/>
      <c r="Q20" s="9"/>
      <c r="R20" s="9"/>
      <c r="T20" s="140" t="s">
        <v>213</v>
      </c>
      <c r="U20" s="146">
        <f>M20</f>
        <v>70.391426326037006</v>
      </c>
    </row>
    <row r="21" spans="12:26" ht="15.75" customHeight="1">
      <c r="T21" s="140" t="s">
        <v>214</v>
      </c>
      <c r="U21" s="146">
        <f>G8</f>
        <v>71.465636972239551</v>
      </c>
    </row>
  </sheetData>
  <mergeCells count="2">
    <mergeCell ref="L11:R11"/>
    <mergeCell ref="T11:Z11"/>
  </mergeCells>
  <conditionalFormatting sqref="J2:J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9999999999998" bottom="0.78749999999999998" header="0.511811023622047" footer="0.511811023622047"/>
  <pageSetup paperSize="9" scale="33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79"/>
  <sheetViews>
    <sheetView zoomScale="27" zoomScaleNormal="27" workbookViewId="0">
      <pane ySplit="1" topLeftCell="A2" activePane="bottomLeft" state="frozen"/>
      <selection pane="bottomLeft" activeCell="K108" sqref="K108"/>
    </sheetView>
  </sheetViews>
  <sheetFormatPr baseColWidth="10" defaultColWidth="10.85546875" defaultRowHeight="15.75" customHeight="1"/>
  <cols>
    <col min="1" max="1" width="17.5" style="3" customWidth="1"/>
    <col min="2" max="2" width="13" style="3" customWidth="1"/>
    <col min="3" max="3" width="21" style="70" customWidth="1"/>
    <col min="4" max="4" width="19" style="31" customWidth="1"/>
    <col min="5" max="5" width="17" style="71" customWidth="1"/>
    <col min="6" max="6" width="17" style="31" customWidth="1"/>
    <col min="7" max="7" width="18.35546875" style="31" customWidth="1"/>
    <col min="8" max="8" width="19" style="72" customWidth="1"/>
    <col min="9" max="9" width="9.42578125" style="31" bestFit="1" customWidth="1"/>
    <col min="10" max="10" width="10.0703125" style="8" bestFit="1" customWidth="1"/>
    <col min="11" max="11" width="85.85546875" style="9" customWidth="1"/>
    <col min="12" max="12" width="10.85546875" style="9" customWidth="1"/>
    <col min="13" max="13" width="15" style="9" bestFit="1" customWidth="1"/>
    <col min="14" max="14" width="11.640625" style="9" bestFit="1" customWidth="1"/>
    <col min="15" max="15" width="12.78515625" style="9" bestFit="1" customWidth="1"/>
    <col min="16" max="17" width="11.640625" style="9" bestFit="1" customWidth="1"/>
    <col min="18" max="18" width="10.85546875" style="9" customWidth="1"/>
    <col min="19" max="19" width="16.92578125" style="9" bestFit="1" customWidth="1"/>
    <col min="20" max="20" width="11.28515625" style="9" bestFit="1" customWidth="1"/>
    <col min="21" max="21" width="13.140625" style="9" bestFit="1" customWidth="1"/>
    <col min="22" max="22" width="11.2109375" style="9" bestFit="1" customWidth="1"/>
    <col min="23" max="23" width="15.5" style="9" bestFit="1" customWidth="1"/>
    <col min="24" max="27" width="10.85546875" style="9" customWidth="1"/>
    <col min="28" max="16384" width="10.85546875" style="9"/>
  </cols>
  <sheetData>
    <row r="1" spans="1:23" s="47" customFormat="1" ht="15.75" customHeight="1">
      <c r="A1" s="73" t="s">
        <v>192</v>
      </c>
      <c r="B1" s="73" t="s">
        <v>3</v>
      </c>
      <c r="C1" s="74" t="s">
        <v>6</v>
      </c>
      <c r="D1" s="75" t="s">
        <v>193</v>
      </c>
      <c r="E1" s="74" t="s">
        <v>194</v>
      </c>
      <c r="F1" s="75" t="s">
        <v>13</v>
      </c>
      <c r="G1" s="75" t="s">
        <v>195</v>
      </c>
      <c r="H1" s="76" t="s">
        <v>196</v>
      </c>
      <c r="I1" s="75" t="s">
        <v>197</v>
      </c>
      <c r="J1" s="77" t="s">
        <v>198</v>
      </c>
      <c r="K1" s="73" t="s">
        <v>215</v>
      </c>
    </row>
    <row r="2" spans="1:23" ht="15.75" customHeight="1">
      <c r="A2" s="3" t="s">
        <v>20</v>
      </c>
      <c r="B2" s="3" t="s">
        <v>21</v>
      </c>
      <c r="C2" s="78">
        <f>IFERROR(SUMIF(Coins!C:C,A2,Coins!F:F),0)</f>
        <v>9.1737000000000003E-4</v>
      </c>
      <c r="D2" s="31">
        <f>IFERROR(E2 / C2, 0)</f>
        <v>95002.46192921068</v>
      </c>
      <c r="E2" s="31">
        <f>SUMIF(Coins!C:C, A2, Coins!K:K)</f>
        <v>87.152408500000007</v>
      </c>
      <c r="F2" s="31">
        <f>IFERROR(VLOOKUP(A2,Kurse!$A$2:$B$101,2,FALSE()), 0)</f>
        <v>97119</v>
      </c>
      <c r="G2" s="31">
        <f>C2*F2</f>
        <v>89.094057030000002</v>
      </c>
      <c r="H2" s="72">
        <f>IFERROR(G2 / SUM($G$2:$G$5), 0)</f>
        <v>0.16363287707057808</v>
      </c>
      <c r="I2" s="31">
        <f>G2-E2</f>
        <v>1.9416485299999948</v>
      </c>
      <c r="J2" s="8">
        <f>IFERROR(I2/E2,0)</f>
        <v>2.2278770758240085E-2</v>
      </c>
    </row>
    <row r="3" spans="1:23" ht="15.75" customHeight="1">
      <c r="A3" s="3" t="s">
        <v>26</v>
      </c>
      <c r="B3" s="3" t="s">
        <v>27</v>
      </c>
      <c r="C3" s="78">
        <f>IFERROR(SUMIF(Coins!C:C,A3,Coins!F:F),0)</f>
        <v>8.158408679615918E-2</v>
      </c>
      <c r="D3" s="31">
        <f>IFERROR(E3 / C3, 0)</f>
        <v>2858.4335564249504</v>
      </c>
      <c r="E3" s="31">
        <f>SUMIF(Coins!C:C,A3,Coins!K:K)</f>
        <v>233.20269136842714</v>
      </c>
      <c r="F3" s="31">
        <f>IFERROR(VLOOKUP(A3,Kurse!$A$2:$B$101,2,FALSE()),0)</f>
        <v>3531.33</v>
      </c>
      <c r="G3" s="31">
        <f>C3*F3</f>
        <v>288.10033322588077</v>
      </c>
      <c r="H3" s="72">
        <f>IFERROR(G3 / SUM($G$2:$G$5), 0)</f>
        <v>0.52913390614672662</v>
      </c>
      <c r="I3" s="31">
        <f>G3-E3</f>
        <v>54.897641857453635</v>
      </c>
      <c r="J3" s="8">
        <f>IFERROR(I3/E3,0)</f>
        <v>0.23540741118944961</v>
      </c>
    </row>
    <row r="4" spans="1:23" ht="15.75" customHeight="1">
      <c r="A4" s="3" t="s">
        <v>34</v>
      </c>
      <c r="B4" s="3" t="s">
        <v>35</v>
      </c>
      <c r="C4" s="78">
        <f>IFERROR(SUMIF(Coins!C:C,A4,Coins!F:F),0)</f>
        <v>0.75495643000000001</v>
      </c>
      <c r="D4" s="31">
        <f>IFERROR(E4 / C4, 0)</f>
        <v>160.02554015044285</v>
      </c>
      <c r="E4" s="31">
        <f>SUMIF(Coins!C:C,A4,Coins!K:K)</f>
        <v>120.8123105008</v>
      </c>
      <c r="F4" s="31">
        <f>IFERROR(VLOOKUP(A4,Kurse!$A$2:$B$101,2,FALSE()),0)</f>
        <v>178.1</v>
      </c>
      <c r="G4" s="31">
        <f>C4*F4</f>
        <v>134.457740183</v>
      </c>
      <c r="H4" s="72">
        <f>IFERROR(G4 / SUM($G$2:$G$5), 0)</f>
        <v>0.24694920855544933</v>
      </c>
      <c r="I4" s="31">
        <f>G4-E4</f>
        <v>13.645429682200003</v>
      </c>
      <c r="J4" s="8">
        <f>IFERROR(I4/E4,0)</f>
        <v>0.11294734473362833</v>
      </c>
    </row>
    <row r="5" spans="1:23" ht="15.75" customHeight="1">
      <c r="A5" s="3" t="s">
        <v>47</v>
      </c>
      <c r="B5" s="3" t="s">
        <v>48</v>
      </c>
      <c r="C5" s="78">
        <f>IFERROR(SUMIF(Coins!C:C,A5,Coins!F:F),0)</f>
        <v>57.79049599999999</v>
      </c>
      <c r="D5" s="80">
        <f>D6</f>
        <v>0.55398087350375003</v>
      </c>
      <c r="E5" s="31">
        <f>E6-C13</f>
        <v>31.217485337041914</v>
      </c>
      <c r="F5" s="80">
        <f>F6</f>
        <v>0.56796800000000003</v>
      </c>
      <c r="G5" s="31">
        <f>C5*F5</f>
        <v>32.823152432127998</v>
      </c>
      <c r="H5" s="8">
        <f>IFERROR(G5 / SUM($G$2:$G$5), 0)</f>
        <v>6.0284008227246028E-2</v>
      </c>
      <c r="I5" s="31">
        <f>G5-E5</f>
        <v>1.6056670950860834</v>
      </c>
      <c r="J5" s="8">
        <f>IFERROR(I5/E5,0)</f>
        <v>5.1434863434718668E-2</v>
      </c>
    </row>
    <row r="6" spans="1:23" ht="15.75" customHeight="1">
      <c r="A6" s="66" t="s">
        <v>47</v>
      </c>
      <c r="B6" s="66" t="s">
        <v>48</v>
      </c>
      <c r="C6" s="81">
        <f>IFERROR(SUMIF(Coins!D:D, B6, Coins!F:F), 0)</f>
        <v>149.79049600000002</v>
      </c>
      <c r="D6" s="82">
        <f>IFERROR(E6 / C6, 0)</f>
        <v>0.55398087350375003</v>
      </c>
      <c r="E6" s="83">
        <f>SUMIF(Coins!C:C, A6, Coins!K:K)</f>
        <v>82.981069816639987</v>
      </c>
      <c r="F6" s="82">
        <f>IFERROR(VLOOKUP(A6,Kurse!$A$2:$B$101,2,FALSE()), 0)</f>
        <v>0.56796800000000003</v>
      </c>
      <c r="G6" s="83">
        <f>C6*F6</f>
        <v>85.076208432128013</v>
      </c>
      <c r="H6" s="84" t="s">
        <v>216</v>
      </c>
      <c r="I6" s="83" t="s">
        <v>216</v>
      </c>
      <c r="J6" s="85" t="s">
        <v>216</v>
      </c>
      <c r="K6" s="68" t="s">
        <v>217</v>
      </c>
    </row>
    <row r="7" spans="1:23" ht="15.75" customHeight="1">
      <c r="A7" s="86" t="s">
        <v>199</v>
      </c>
      <c r="B7" s="86"/>
      <c r="C7" s="87"/>
      <c r="D7" s="88"/>
      <c r="E7" s="88">
        <f>SUM(E2:E5)</f>
        <v>472.38489570626905</v>
      </c>
      <c r="F7" s="88"/>
      <c r="G7" s="88">
        <f>SUM(G2:G5)</f>
        <v>544.47528287100874</v>
      </c>
      <c r="H7" s="89"/>
      <c r="I7" s="88">
        <f>G7-E7</f>
        <v>72.090387164739695</v>
      </c>
      <c r="J7" s="90">
        <f>IFERROR(I7/E7,0)</f>
        <v>0.15260942468737571</v>
      </c>
      <c r="K7" s="91"/>
      <c r="M7" s="147" t="s">
        <v>218</v>
      </c>
      <c r="N7" s="154"/>
      <c r="O7" s="154"/>
      <c r="P7" s="154"/>
      <c r="Q7" s="154"/>
    </row>
    <row r="8" spans="1:23" ht="15.75" customHeight="1">
      <c r="M8" s="119" t="s">
        <v>192</v>
      </c>
      <c r="N8" s="119" t="s">
        <v>27</v>
      </c>
      <c r="O8" s="119" t="s">
        <v>48</v>
      </c>
      <c r="P8" s="119" t="s">
        <v>35</v>
      </c>
      <c r="Q8" s="119" t="s">
        <v>21</v>
      </c>
      <c r="S8" s="121" t="s">
        <v>192</v>
      </c>
      <c r="T8" s="121" t="s">
        <v>27</v>
      </c>
      <c r="U8" s="121" t="s">
        <v>48</v>
      </c>
      <c r="V8" s="121" t="s">
        <v>35</v>
      </c>
      <c r="W8" s="121" t="s">
        <v>21</v>
      </c>
    </row>
    <row r="9" spans="1:23" ht="15.75" customHeight="1">
      <c r="A9" s="47"/>
      <c r="B9" s="47"/>
      <c r="M9" s="120" t="s">
        <v>23</v>
      </c>
      <c r="N9" s="125">
        <v>3.503734E-2</v>
      </c>
      <c r="O9" s="125">
        <v>15.378894000000001</v>
      </c>
      <c r="P9" s="125">
        <v>0.40037371999999999</v>
      </c>
      <c r="Q9" s="125">
        <v>2.0235000000000001E-4</v>
      </c>
      <c r="S9" s="142" t="s">
        <v>202</v>
      </c>
      <c r="T9" s="143">
        <f>C3</f>
        <v>8.158408679615918E-2</v>
      </c>
      <c r="U9" s="143">
        <f>C5</f>
        <v>57.79049599999999</v>
      </c>
      <c r="V9" s="128">
        <f>C4</f>
        <v>0.75495643000000001</v>
      </c>
      <c r="W9" s="128">
        <f>C2</f>
        <v>9.1737000000000003E-4</v>
      </c>
    </row>
    <row r="10" spans="1:23" ht="15.75" customHeight="1">
      <c r="A10" s="149" t="s">
        <v>219</v>
      </c>
      <c r="B10" s="150"/>
      <c r="C10" s="151"/>
      <c r="D10" s="152"/>
      <c r="E10" s="153"/>
      <c r="F10" s="152"/>
      <c r="G10" s="92"/>
      <c r="H10" s="93"/>
      <c r="M10" s="120" t="s">
        <v>63</v>
      </c>
      <c r="N10" s="125">
        <f>0.00040016</f>
        <v>4.0015999999999999E-4</v>
      </c>
      <c r="O10" s="126">
        <v>0</v>
      </c>
      <c r="P10" s="126">
        <v>0</v>
      </c>
      <c r="Q10" s="125">
        <v>7.0761999999999995E-4</v>
      </c>
      <c r="S10" s="142" t="s">
        <v>204</v>
      </c>
      <c r="T10" s="143">
        <f>N14</f>
        <v>7.6856759999999996E-2</v>
      </c>
      <c r="U10" s="143">
        <f>O14</f>
        <v>56.180585000000001</v>
      </c>
      <c r="V10" s="128">
        <f>P14</f>
        <v>0.75350605999999998</v>
      </c>
      <c r="W10" s="128">
        <f>Q14</f>
        <v>9.0996999999999996E-4</v>
      </c>
    </row>
    <row r="11" spans="1:23" ht="15.75" customHeight="1">
      <c r="A11" s="73" t="s">
        <v>220</v>
      </c>
      <c r="B11" s="75" t="s">
        <v>221</v>
      </c>
      <c r="C11" s="74" t="s">
        <v>211</v>
      </c>
      <c r="D11" s="75" t="s">
        <v>13</v>
      </c>
      <c r="E11" s="75" t="s">
        <v>222</v>
      </c>
      <c r="F11" s="76" t="s">
        <v>19</v>
      </c>
      <c r="M11" s="120" t="s">
        <v>205</v>
      </c>
      <c r="N11" s="125">
        <v>2.6402000000000001E-4</v>
      </c>
      <c r="O11" s="126">
        <v>0</v>
      </c>
      <c r="P11" s="126">
        <v>0</v>
      </c>
      <c r="Q11" s="126">
        <v>0</v>
      </c>
      <c r="S11" s="142" t="s">
        <v>206</v>
      </c>
      <c r="T11" s="143">
        <f>IF(T10&gt;=T9, 0, T9-T10)</f>
        <v>4.7273267961591842E-3</v>
      </c>
      <c r="U11" s="143">
        <f>IF(U10&gt;=U9, 0, U9-U10)</f>
        <v>1.6099109999999897</v>
      </c>
      <c r="V11" s="128">
        <f>IF(V10&gt;=V9, 0, V9-V10)</f>
        <v>1.4503700000000341E-3</v>
      </c>
      <c r="W11" s="128">
        <f>IF(W10&gt;=W9, 0, W9-W10)</f>
        <v>7.4000000000000715E-6</v>
      </c>
    </row>
    <row r="12" spans="1:23" ht="15.75" customHeight="1">
      <c r="A12" s="3" t="s">
        <v>103</v>
      </c>
      <c r="B12" s="71" t="s">
        <v>216</v>
      </c>
      <c r="C12" s="31">
        <f>IFERROR(SUMIF('Digital Art'!N:N, A12, 'Digital Art'!M:M), 0)</f>
        <v>10.469999999999999</v>
      </c>
      <c r="D12" s="31" t="s">
        <v>216</v>
      </c>
      <c r="E12" s="31">
        <f>C12</f>
        <v>10.469999999999999</v>
      </c>
      <c r="F12" s="72" t="s">
        <v>223</v>
      </c>
      <c r="M12" s="120" t="s">
        <v>61</v>
      </c>
      <c r="N12" s="126">
        <v>0</v>
      </c>
      <c r="O12" s="125">
        <v>40.801690999999998</v>
      </c>
      <c r="P12" s="126">
        <v>0</v>
      </c>
      <c r="Q12" s="126">
        <v>0</v>
      </c>
      <c r="S12" s="129" t="s">
        <v>208</v>
      </c>
      <c r="T12" s="130">
        <f>T11*F3</f>
        <v>16.693750935080811</v>
      </c>
      <c r="U12" s="130">
        <f>U11*F5</f>
        <v>0.91437793084799412</v>
      </c>
      <c r="V12" s="130">
        <f>V11*F4</f>
        <v>0.25831089700000609</v>
      </c>
      <c r="W12" s="130">
        <f>W11*F2</f>
        <v>0.71868060000000689</v>
      </c>
    </row>
    <row r="13" spans="1:23" ht="15.75" customHeight="1">
      <c r="A13" s="3" t="s">
        <v>47</v>
      </c>
      <c r="B13" s="71">
        <f>IFERROR(SUMIF('Digital Art'!N:N, A13, 'Digital Art'!M:M), 0)</f>
        <v>93.439298999999991</v>
      </c>
      <c r="C13" s="80">
        <f>B13*D5</f>
        <v>51.763584479598073</v>
      </c>
      <c r="D13" s="80">
        <f>IFERROR(VLOOKUP(A13,Kurse!$A$2:$B$101,2,FALSE()), 0)</f>
        <v>0.56796800000000003</v>
      </c>
      <c r="E13" s="31">
        <f>B13*D13</f>
        <v>53.070531774431998</v>
      </c>
      <c r="F13" s="72"/>
      <c r="M13" s="127" t="s">
        <v>207</v>
      </c>
      <c r="N13" s="125">
        <f>0.040924 + 0.00023124</f>
        <v>4.1155240000000003E-2</v>
      </c>
      <c r="O13" s="126">
        <v>0</v>
      </c>
      <c r="P13" s="125">
        <f>0.35313234</f>
        <v>0.35313233999999999</v>
      </c>
      <c r="Q13" s="126">
        <v>0</v>
      </c>
      <c r="S13" s="144"/>
      <c r="T13" s="144"/>
      <c r="U13" s="144"/>
    </row>
    <row r="14" spans="1:23" ht="15.75" customHeight="1">
      <c r="A14" s="94" t="s">
        <v>83</v>
      </c>
      <c r="B14" s="94"/>
      <c r="C14" s="95">
        <f>C12+C13</f>
        <v>62.233584479598072</v>
      </c>
      <c r="D14" s="96"/>
      <c r="E14" s="97"/>
      <c r="F14" s="96"/>
      <c r="M14" s="134" t="s">
        <v>83</v>
      </c>
      <c r="N14" s="135">
        <f>SUM(N9:N13)</f>
        <v>7.6856759999999996E-2</v>
      </c>
      <c r="O14" s="135">
        <f>SUM(O9:O13)</f>
        <v>56.180585000000001</v>
      </c>
      <c r="P14" s="135">
        <f>SUM(P9:P13)</f>
        <v>0.75350605999999998</v>
      </c>
      <c r="Q14" s="135">
        <f>SUM(Q9:Q13)</f>
        <v>9.0996999999999996E-4</v>
      </c>
      <c r="S14" s="131" t="s">
        <v>210</v>
      </c>
      <c r="T14" s="132">
        <f>SUM(T12:Y12)</f>
        <v>18.585120362928816</v>
      </c>
      <c r="U14" s="144"/>
    </row>
    <row r="15" spans="1:23" ht="15.75" customHeight="1">
      <c r="M15" s="136" t="s">
        <v>209</v>
      </c>
      <c r="N15" s="136">
        <f>N14*F3</f>
        <v>271.40658229079997</v>
      </c>
      <c r="O15" s="136">
        <f>O14*F5</f>
        <v>31.908774501280003</v>
      </c>
      <c r="P15" s="136">
        <f>P14*F4</f>
        <v>134.199429286</v>
      </c>
      <c r="Q15" s="136">
        <f>Q14*F2</f>
        <v>88.375376430000003</v>
      </c>
      <c r="S15" s="140" t="s">
        <v>211</v>
      </c>
      <c r="T15" s="145">
        <f>E7</f>
        <v>472.38489570626905</v>
      </c>
      <c r="U15" s="144"/>
    </row>
    <row r="16" spans="1:23" ht="15.75" customHeight="1">
      <c r="S16" s="140" t="s">
        <v>213</v>
      </c>
      <c r="T16" s="145">
        <f>N17</f>
        <v>525.89016250807992</v>
      </c>
      <c r="U16" s="144"/>
    </row>
    <row r="17" spans="1:21" ht="15.75" customHeight="1">
      <c r="C17" s="78"/>
      <c r="D17" s="80"/>
      <c r="E17" s="31"/>
      <c r="F17" s="80"/>
      <c r="M17" s="117" t="s">
        <v>212</v>
      </c>
      <c r="N17" s="118">
        <f>SUM(N15:Q15)</f>
        <v>525.89016250807992</v>
      </c>
      <c r="S17" s="140" t="s">
        <v>214</v>
      </c>
      <c r="T17" s="145">
        <f>G7</f>
        <v>544.47528287100874</v>
      </c>
      <c r="U17" s="144"/>
    </row>
    <row r="18" spans="1:21" ht="15.75" customHeight="1">
      <c r="C18" s="78"/>
      <c r="D18" s="80"/>
      <c r="E18" s="98"/>
      <c r="F18" s="80"/>
    </row>
    <row r="26" spans="1:21" s="47" customFormat="1" ht="15.75" customHeight="1">
      <c r="A26" s="73" t="s">
        <v>224</v>
      </c>
      <c r="B26" s="73" t="s">
        <v>194</v>
      </c>
      <c r="C26" s="74" t="s">
        <v>225</v>
      </c>
      <c r="D26" s="75" t="s">
        <v>16</v>
      </c>
      <c r="E26" s="74" t="s">
        <v>198</v>
      </c>
      <c r="F26" s="92"/>
      <c r="G26" s="92"/>
      <c r="H26" s="93"/>
      <c r="I26" s="92"/>
      <c r="J26" s="99"/>
    </row>
    <row r="27" spans="1:21" ht="15.75" customHeight="1">
      <c r="A27" s="3" t="s">
        <v>226</v>
      </c>
      <c r="B27" s="56">
        <f>E7</f>
        <v>472.38489570626905</v>
      </c>
      <c r="C27" s="56">
        <f>G7</f>
        <v>544.47528287100874</v>
      </c>
      <c r="D27" s="101">
        <f>I7</f>
        <v>72.090387164739695</v>
      </c>
      <c r="E27" s="102">
        <f>J7</f>
        <v>0.15260942468737571</v>
      </c>
      <c r="G27" s="103"/>
    </row>
    <row r="28" spans="1:21" ht="15.75" customHeight="1">
      <c r="A28" s="3" t="s">
        <v>227</v>
      </c>
      <c r="B28" s="56">
        <f>Summary_Mini!E8</f>
        <v>68.98</v>
      </c>
      <c r="C28" s="56">
        <f>Summary_Mini!G8</f>
        <v>71.465636972239551</v>
      </c>
      <c r="D28" s="101">
        <f>Summary_Mini!I8</f>
        <v>2.485636972239547</v>
      </c>
      <c r="E28" s="102">
        <f>Summary_Mini!J8</f>
        <v>3.6034168921999808E-2</v>
      </c>
    </row>
    <row r="29" spans="1:21" ht="15.75" customHeight="1">
      <c r="A29" s="94" t="s">
        <v>83</v>
      </c>
      <c r="B29" s="104">
        <f>B27+B28</f>
        <v>541.36489570626907</v>
      </c>
      <c r="C29" s="105">
        <f>C27+C28</f>
        <v>615.94091984324825</v>
      </c>
      <c r="D29" s="106">
        <f>C29-B29</f>
        <v>74.576024136979186</v>
      </c>
      <c r="E29" s="107">
        <f>D29/B29</f>
        <v>0.13775555956521099</v>
      </c>
    </row>
    <row r="74" spans="1:10" ht="15.75" customHeight="1">
      <c r="A74" s="31"/>
      <c r="B74" s="72"/>
      <c r="C74" s="31"/>
      <c r="D74" s="8"/>
      <c r="E74" s="9"/>
      <c r="F74" s="9"/>
      <c r="G74" s="9"/>
      <c r="H74" s="9"/>
      <c r="I74" s="9"/>
      <c r="J74" s="9"/>
    </row>
    <row r="75" spans="1:10" ht="15.75" customHeight="1">
      <c r="A75" s="31"/>
      <c r="B75" s="72"/>
      <c r="C75" s="31"/>
      <c r="D75" s="8"/>
      <c r="E75" s="9"/>
      <c r="F75" s="9"/>
      <c r="G75" s="9"/>
      <c r="H75" s="9"/>
      <c r="I75" s="9"/>
      <c r="J75" s="9"/>
    </row>
    <row r="76" spans="1:10" ht="15.75" customHeight="1">
      <c r="A76" s="31"/>
      <c r="B76" s="72"/>
      <c r="C76" s="31"/>
      <c r="D76" s="8"/>
      <c r="E76" s="9"/>
      <c r="F76" s="9"/>
      <c r="G76" s="9"/>
      <c r="H76" s="9"/>
      <c r="I76" s="9"/>
      <c r="J76" s="9"/>
    </row>
    <row r="77" spans="1:10" ht="15.75" customHeight="1">
      <c r="A77" s="31"/>
      <c r="B77" s="72"/>
      <c r="C77" s="31"/>
      <c r="D77" s="8"/>
      <c r="E77" s="9"/>
      <c r="F77" s="9"/>
      <c r="G77" s="9"/>
      <c r="H77" s="9"/>
      <c r="I77" s="9"/>
      <c r="J77" s="9"/>
    </row>
    <row r="78" spans="1:10" ht="15.75" customHeight="1">
      <c r="A78" s="31"/>
      <c r="B78" s="72"/>
      <c r="C78" s="31"/>
      <c r="D78" s="8"/>
      <c r="E78" s="9"/>
      <c r="F78" s="9"/>
      <c r="G78" s="9"/>
      <c r="H78" s="9"/>
      <c r="I78" s="9"/>
      <c r="J78" s="9"/>
    </row>
    <row r="79" spans="1:10" ht="15.75" customHeight="1">
      <c r="A79" s="31"/>
      <c r="B79" s="72"/>
      <c r="C79" s="31"/>
      <c r="D79" s="8"/>
      <c r="E79" s="9"/>
      <c r="F79" s="9"/>
      <c r="G79" s="9"/>
      <c r="H79" s="9"/>
      <c r="I79" s="9"/>
      <c r="J79" s="9"/>
    </row>
  </sheetData>
  <mergeCells count="2">
    <mergeCell ref="A10:F10"/>
    <mergeCell ref="M7:Q7"/>
  </mergeCells>
  <conditionalFormatting sqref="J2:J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9999999999998" bottom="0.78749999999999998" header="0.511811023622047" footer="0.511811023622047"/>
  <pageSetup paperSize="9" scale="27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zoomScale="55" zoomScaleNormal="55" workbookViewId="0">
      <selection activeCell="J14" sqref="J14"/>
    </sheetView>
  </sheetViews>
  <sheetFormatPr baseColWidth="10" defaultColWidth="10.85546875" defaultRowHeight="15.75" customHeight="1"/>
  <cols>
    <col min="1" max="1" width="25.35546875" style="3" customWidth="1"/>
    <col min="2" max="2" width="18.5" style="42" customWidth="1"/>
    <col min="3" max="3" width="11" style="1" customWidth="1"/>
    <col min="4" max="4" width="6.640625" style="1" customWidth="1"/>
    <col min="5" max="5" width="15.5" style="1" customWidth="1"/>
    <col min="6" max="6" width="6.85546875" style="9" customWidth="1"/>
    <col min="7" max="15" width="10.85546875" style="9" customWidth="1"/>
    <col min="16" max="16384" width="10.85546875" style="9"/>
  </cols>
  <sheetData>
    <row r="1" spans="1:6" s="113" customFormat="1" ht="15.75" customHeight="1">
      <c r="A1" s="45" t="s">
        <v>3</v>
      </c>
      <c r="B1" s="111" t="s">
        <v>13</v>
      </c>
      <c r="C1" s="46" t="s">
        <v>0</v>
      </c>
      <c r="D1" s="46" t="s">
        <v>1</v>
      </c>
      <c r="E1" s="46" t="s">
        <v>228</v>
      </c>
      <c r="F1" s="112" t="s">
        <v>19</v>
      </c>
    </row>
    <row r="2" spans="1:6" ht="15.75" customHeight="1">
      <c r="A2" s="3" t="s">
        <v>20</v>
      </c>
      <c r="B2" s="42">
        <v>97119</v>
      </c>
      <c r="C2" s="1" t="s">
        <v>229</v>
      </c>
      <c r="D2" s="114" t="s">
        <v>230</v>
      </c>
      <c r="E2" s="114" t="s">
        <v>231</v>
      </c>
    </row>
    <row r="3" spans="1:6" ht="15.75" customHeight="1">
      <c r="A3" s="3" t="s">
        <v>26</v>
      </c>
      <c r="B3" s="42">
        <v>3531.33</v>
      </c>
      <c r="C3" s="1" t="s">
        <v>229</v>
      </c>
      <c r="D3" s="114" t="s">
        <v>230</v>
      </c>
      <c r="E3" s="3" t="s">
        <v>231</v>
      </c>
    </row>
    <row r="4" spans="1:6" ht="15.75" customHeight="1">
      <c r="A4" s="3" t="s">
        <v>34</v>
      </c>
      <c r="B4" s="42">
        <v>178.1</v>
      </c>
      <c r="C4" s="1" t="s">
        <v>229</v>
      </c>
      <c r="D4" s="114" t="s">
        <v>230</v>
      </c>
      <c r="E4" s="3" t="s">
        <v>231</v>
      </c>
    </row>
    <row r="5" spans="1:6" ht="15.75" customHeight="1">
      <c r="A5" s="3" t="s">
        <v>47</v>
      </c>
      <c r="B5" s="42">
        <v>0.56796800000000003</v>
      </c>
      <c r="C5" s="1" t="s">
        <v>229</v>
      </c>
      <c r="D5" s="114" t="s">
        <v>230</v>
      </c>
      <c r="E5" s="3" t="s">
        <v>231</v>
      </c>
    </row>
    <row r="6" spans="1:6" ht="15.75" customHeight="1">
      <c r="A6" s="66" t="s">
        <v>32</v>
      </c>
      <c r="B6" s="115">
        <v>0</v>
      </c>
      <c r="C6" s="67">
        <v>45799</v>
      </c>
      <c r="D6" s="116">
        <v>0.84722222222222221</v>
      </c>
      <c r="E6" s="116" t="s">
        <v>232</v>
      </c>
      <c r="F6" s="68" t="s">
        <v>51</v>
      </c>
    </row>
    <row r="7" spans="1:6" ht="15.75" customHeight="1">
      <c r="A7" s="66" t="s">
        <v>29</v>
      </c>
      <c r="B7" s="115">
        <v>0</v>
      </c>
      <c r="C7" s="67">
        <v>45799</v>
      </c>
      <c r="D7" s="116">
        <v>0.84722222222222221</v>
      </c>
      <c r="E7" s="116" t="s">
        <v>232</v>
      </c>
      <c r="F7" s="68" t="s">
        <v>51</v>
      </c>
    </row>
    <row r="8" spans="1:6" ht="15.75" customHeight="1">
      <c r="A8" s="66" t="s">
        <v>39</v>
      </c>
      <c r="B8" s="115">
        <v>0</v>
      </c>
      <c r="C8" s="67">
        <v>45799</v>
      </c>
      <c r="D8" s="116">
        <v>0.84722222222222221</v>
      </c>
      <c r="E8" s="116" t="s">
        <v>232</v>
      </c>
      <c r="F8" s="68" t="s">
        <v>51</v>
      </c>
    </row>
    <row r="9" spans="1:6" ht="15.75" customHeight="1">
      <c r="A9" s="3" t="s">
        <v>37</v>
      </c>
      <c r="B9" s="42">
        <v>3.33</v>
      </c>
      <c r="C9" s="1" t="s">
        <v>229</v>
      </c>
      <c r="D9" s="114" t="s">
        <v>230</v>
      </c>
      <c r="E9" s="114" t="s">
        <v>231</v>
      </c>
    </row>
    <row r="10" spans="1:6" ht="15.75" customHeight="1">
      <c r="A10" s="3" t="s">
        <v>70</v>
      </c>
      <c r="B10" s="42">
        <v>0.20810500000000001</v>
      </c>
      <c r="C10" s="1" t="s">
        <v>229</v>
      </c>
      <c r="D10" s="114" t="s">
        <v>230</v>
      </c>
      <c r="E10" s="1" t="s">
        <v>231</v>
      </c>
    </row>
    <row r="11" spans="1:6" ht="15.75" customHeight="1">
      <c r="A11" s="3" t="s">
        <v>73</v>
      </c>
      <c r="B11" s="42">
        <v>0.19126299999999999</v>
      </c>
      <c r="C11" s="1" t="s">
        <v>229</v>
      </c>
      <c r="D11" s="114" t="s">
        <v>230</v>
      </c>
      <c r="E11" s="1" t="s">
        <v>231</v>
      </c>
    </row>
    <row r="12" spans="1:6" ht="15.75" customHeight="1">
      <c r="A12" s="3" t="s">
        <v>75</v>
      </c>
      <c r="B12" s="42">
        <v>3.49</v>
      </c>
      <c r="C12" s="1" t="s">
        <v>229</v>
      </c>
      <c r="D12" s="114" t="s">
        <v>230</v>
      </c>
      <c r="E12" s="1" t="s">
        <v>231</v>
      </c>
    </row>
    <row r="13" spans="1:6" ht="15.75" customHeight="1">
      <c r="A13" s="3" t="s">
        <v>77</v>
      </c>
      <c r="B13" s="42">
        <v>1.08</v>
      </c>
      <c r="C13" s="1" t="s">
        <v>229</v>
      </c>
      <c r="D13" s="114" t="s">
        <v>230</v>
      </c>
      <c r="E13" s="1" t="s">
        <v>231</v>
      </c>
    </row>
    <row r="14" spans="1:6" ht="15.75" customHeight="1">
      <c r="A14" s="3" t="s">
        <v>79</v>
      </c>
      <c r="B14" s="42">
        <v>0.59818700000000002</v>
      </c>
      <c r="C14" s="1" t="s">
        <v>229</v>
      </c>
      <c r="D14" s="114" t="s">
        <v>230</v>
      </c>
      <c r="E14" s="1" t="s">
        <v>231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Coins</vt:lpstr>
      <vt:lpstr>Mini</vt:lpstr>
      <vt:lpstr>Digital Art</vt:lpstr>
      <vt:lpstr>Summary_Mini</vt:lpstr>
      <vt:lpstr>Summary</vt:lpstr>
      <vt:lpstr>Kurse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cp:revision>10</cp:revision>
  <cp:lastPrinted>2025-09-30T12:28:52Z</cp:lastPrinted>
  <dcterms:created xsi:type="dcterms:W3CDTF">2025-05-20T21:08:48Z</dcterms:created>
  <dcterms:modified xsi:type="dcterms:W3CDTF">2025-09-30T21:17:10Z</dcterms:modified>
  <dc:language>de-DE</dc:language>
</cp:coreProperties>
</file>