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wer BI\2-Excel\Excel\"/>
    </mc:Choice>
  </mc:AlternateContent>
  <xr:revisionPtr revIDLastSave="0" documentId="13_ncr:1_{84D0ED00-89BA-4B97-A8C2-E75B3E64EBD7}" xr6:coauthVersionLast="47" xr6:coauthVersionMax="47" xr10:uidLastSave="{00000000-0000-0000-0000-000000000000}"/>
  <bookViews>
    <workbookView xWindow="-120" yWindow="-120" windowWidth="20730" windowHeight="11160" firstSheet="2" activeTab="6" xr2:uid="{A3B45BF9-A891-43F7-947C-C81ADF01D6DF}"/>
  </bookViews>
  <sheets>
    <sheet name="IFERROR" sheetId="1" r:id="rId1"/>
    <sheet name="SEQUENCE" sheetId="2" r:id="rId2"/>
    <sheet name="CONCAT" sheetId="3" r:id="rId3"/>
    <sheet name="LEFT MID RIGHT" sheetId="4" r:id="rId4"/>
    <sheet name="EDATE" sheetId="5" r:id="rId5"/>
    <sheet name="LARGE SMALL" sheetId="6" r:id="rId6"/>
    <sheet name="SUMIFS" sheetId="7" r:id="rId7"/>
    <sheet name="FILTER" sheetId="8" r:id="rId8"/>
    <sheet name="V H XLOOKUP" sheetId="9" r:id="rId9"/>
    <sheet name="IndexMatc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7" l="1"/>
  <c r="L5" i="7"/>
  <c r="L3" i="7"/>
  <c r="I3" i="4"/>
  <c r="E6" i="8" a="1"/>
  <c r="E6" i="8" s="1"/>
  <c r="D14" i="10"/>
  <c r="F14" i="10" a="1"/>
  <c r="F14" i="10" s="1"/>
  <c r="I14" i="9"/>
  <c r="L9" i="9"/>
  <c r="I9" i="9"/>
  <c r="I4" i="9"/>
  <c r="B4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E4" i="9"/>
  <c r="E3" i="9"/>
  <c r="G3" i="7"/>
  <c r="G4" i="7"/>
  <c r="G5" i="7"/>
  <c r="G6" i="7"/>
  <c r="G7" i="7"/>
  <c r="G8" i="7"/>
  <c r="G9" i="7"/>
  <c r="G10" i="7"/>
  <c r="G11" i="7"/>
  <c r="G12" i="7"/>
  <c r="G13" i="7"/>
  <c r="G14" i="7"/>
  <c r="E3" i="7"/>
  <c r="C3" i="2" a="1"/>
  <c r="C3" i="2" s="1"/>
  <c r="I14" i="7"/>
  <c r="F14" i="7"/>
  <c r="E14" i="7"/>
  <c r="I13" i="7"/>
  <c r="F13" i="7"/>
  <c r="E13" i="7"/>
  <c r="I12" i="7"/>
  <c r="F12" i="7"/>
  <c r="E12" i="7"/>
  <c r="I11" i="7"/>
  <c r="F11" i="7"/>
  <c r="E11" i="7"/>
  <c r="I10" i="7"/>
  <c r="F10" i="7"/>
  <c r="E10" i="7"/>
  <c r="I9" i="7"/>
  <c r="F9" i="7"/>
  <c r="E9" i="7"/>
  <c r="I8" i="7"/>
  <c r="F8" i="7"/>
  <c r="E8" i="7"/>
  <c r="I7" i="7"/>
  <c r="F7" i="7"/>
  <c r="E7" i="7"/>
  <c r="I6" i="7"/>
  <c r="F6" i="7"/>
  <c r="E6" i="7"/>
  <c r="I5" i="7"/>
  <c r="F5" i="7"/>
  <c r="E5" i="7"/>
  <c r="I4" i="7"/>
  <c r="F4" i="7"/>
  <c r="E4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I3" i="7"/>
  <c r="F3" i="7"/>
  <c r="F3" i="6" a="1"/>
  <c r="F3" i="6" s="1"/>
  <c r="E3" i="5"/>
  <c r="F3" i="5" s="1"/>
  <c r="G3" i="5" s="1"/>
  <c r="H3" i="5" s="1"/>
  <c r="I3" i="5" s="1"/>
  <c r="J3" i="5" s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4" i="3"/>
  <c r="B3" i="2" l="1" a="1"/>
  <c r="B3" i="2" s="1"/>
  <c r="F15" i="1"/>
  <c r="G15" i="1"/>
  <c r="H15" i="1"/>
  <c r="I15" i="1"/>
  <c r="J15" i="1"/>
  <c r="D15" i="1"/>
  <c r="E15" i="1"/>
  <c r="C15" i="1"/>
  <c r="J7" i="1"/>
  <c r="J13" i="1" s="1"/>
  <c r="I7" i="1"/>
  <c r="I13" i="1" s="1"/>
  <c r="H7" i="1"/>
  <c r="H13" i="1" s="1"/>
  <c r="G7" i="1"/>
  <c r="G13" i="1" s="1"/>
  <c r="F7" i="1"/>
  <c r="F13" i="1" s="1"/>
  <c r="E7" i="1"/>
  <c r="E13" i="1" s="1"/>
  <c r="D7" i="1"/>
  <c r="D13" i="1" s="1"/>
  <c r="C7" i="1"/>
  <c r="C13" i="1" s="1"/>
  <c r="D3" i="1"/>
  <c r="E3" i="1" s="1"/>
  <c r="F3" i="1" s="1"/>
  <c r="G3" i="1" s="1"/>
  <c r="H3" i="1" s="1"/>
  <c r="I3" i="1" s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<sst xmlns="http://schemas.openxmlformats.org/spreadsheetml/2006/main" count="314" uniqueCount="187">
  <si>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</si>
  <si>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</si>
  <si>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</si>
  <si>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</si>
  <si>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</si>
  <si>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</si>
  <si>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</si>
  <si>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</si>
  <si>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</si>
  <si>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</si>
  <si>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</si>
  <si>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</si>
  <si>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Profit Margin %</t>
  </si>
  <si>
    <t>Test #</t>
  </si>
  <si>
    <t>Date</t>
  </si>
  <si>
    <t>ID</t>
  </si>
  <si>
    <t>First</t>
  </si>
  <si>
    <t>Last</t>
  </si>
  <si>
    <t>Brand</t>
  </si>
  <si>
    <t>City</t>
  </si>
  <si>
    <t>Country</t>
  </si>
  <si>
    <t>Price</t>
  </si>
  <si>
    <t>City &amp; Country</t>
  </si>
  <si>
    <t>Bill</t>
  </si>
  <si>
    <t>Smith</t>
  </si>
  <si>
    <t>Nike</t>
  </si>
  <si>
    <t>London</t>
  </si>
  <si>
    <t>UK</t>
  </si>
  <si>
    <t>Kennedi</t>
  </si>
  <si>
    <t>Singh</t>
  </si>
  <si>
    <t>Armani</t>
  </si>
  <si>
    <t>Madrid</t>
  </si>
  <si>
    <t>Spain</t>
  </si>
  <si>
    <t>Harley</t>
  </si>
  <si>
    <t>Fritz</t>
  </si>
  <si>
    <t>Tampa</t>
  </si>
  <si>
    <t>USA</t>
  </si>
  <si>
    <t>Nyla</t>
  </si>
  <si>
    <t>Novak</t>
  </si>
  <si>
    <t>Tokyo</t>
  </si>
  <si>
    <t>Japan</t>
  </si>
  <si>
    <t>Ivan</t>
  </si>
  <si>
    <t>Hines</t>
  </si>
  <si>
    <t>New Balance</t>
  </si>
  <si>
    <t>Jonah</t>
  </si>
  <si>
    <t>Higgins</t>
  </si>
  <si>
    <t>Asics</t>
  </si>
  <si>
    <t>Jordan</t>
  </si>
  <si>
    <t>Boone</t>
  </si>
  <si>
    <t>Berlin</t>
  </si>
  <si>
    <t>Germany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</si>
  <si>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</si>
  <si>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</si>
  <si>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</si>
  <si>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</si>
  <si>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</si>
  <si>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</si>
  <si>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</si>
  <si>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</si>
  <si>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</si>
  <si>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</si>
  <si>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</si>
  <si>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</si>
  <si>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Paris</t>
  </si>
  <si>
    <t>France</t>
  </si>
  <si>
    <t>Franklin</t>
  </si>
  <si>
    <t>Wright</t>
  </si>
  <si>
    <t>Puma</t>
  </si>
  <si>
    <t>Denzel</t>
  </si>
  <si>
    <t>Flores</t>
  </si>
  <si>
    <t>Under Armour</t>
  </si>
  <si>
    <t>Bruno</t>
  </si>
  <si>
    <t>Cordova</t>
  </si>
  <si>
    <t>Uniqlo</t>
  </si>
  <si>
    <t>Jaylynn</t>
  </si>
  <si>
    <t>Knapp</t>
  </si>
  <si>
    <t>Bruce</t>
  </si>
  <si>
    <t>Rich</t>
  </si>
  <si>
    <t>Bryce</t>
  </si>
  <si>
    <t>Carpenter</t>
  </si>
  <si>
    <t>Lululemon</t>
  </si>
  <si>
    <t>Jaidyn</t>
  </si>
  <si>
    <t>Andersen</t>
  </si>
  <si>
    <t>Name</t>
  </si>
  <si>
    <t>Location</t>
  </si>
  <si>
    <t>Sales</t>
  </si>
  <si>
    <t>AL 35004</t>
  </si>
  <si>
    <t>AK 99502</t>
  </si>
  <si>
    <t>CA 96160</t>
  </si>
  <si>
    <t>CT 06004</t>
  </si>
  <si>
    <t>DE 19704</t>
  </si>
  <si>
    <t>FL 32007</t>
  </si>
  <si>
    <t>GA 39900</t>
  </si>
  <si>
    <t>HI 96704</t>
  </si>
  <si>
    <t>ID 83201</t>
  </si>
  <si>
    <t>IL 60002</t>
  </si>
  <si>
    <t>IN 46059</t>
  </si>
  <si>
    <t>KS 66002</t>
  </si>
  <si>
    <t>ME 03901</t>
  </si>
  <si>
    <t>MI 48001</t>
  </si>
  <si>
    <t>MY 59001</t>
  </si>
  <si>
    <t>NJ 07001</t>
  </si>
  <si>
    <t>NY 00501</t>
  </si>
  <si>
    <t>State</t>
  </si>
  <si>
    <t>Deal Size</t>
  </si>
  <si>
    <t>Toyota</t>
  </si>
  <si>
    <t>Honda</t>
  </si>
  <si>
    <t>Audi</t>
  </si>
  <si>
    <t>Hyundai</t>
  </si>
  <si>
    <t>Ford</t>
  </si>
  <si>
    <t>Tesla</t>
  </si>
  <si>
    <t>Renault</t>
  </si>
  <si>
    <t>Mercedes</t>
  </si>
  <si>
    <t>Ferrari</t>
  </si>
  <si>
    <t>Aston Martin</t>
  </si>
  <si>
    <t>Rank</t>
  </si>
  <si>
    <t>Company</t>
  </si>
  <si>
    <t>ID Number</t>
  </si>
  <si>
    <t>Year</t>
  </si>
  <si>
    <t>Month</t>
  </si>
  <si>
    <t>Commission</t>
  </si>
  <si>
    <t>Amazon Inc.</t>
  </si>
  <si>
    <t>Nike Inc.</t>
  </si>
  <si>
    <t>Amazon UK</t>
  </si>
  <si>
    <t>Amazon EU</t>
  </si>
  <si>
    <t>XYZ Limited</t>
  </si>
  <si>
    <t>Amazon Co.</t>
  </si>
  <si>
    <t>Amazon</t>
  </si>
  <si>
    <t>Zara Fashion</t>
  </si>
  <si>
    <t>H&amp;M International</t>
  </si>
  <si>
    <t>Ralph Lauren Int.</t>
  </si>
  <si>
    <t>Adidas Co.</t>
  </si>
  <si>
    <t>P&amp;G Global</t>
  </si>
  <si>
    <t>Commision</t>
  </si>
  <si>
    <t>DAY</t>
  </si>
  <si>
    <t>month/name</t>
  </si>
  <si>
    <t>Country Targets</t>
  </si>
  <si>
    <t>Figures in USD</t>
  </si>
  <si>
    <t>Italy</t>
  </si>
  <si>
    <t>Portugal</t>
  </si>
  <si>
    <t>Belgium</t>
  </si>
  <si>
    <t>Holland</t>
  </si>
  <si>
    <t>Switzerland</t>
  </si>
  <si>
    <t>Austria</t>
  </si>
  <si>
    <t>Slovenia</t>
  </si>
  <si>
    <t>Amount</t>
  </si>
  <si>
    <t>Sale Amount</t>
  </si>
  <si>
    <t>Salesperson</t>
  </si>
  <si>
    <t>Vlookup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</si>
  <si>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</si>
  <si>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</si>
  <si>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</si>
  <si>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</si>
  <si>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</si>
  <si>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</si>
  <si>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</si>
  <si>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</si>
  <si>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</si>
  <si>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</si>
  <si>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</si>
  <si>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</si>
  <si>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</si>
  <si>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</si>
  <si>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</si>
  <si>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</si>
  <si>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</si>
  <si>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</si>
  <si>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</si>
  <si>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</si>
  <si>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</si>
  <si>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</si>
  <si>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Manuel Lee</t>
  </si>
  <si>
    <t>Sara Falsin</t>
  </si>
  <si>
    <t>McDonald Smith</t>
  </si>
  <si>
    <t>Xlookup</t>
  </si>
  <si>
    <t>Mike Jaggy</t>
  </si>
  <si>
    <t>Manual Lee</t>
  </si>
  <si>
    <t>Regional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</si>
  <si>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</si>
  <si>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</si>
  <si>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</si>
  <si>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</si>
  <si>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</si>
  <si>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</si>
  <si>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</si>
  <si>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</si>
  <si>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with 2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</si>
</sst>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[$$-409]#,##0"/>
    <numFmt numFmtId="166" formatCode="_-* #,##0_-;\-* #,##0_-;_-* &quot;-&quot;??_-;_-@_-"/>
    <numFmt numFmtId="167" formatCode="&quot;$&quot;#,##0.00"/>
    <numFmt numFmtId="168" formatCode="mmm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2A3E68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rgb="FF2A3C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3" fillId="2" borderId="1" xfId="0" applyFont="1" applyFill="1" applyBorder="1"/>
    <xf numFmtId="17" fontId="2" fillId="2" borderId="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indent="1"/>
    </xf>
    <xf numFmtId="164" fontId="4" fillId="0" borderId="0" xfId="1" applyNumberFormat="1" applyFont="1" applyFill="1" applyBorder="1"/>
    <xf numFmtId="0" fontId="4" fillId="0" borderId="2" xfId="0" applyFont="1" applyBorder="1" applyAlignment="1">
      <alignment horizontal="left" indent="1"/>
    </xf>
    <xf numFmtId="164" fontId="4" fillId="0" borderId="2" xfId="1" applyNumberFormat="1" applyFont="1" applyFill="1" applyBorder="1"/>
    <xf numFmtId="0" fontId="5" fillId="0" borderId="0" xfId="0" applyFont="1"/>
    <xf numFmtId="164" fontId="5" fillId="0" borderId="0" xfId="0" applyNumberFormat="1" applyFont="1"/>
    <xf numFmtId="0" fontId="4" fillId="0" borderId="2" xfId="0" applyFont="1" applyBorder="1"/>
    <xf numFmtId="164" fontId="4" fillId="0" borderId="2" xfId="0" applyNumberFormat="1" applyFont="1" applyBorder="1"/>
    <xf numFmtId="0" fontId="6" fillId="3" borderId="3" xfId="0" applyFont="1" applyFill="1" applyBorder="1" applyAlignment="1">
      <alignment horizontal="left"/>
    </xf>
    <xf numFmtId="9" fontId="6" fillId="3" borderId="3" xfId="0" applyNumberFormat="1" applyFont="1" applyFill="1" applyBorder="1"/>
    <xf numFmtId="17" fontId="7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17" fontId="0" fillId="0" borderId="0" xfId="0" applyNumberFormat="1"/>
    <xf numFmtId="0" fontId="7" fillId="5" borderId="0" xfId="0" applyFont="1" applyFill="1"/>
    <xf numFmtId="0" fontId="7" fillId="5" borderId="0" xfId="0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0" fontId="7" fillId="6" borderId="0" xfId="0" applyFont="1" applyFill="1" applyAlignment="1">
      <alignment horizontal="center"/>
    </xf>
    <xf numFmtId="0" fontId="8" fillId="0" borderId="0" xfId="0" applyFon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4" fontId="0" fillId="0" borderId="0" xfId="0" applyNumberFormat="1"/>
    <xf numFmtId="14" fontId="7" fillId="4" borderId="0" xfId="0" applyNumberFormat="1" applyFont="1" applyFill="1" applyAlignment="1">
      <alignment horizontal="center"/>
    </xf>
    <xf numFmtId="167" fontId="0" fillId="0" borderId="0" xfId="0" applyNumberFormat="1"/>
    <xf numFmtId="0" fontId="9" fillId="0" borderId="0" xfId="0" applyFont="1" applyAlignment="1">
      <alignment horizontal="right"/>
    </xf>
    <xf numFmtId="164" fontId="9" fillId="3" borderId="4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left"/>
    </xf>
    <xf numFmtId="164" fontId="0" fillId="0" borderId="0" xfId="0" applyNumberFormat="1"/>
    <xf numFmtId="0" fontId="7" fillId="6" borderId="0" xfId="0" applyFont="1" applyFill="1" applyAlignment="1">
      <alignment horizontal="left"/>
    </xf>
    <xf numFmtId="0" fontId="9" fillId="7" borderId="0" xfId="0" applyFont="1" applyFill="1"/>
    <xf numFmtId="1" fontId="0" fillId="0" borderId="0" xfId="0" applyNumberFormat="1"/>
    <xf numFmtId="165" fontId="0" fillId="0" borderId="0" xfId="0" applyNumberFormat="1"/>
    <xf numFmtId="165" fontId="11" fillId="0" borderId="0" xfId="0" applyNumberFormat="1" applyFont="1"/>
    <xf numFmtId="0" fontId="12" fillId="4" borderId="0" xfId="0" applyFont="1" applyFill="1" applyAlignment="1">
      <alignment vertical="center"/>
    </xf>
    <xf numFmtId="168" fontId="12" fillId="4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4" borderId="0" xfId="0" applyFont="1" applyFill="1" applyAlignment="1">
      <alignment horizontal="center" vertical="center"/>
    </xf>
    <xf numFmtId="2" fontId="0" fillId="0" borderId="0" xfId="0" applyNumberFormat="1"/>
    <xf numFmtId="0" fontId="7" fillId="6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numFmt numFmtId="168" formatCode="mmm"/>
      <fill>
        <patternFill patternType="solid">
          <fgColor indexed="64"/>
          <bgColor rgb="FF2A3E68"/>
        </patternFill>
      </fill>
      <alignment horizontal="center" vertical="center" textRotation="0" wrapText="0" indent="0" justifyLastLine="0" shrinkToFit="0" readingOrder="0"/>
    </dxf>
    <dxf>
      <numFmt numFmtId="165" formatCode="[$$-409]#,##0"/>
      <alignment horizontal="center" vertical="bottom" textRotation="0" wrapText="0" indent="0" justifyLastLine="0" shrinkToFit="0" readingOrder="0"/>
    </dxf>
    <dxf>
      <numFmt numFmtId="165" formatCode="[$$-409]#,##0"/>
      <alignment horizontal="center" vertical="bottom" textRotation="0" wrapText="0" indent="0" justifyLastLine="0" shrinkToFit="0" readingOrder="0"/>
    </dxf>
    <dxf>
      <numFmt numFmtId="169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5" formatCode="[$$-409]#,##0"/>
      <alignment horizontal="center" vertical="bottom" textRotation="0" wrapText="0" indent="0" justifyLastLine="0" shrinkToFit="0" readingOrder="0"/>
    </dxf>
    <dxf>
      <numFmt numFmtId="165" formatCode="[$$-409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9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numFmt numFmtId="165" formatCode="[$$-4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C52F4-6F35-443E-8D31-5D3B7E85E85A}" name="Table7" displayName="Table7" ref="B2:H22" totalsRowShown="0" headerRowDxfId="34">
  <autoFilter ref="B2:H22" xr:uid="{8A5C52F4-6F35-443E-8D31-5D3B7E85E85A}"/>
  <tableColumns count="7">
    <tableColumn id="1" xr3:uid="{1E98A9ED-9A5C-4368-A051-4653D03E648B}" name="ID" dataDxfId="33">
      <calculatedColumnFormula>B2+3</calculatedColumnFormula>
    </tableColumn>
    <tableColumn id="2" xr3:uid="{CF50814D-ABF3-40BF-8DF9-B018B8FFD70B}" name="First"/>
    <tableColumn id="3" xr3:uid="{5139F5DD-28EA-49ED-B84F-D3E3A6508BAB}" name="Last"/>
    <tableColumn id="4" xr3:uid="{66C09F37-353A-4498-A24F-5F097E749FCE}" name="Brand"/>
    <tableColumn id="5" xr3:uid="{04ECDCE2-BA30-47CC-87DB-0E59E0283E3B}" name="City"/>
    <tableColumn id="6" xr3:uid="{FDD985C1-68A9-4D5A-A647-905EA7118B1A}" name="Country"/>
    <tableColumn id="7" xr3:uid="{48D81292-A183-4B12-814C-A27411815150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4BAD40-1A81-4480-A529-9C8EC5246070}" name="Table6" displayName="Table6" ref="B2:E19" totalsRowShown="0" headerRowDxfId="32">
  <autoFilter ref="B2:E19" xr:uid="{634BAD40-1A81-4480-A529-9C8EC5246070}"/>
  <tableColumns count="4">
    <tableColumn id="1" xr3:uid="{AC70FDA3-3441-47B4-A451-477251BB50FC}" name="ID" dataDxfId="31">
      <calculatedColumnFormula>B2+3</calculatedColumnFormula>
    </tableColumn>
    <tableColumn id="2" xr3:uid="{46DFE75E-956C-4498-BB51-AC536324DBD7}" name="Name"/>
    <tableColumn id="3" xr3:uid="{5E4E5867-78ED-4B7A-8ACE-5417BFEC3C8F}" name="Location" dataDxfId="30"/>
    <tableColumn id="4" xr3:uid="{459FED2F-8873-4809-8DC5-94D2F782C640}" name="Sales" dataDxfId="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7C76C-5A78-4ED2-81A0-FC021E6BBD25}" name="Table5" displayName="Table5" ref="B2:I14" totalsRowShown="0" headerRowDxfId="28" dataDxfId="27">
  <autoFilter ref="B2:I14" xr:uid="{BE27C76C-5A78-4ED2-81A0-FC021E6BBD25}"/>
  <tableColumns count="8">
    <tableColumn id="1" xr3:uid="{6D28859C-22B6-4230-BC0E-BD7DB7E82296}" name="Company" dataDxfId="26"/>
    <tableColumn id="2" xr3:uid="{073152DC-1B9A-4F47-87BC-89EA3C90834B}" name="ID Number" dataDxfId="25"/>
    <tableColumn id="3" xr3:uid="{4E58ACD1-C365-40A7-8779-55F7E688C7EC}" name="Date" dataDxfId="24"/>
    <tableColumn id="7" xr3:uid="{91360BEC-634D-4A40-9688-234D9F690548}" name="Year" dataDxfId="23">
      <calculatedColumnFormula>YEAR(D3)</calculatedColumnFormula>
    </tableColumn>
    <tableColumn id="4" xr3:uid="{B3B4EBFA-041C-48A3-BC50-4E95580B9F49}" name="Month" dataDxfId="22" dataCellStyle="Comma">
      <calculatedColumnFormula>MONTH(D3)</calculatedColumnFormula>
    </tableColumn>
    <tableColumn id="9" xr3:uid="{9A486316-9295-45DC-B3EE-11FFDD6D4740}" name="DAY" dataDxfId="21" dataCellStyle="Comma">
      <calculatedColumnFormula>DAY(Table5[[#This Row],[Date]])</calculatedColumnFormula>
    </tableColumn>
    <tableColumn id="5" xr3:uid="{E60DE6B3-DC64-41E5-909A-3B087DBC23FA}" name="Sales" dataDxfId="20"/>
    <tableColumn id="6" xr3:uid="{2B7D0130-CEFB-4014-BDF3-08ADDC3883CD}" name="Commission" dataDxfId="19">
      <calculatedColumnFormula>H3*0.2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DFD565-D93A-42D3-8E6C-F87E37BADC53}" name="Table4" displayName="Table4" ref="B4:C14" totalsRowShown="0">
  <autoFilter ref="B4:C14" xr:uid="{BDDFD565-D93A-42D3-8E6C-F87E37BADC53}"/>
  <tableColumns count="2">
    <tableColumn id="1" xr3:uid="{E07AAEE5-A204-4720-8355-7AE339550C4B}" name="Figures in USD" dataDxfId="18"/>
    <tableColumn id="2" xr3:uid="{909C788E-B0D6-4F50-AFFF-E9A31EEBB048}" name="Sales" dataDxfId="1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194ACD-8C71-4597-BBC5-2D6741EC1ED7}" name="Table2" displayName="Table2" ref="B2:F24" totalsRowShown="0" headerRowDxfId="16" dataDxfId="15">
  <autoFilter ref="B2:F24" xr:uid="{71194ACD-8C71-4597-BBC5-2D6741EC1ED7}"/>
  <tableColumns count="5">
    <tableColumn id="1" xr3:uid="{7C758C6C-B396-456D-A0AE-AA81628D0561}" name="ID Number" dataDxfId="14"/>
    <tableColumn id="2" xr3:uid="{81C2678D-8BD5-408B-8031-854DC98DA494}" name="Date" dataDxfId="13"/>
    <tableColumn id="3" xr3:uid="{3BD736A3-ABC7-43B8-A1CC-9FC24F592D34}" name="Sale Amount" dataDxfId="12"/>
    <tableColumn id="4" xr3:uid="{495C82F1-9E79-4E55-AED5-EA77DDE954BB}" name="Commission" dataDxfId="11">
      <calculatedColumnFormula>D3*0.2</calculatedColumnFormula>
    </tableColumn>
    <tableColumn id="5" xr3:uid="{E94A3534-EAF4-43D2-A8A8-B5E5A57724D7}" name="Salespers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27989F-5B6D-4159-ABFE-6125A682C6B2}" name="Table3" displayName="Table3" ref="B2:J11" totalsRowShown="0" headerRowDxfId="10" dataDxfId="9">
  <autoFilter ref="B2:J11" xr:uid="{6D27989F-5B6D-4159-ABFE-6125A682C6B2}"/>
  <tableColumns count="9">
    <tableColumn id="1" xr3:uid="{BF4B167B-65C7-410C-80B1-21CF0F5042BB}" name="Regional Sales" dataDxfId="8"/>
    <tableColumn id="2" xr3:uid="{E52C5FB3-6379-4470-BD62-124C9C75E18C}" name="January" dataDxfId="7"/>
    <tableColumn id="3" xr3:uid="{AA8E3C31-5F2F-4749-B650-8113787A66E1}" name="February" dataDxfId="6"/>
    <tableColumn id="4" xr3:uid="{AA32F87D-2650-42E9-AD46-CD99FA205A3B}" name="March" dataDxfId="5"/>
    <tableColumn id="5" xr3:uid="{C86C21D1-753C-40B7-AF05-BD14F21C1A4A}" name="April" dataDxfId="4"/>
    <tableColumn id="6" xr3:uid="{84A005A7-4E1C-432A-8EC0-080A06EF495D}" name="May" dataDxfId="3"/>
    <tableColumn id="7" xr3:uid="{F9F4CEF2-FD0D-45AA-B951-91BE0340C372}" name="June" dataDxfId="2"/>
    <tableColumn id="8" xr3:uid="{F1AE9543-11F3-4EF3-BD84-5E4EC22919DF}" name="July" dataDxfId="1"/>
    <tableColumn id="9" xr3:uid="{3FD2932E-53E7-4C84-B130-9B36183F85A6}" name="Augu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CE3D-E5B1-4B35-825E-C1759470841F}">
  <dimension ref="B2:J15"/>
  <sheetViews>
    <sheetView workbookViewId="0">
      <selection activeCell="G18" sqref="G18"/>
    </sheetView>
  </sheetViews>
  <sheetFormatPr defaultRowHeight="15"/>
  <cols>
    <col min="2" max="2" width="24.5703125" bestFit="1" customWidth="1"/>
    <col min="3" max="3" width="9" bestFit="1" customWidth="1"/>
    <col min="4" max="5" width="9.7109375" bestFit="1" customWidth="1"/>
    <col min="6" max="6" width="6.85546875" bestFit="1" customWidth="1"/>
    <col min="7" max="7" width="7.5703125" bestFit="1" customWidth="1"/>
    <col min="8" max="8" width="6.7109375" bestFit="1" customWidth="1"/>
    <col min="9" max="9" width="6.140625" bestFit="1" customWidth="1"/>
    <col min="10" max="10" width="7.140625" bestFit="1" customWidth="1"/>
  </cols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15.75" thickBot="1">
      <c r="B3" s="2" t="s">
        <v>1</v>
      </c>
      <c r="C3" s="3">
        <v>44562</v>
      </c>
      <c r="D3" s="3">
        <f>EDATE(C3,1)</f>
        <v>44593</v>
      </c>
      <c r="E3" s="3">
        <f t="shared" ref="E3:J3" si="0">EDATE(D3,1)</f>
        <v>44621</v>
      </c>
      <c r="F3" s="3">
        <f>EDATE(E3,1)</f>
        <v>44652</v>
      </c>
      <c r="G3" s="3">
        <f t="shared" si="0"/>
        <v>44682</v>
      </c>
      <c r="H3" s="3">
        <f t="shared" si="0"/>
        <v>44713</v>
      </c>
      <c r="I3" s="3">
        <f t="shared" si="0"/>
        <v>44743</v>
      </c>
      <c r="J3" s="3">
        <f t="shared" si="0"/>
        <v>44774</v>
      </c>
    </row>
    <row r="4" spans="2:10">
      <c r="B4" s="4" t="s">
        <v>2</v>
      </c>
      <c r="C4" s="4"/>
      <c r="D4" s="4"/>
      <c r="E4" s="4"/>
      <c r="F4" s="4"/>
      <c r="G4" s="4"/>
    </row>
    <row r="5" spans="2:10">
      <c r="B5" s="5" t="s">
        <v>3</v>
      </c>
      <c r="C5" s="6">
        <v>215660</v>
      </c>
      <c r="D5" s="6">
        <v>237226.00000000003</v>
      </c>
      <c r="E5" s="6">
        <v>260948.60000000006</v>
      </c>
      <c r="F5" s="6"/>
      <c r="G5" s="6"/>
      <c r="H5" s="6"/>
      <c r="I5" s="6"/>
      <c r="J5" s="6"/>
    </row>
    <row r="6" spans="2:10">
      <c r="B6" s="7" t="s">
        <v>4</v>
      </c>
      <c r="C6" s="8">
        <v>23722.6</v>
      </c>
      <c r="D6" s="8">
        <v>26094.860000000004</v>
      </c>
      <c r="E6" s="8">
        <v>28704.346000000009</v>
      </c>
      <c r="F6" s="8"/>
      <c r="G6" s="8"/>
      <c r="H6" s="8"/>
      <c r="I6" s="8"/>
      <c r="J6" s="8"/>
    </row>
    <row r="7" spans="2:10">
      <c r="B7" s="9" t="s">
        <v>5</v>
      </c>
      <c r="C7" s="10">
        <f>SUM(C5:C6)</f>
        <v>239382.6</v>
      </c>
      <c r="D7" s="10">
        <f t="shared" ref="D7:J7" si="1">SUM(D5:D6)</f>
        <v>263320.86000000004</v>
      </c>
      <c r="E7" s="10">
        <f t="shared" si="1"/>
        <v>289652.94600000005</v>
      </c>
      <c r="F7" s="10">
        <f t="shared" si="1"/>
        <v>0</v>
      </c>
      <c r="G7" s="10">
        <f t="shared" si="1"/>
        <v>0</v>
      </c>
      <c r="H7" s="10">
        <f t="shared" si="1"/>
        <v>0</v>
      </c>
      <c r="I7" s="10">
        <f t="shared" si="1"/>
        <v>0</v>
      </c>
      <c r="J7" s="10">
        <f t="shared" si="1"/>
        <v>0</v>
      </c>
    </row>
    <row r="8" spans="2:10">
      <c r="B8" s="4" t="s">
        <v>6</v>
      </c>
      <c r="C8" s="4"/>
      <c r="D8" s="4"/>
      <c r="E8" s="4"/>
      <c r="F8" s="4"/>
      <c r="G8" s="4"/>
      <c r="H8" s="4"/>
      <c r="I8" s="4"/>
      <c r="J8" s="4"/>
    </row>
    <row r="9" spans="2:10">
      <c r="B9" s="5" t="s">
        <v>7</v>
      </c>
      <c r="C9" s="6">
        <v>-69011.199999999997</v>
      </c>
      <c r="D9" s="6">
        <v>-88593</v>
      </c>
      <c r="E9" s="6">
        <v>-130474.30000000003</v>
      </c>
      <c r="F9" s="6"/>
      <c r="G9" s="6"/>
      <c r="H9" s="6"/>
      <c r="I9" s="6"/>
      <c r="J9" s="6"/>
    </row>
    <row r="10" spans="2:10">
      <c r="B10" s="5" t="s">
        <v>8</v>
      </c>
      <c r="C10" s="6">
        <v>-12939.6</v>
      </c>
      <c r="D10" s="6">
        <v>-14233.560000000001</v>
      </c>
      <c r="E10" s="6">
        <v>-15656.916000000003</v>
      </c>
      <c r="F10" s="6"/>
      <c r="G10" s="6"/>
      <c r="H10" s="6"/>
      <c r="I10" s="6"/>
      <c r="J10" s="6"/>
    </row>
    <row r="11" spans="2:10">
      <c r="B11" s="5" t="s">
        <v>9</v>
      </c>
      <c r="C11" s="6">
        <v>-4313.2</v>
      </c>
      <c r="D11" s="6">
        <v>-4744.5200000000004</v>
      </c>
      <c r="E11" s="6">
        <v>-5218.9720000000016</v>
      </c>
      <c r="F11" s="6"/>
      <c r="G11" s="6"/>
      <c r="H11" s="6"/>
      <c r="I11" s="6"/>
      <c r="J11" s="6"/>
    </row>
    <row r="12" spans="2:10">
      <c r="B12" s="11" t="s">
        <v>10</v>
      </c>
      <c r="C12" s="12">
        <v>-86264</v>
      </c>
      <c r="D12" s="12">
        <v>-107571.08</v>
      </c>
      <c r="E12" s="12">
        <v>-151350.18800000005</v>
      </c>
      <c r="F12" s="12"/>
      <c r="G12" s="12"/>
      <c r="H12" s="12"/>
      <c r="I12" s="12"/>
      <c r="J12" s="12"/>
    </row>
    <row r="13" spans="2:10">
      <c r="B13" s="9" t="s">
        <v>11</v>
      </c>
      <c r="C13" s="10">
        <f>C7+C12</f>
        <v>153118.6</v>
      </c>
      <c r="D13" s="10">
        <f>D7+D12</f>
        <v>155749.78000000003</v>
      </c>
      <c r="E13" s="10">
        <f>E7+E12</f>
        <v>138302.758</v>
      </c>
      <c r="F13" s="10">
        <f t="shared" ref="F13:J13" si="2">F7+F12</f>
        <v>0</v>
      </c>
      <c r="G13" s="10">
        <f t="shared" si="2"/>
        <v>0</v>
      </c>
      <c r="H13" s="10">
        <f t="shared" si="2"/>
        <v>0</v>
      </c>
      <c r="I13" s="10">
        <f t="shared" si="2"/>
        <v>0</v>
      </c>
      <c r="J13" s="10">
        <f t="shared" si="2"/>
        <v>0</v>
      </c>
    </row>
    <row r="14" spans="2:10">
      <c r="B14" s="9"/>
      <c r="C14" s="10"/>
      <c r="D14" s="10"/>
      <c r="E14" s="10"/>
      <c r="F14" s="10"/>
      <c r="G14" s="10"/>
      <c r="H14" s="10"/>
      <c r="I14" s="10"/>
      <c r="J14" s="10"/>
    </row>
    <row r="15" spans="2:10">
      <c r="B15" s="13" t="s">
        <v>12</v>
      </c>
      <c r="C15" s="14">
        <f>IFERROR(C13/C7, "")</f>
        <v>0.63963963963963966</v>
      </c>
      <c r="D15" s="14">
        <f t="shared" ref="D15:J15" si="3">IFERROR(D13/D7, "")</f>
        <v>0.59148287758136597</v>
      </c>
      <c r="E15" s="14">
        <f t="shared" si="3"/>
        <v>0.47747747747747737</v>
      </c>
      <c r="F15" s="14" t="str">
        <f t="shared" si="3"/>
        <v/>
      </c>
      <c r="G15" s="14" t="str">
        <f t="shared" si="3"/>
        <v/>
      </c>
      <c r="H15" s="14" t="str">
        <f t="shared" si="3"/>
        <v/>
      </c>
      <c r="I15" s="14" t="str">
        <f t="shared" si="3"/>
        <v/>
      </c>
      <c r="J15" s="14" t="str">
        <f t="shared" si="3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8D10-3147-4909-9231-F00726745FF7}">
  <dimension ref="B2:C12"/>
  <sheetViews>
    <sheetView workbookViewId="0">
      <selection activeCell="E17" sqref="E17"/>
    </sheetView>
  </sheetViews>
  <sheetFormatPr defaultRowHeight="15"/>
  <cols>
    <col min="3" max="3" width="13.7109375" style="30" customWidth="1"/>
  </cols>
  <sheetData>
    <row r="2" spans="2:3" ht="15.75">
      <c r="B2" s="15" t="s">
        <v>13</v>
      </c>
      <c r="C2" s="31" t="s">
        <v>14</v>
      </c>
    </row>
    <row r="3" spans="2:3">
      <c r="B3" cm="1">
        <f t="array" ref="B3:B12">_xlfn.SEQUENCE(10)</f>
        <v>1</v>
      </c>
      <c r="C3" s="30" cm="1">
        <f t="array" aca="1" ref="C3:C12" ca="1">_xlfn.SEQUENCE(10,1,NOW(),1)</f>
        <v>45533.71872326389</v>
      </c>
    </row>
    <row r="4" spans="2:3">
      <c r="B4">
        <v>2</v>
      </c>
      <c r="C4" s="30">
        <f ca="1"/>
        <v>45534.71872326389</v>
      </c>
    </row>
    <row r="5" spans="2:3">
      <c r="B5">
        <v>3</v>
      </c>
      <c r="C5" s="30">
        <f ca="1"/>
        <v>45535.71872326389</v>
      </c>
    </row>
    <row r="6" spans="2:3">
      <c r="B6">
        <v>4</v>
      </c>
      <c r="C6" s="30">
        <f ca="1"/>
        <v>45536.71872326389</v>
      </c>
    </row>
    <row r="7" spans="2:3">
      <c r="B7">
        <v>5</v>
      </c>
      <c r="C7" s="30">
        <f ca="1"/>
        <v>45537.71872326389</v>
      </c>
    </row>
    <row r="8" spans="2:3">
      <c r="B8">
        <v>6</v>
      </c>
      <c r="C8" s="30">
        <f ca="1"/>
        <v>45538.71872326389</v>
      </c>
    </row>
    <row r="9" spans="2:3">
      <c r="B9">
        <v>7</v>
      </c>
      <c r="C9" s="30">
        <f ca="1"/>
        <v>45539.71872326389</v>
      </c>
    </row>
    <row r="10" spans="2:3">
      <c r="B10">
        <v>8</v>
      </c>
      <c r="C10" s="30">
        <f ca="1"/>
        <v>45540.71872326389</v>
      </c>
    </row>
    <row r="11" spans="2:3">
      <c r="B11">
        <v>9</v>
      </c>
      <c r="C11" s="30">
        <f ca="1"/>
        <v>45541.71872326389</v>
      </c>
    </row>
    <row r="12" spans="2:3">
      <c r="B12">
        <v>10</v>
      </c>
      <c r="C12" s="30">
        <f ca="1"/>
        <v>45542.71872326389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2002-B9F3-4371-9E08-0FE9A8BC3C5C}">
  <dimension ref="B2:J22"/>
  <sheetViews>
    <sheetView workbookViewId="0">
      <selection activeCell="J3" sqref="J3:J22"/>
    </sheetView>
  </sheetViews>
  <sheetFormatPr defaultRowHeight="15"/>
  <cols>
    <col min="2" max="2" width="7.5703125" bestFit="1" customWidth="1"/>
    <col min="3" max="3" width="9.7109375" bestFit="1" customWidth="1"/>
    <col min="4" max="4" width="10.140625" bestFit="1" customWidth="1"/>
    <col min="5" max="5" width="13.7109375" bestFit="1" customWidth="1"/>
    <col min="6" max="6" width="9.28515625" bestFit="1" customWidth="1"/>
    <col min="7" max="7" width="13.42578125" bestFit="1" customWidth="1"/>
    <col min="8" max="8" width="10.42578125" bestFit="1" customWidth="1"/>
    <col min="10" max="10" width="16.7109375" bestFit="1" customWidth="1"/>
  </cols>
  <sheetData>
    <row r="2" spans="2:10" ht="15.75">
      <c r="B2" s="16" t="s">
        <v>15</v>
      </c>
      <c r="C2" s="16" t="s">
        <v>16</v>
      </c>
      <c r="D2" s="16" t="s">
        <v>17</v>
      </c>
      <c r="E2" s="16" t="s">
        <v>18</v>
      </c>
      <c r="F2" s="16" t="s">
        <v>19</v>
      </c>
      <c r="G2" s="16" t="s">
        <v>20</v>
      </c>
      <c r="H2" s="16" t="s">
        <v>21</v>
      </c>
      <c r="J2" s="16" t="s">
        <v>22</v>
      </c>
    </row>
    <row r="3" spans="2:10">
      <c r="B3" s="17">
        <v>1295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122.79</v>
      </c>
      <c r="J3" s="18" t="str">
        <f>_xlfn.CONCAT(Table7[[#This Row],[City]],"&amp;",Table7[[#This Row],[Country]])</f>
        <v>London&amp;UK</v>
      </c>
    </row>
    <row r="4" spans="2:10">
      <c r="B4" s="17">
        <f>B3+3</f>
        <v>1298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204.62</v>
      </c>
      <c r="J4" s="18" t="str">
        <f>_xlfn.CONCAT(Table7[[#This Row],[City]],"&amp;",Table7[[#This Row],[Country]])</f>
        <v>Madrid&amp;Spain</v>
      </c>
    </row>
    <row r="5" spans="2:10">
      <c r="B5" s="17">
        <f t="shared" ref="B5:B22" si="0">B4+3</f>
        <v>1301</v>
      </c>
      <c r="C5" t="s">
        <v>33</v>
      </c>
      <c r="D5" t="s">
        <v>34</v>
      </c>
      <c r="E5" t="s">
        <v>25</v>
      </c>
      <c r="F5" t="s">
        <v>35</v>
      </c>
      <c r="G5" t="s">
        <v>36</v>
      </c>
      <c r="H5">
        <v>122.76</v>
      </c>
      <c r="J5" s="18" t="str">
        <f>_xlfn.CONCAT(Table7[[#This Row],[City]],"&amp;",Table7[[#This Row],[Country]])</f>
        <v>Tampa&amp;USA</v>
      </c>
    </row>
    <row r="6" spans="2:10">
      <c r="B6" s="17">
        <f t="shared" si="0"/>
        <v>1304</v>
      </c>
      <c r="C6" t="s">
        <v>37</v>
      </c>
      <c r="D6" t="s">
        <v>38</v>
      </c>
      <c r="E6" t="s">
        <v>25</v>
      </c>
      <c r="F6" t="s">
        <v>39</v>
      </c>
      <c r="G6" t="s">
        <v>40</v>
      </c>
      <c r="H6">
        <v>81.599999999999994</v>
      </c>
      <c r="J6" s="18" t="str">
        <f>_xlfn.CONCAT(Table7[[#This Row],[City]],"&amp;",Table7[[#This Row],[Country]])</f>
        <v>Tokyo&amp;Japan</v>
      </c>
    </row>
    <row r="7" spans="2:10">
      <c r="B7" s="17">
        <f t="shared" si="0"/>
        <v>1307</v>
      </c>
      <c r="C7" t="s">
        <v>41</v>
      </c>
      <c r="D7" t="s">
        <v>42</v>
      </c>
      <c r="E7" t="s">
        <v>43</v>
      </c>
      <c r="F7" t="s">
        <v>26</v>
      </c>
      <c r="G7" t="s">
        <v>27</v>
      </c>
      <c r="H7">
        <v>203.79</v>
      </c>
      <c r="J7" s="18" t="str">
        <f>_xlfn.CONCAT(Table7[[#This Row],[City]],"&amp;",Table7[[#This Row],[Country]])</f>
        <v>London&amp;UK</v>
      </c>
    </row>
    <row r="8" spans="2:10">
      <c r="B8" s="17">
        <f t="shared" si="0"/>
        <v>1310</v>
      </c>
      <c r="C8" t="s">
        <v>44</v>
      </c>
      <c r="D8" t="s">
        <v>45</v>
      </c>
      <c r="E8" t="s">
        <v>46</v>
      </c>
      <c r="F8" t="s">
        <v>26</v>
      </c>
      <c r="G8" t="s">
        <v>27</v>
      </c>
      <c r="H8">
        <v>122.77</v>
      </c>
      <c r="J8" s="18" t="str">
        <f>_xlfn.CONCAT(Table7[[#This Row],[City]],"&amp;",Table7[[#This Row],[Country]])</f>
        <v>London&amp;UK</v>
      </c>
    </row>
    <row r="9" spans="2:10">
      <c r="B9" s="17">
        <f t="shared" si="0"/>
        <v>1313</v>
      </c>
      <c r="C9" t="s">
        <v>47</v>
      </c>
      <c r="D9" t="s">
        <v>48</v>
      </c>
      <c r="E9" t="s">
        <v>46</v>
      </c>
      <c r="F9" t="s">
        <v>49</v>
      </c>
      <c r="G9" t="s">
        <v>50</v>
      </c>
      <c r="H9">
        <v>123.96</v>
      </c>
      <c r="J9" s="18" t="str">
        <f>_xlfn.CONCAT(Table7[[#This Row],[City]],"&amp;",Table7[[#This Row],[Country]])</f>
        <v>Berlin&amp;Germany</v>
      </c>
    </row>
    <row r="10" spans="2:10">
      <c r="B10" s="17">
        <f t="shared" si="0"/>
        <v>1316</v>
      </c>
      <c r="C10" t="s">
        <v>51</v>
      </c>
      <c r="D10" t="s">
        <v>52</v>
      </c>
      <c r="E10" t="s">
        <v>43</v>
      </c>
      <c r="F10" t="s">
        <v>49</v>
      </c>
      <c r="G10" t="s">
        <v>50</v>
      </c>
      <c r="H10">
        <v>206.97</v>
      </c>
      <c r="J10" s="18" t="str">
        <f>_xlfn.CONCAT(Table7[[#This Row],[City]],"&amp;",Table7[[#This Row],[Country]])</f>
        <v>Berlin&amp;Germany</v>
      </c>
    </row>
    <row r="11" spans="2:10">
      <c r="B11" s="17">
        <f t="shared" si="0"/>
        <v>1319</v>
      </c>
      <c r="C11" t="s">
        <v>53</v>
      </c>
      <c r="D11" t="s">
        <v>54</v>
      </c>
      <c r="E11" t="s">
        <v>43</v>
      </c>
      <c r="F11" t="s">
        <v>31</v>
      </c>
      <c r="G11" t="s">
        <v>32</v>
      </c>
      <c r="H11">
        <v>207.14</v>
      </c>
      <c r="J11" s="18" t="str">
        <f>_xlfn.CONCAT(Table7[[#This Row],[City]],"&amp;",Table7[[#This Row],[Country]])</f>
        <v>Madrid&amp;Spain</v>
      </c>
    </row>
    <row r="12" spans="2:10">
      <c r="B12" s="17">
        <f t="shared" si="0"/>
        <v>1322</v>
      </c>
      <c r="C12" t="s">
        <v>55</v>
      </c>
      <c r="D12" t="s">
        <v>56</v>
      </c>
      <c r="E12" t="s">
        <v>46</v>
      </c>
      <c r="F12" t="s">
        <v>49</v>
      </c>
      <c r="G12" t="s">
        <v>50</v>
      </c>
      <c r="H12">
        <v>122.79</v>
      </c>
      <c r="J12" s="18" t="str">
        <f>_xlfn.CONCAT(Table7[[#This Row],[City]],"&amp;",Table7[[#This Row],[Country]])</f>
        <v>Berlin&amp;Germany</v>
      </c>
    </row>
    <row r="13" spans="2:10">
      <c r="B13" s="17">
        <f t="shared" si="0"/>
        <v>1325</v>
      </c>
      <c r="C13" t="s">
        <v>57</v>
      </c>
      <c r="D13" t="s">
        <v>58</v>
      </c>
      <c r="E13" t="s">
        <v>43</v>
      </c>
      <c r="F13" t="s">
        <v>49</v>
      </c>
      <c r="G13" t="s">
        <v>50</v>
      </c>
      <c r="H13">
        <v>122.76</v>
      </c>
      <c r="J13" s="18" t="str">
        <f>_xlfn.CONCAT(Table7[[#This Row],[City]],"&amp;",Table7[[#This Row],[Country]])</f>
        <v>Berlin&amp;Germany</v>
      </c>
    </row>
    <row r="14" spans="2:10">
      <c r="B14" s="17">
        <f t="shared" si="0"/>
        <v>1328</v>
      </c>
      <c r="C14" t="s">
        <v>59</v>
      </c>
      <c r="D14" t="s">
        <v>60</v>
      </c>
      <c r="E14" t="s">
        <v>46</v>
      </c>
      <c r="F14" t="s">
        <v>31</v>
      </c>
      <c r="G14" t="s">
        <v>32</v>
      </c>
      <c r="H14">
        <v>81.599999999999994</v>
      </c>
      <c r="J14" s="18" t="str">
        <f>_xlfn.CONCAT(Table7[[#This Row],[City]],"&amp;",Table7[[#This Row],[Country]])</f>
        <v>Madrid&amp;Spain</v>
      </c>
    </row>
    <row r="15" spans="2:10">
      <c r="B15" s="17">
        <f t="shared" si="0"/>
        <v>1331</v>
      </c>
      <c r="C15" t="s">
        <v>61</v>
      </c>
      <c r="D15" t="s">
        <v>62</v>
      </c>
      <c r="E15" t="s">
        <v>46</v>
      </c>
      <c r="F15" t="s">
        <v>63</v>
      </c>
      <c r="G15" t="s">
        <v>64</v>
      </c>
      <c r="H15">
        <v>54.67</v>
      </c>
      <c r="J15" s="18" t="str">
        <f>_xlfn.CONCAT(Table7[[#This Row],[City]],"&amp;",Table7[[#This Row],[Country]])</f>
        <v>Paris&amp;France</v>
      </c>
    </row>
    <row r="16" spans="2:10">
      <c r="B16" s="17">
        <f t="shared" si="0"/>
        <v>1334</v>
      </c>
      <c r="C16" t="s">
        <v>65</v>
      </c>
      <c r="D16" t="s">
        <v>66</v>
      </c>
      <c r="E16" t="s">
        <v>67</v>
      </c>
      <c r="F16" t="s">
        <v>63</v>
      </c>
      <c r="G16" t="s">
        <v>64</v>
      </c>
      <c r="H16">
        <v>203.79</v>
      </c>
      <c r="J16" s="18" t="str">
        <f>_xlfn.CONCAT(Table7[[#This Row],[City]],"&amp;",Table7[[#This Row],[Country]])</f>
        <v>Paris&amp;France</v>
      </c>
    </row>
    <row r="17" spans="2:10">
      <c r="B17" s="17">
        <f t="shared" si="0"/>
        <v>1337</v>
      </c>
      <c r="C17" t="s">
        <v>68</v>
      </c>
      <c r="D17" t="s">
        <v>69</v>
      </c>
      <c r="E17" t="s">
        <v>70</v>
      </c>
      <c r="F17" t="s">
        <v>63</v>
      </c>
      <c r="G17" t="s">
        <v>64</v>
      </c>
      <c r="H17">
        <v>123.96</v>
      </c>
      <c r="J17" s="18" t="str">
        <f>_xlfn.CONCAT(Table7[[#This Row],[City]],"&amp;",Table7[[#This Row],[Country]])</f>
        <v>Paris&amp;France</v>
      </c>
    </row>
    <row r="18" spans="2:10">
      <c r="B18" s="17">
        <f t="shared" si="0"/>
        <v>1340</v>
      </c>
      <c r="C18" t="s">
        <v>71</v>
      </c>
      <c r="D18" t="s">
        <v>72</v>
      </c>
      <c r="E18" t="s">
        <v>73</v>
      </c>
      <c r="F18" t="s">
        <v>63</v>
      </c>
      <c r="G18" t="s">
        <v>64</v>
      </c>
      <c r="H18">
        <v>206.97</v>
      </c>
      <c r="J18" s="18" t="str">
        <f>_xlfn.CONCAT(Table7[[#This Row],[City]],"&amp;",Table7[[#This Row],[Country]])</f>
        <v>Paris&amp;France</v>
      </c>
    </row>
    <row r="19" spans="2:10">
      <c r="B19" s="17">
        <f t="shared" si="0"/>
        <v>1343</v>
      </c>
      <c r="C19" t="s">
        <v>74</v>
      </c>
      <c r="D19" t="s">
        <v>75</v>
      </c>
      <c r="E19" t="s">
        <v>46</v>
      </c>
      <c r="F19" t="s">
        <v>39</v>
      </c>
      <c r="G19" t="s">
        <v>40</v>
      </c>
      <c r="H19">
        <v>207.14</v>
      </c>
      <c r="J19" s="18" t="str">
        <f>_xlfn.CONCAT(Table7[[#This Row],[City]],"&amp;",Table7[[#This Row],[Country]])</f>
        <v>Tokyo&amp;Japan</v>
      </c>
    </row>
    <row r="20" spans="2:10">
      <c r="B20" s="17">
        <f t="shared" si="0"/>
        <v>1346</v>
      </c>
      <c r="C20" t="s">
        <v>76</v>
      </c>
      <c r="D20" t="s">
        <v>77</v>
      </c>
      <c r="E20" t="s">
        <v>25</v>
      </c>
      <c r="F20" t="s">
        <v>26</v>
      </c>
      <c r="G20" t="s">
        <v>27</v>
      </c>
      <c r="H20">
        <v>122.79</v>
      </c>
      <c r="J20" s="18" t="str">
        <f>_xlfn.CONCAT(Table7[[#This Row],[City]],"&amp;",Table7[[#This Row],[Country]])</f>
        <v>London&amp;UK</v>
      </c>
    </row>
    <row r="21" spans="2:10">
      <c r="B21" s="17">
        <f t="shared" si="0"/>
        <v>1349</v>
      </c>
      <c r="C21" t="s">
        <v>78</v>
      </c>
      <c r="D21" t="s">
        <v>79</v>
      </c>
      <c r="E21" t="s">
        <v>80</v>
      </c>
      <c r="F21" t="s">
        <v>39</v>
      </c>
      <c r="G21" t="s">
        <v>40</v>
      </c>
      <c r="H21">
        <v>122.76</v>
      </c>
      <c r="J21" s="18" t="str">
        <f>_xlfn.CONCAT(Table7[[#This Row],[City]],"&amp;",Table7[[#This Row],[Country]])</f>
        <v>Tokyo&amp;Japan</v>
      </c>
    </row>
    <row r="22" spans="2:10">
      <c r="B22" s="17">
        <f t="shared" si="0"/>
        <v>1352</v>
      </c>
      <c r="C22" t="s">
        <v>81</v>
      </c>
      <c r="D22" t="s">
        <v>82</v>
      </c>
      <c r="E22" t="s">
        <v>80</v>
      </c>
      <c r="F22" t="s">
        <v>31</v>
      </c>
      <c r="G22" t="s">
        <v>32</v>
      </c>
      <c r="H22">
        <v>81.599999999999994</v>
      </c>
      <c r="J22" s="18" t="str">
        <f>_xlfn.CONCAT(Table7[[#This Row],[City]],"&amp;",Table7[[#This Row],[Country]])</f>
        <v>Madrid&amp;Spain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800A-425B-4349-91DD-37B5CAF6F807}">
  <dimension ref="B2:I19"/>
  <sheetViews>
    <sheetView workbookViewId="0">
      <selection activeCell="I4" sqref="I4"/>
    </sheetView>
  </sheetViews>
  <sheetFormatPr defaultRowHeight="15"/>
  <cols>
    <col min="3" max="3" width="11.28515625" bestFit="1" customWidth="1"/>
    <col min="4" max="4" width="14" bestFit="1" customWidth="1"/>
  </cols>
  <sheetData>
    <row r="2" spans="2:9" ht="15.75">
      <c r="B2" s="16" t="s">
        <v>15</v>
      </c>
      <c r="C2" s="16" t="s">
        <v>83</v>
      </c>
      <c r="D2" s="16" t="s">
        <v>84</v>
      </c>
      <c r="E2" s="16" t="s">
        <v>85</v>
      </c>
      <c r="G2" s="16" t="s">
        <v>103</v>
      </c>
      <c r="I2" s="16" t="s">
        <v>103</v>
      </c>
    </row>
    <row r="3" spans="2:9">
      <c r="B3" s="17">
        <v>1295</v>
      </c>
      <c r="C3" t="s">
        <v>52</v>
      </c>
      <c r="D3" s="17" t="s">
        <v>86</v>
      </c>
      <c r="E3" s="19">
        <v>5436.33</v>
      </c>
      <c r="G3" t="str">
        <f>LEFT(Table6[[#This Row],[Location]],2)</f>
        <v>AL</v>
      </c>
      <c r="I3" t="str">
        <f>MID(Table6[[#This Row],[Location]],2,5)</f>
        <v>L 350</v>
      </c>
    </row>
    <row r="4" spans="2:9">
      <c r="B4" s="17">
        <f>B3+3</f>
        <v>1298</v>
      </c>
      <c r="C4" t="s">
        <v>54</v>
      </c>
      <c r="D4" s="17" t="s">
        <v>87</v>
      </c>
      <c r="E4" s="19">
        <v>6197.4161999999997</v>
      </c>
      <c r="G4" t="str">
        <f>LEFT(Table6[[#This Row],[Location]],2)</f>
        <v>AK</v>
      </c>
      <c r="I4" t="str">
        <f>MID(Table6[[#This Row],[Location]],2,5)</f>
        <v>K 995</v>
      </c>
    </row>
    <row r="5" spans="2:9">
      <c r="B5" s="17">
        <f t="shared" ref="B5:B19" si="0">B4+3</f>
        <v>1301</v>
      </c>
      <c r="C5" t="s">
        <v>56</v>
      </c>
      <c r="D5" s="17" t="s">
        <v>88</v>
      </c>
      <c r="E5" s="19">
        <v>7065.0544679999994</v>
      </c>
      <c r="G5" t="str">
        <f>LEFT(Table6[[#This Row],[Location]],2)</f>
        <v>CA</v>
      </c>
      <c r="I5" t="str">
        <f>MID(Table6[[#This Row],[Location]],2,5)</f>
        <v>A 961</v>
      </c>
    </row>
    <row r="6" spans="2:9">
      <c r="B6" s="17">
        <f t="shared" si="0"/>
        <v>1304</v>
      </c>
      <c r="C6" t="s">
        <v>58</v>
      </c>
      <c r="D6" s="17" t="s">
        <v>89</v>
      </c>
      <c r="E6" s="19">
        <v>8054.1620935199981</v>
      </c>
      <c r="G6" t="str">
        <f>LEFT(Table6[[#This Row],[Location]],2)</f>
        <v>CT</v>
      </c>
      <c r="I6" t="str">
        <f>MID(Table6[[#This Row],[Location]],2,5)</f>
        <v>T 060</v>
      </c>
    </row>
    <row r="7" spans="2:9">
      <c r="B7" s="17">
        <f t="shared" si="0"/>
        <v>1307</v>
      </c>
      <c r="C7" t="s">
        <v>60</v>
      </c>
      <c r="D7" s="17" t="s">
        <v>90</v>
      </c>
      <c r="E7" s="19">
        <v>9181.7447866127968</v>
      </c>
      <c r="G7" t="str">
        <f>LEFT(Table6[[#This Row],[Location]],2)</f>
        <v>DE</v>
      </c>
      <c r="I7" t="str">
        <f>MID(Table6[[#This Row],[Location]],2,5)</f>
        <v>E 197</v>
      </c>
    </row>
    <row r="8" spans="2:9">
      <c r="B8" s="17">
        <f t="shared" si="0"/>
        <v>1310</v>
      </c>
      <c r="C8" t="s">
        <v>62</v>
      </c>
      <c r="D8" s="17" t="s">
        <v>91</v>
      </c>
      <c r="E8" s="19">
        <v>10467.189056738587</v>
      </c>
      <c r="G8" t="str">
        <f>LEFT(Table6[[#This Row],[Location]],2)</f>
        <v>FL</v>
      </c>
      <c r="I8" t="str">
        <f>MID(Table6[[#This Row],[Location]],2,5)</f>
        <v>L 320</v>
      </c>
    </row>
    <row r="9" spans="2:9">
      <c r="B9" s="17">
        <f t="shared" si="0"/>
        <v>1313</v>
      </c>
      <c r="C9" t="s">
        <v>66</v>
      </c>
      <c r="D9" s="17" t="s">
        <v>92</v>
      </c>
      <c r="E9" s="19">
        <v>2446.3485000000001</v>
      </c>
      <c r="G9" t="str">
        <f>LEFT(Table6[[#This Row],[Location]],2)</f>
        <v>GA</v>
      </c>
      <c r="I9" t="str">
        <f>MID(Table6[[#This Row],[Location]],2,5)</f>
        <v>A 399</v>
      </c>
    </row>
    <row r="10" spans="2:9">
      <c r="B10" s="17">
        <f t="shared" si="0"/>
        <v>1316</v>
      </c>
      <c r="C10" t="s">
        <v>69</v>
      </c>
      <c r="D10" s="17" t="s">
        <v>93</v>
      </c>
      <c r="E10" s="19">
        <v>2690.9833500000004</v>
      </c>
      <c r="G10" t="str">
        <f>LEFT(Table6[[#This Row],[Location]],2)</f>
        <v>HI</v>
      </c>
      <c r="I10" t="str">
        <f>MID(Table6[[#This Row],[Location]],2,5)</f>
        <v>I 967</v>
      </c>
    </row>
    <row r="11" spans="2:9">
      <c r="B11" s="17">
        <f t="shared" si="0"/>
        <v>1319</v>
      </c>
      <c r="C11" t="s">
        <v>72</v>
      </c>
      <c r="D11" s="17" t="s">
        <v>94</v>
      </c>
      <c r="E11" s="19">
        <v>2960.0816850000001</v>
      </c>
      <c r="G11" t="str">
        <f>LEFT(Table6[[#This Row],[Location]],2)</f>
        <v>ID</v>
      </c>
      <c r="I11" t="str">
        <f>MID(Table6[[#This Row],[Location]],2,5)</f>
        <v>D 832</v>
      </c>
    </row>
    <row r="12" spans="2:9">
      <c r="B12" s="17">
        <f t="shared" si="0"/>
        <v>1322</v>
      </c>
      <c r="C12" t="s">
        <v>75</v>
      </c>
      <c r="D12" s="17" t="s">
        <v>95</v>
      </c>
      <c r="E12" s="19">
        <v>3256.0898535000001</v>
      </c>
      <c r="G12" t="str">
        <f>LEFT(Table6[[#This Row],[Location]],2)</f>
        <v>IL</v>
      </c>
      <c r="I12" t="str">
        <f>MID(Table6[[#This Row],[Location]],2,5)</f>
        <v>L 600</v>
      </c>
    </row>
    <row r="13" spans="2:9">
      <c r="B13" s="17">
        <f t="shared" si="0"/>
        <v>1325</v>
      </c>
      <c r="C13" t="s">
        <v>77</v>
      </c>
      <c r="D13" s="17" t="s">
        <v>96</v>
      </c>
      <c r="E13" s="19">
        <v>3581.6988388500008</v>
      </c>
      <c r="G13" t="str">
        <f>LEFT(Table6[[#This Row],[Location]],2)</f>
        <v>IN</v>
      </c>
      <c r="I13" t="str">
        <f>MID(Table6[[#This Row],[Location]],2,5)</f>
        <v>N 460</v>
      </c>
    </row>
    <row r="14" spans="2:9">
      <c r="B14" s="17">
        <f t="shared" si="0"/>
        <v>1328</v>
      </c>
      <c r="C14" t="s">
        <v>79</v>
      </c>
      <c r="D14" s="17" t="s">
        <v>97</v>
      </c>
      <c r="E14" s="19">
        <v>3939.8687227350015</v>
      </c>
      <c r="G14" t="str">
        <f>LEFT(Table6[[#This Row],[Location]],2)</f>
        <v>KS</v>
      </c>
      <c r="I14" t="str">
        <f>MID(Table6[[#This Row],[Location]],2,5)</f>
        <v>S 660</v>
      </c>
    </row>
    <row r="15" spans="2:9">
      <c r="B15" s="17">
        <f t="shared" si="0"/>
        <v>1331</v>
      </c>
      <c r="C15" t="s">
        <v>82</v>
      </c>
      <c r="D15" s="17" t="s">
        <v>98</v>
      </c>
      <c r="E15" s="19">
        <v>4333.855595008502</v>
      </c>
      <c r="G15" t="str">
        <f>LEFT(Table6[[#This Row],[Location]],2)</f>
        <v>ME</v>
      </c>
      <c r="I15" t="str">
        <f>MID(Table6[[#This Row],[Location]],2,5)</f>
        <v>E 039</v>
      </c>
    </row>
    <row r="16" spans="2:9">
      <c r="B16" s="17">
        <f t="shared" si="0"/>
        <v>1334</v>
      </c>
      <c r="C16" t="s">
        <v>34</v>
      </c>
      <c r="D16" s="17" t="s">
        <v>99</v>
      </c>
      <c r="E16" s="19">
        <v>4767.2411545093528</v>
      </c>
      <c r="G16" t="str">
        <f>LEFT(Table6[[#This Row],[Location]],2)</f>
        <v>MI</v>
      </c>
      <c r="I16" t="str">
        <f>MID(Table6[[#This Row],[Location]],2,5)</f>
        <v>I 480</v>
      </c>
    </row>
    <row r="17" spans="2:9">
      <c r="B17" s="17">
        <f t="shared" si="0"/>
        <v>1337</v>
      </c>
      <c r="C17" t="s">
        <v>38</v>
      </c>
      <c r="D17" s="17" t="s">
        <v>100</v>
      </c>
      <c r="E17" s="19">
        <v>5243.9652699602884</v>
      </c>
      <c r="G17" t="str">
        <f>LEFT(Table6[[#This Row],[Location]],2)</f>
        <v>MY</v>
      </c>
      <c r="I17" t="str">
        <f>MID(Table6[[#This Row],[Location]],2,5)</f>
        <v>Y 590</v>
      </c>
    </row>
    <row r="18" spans="2:9">
      <c r="B18" s="17">
        <f t="shared" si="0"/>
        <v>1340</v>
      </c>
      <c r="C18" t="s">
        <v>42</v>
      </c>
      <c r="D18" s="17" t="s">
        <v>101</v>
      </c>
      <c r="E18" s="19">
        <v>5768.3617969563174</v>
      </c>
      <c r="G18" t="str">
        <f>LEFT(Table6[[#This Row],[Location]],2)</f>
        <v>NJ</v>
      </c>
      <c r="I18" t="str">
        <f>MID(Table6[[#This Row],[Location]],2,5)</f>
        <v>J 070</v>
      </c>
    </row>
    <row r="19" spans="2:9">
      <c r="B19" s="17">
        <f t="shared" si="0"/>
        <v>1343</v>
      </c>
      <c r="C19" t="s">
        <v>45</v>
      </c>
      <c r="D19" s="17" t="s">
        <v>102</v>
      </c>
      <c r="E19" s="19">
        <v>5191.525617260686</v>
      </c>
      <c r="G19" t="str">
        <f>LEFT(Table6[[#This Row],[Location]],2)</f>
        <v>NY</v>
      </c>
      <c r="I19" t="str">
        <f>MID(Table6[[#This Row],[Location]],2,5)</f>
        <v>Y 005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A8AE-F0CA-4B0B-8312-597511B47A43}">
  <dimension ref="B2:J5"/>
  <sheetViews>
    <sheetView workbookViewId="0">
      <selection activeCell="E4" sqref="E4"/>
    </sheetView>
  </sheetViews>
  <sheetFormatPr defaultRowHeight="15"/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15.75" thickBot="1">
      <c r="B3" s="2" t="s">
        <v>1</v>
      </c>
      <c r="C3" s="3"/>
      <c r="D3" s="3">
        <v>44927</v>
      </c>
      <c r="E3" s="3">
        <f>EDATE(D3,1)</f>
        <v>44958</v>
      </c>
      <c r="F3" s="3">
        <f t="shared" ref="F3:J3" si="0">EDATE(E3,1)</f>
        <v>44986</v>
      </c>
      <c r="G3" s="3">
        <f t="shared" si="0"/>
        <v>45017</v>
      </c>
      <c r="H3" s="3">
        <f t="shared" si="0"/>
        <v>45047</v>
      </c>
      <c r="I3" s="3">
        <f t="shared" si="0"/>
        <v>45078</v>
      </c>
      <c r="J3" s="3">
        <f t="shared" si="0"/>
        <v>45108</v>
      </c>
    </row>
    <row r="5" spans="2:10">
      <c r="C5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E1EA-4F7C-4F9B-B499-1BE54BE00128}">
  <dimension ref="B2:F12"/>
  <sheetViews>
    <sheetView workbookViewId="0">
      <selection activeCell="E8" sqref="E8"/>
    </sheetView>
  </sheetViews>
  <sheetFormatPr defaultRowHeight="15"/>
  <cols>
    <col min="2" max="2" width="12.42578125" bestFit="1" customWidth="1"/>
    <col min="3" max="3" width="11.5703125" bestFit="1" customWidth="1"/>
  </cols>
  <sheetData>
    <row r="2" spans="2:6" ht="15.75">
      <c r="B2" s="21" t="s">
        <v>18</v>
      </c>
      <c r="C2" s="22" t="s">
        <v>104</v>
      </c>
      <c r="E2" s="22" t="s">
        <v>115</v>
      </c>
      <c r="F2" s="22" t="s">
        <v>104</v>
      </c>
    </row>
    <row r="3" spans="2:6">
      <c r="B3" t="s">
        <v>105</v>
      </c>
      <c r="C3" s="23">
        <v>14350303</v>
      </c>
      <c r="E3">
        <v>1</v>
      </c>
      <c r="F3" cm="1">
        <f t="array" ref="F3:F7">LARGE(C3:C12,E3:E7)</f>
        <v>21010278.622300006</v>
      </c>
    </row>
    <row r="4" spans="2:6">
      <c r="B4" t="s">
        <v>106</v>
      </c>
      <c r="C4" s="23">
        <v>11480242.4</v>
      </c>
      <c r="E4">
        <v>2</v>
      </c>
      <c r="F4">
        <v>19100253.293000005</v>
      </c>
    </row>
    <row r="5" spans="2:6">
      <c r="B5" t="s">
        <v>107</v>
      </c>
      <c r="C5" s="23">
        <v>15785333.300000001</v>
      </c>
      <c r="E5">
        <v>3</v>
      </c>
      <c r="F5">
        <v>17363866.630000003</v>
      </c>
    </row>
    <row r="6" spans="2:6">
      <c r="B6" t="s">
        <v>108</v>
      </c>
      <c r="C6" s="23">
        <v>12628266.640000001</v>
      </c>
      <c r="E6">
        <v>4</v>
      </c>
      <c r="F6">
        <v>16808222.897840004</v>
      </c>
    </row>
    <row r="7" spans="2:6">
      <c r="B7" t="s">
        <v>109</v>
      </c>
      <c r="C7" s="23">
        <v>17363866.630000003</v>
      </c>
      <c r="E7">
        <v>9</v>
      </c>
      <c r="F7">
        <v>12628266.640000001</v>
      </c>
    </row>
    <row r="8" spans="2:6">
      <c r="B8" t="s">
        <v>110</v>
      </c>
      <c r="C8" s="23">
        <v>13891093.304000003</v>
      </c>
    </row>
    <row r="9" spans="2:6">
      <c r="B9" t="s">
        <v>111</v>
      </c>
      <c r="C9" s="23">
        <v>19100253.293000005</v>
      </c>
    </row>
    <row r="10" spans="2:6">
      <c r="B10" t="s">
        <v>112</v>
      </c>
      <c r="C10" s="23">
        <v>15280202.634400005</v>
      </c>
    </row>
    <row r="11" spans="2:6">
      <c r="B11" t="s">
        <v>113</v>
      </c>
      <c r="C11" s="23">
        <v>21010278.622300006</v>
      </c>
    </row>
    <row r="12" spans="2:6">
      <c r="B12" t="s">
        <v>114</v>
      </c>
      <c r="C12" s="23">
        <v>16808222.897840004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D37-5272-4B81-B1A0-27782A552BD0}">
  <dimension ref="B2:L15"/>
  <sheetViews>
    <sheetView tabSelected="1" zoomScale="82" zoomScaleNormal="82" workbookViewId="0">
      <selection activeCell="L11" sqref="L11"/>
    </sheetView>
  </sheetViews>
  <sheetFormatPr defaultRowHeight="15"/>
  <cols>
    <col min="2" max="2" width="18.5703125" bestFit="1" customWidth="1"/>
    <col min="4" max="4" width="11.28515625" bestFit="1" customWidth="1"/>
    <col min="5" max="5" width="9.85546875" bestFit="1" customWidth="1"/>
    <col min="6" max="6" width="12.28515625" bestFit="1" customWidth="1"/>
    <col min="7" max="7" width="9.5703125" bestFit="1" customWidth="1"/>
    <col min="8" max="8" width="10.42578125" bestFit="1" customWidth="1"/>
    <col min="9" max="9" width="17.140625" bestFit="1" customWidth="1"/>
    <col min="11" max="11" width="16.28515625" customWidth="1"/>
    <col min="12" max="12" width="19.7109375" customWidth="1"/>
  </cols>
  <sheetData>
    <row r="2" spans="2:12" ht="15.75">
      <c r="B2" s="24" t="s">
        <v>116</v>
      </c>
      <c r="C2" s="24" t="s">
        <v>117</v>
      </c>
      <c r="D2" s="24" t="s">
        <v>14</v>
      </c>
      <c r="E2" s="24" t="s">
        <v>118</v>
      </c>
      <c r="F2" s="24" t="s">
        <v>119</v>
      </c>
      <c r="G2" s="24" t="s">
        <v>134</v>
      </c>
      <c r="H2" s="24" t="s">
        <v>85</v>
      </c>
      <c r="I2" s="24" t="s">
        <v>120</v>
      </c>
      <c r="K2" s="24" t="s">
        <v>119</v>
      </c>
      <c r="L2" s="24" t="s">
        <v>85</v>
      </c>
    </row>
    <row r="3" spans="2:12" ht="15.75">
      <c r="B3" s="25" t="s">
        <v>121</v>
      </c>
      <c r="C3" s="26">
        <v>124300</v>
      </c>
      <c r="D3" s="27">
        <v>44754</v>
      </c>
      <c r="E3" s="28">
        <f>YEAR(D3)</f>
        <v>2022</v>
      </c>
      <c r="F3" s="29">
        <f t="shared" ref="F3:F14" si="0">MONTH(D3)</f>
        <v>7</v>
      </c>
      <c r="G3" s="29">
        <f>DAY(Table5[[#This Row],[Date]])</f>
        <v>12</v>
      </c>
      <c r="H3" s="19">
        <v>5436.33</v>
      </c>
      <c r="I3" s="19">
        <f>H3*0.2</f>
        <v>1087.2660000000001</v>
      </c>
      <c r="K3" s="17">
        <v>7</v>
      </c>
      <c r="L3">
        <f>SUMIFS(Table5[Sales],Table5[Month],K3)</f>
        <v>31022.735618258586</v>
      </c>
    </row>
    <row r="4" spans="2:12" ht="15.75">
      <c r="B4" s="25" t="s">
        <v>122</v>
      </c>
      <c r="C4" s="26">
        <f>C3*1.2</f>
        <v>149160</v>
      </c>
      <c r="D4" s="27">
        <v>44721</v>
      </c>
      <c r="E4" s="28">
        <f t="shared" ref="E4:E14" si="1">YEAR(D4)</f>
        <v>2022</v>
      </c>
      <c r="F4" s="29">
        <f t="shared" si="0"/>
        <v>6</v>
      </c>
      <c r="G4" s="29">
        <f>DAY(Table5[[#This Row],[Date]])</f>
        <v>9</v>
      </c>
      <c r="H4" s="19">
        <v>6197.4161999999997</v>
      </c>
      <c r="I4" s="19">
        <f t="shared" ref="I4:I14" si="2">H4*0.2</f>
        <v>1239.48324</v>
      </c>
      <c r="K4" s="24" t="s">
        <v>83</v>
      </c>
      <c r="L4" s="24" t="s">
        <v>133</v>
      </c>
    </row>
    <row r="5" spans="2:12" ht="15.75">
      <c r="B5" s="25" t="s">
        <v>123</v>
      </c>
      <c r="C5" s="26">
        <f>C4*1.02</f>
        <v>152143.20000000001</v>
      </c>
      <c r="D5" s="27">
        <v>44753</v>
      </c>
      <c r="E5" s="28">
        <f t="shared" si="1"/>
        <v>2022</v>
      </c>
      <c r="F5" s="29">
        <f t="shared" si="0"/>
        <v>7</v>
      </c>
      <c r="G5" s="29">
        <f>DAY(Table5[[#This Row],[Date]])</f>
        <v>11</v>
      </c>
      <c r="H5" s="19">
        <v>7065.0544679999994</v>
      </c>
      <c r="I5" s="19">
        <f t="shared" si="2"/>
        <v>1413.0108935999999</v>
      </c>
      <c r="K5" t="s">
        <v>127</v>
      </c>
      <c r="L5" s="32">
        <f>SUMIFS(Table5[Commission],Table5[Company],K5&amp;"*")</f>
        <v>6693.8168236517167</v>
      </c>
    </row>
    <row r="6" spans="2:12" ht="15.75">
      <c r="B6" s="25" t="s">
        <v>124</v>
      </c>
      <c r="C6" s="26">
        <f>C5*0.8</f>
        <v>121714.56000000001</v>
      </c>
      <c r="D6" s="27">
        <v>44748</v>
      </c>
      <c r="E6" s="28">
        <f t="shared" si="1"/>
        <v>2022</v>
      </c>
      <c r="F6" s="29">
        <f t="shared" si="0"/>
        <v>7</v>
      </c>
      <c r="G6" s="29">
        <f>DAY(Table5[[#This Row],[Date]])</f>
        <v>6</v>
      </c>
      <c r="H6" s="19">
        <v>8054.1620935199981</v>
      </c>
      <c r="I6" s="19">
        <f t="shared" si="2"/>
        <v>1610.8324187039998</v>
      </c>
    </row>
    <row r="7" spans="2:12" ht="15.75">
      <c r="B7" s="25" t="s">
        <v>125</v>
      </c>
      <c r="C7" s="26">
        <f>C6*0.9</f>
        <v>109543.10400000001</v>
      </c>
      <c r="D7" s="27">
        <v>44661</v>
      </c>
      <c r="E7" s="28">
        <f t="shared" si="1"/>
        <v>2022</v>
      </c>
      <c r="F7" s="29">
        <f t="shared" si="0"/>
        <v>4</v>
      </c>
      <c r="G7" s="29">
        <f>DAY(Table5[[#This Row],[Date]])</f>
        <v>10</v>
      </c>
      <c r="H7" s="19">
        <v>9181.7447866127968</v>
      </c>
      <c r="I7" s="19">
        <f t="shared" si="2"/>
        <v>1836.3489573225595</v>
      </c>
    </row>
    <row r="8" spans="2:12" ht="15.75">
      <c r="B8" s="25" t="s">
        <v>126</v>
      </c>
      <c r="C8" s="26">
        <f>C7*1.1</f>
        <v>120497.41440000002</v>
      </c>
      <c r="D8" s="27">
        <v>44755</v>
      </c>
      <c r="E8" s="28">
        <f t="shared" si="1"/>
        <v>2022</v>
      </c>
      <c r="F8" s="29">
        <f t="shared" si="0"/>
        <v>7</v>
      </c>
      <c r="G8" s="29">
        <f>DAY(Table5[[#This Row],[Date]])</f>
        <v>13</v>
      </c>
      <c r="H8" s="19">
        <v>10467.189056738587</v>
      </c>
      <c r="I8" s="19">
        <f t="shared" si="2"/>
        <v>2093.4378113477173</v>
      </c>
    </row>
    <row r="9" spans="2:12" ht="15.75">
      <c r="B9" s="25" t="s">
        <v>127</v>
      </c>
      <c r="C9" s="26">
        <f>C8*1.02</f>
        <v>122907.36268800002</v>
      </c>
      <c r="D9" s="27">
        <v>44666</v>
      </c>
      <c r="E9" s="28">
        <f t="shared" si="1"/>
        <v>2022</v>
      </c>
      <c r="F9" s="29">
        <f t="shared" si="0"/>
        <v>4</v>
      </c>
      <c r="G9" s="29">
        <f>DAY(Table5[[#This Row],[Date]])</f>
        <v>15</v>
      </c>
      <c r="H9" s="19">
        <v>2446.3485000000001</v>
      </c>
      <c r="I9" s="19">
        <f t="shared" si="2"/>
        <v>489.26970000000006</v>
      </c>
      <c r="K9" t="s">
        <v>135</v>
      </c>
      <c r="L9" s="24" t="s">
        <v>85</v>
      </c>
    </row>
    <row r="10" spans="2:12" ht="15.75">
      <c r="B10" s="25" t="s">
        <v>128</v>
      </c>
      <c r="C10" s="26">
        <f>C9*0.8</f>
        <v>98325.890150400024</v>
      </c>
      <c r="D10" s="27">
        <v>44785</v>
      </c>
      <c r="E10" s="28">
        <f t="shared" si="1"/>
        <v>2022</v>
      </c>
      <c r="F10" s="29">
        <f t="shared" si="0"/>
        <v>8</v>
      </c>
      <c r="G10" s="29">
        <f>DAY(Table5[[#This Row],[Date]])</f>
        <v>12</v>
      </c>
      <c r="H10" s="19">
        <v>2690.9833500000004</v>
      </c>
      <c r="I10" s="19">
        <f t="shared" si="2"/>
        <v>538.19667000000015</v>
      </c>
      <c r="K10" s="24" t="s">
        <v>25</v>
      </c>
      <c r="L10" s="32">
        <f>SUMIFS(Table5[Sales],Table5[Month],K11,Table5[Company],K10&amp;"*")</f>
        <v>6197.4161999999997</v>
      </c>
    </row>
    <row r="11" spans="2:12" ht="15.75">
      <c r="B11" s="25" t="s">
        <v>129</v>
      </c>
      <c r="C11" s="26">
        <f>C10*0.9</f>
        <v>88493.30113536003</v>
      </c>
      <c r="D11" s="27">
        <v>44787</v>
      </c>
      <c r="E11" s="28">
        <f t="shared" si="1"/>
        <v>2022</v>
      </c>
      <c r="F11" s="29">
        <f t="shared" si="0"/>
        <v>8</v>
      </c>
      <c r="G11" s="29">
        <f>DAY(Table5[[#This Row],[Date]])</f>
        <v>14</v>
      </c>
      <c r="H11" s="19">
        <v>2960.0816850000001</v>
      </c>
      <c r="I11" s="19">
        <f t="shared" si="2"/>
        <v>592.01633700000002</v>
      </c>
      <c r="K11" s="24">
        <v>6</v>
      </c>
    </row>
    <row r="12" spans="2:12" ht="15.75">
      <c r="B12" s="25" t="s">
        <v>130</v>
      </c>
      <c r="C12" s="26">
        <f>C11*1.1</f>
        <v>97342.631248896039</v>
      </c>
      <c r="D12" s="27">
        <v>44813</v>
      </c>
      <c r="E12" s="28">
        <f t="shared" si="1"/>
        <v>2022</v>
      </c>
      <c r="F12" s="29">
        <f t="shared" si="0"/>
        <v>9</v>
      </c>
      <c r="G12" s="29">
        <f>DAY(Table5[[#This Row],[Date]])</f>
        <v>9</v>
      </c>
      <c r="H12" s="19">
        <v>3256.0898535000001</v>
      </c>
      <c r="I12" s="19">
        <f t="shared" si="2"/>
        <v>651.21797070000002</v>
      </c>
    </row>
    <row r="13" spans="2:12" ht="15.75">
      <c r="B13" s="25" t="s">
        <v>131</v>
      </c>
      <c r="C13" s="26">
        <f>C12*1.02</f>
        <v>99289.483873873964</v>
      </c>
      <c r="D13" s="27">
        <v>44847</v>
      </c>
      <c r="E13" s="28">
        <f t="shared" si="1"/>
        <v>2022</v>
      </c>
      <c r="F13" s="29">
        <f t="shared" si="0"/>
        <v>10</v>
      </c>
      <c r="G13" s="29">
        <f>DAY(Table5[[#This Row],[Date]])</f>
        <v>13</v>
      </c>
      <c r="H13" s="19">
        <v>3581.6988388500008</v>
      </c>
      <c r="I13" s="19">
        <f t="shared" si="2"/>
        <v>716.33976777000021</v>
      </c>
    </row>
    <row r="14" spans="2:12" ht="15.75">
      <c r="B14" s="25" t="s">
        <v>132</v>
      </c>
      <c r="C14" s="26">
        <f>C13*0.8</f>
        <v>79431.587099099183</v>
      </c>
      <c r="D14" s="27">
        <v>44847</v>
      </c>
      <c r="E14" s="28">
        <f t="shared" si="1"/>
        <v>2022</v>
      </c>
      <c r="F14" s="29">
        <f t="shared" si="0"/>
        <v>10</v>
      </c>
      <c r="G14" s="29">
        <f>DAY(Table5[[#This Row],[Date]])</f>
        <v>13</v>
      </c>
      <c r="H14" s="19">
        <v>3939.8687227350015</v>
      </c>
      <c r="I14" s="19">
        <f t="shared" si="2"/>
        <v>787.97374454700036</v>
      </c>
    </row>
    <row r="15" spans="2:12" ht="15.75">
      <c r="B15" s="25"/>
      <c r="C15" s="19"/>
      <c r="D15" s="19"/>
      <c r="E15" s="19"/>
      <c r="F15" s="19"/>
      <c r="G15" s="19"/>
      <c r="H15" s="19"/>
      <c r="I15" s="1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A92B-F319-4F94-80FE-A7750CACB5C4}">
  <dimension ref="B2:F14"/>
  <sheetViews>
    <sheetView workbookViewId="0">
      <selection activeCell="E9" sqref="E9"/>
    </sheetView>
  </sheetViews>
  <sheetFormatPr defaultRowHeight="15"/>
  <cols>
    <col min="2" max="2" width="17.7109375" bestFit="1" customWidth="1"/>
    <col min="3" max="3" width="13.42578125" customWidth="1"/>
    <col min="5" max="5" width="11.140625" customWidth="1"/>
    <col min="6" max="6" width="11.28515625" customWidth="1"/>
  </cols>
  <sheetData>
    <row r="2" spans="2:6" ht="15.75">
      <c r="B2" s="33" t="s">
        <v>136</v>
      </c>
      <c r="C2" s="34">
        <v>500000</v>
      </c>
    </row>
    <row r="4" spans="2:6" ht="15.75">
      <c r="B4" s="35" t="s">
        <v>137</v>
      </c>
      <c r="C4" s="15" t="s">
        <v>85</v>
      </c>
    </row>
    <row r="5" spans="2:6" ht="15.75">
      <c r="B5" t="s">
        <v>32</v>
      </c>
      <c r="C5" s="36">
        <v>538159.5896040001</v>
      </c>
      <c r="E5" s="15" t="s">
        <v>20</v>
      </c>
      <c r="F5" s="15" t="s">
        <v>145</v>
      </c>
    </row>
    <row r="6" spans="2:6">
      <c r="B6" t="s">
        <v>138</v>
      </c>
      <c r="C6" s="36">
        <v>3865546.8809360005</v>
      </c>
      <c r="E6" t="str" cm="1">
        <f t="array" ref="E6:F9">_xlfn._xlws.FILTER(Table4[], Table4[Sales]&gt;=C2)</f>
        <v>Spain</v>
      </c>
      <c r="F6">
        <v>538159.5896040001</v>
      </c>
    </row>
    <row r="7" spans="2:6">
      <c r="B7" t="s">
        <v>64</v>
      </c>
      <c r="C7" s="36">
        <v>574856.90189199999</v>
      </c>
      <c r="E7" t="str">
        <v>Italy</v>
      </c>
      <c r="F7">
        <v>3865546.8809360005</v>
      </c>
    </row>
    <row r="8" spans="2:6">
      <c r="B8" t="s">
        <v>139</v>
      </c>
      <c r="C8" s="36">
        <v>379661.76372799999</v>
      </c>
      <c r="E8" t="str">
        <v>France</v>
      </c>
      <c r="F8">
        <v>574856.90189199999</v>
      </c>
    </row>
    <row r="9" spans="2:6">
      <c r="B9" t="s">
        <v>140</v>
      </c>
      <c r="C9" s="36">
        <v>109349.63977600001</v>
      </c>
      <c r="E9" t="str">
        <v>Slovenia</v>
      </c>
      <c r="F9">
        <v>579090.31497200008</v>
      </c>
    </row>
    <row r="10" spans="2:6">
      <c r="B10" t="s">
        <v>141</v>
      </c>
      <c r="C10" s="36">
        <v>44352.251007999999</v>
      </c>
    </row>
    <row r="11" spans="2:6">
      <c r="B11" t="s">
        <v>142</v>
      </c>
      <c r="C11" s="36">
        <v>57209.068540000007</v>
      </c>
    </row>
    <row r="12" spans="2:6">
      <c r="B12" t="s">
        <v>143</v>
      </c>
      <c r="C12" s="36">
        <v>64144.906956000006</v>
      </c>
    </row>
    <row r="13" spans="2:6">
      <c r="B13" t="s">
        <v>50</v>
      </c>
      <c r="C13" s="36">
        <v>454106.04278000002</v>
      </c>
    </row>
    <row r="14" spans="2:6">
      <c r="B14" t="s">
        <v>144</v>
      </c>
      <c r="C14" s="36">
        <v>579090.31497200008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49A7-FD32-4918-BE12-00F56C52E006}">
  <dimension ref="B2:AG24"/>
  <sheetViews>
    <sheetView topLeftCell="C6" workbookViewId="0">
      <selection activeCell="I15" sqref="I15"/>
    </sheetView>
  </sheetViews>
  <sheetFormatPr defaultRowHeight="15"/>
  <cols>
    <col min="2" max="2" width="16.140625" bestFit="1" customWidth="1"/>
    <col min="3" max="3" width="10.140625" bestFit="1" customWidth="1"/>
    <col min="4" max="4" width="18.28515625" bestFit="1" customWidth="1"/>
    <col min="5" max="6" width="17.140625" bestFit="1" customWidth="1"/>
    <col min="7" max="7" width="9.140625" customWidth="1"/>
    <col min="8" max="8" width="12.5703125" bestFit="1" customWidth="1"/>
    <col min="9" max="9" width="18" customWidth="1"/>
    <col min="11" max="11" width="13.7109375" bestFit="1" customWidth="1"/>
    <col min="12" max="12" width="13.85546875" bestFit="1" customWidth="1"/>
    <col min="13" max="14" width="11" bestFit="1" customWidth="1"/>
    <col min="15" max="15" width="16.42578125" bestFit="1" customWidth="1"/>
    <col min="16" max="16" width="10.140625" bestFit="1" customWidth="1"/>
    <col min="17" max="18" width="13.140625" bestFit="1" customWidth="1"/>
    <col min="19" max="19" width="15.7109375" bestFit="1" customWidth="1"/>
    <col min="20" max="20" width="11.7109375" bestFit="1" customWidth="1"/>
    <col min="21" max="21" width="14.7109375" bestFit="1" customWidth="1"/>
    <col min="22" max="22" width="11.42578125" bestFit="1" customWidth="1"/>
    <col min="23" max="23" width="11.7109375" bestFit="1" customWidth="1"/>
    <col min="24" max="24" width="14.7109375" bestFit="1" customWidth="1"/>
    <col min="25" max="26" width="13.140625" bestFit="1" customWidth="1"/>
    <col min="27" max="27" width="14.140625" bestFit="1" customWidth="1"/>
    <col min="28" max="28" width="13.7109375" bestFit="1" customWidth="1"/>
    <col min="29" max="29" width="10.140625" bestFit="1" customWidth="1"/>
    <col min="30" max="30" width="13.140625" bestFit="1" customWidth="1"/>
    <col min="31" max="31" width="15.28515625" bestFit="1" customWidth="1"/>
    <col min="32" max="32" width="15.7109375" bestFit="1" customWidth="1"/>
    <col min="33" max="33" width="9.7109375" bestFit="1" customWidth="1"/>
  </cols>
  <sheetData>
    <row r="2" spans="2:33" ht="15.75">
      <c r="B2" s="24" t="s">
        <v>117</v>
      </c>
      <c r="C2" s="24" t="s">
        <v>14</v>
      </c>
      <c r="D2" s="24" t="s">
        <v>146</v>
      </c>
      <c r="E2" s="24" t="s">
        <v>120</v>
      </c>
      <c r="F2" s="24" t="s">
        <v>147</v>
      </c>
      <c r="H2" s="48" t="s">
        <v>148</v>
      </c>
      <c r="I2" s="48"/>
      <c r="K2" s="37" t="s">
        <v>147</v>
      </c>
      <c r="L2" t="s">
        <v>149</v>
      </c>
      <c r="M2" t="s">
        <v>150</v>
      </c>
      <c r="N2" t="s">
        <v>151</v>
      </c>
      <c r="O2" t="s">
        <v>152</v>
      </c>
      <c r="P2" t="s">
        <v>153</v>
      </c>
      <c r="Q2" t="s">
        <v>154</v>
      </c>
      <c r="R2" t="s">
        <v>155</v>
      </c>
      <c r="S2" t="s">
        <v>156</v>
      </c>
      <c r="T2" t="s">
        <v>157</v>
      </c>
      <c r="U2" t="s">
        <v>158</v>
      </c>
      <c r="V2" t="s">
        <v>159</v>
      </c>
      <c r="W2" t="s">
        <v>160</v>
      </c>
      <c r="X2" t="s">
        <v>161</v>
      </c>
      <c r="Y2" t="s">
        <v>162</v>
      </c>
      <c r="Z2" t="s">
        <v>163</v>
      </c>
      <c r="AA2" t="s">
        <v>164</v>
      </c>
      <c r="AB2" t="s">
        <v>165</v>
      </c>
      <c r="AC2" t="s">
        <v>166</v>
      </c>
      <c r="AD2" t="s">
        <v>167</v>
      </c>
      <c r="AE2" t="s">
        <v>168</v>
      </c>
      <c r="AF2" t="s">
        <v>169</v>
      </c>
      <c r="AG2" t="s">
        <v>170</v>
      </c>
    </row>
    <row r="3" spans="2:33" ht="15.75">
      <c r="B3" s="26">
        <v>124300</v>
      </c>
      <c r="C3" s="27">
        <v>44754</v>
      </c>
      <c r="D3" s="19">
        <v>5436.33</v>
      </c>
      <c r="E3" s="19">
        <f>D3*0.2</f>
        <v>1087.2660000000001</v>
      </c>
      <c r="F3" t="s">
        <v>171</v>
      </c>
      <c r="H3" s="38" t="s">
        <v>117</v>
      </c>
      <c r="I3" s="38" t="s">
        <v>120</v>
      </c>
      <c r="K3" s="37" t="s">
        <v>117</v>
      </c>
      <c r="L3" s="39">
        <v>124300</v>
      </c>
      <c r="M3" s="39">
        <v>149160</v>
      </c>
      <c r="N3" s="39">
        <v>152143.20000000001</v>
      </c>
      <c r="O3" s="39">
        <v>121714.56000000001</v>
      </c>
      <c r="P3" s="39">
        <v>109543.10400000001</v>
      </c>
      <c r="Q3" s="39">
        <v>120497.41440000002</v>
      </c>
      <c r="R3" s="39">
        <v>122907.36268800002</v>
      </c>
      <c r="S3" s="39">
        <v>98325.890150400024</v>
      </c>
      <c r="T3" s="39">
        <v>88493.30113536003</v>
      </c>
      <c r="U3" s="39">
        <v>97342.631248896039</v>
      </c>
      <c r="V3" s="39">
        <v>99289.483873873964</v>
      </c>
      <c r="W3" s="39">
        <v>79431.587099099183</v>
      </c>
      <c r="X3" s="39">
        <v>71488.42838918927</v>
      </c>
      <c r="Y3" s="39">
        <v>78637.271228108206</v>
      </c>
      <c r="Z3" s="39">
        <v>80210.016652670369</v>
      </c>
      <c r="AA3" s="39">
        <v>64168.013322136299</v>
      </c>
      <c r="AB3" s="39">
        <v>57751.211989922667</v>
      </c>
      <c r="AC3" s="39">
        <v>63526.333188914941</v>
      </c>
      <c r="AD3" s="39">
        <v>64796.85985269324</v>
      </c>
      <c r="AE3" s="39">
        <v>51837.487882154594</v>
      </c>
      <c r="AF3" s="39">
        <v>46653.739093939133</v>
      </c>
      <c r="AG3" s="39">
        <v>51319.113003333048</v>
      </c>
    </row>
    <row r="4" spans="2:33" ht="15.75">
      <c r="B4" s="26">
        <f>B3*1.2</f>
        <v>149160</v>
      </c>
      <c r="C4" s="27">
        <v>44751</v>
      </c>
      <c r="D4" s="19">
        <v>6197.4161999999997</v>
      </c>
      <c r="E4" s="19">
        <f t="shared" ref="E4:E24" si="0">D4*0.2</f>
        <v>1239.48324</v>
      </c>
      <c r="F4" t="s">
        <v>150</v>
      </c>
      <c r="H4" s="26">
        <v>149160</v>
      </c>
      <c r="I4" s="40">
        <f>VLOOKUP(H4,Table2[],4, FALSE)</f>
        <v>1239.48324</v>
      </c>
      <c r="K4" s="37" t="s">
        <v>14</v>
      </c>
      <c r="L4" s="30">
        <v>44754</v>
      </c>
      <c r="M4" s="30">
        <v>44751</v>
      </c>
      <c r="N4" s="30">
        <v>44753</v>
      </c>
      <c r="O4" s="30">
        <v>44748</v>
      </c>
      <c r="P4" s="30">
        <v>44752</v>
      </c>
      <c r="Q4" s="30">
        <v>44755</v>
      </c>
      <c r="R4" s="30">
        <v>44757</v>
      </c>
      <c r="S4" s="30">
        <v>44754</v>
      </c>
      <c r="T4" s="30">
        <v>44756</v>
      </c>
      <c r="U4" s="30">
        <v>44751</v>
      </c>
      <c r="V4" s="30">
        <v>44755</v>
      </c>
      <c r="W4" s="30">
        <v>44758</v>
      </c>
      <c r="X4" s="30">
        <v>44760</v>
      </c>
      <c r="Y4" s="30">
        <v>44757</v>
      </c>
      <c r="Z4" s="30">
        <v>44759</v>
      </c>
      <c r="AA4" s="30">
        <v>44754</v>
      </c>
      <c r="AB4" s="30">
        <v>44758</v>
      </c>
      <c r="AC4" s="30">
        <v>44761</v>
      </c>
      <c r="AD4" s="30">
        <v>44763</v>
      </c>
      <c r="AE4" s="30">
        <v>44760</v>
      </c>
      <c r="AF4" s="30">
        <v>44762</v>
      </c>
      <c r="AG4" s="30">
        <v>44757</v>
      </c>
    </row>
    <row r="5" spans="2:33" ht="15.75">
      <c r="B5" s="26">
        <f>B4*1.02</f>
        <v>152143.20000000001</v>
      </c>
      <c r="C5" s="27">
        <v>44753</v>
      </c>
      <c r="D5" s="19">
        <v>7065.0544679999994</v>
      </c>
      <c r="E5" s="19">
        <f t="shared" si="0"/>
        <v>1413.0108935999999</v>
      </c>
      <c r="F5" t="s">
        <v>172</v>
      </c>
      <c r="K5" s="37" t="s">
        <v>146</v>
      </c>
      <c r="L5" s="40">
        <v>5436.33</v>
      </c>
      <c r="M5" s="40">
        <v>6197.4161999999997</v>
      </c>
      <c r="N5" s="40">
        <v>7065.0544679999994</v>
      </c>
      <c r="O5" s="40">
        <v>8054.1620935199981</v>
      </c>
      <c r="P5" s="40">
        <v>9181.7447866127968</v>
      </c>
      <c r="Q5" s="40">
        <v>10467.189056738587</v>
      </c>
      <c r="R5" s="40">
        <v>2446.3485000000001</v>
      </c>
      <c r="S5" s="40">
        <v>2690.9833500000004</v>
      </c>
      <c r="T5" s="40">
        <v>2960.0816850000001</v>
      </c>
      <c r="U5" s="40">
        <v>3256.0898535000001</v>
      </c>
      <c r="V5" s="40">
        <v>3581.6988388500008</v>
      </c>
      <c r="W5" s="40">
        <v>3939.8687227350015</v>
      </c>
      <c r="X5" s="40">
        <v>4333.855595008502</v>
      </c>
      <c r="Y5" s="40">
        <v>4767.2411545093528</v>
      </c>
      <c r="Z5" s="40">
        <v>5243.9652699602884</v>
      </c>
      <c r="AA5" s="40">
        <v>5768.3617969563174</v>
      </c>
      <c r="AB5" s="40">
        <v>5191.525617260686</v>
      </c>
      <c r="AC5" s="40">
        <v>6748.9833024388909</v>
      </c>
      <c r="AD5" s="40">
        <v>8773.6782931705584</v>
      </c>
      <c r="AE5" s="40">
        <v>11405.781781121728</v>
      </c>
      <c r="AF5" s="40">
        <v>6650</v>
      </c>
      <c r="AG5" s="40">
        <v>7341</v>
      </c>
    </row>
    <row r="6" spans="2:33" ht="15.75">
      <c r="B6" s="26">
        <f>B5*0.8</f>
        <v>121714.56000000001</v>
      </c>
      <c r="C6" s="27">
        <v>44748</v>
      </c>
      <c r="D6" s="19">
        <v>8054.1620935199981</v>
      </c>
      <c r="E6" s="19">
        <f t="shared" si="0"/>
        <v>1610.8324187039998</v>
      </c>
      <c r="F6" t="s">
        <v>152</v>
      </c>
      <c r="K6" s="37" t="s">
        <v>120</v>
      </c>
      <c r="L6" s="40">
        <v>1087.2660000000001</v>
      </c>
      <c r="M6" s="40">
        <v>1239.48324</v>
      </c>
      <c r="N6" s="40">
        <v>1413.0108935999999</v>
      </c>
      <c r="O6" s="40">
        <v>1610.8324187039998</v>
      </c>
      <c r="P6" s="40">
        <v>1836.3489573225595</v>
      </c>
      <c r="Q6" s="40">
        <v>2093.4378113477173</v>
      </c>
      <c r="R6" s="40">
        <v>489.26970000000006</v>
      </c>
      <c r="S6" s="40">
        <v>538.19667000000015</v>
      </c>
      <c r="T6" s="40">
        <v>592.01633700000002</v>
      </c>
      <c r="U6" s="40">
        <v>651.21797070000002</v>
      </c>
      <c r="V6" s="40">
        <v>716.33976777000021</v>
      </c>
      <c r="W6" s="40">
        <v>787.97374454700036</v>
      </c>
      <c r="X6" s="40">
        <v>866.77111900170041</v>
      </c>
      <c r="Y6" s="40">
        <v>953.4482309018706</v>
      </c>
      <c r="Z6" s="40">
        <v>1048.7930539920578</v>
      </c>
      <c r="AA6" s="40">
        <v>1153.6723593912636</v>
      </c>
      <c r="AB6" s="40">
        <v>1038.3051234521372</v>
      </c>
      <c r="AC6" s="40">
        <v>1349.7966604877784</v>
      </c>
      <c r="AD6" s="40">
        <v>1754.7356586341118</v>
      </c>
      <c r="AE6" s="40">
        <v>2281.1563562243459</v>
      </c>
      <c r="AF6" s="40">
        <v>1330</v>
      </c>
      <c r="AG6" s="40">
        <v>1468.2</v>
      </c>
    </row>
    <row r="7" spans="2:33" ht="15.75">
      <c r="B7" s="26">
        <f>B6*0.9</f>
        <v>109543.10400000001</v>
      </c>
      <c r="C7" s="27">
        <v>44752</v>
      </c>
      <c r="D7" s="19">
        <v>9181.7447866127968</v>
      </c>
      <c r="E7" s="19">
        <f t="shared" si="0"/>
        <v>1836.3489573225595</v>
      </c>
      <c r="F7" t="s">
        <v>153</v>
      </c>
      <c r="H7" s="48" t="s">
        <v>148</v>
      </c>
      <c r="I7" s="48"/>
    </row>
    <row r="8" spans="2:33" ht="15.75">
      <c r="B8" s="26">
        <f>B7*1.1</f>
        <v>120497.41440000002</v>
      </c>
      <c r="C8" s="27">
        <v>44755</v>
      </c>
      <c r="D8" s="19">
        <v>10467.189056738587</v>
      </c>
      <c r="E8" s="19">
        <f t="shared" si="0"/>
        <v>2093.4378113477173</v>
      </c>
      <c r="F8" t="s">
        <v>173</v>
      </c>
      <c r="H8" s="38" t="s">
        <v>147</v>
      </c>
      <c r="I8" s="38" t="s">
        <v>120</v>
      </c>
      <c r="K8" s="37" t="s">
        <v>147</v>
      </c>
      <c r="L8" s="37" t="s">
        <v>120</v>
      </c>
    </row>
    <row r="9" spans="2:33" ht="15.75">
      <c r="B9" s="26">
        <f>B8*1.02</f>
        <v>122907.36268800002</v>
      </c>
      <c r="C9" s="27">
        <v>44757</v>
      </c>
      <c r="D9" s="19">
        <v>2446.3485000000001</v>
      </c>
      <c r="E9" s="19">
        <f t="shared" si="0"/>
        <v>489.26970000000006</v>
      </c>
      <c r="F9" t="s">
        <v>155</v>
      </c>
      <c r="H9" t="s">
        <v>176</v>
      </c>
      <c r="I9" s="41" t="e">
        <f>VLOOKUP(H9,Table2[],-1,FALSE)</f>
        <v>#N/A</v>
      </c>
      <c r="K9" t="s">
        <v>150</v>
      </c>
      <c r="L9" s="40">
        <f>HLOOKUP(K9,L2:AG6,5)</f>
        <v>1239.48324</v>
      </c>
    </row>
    <row r="10" spans="2:33">
      <c r="B10" s="26">
        <f>B9*0.8</f>
        <v>98325.890150400024</v>
      </c>
      <c r="C10" s="27">
        <v>44754</v>
      </c>
      <c r="D10" s="19">
        <v>2690.9833500000004</v>
      </c>
      <c r="E10" s="19">
        <f t="shared" si="0"/>
        <v>538.19667000000015</v>
      </c>
      <c r="F10" t="s">
        <v>156</v>
      </c>
    </row>
    <row r="11" spans="2:33">
      <c r="B11" s="26">
        <f>B10*0.9</f>
        <v>88493.30113536003</v>
      </c>
      <c r="C11" s="27">
        <v>44756</v>
      </c>
      <c r="D11" s="19">
        <v>2960.0816850000001</v>
      </c>
      <c r="E11" s="19">
        <f t="shared" si="0"/>
        <v>592.01633700000002</v>
      </c>
      <c r="F11" t="s">
        <v>157</v>
      </c>
    </row>
    <row r="12" spans="2:33" ht="15.75">
      <c r="B12" s="26">
        <f>B11*1.1</f>
        <v>97342.631248896039</v>
      </c>
      <c r="C12" s="27">
        <v>44751</v>
      </c>
      <c r="D12" s="19">
        <v>3256.0898535000001</v>
      </c>
      <c r="E12" s="19">
        <f t="shared" si="0"/>
        <v>651.21797070000002</v>
      </c>
      <c r="F12" t="s">
        <v>158</v>
      </c>
      <c r="H12" s="48" t="s">
        <v>174</v>
      </c>
      <c r="I12" s="48"/>
    </row>
    <row r="13" spans="2:33" ht="15.75">
      <c r="B13" s="26">
        <f>B12*1.02</f>
        <v>99289.483873873964</v>
      </c>
      <c r="C13" s="27">
        <v>44755</v>
      </c>
      <c r="D13" s="19">
        <v>3581.6988388500008</v>
      </c>
      <c r="E13" s="19">
        <f t="shared" si="0"/>
        <v>716.33976777000021</v>
      </c>
      <c r="F13" t="s">
        <v>159</v>
      </c>
      <c r="H13" s="38" t="s">
        <v>147</v>
      </c>
      <c r="I13" s="38" t="s">
        <v>120</v>
      </c>
    </row>
    <row r="14" spans="2:33">
      <c r="B14" s="26">
        <f>B13*0.8</f>
        <v>79431.587099099183</v>
      </c>
      <c r="C14" s="27">
        <v>44758</v>
      </c>
      <c r="D14" s="19">
        <v>3939.8687227350015</v>
      </c>
      <c r="E14" s="19">
        <f t="shared" si="0"/>
        <v>787.97374454700036</v>
      </c>
      <c r="F14" t="s">
        <v>160</v>
      </c>
      <c r="H14" t="s">
        <v>176</v>
      </c>
      <c r="I14" s="32" t="e">
        <f>_xlfn.XLOOKUP(H14,Table2[Salesperson],Table2[Commission])</f>
        <v>#N/A</v>
      </c>
    </row>
    <row r="15" spans="2:33">
      <c r="B15" s="26">
        <f>B14*0.9</f>
        <v>71488.42838918927</v>
      </c>
      <c r="C15" s="27">
        <v>44760</v>
      </c>
      <c r="D15" s="19">
        <v>4333.855595008502</v>
      </c>
      <c r="E15" s="19">
        <f t="shared" si="0"/>
        <v>866.77111900170041</v>
      </c>
      <c r="F15" t="s">
        <v>175</v>
      </c>
    </row>
    <row r="16" spans="2:33">
      <c r="B16" s="26">
        <f>B15*1.1</f>
        <v>78637.271228108206</v>
      </c>
      <c r="C16" s="27">
        <v>44757</v>
      </c>
      <c r="D16" s="19">
        <v>4767.2411545093528</v>
      </c>
      <c r="E16" s="19">
        <f t="shared" si="0"/>
        <v>953.4482309018706</v>
      </c>
      <c r="F16" t="s">
        <v>162</v>
      </c>
    </row>
    <row r="17" spans="2:6">
      <c r="B17" s="26">
        <f>B16*1.02</f>
        <v>80210.016652670369</v>
      </c>
      <c r="C17" s="27">
        <v>44759</v>
      </c>
      <c r="D17" s="19">
        <v>5243.9652699602884</v>
      </c>
      <c r="E17" s="19">
        <f t="shared" si="0"/>
        <v>1048.7930539920578</v>
      </c>
      <c r="F17" t="s">
        <v>163</v>
      </c>
    </row>
    <row r="18" spans="2:6">
      <c r="B18" s="26">
        <f>B17*0.8</f>
        <v>64168.013322136299</v>
      </c>
      <c r="C18" s="27">
        <v>44754</v>
      </c>
      <c r="D18" s="19">
        <v>5768.3617969563174</v>
      </c>
      <c r="E18" s="19">
        <f t="shared" si="0"/>
        <v>1153.6723593912636</v>
      </c>
      <c r="F18" t="s">
        <v>164</v>
      </c>
    </row>
    <row r="19" spans="2:6">
      <c r="B19" s="26">
        <f>B18*0.9</f>
        <v>57751.211989922667</v>
      </c>
      <c r="C19" s="27">
        <v>44758</v>
      </c>
      <c r="D19" s="19">
        <v>5191.525617260686</v>
      </c>
      <c r="E19" s="19">
        <f t="shared" si="0"/>
        <v>1038.3051234521372</v>
      </c>
      <c r="F19" t="s">
        <v>165</v>
      </c>
    </row>
    <row r="20" spans="2:6">
      <c r="B20" s="26">
        <f>B19*1.1</f>
        <v>63526.333188914941</v>
      </c>
      <c r="C20" s="27">
        <v>44761</v>
      </c>
      <c r="D20" s="19">
        <v>6748.9833024388909</v>
      </c>
      <c r="E20" s="19">
        <f t="shared" si="0"/>
        <v>1349.7966604877784</v>
      </c>
      <c r="F20" t="s">
        <v>166</v>
      </c>
    </row>
    <row r="21" spans="2:6">
      <c r="B21" s="26">
        <f>B20*1.02</f>
        <v>64796.85985269324</v>
      </c>
      <c r="C21" s="27">
        <v>44763</v>
      </c>
      <c r="D21" s="19">
        <v>8773.6782931705584</v>
      </c>
      <c r="E21" s="19">
        <f t="shared" si="0"/>
        <v>1754.7356586341118</v>
      </c>
      <c r="F21" t="s">
        <v>167</v>
      </c>
    </row>
    <row r="22" spans="2:6">
      <c r="B22" s="26">
        <f>B21*0.8</f>
        <v>51837.487882154594</v>
      </c>
      <c r="C22" s="27">
        <v>44760</v>
      </c>
      <c r="D22" s="19">
        <v>11405.781781121728</v>
      </c>
      <c r="E22" s="19">
        <f t="shared" si="0"/>
        <v>2281.1563562243459</v>
      </c>
      <c r="F22" t="s">
        <v>168</v>
      </c>
    </row>
    <row r="23" spans="2:6">
      <c r="B23" s="26">
        <f>B22*0.9</f>
        <v>46653.739093939133</v>
      </c>
      <c r="C23" s="27">
        <v>44762</v>
      </c>
      <c r="D23" s="19">
        <v>6650</v>
      </c>
      <c r="E23" s="19">
        <f t="shared" si="0"/>
        <v>1330</v>
      </c>
      <c r="F23" t="s">
        <v>169</v>
      </c>
    </row>
    <row r="24" spans="2:6">
      <c r="B24" s="26">
        <f>B23*1.1</f>
        <v>51319.113003333048</v>
      </c>
      <c r="C24" s="27">
        <v>44757</v>
      </c>
      <c r="D24" s="19">
        <v>7341</v>
      </c>
      <c r="E24" s="19">
        <f t="shared" si="0"/>
        <v>1468.2</v>
      </c>
      <c r="F24" t="s">
        <v>170</v>
      </c>
    </row>
  </sheetData>
  <mergeCells count="3">
    <mergeCell ref="H2:I2"/>
    <mergeCell ref="H7:I7"/>
    <mergeCell ref="H12:I1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0797-5B47-4E04-8951-16786BDE14F7}">
  <dimension ref="B2:J14"/>
  <sheetViews>
    <sheetView workbookViewId="0">
      <selection activeCell="F20" sqref="F20"/>
    </sheetView>
  </sheetViews>
  <sheetFormatPr defaultRowHeight="15"/>
  <cols>
    <col min="2" max="2" width="18.5703125" bestFit="1" customWidth="1"/>
    <col min="3" max="3" width="13.42578125" bestFit="1" customWidth="1"/>
    <col min="4" max="4" width="14.5703125" bestFit="1" customWidth="1"/>
    <col min="5" max="5" width="11.85546875" bestFit="1" customWidth="1"/>
    <col min="6" max="6" width="15.7109375" bestFit="1" customWidth="1"/>
    <col min="7" max="7" width="9.85546875" bestFit="1" customWidth="1"/>
    <col min="8" max="8" width="10.5703125" bestFit="1" customWidth="1"/>
    <col min="9" max="9" width="9.85546875" bestFit="1" customWidth="1"/>
    <col min="10" max="10" width="12.5703125" bestFit="1" customWidth="1"/>
  </cols>
  <sheetData>
    <row r="2" spans="2:10">
      <c r="B2" s="42" t="s">
        <v>177</v>
      </c>
      <c r="C2" s="43" t="s">
        <v>178</v>
      </c>
      <c r="D2" s="43" t="s">
        <v>179</v>
      </c>
      <c r="E2" s="43" t="s">
        <v>180</v>
      </c>
      <c r="F2" s="43" t="s">
        <v>181</v>
      </c>
      <c r="G2" s="43" t="s">
        <v>182</v>
      </c>
      <c r="H2" s="43" t="s">
        <v>183</v>
      </c>
      <c r="I2" s="43" t="s">
        <v>184</v>
      </c>
      <c r="J2" s="43" t="s">
        <v>185</v>
      </c>
    </row>
    <row r="3" spans="2:10">
      <c r="B3" s="44" t="s">
        <v>32</v>
      </c>
      <c r="C3" s="45">
        <v>92799</v>
      </c>
      <c r="D3" s="45">
        <v>100222.92000000001</v>
      </c>
      <c r="E3" s="45">
        <v>130289.79600000002</v>
      </c>
      <c r="F3" s="45">
        <v>110746.32660000001</v>
      </c>
      <c r="G3" s="45">
        <v>104101.54700400001</v>
      </c>
      <c r="H3" s="45">
        <v>116593.73264448001</v>
      </c>
      <c r="I3" s="45">
        <v>130584.98056181763</v>
      </c>
      <c r="J3" s="45">
        <v>146255.17822923575</v>
      </c>
    </row>
    <row r="4" spans="2:10">
      <c r="B4" s="44" t="s">
        <v>138</v>
      </c>
      <c r="C4" s="45">
        <v>666566</v>
      </c>
      <c r="D4" s="45">
        <v>719891.28</v>
      </c>
      <c r="E4" s="45">
        <v>683896.71600000001</v>
      </c>
      <c r="F4" s="45">
        <v>649701.88020000001</v>
      </c>
      <c r="G4" s="45">
        <v>617216.78619000001</v>
      </c>
      <c r="H4" s="45">
        <v>586355.94688049995</v>
      </c>
      <c r="I4" s="45">
        <v>557038.14953647496</v>
      </c>
      <c r="J4" s="45">
        <v>529186.24205965118</v>
      </c>
    </row>
    <row r="5" spans="2:10">
      <c r="B5" s="44" t="s">
        <v>64</v>
      </c>
      <c r="C5" s="45">
        <v>99127</v>
      </c>
      <c r="D5" s="45">
        <v>107057.16</v>
      </c>
      <c r="E5" s="45">
        <v>139174.30800000002</v>
      </c>
      <c r="F5" s="45">
        <v>118298.16180000002</v>
      </c>
      <c r="G5" s="45">
        <v>111200.27209200001</v>
      </c>
      <c r="H5" s="45">
        <v>124544.30474304003</v>
      </c>
      <c r="I5" s="45">
        <v>107057.16</v>
      </c>
      <c r="J5" s="45">
        <v>139174.30800000002</v>
      </c>
    </row>
    <row r="6" spans="2:10">
      <c r="B6" s="44" t="s">
        <v>139</v>
      </c>
      <c r="C6" s="45">
        <v>65468</v>
      </c>
      <c r="D6" s="45">
        <v>70705.440000000002</v>
      </c>
      <c r="E6" s="45">
        <v>91917.072</v>
      </c>
      <c r="F6" s="45">
        <v>78129.511199999994</v>
      </c>
      <c r="G6" s="45">
        <v>73441.740527999995</v>
      </c>
      <c r="H6" s="45">
        <v>82254.749391360005</v>
      </c>
      <c r="I6" s="45">
        <v>90480.224330496014</v>
      </c>
      <c r="J6" s="45">
        <v>99528.246763545627</v>
      </c>
    </row>
    <row r="7" spans="2:10">
      <c r="B7" s="44" t="s">
        <v>140</v>
      </c>
      <c r="C7" s="45">
        <v>18856</v>
      </c>
      <c r="D7" s="45">
        <v>20364.48</v>
      </c>
      <c r="E7" s="45">
        <v>26473.824000000001</v>
      </c>
      <c r="F7" s="45">
        <v>22502.750400000001</v>
      </c>
      <c r="G7" s="45">
        <v>21152.585375999999</v>
      </c>
      <c r="H7" s="45">
        <v>23690.895621120002</v>
      </c>
      <c r="I7" s="45">
        <v>20137.261277952002</v>
      </c>
      <c r="J7" s="45">
        <v>17116.672086259201</v>
      </c>
    </row>
    <row r="8" spans="2:10">
      <c r="B8" s="44" t="s">
        <v>141</v>
      </c>
      <c r="C8" s="45">
        <v>7648</v>
      </c>
      <c r="D8" s="45">
        <v>8259.84</v>
      </c>
      <c r="E8" s="45">
        <v>10737.792000000001</v>
      </c>
      <c r="F8" s="45">
        <v>9127.1232</v>
      </c>
      <c r="G8" s="45">
        <v>8579.4958079999997</v>
      </c>
      <c r="H8" s="45">
        <v>9609.0353049599998</v>
      </c>
      <c r="I8" s="45">
        <v>10089.487070208001</v>
      </c>
      <c r="J8" s="45">
        <v>10190.381940910082</v>
      </c>
    </row>
    <row r="9" spans="2:10">
      <c r="B9" s="44" t="s">
        <v>142</v>
      </c>
      <c r="C9" s="45">
        <v>9865</v>
      </c>
      <c r="D9" s="45">
        <v>10654.2</v>
      </c>
      <c r="E9" s="45">
        <v>13850.460000000001</v>
      </c>
      <c r="F9" s="45">
        <v>11772.891</v>
      </c>
      <c r="G9" s="45">
        <v>11066.517539999999</v>
      </c>
      <c r="H9" s="45">
        <v>12394.4996448</v>
      </c>
      <c r="I9" s="45">
        <v>9865</v>
      </c>
      <c r="J9" s="45">
        <v>10654.2</v>
      </c>
    </row>
    <row r="10" spans="2:10">
      <c r="B10" s="44" t="s">
        <v>143</v>
      </c>
      <c r="C10" s="45">
        <v>11061</v>
      </c>
      <c r="D10" s="45">
        <v>11945.880000000001</v>
      </c>
      <c r="E10" s="45">
        <v>15529.644000000002</v>
      </c>
      <c r="F10" s="45">
        <v>13200.197400000001</v>
      </c>
      <c r="G10" s="45">
        <v>12408.185556</v>
      </c>
      <c r="H10" s="45">
        <v>13897.167822720001</v>
      </c>
      <c r="I10" s="45">
        <v>11061</v>
      </c>
      <c r="J10" s="45">
        <v>11945.880000000001</v>
      </c>
    </row>
    <row r="11" spans="2:10">
      <c r="B11" s="44" t="s">
        <v>50</v>
      </c>
      <c r="C11" s="45">
        <v>78305</v>
      </c>
      <c r="D11" s="45">
        <v>84569.400000000009</v>
      </c>
      <c r="E11" s="45">
        <v>109940.22000000002</v>
      </c>
      <c r="F11" s="45">
        <v>93449.187000000005</v>
      </c>
      <c r="G11" s="45">
        <v>87842.235780000003</v>
      </c>
      <c r="H11" s="45">
        <v>98383.304073600011</v>
      </c>
      <c r="I11" s="45">
        <v>96415.637992128002</v>
      </c>
      <c r="J11" s="45">
        <v>94487.325232285439</v>
      </c>
    </row>
    <row r="13" spans="2:10">
      <c r="B13" s="46" t="s">
        <v>20</v>
      </c>
      <c r="C13" s="43" t="s">
        <v>119</v>
      </c>
      <c r="D13" s="43" t="s">
        <v>85</v>
      </c>
      <c r="F13" s="43" t="s">
        <v>186</v>
      </c>
    </row>
    <row r="14" spans="2:10">
      <c r="B14" t="s">
        <v>143</v>
      </c>
      <c r="C14" t="s">
        <v>181</v>
      </c>
      <c r="D14" s="47">
        <f>INDEX(Table3[[January]:[August]],MATCH(B14,Table3[Regional Sales],0),MATCH(C14,Table3[[#Headers],[January]:[August]],0))</f>
        <v>13200.197400000001</v>
      </c>
      <c r="F14" cm="1">
        <f t="array" ref="F14">_xlfn.XLOOKUP(B14,Table3[Regional Sales],_xlfn.XLOOKUP(C14,Table3[[#Headers],[January]:[August]],Table3[[January]:[August]]))</f>
        <v>13200.197400000001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IFERROR</vt:lpstr>
      <vt:lpstr>SEQUENCE</vt:lpstr>
      <vt:lpstr>CONCAT</vt:lpstr>
      <vt:lpstr>LEFT MID RIGHT</vt:lpstr>
      <vt:lpstr>EDATE</vt:lpstr>
      <vt:lpstr>LARGE SMALL</vt:lpstr>
      <vt:lpstr>SUMIFS</vt:lpstr>
      <vt:lpstr>FILTER</vt:lpstr>
      <vt:lpstr>V H XLOOKUP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 amiri</dc:creator>
  <cp:lastModifiedBy>fateme amiri</cp:lastModifiedBy>
  <dcterms:created xsi:type="dcterms:W3CDTF">2024-08-27T13:08:20Z</dcterms:created>
  <dcterms:modified xsi:type="dcterms:W3CDTF">2024-08-29T13:45:00Z</dcterms:modified>
</cp:coreProperties>
</file>