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 Data\Projects\Fukre Work\Clash of Clan Data\"/>
    </mc:Choice>
  </mc:AlternateContent>
  <xr:revisionPtr revIDLastSave="0" documentId="13_ncr:1_{920D3208-EC16-484B-90B4-35B7D0DE5F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boutClan" sheetId="1" r:id="rId1"/>
    <sheet name="PointTable" sheetId="8" r:id="rId2"/>
    <sheet name="PlayersData" sheetId="3" r:id="rId3"/>
    <sheet name="RegularWars" sheetId="5" r:id="rId4"/>
    <sheet name="RaidWeekendData" sheetId="6" r:id="rId5"/>
    <sheet name="CWL" sheetId="7" r:id="rId6"/>
    <sheet name="PreviousWars" sheetId="4" r:id="rId7"/>
    <sheet name="MonthlyCWLs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4" l="1" a="1"/>
  <c r="A2" i="4" s="1"/>
  <c r="A1" i="7" a="1"/>
  <c r="A1" i="7" s="1"/>
  <c r="F1" i="7" a="1"/>
  <c r="F1" i="7" s="1"/>
  <c r="R200" i="8"/>
  <c r="R199" i="8"/>
  <c r="R198" i="8"/>
  <c r="R197" i="8"/>
  <c r="R196" i="8"/>
  <c r="R195" i="8"/>
  <c r="R194" i="8"/>
  <c r="R193" i="8"/>
  <c r="R192" i="8"/>
  <c r="R191" i="8"/>
  <c r="R190" i="8"/>
  <c r="R189" i="8"/>
  <c r="R188" i="8"/>
  <c r="R187" i="8"/>
  <c r="R186" i="8"/>
  <c r="R185" i="8"/>
  <c r="R184" i="8"/>
  <c r="R183" i="8"/>
  <c r="R182" i="8"/>
  <c r="R181" i="8"/>
  <c r="R180" i="8"/>
  <c r="R179" i="8"/>
  <c r="R178" i="8"/>
  <c r="R177" i="8"/>
  <c r="R176" i="8"/>
  <c r="R175" i="8"/>
  <c r="R174" i="8"/>
  <c r="R173" i="8"/>
  <c r="R172" i="8"/>
  <c r="R171" i="8"/>
  <c r="R170" i="8"/>
  <c r="R169" i="8"/>
  <c r="R168" i="8"/>
  <c r="R167" i="8"/>
  <c r="R166" i="8"/>
  <c r="R165" i="8"/>
  <c r="R164" i="8"/>
  <c r="R163" i="8"/>
  <c r="R162" i="8"/>
  <c r="R161" i="8"/>
  <c r="R160" i="8"/>
  <c r="R159" i="8"/>
  <c r="R158" i="8"/>
  <c r="R157" i="8"/>
  <c r="R156" i="8"/>
  <c r="R155" i="8"/>
  <c r="R154" i="8"/>
  <c r="R153" i="8"/>
  <c r="R152" i="8"/>
  <c r="R151" i="8"/>
  <c r="R150" i="8"/>
  <c r="R149" i="8"/>
  <c r="R148" i="8"/>
  <c r="R147" i="8"/>
  <c r="R146" i="8"/>
  <c r="R145" i="8"/>
  <c r="R144" i="8"/>
  <c r="R143" i="8"/>
  <c r="R142" i="8"/>
  <c r="R141" i="8"/>
  <c r="R140" i="8"/>
  <c r="R139" i="8"/>
  <c r="R138" i="8"/>
  <c r="R137" i="8"/>
  <c r="R136" i="8"/>
  <c r="R135" i="8"/>
  <c r="R134" i="8"/>
  <c r="R133" i="8"/>
  <c r="R132" i="8"/>
  <c r="R131" i="8"/>
  <c r="R130" i="8"/>
  <c r="R129" i="8"/>
  <c r="R128" i="8"/>
  <c r="R127" i="8"/>
  <c r="R126" i="8"/>
  <c r="R125" i="8"/>
  <c r="R124" i="8"/>
  <c r="R123" i="8"/>
  <c r="R122" i="8"/>
  <c r="R121" i="8"/>
  <c r="R120" i="8"/>
  <c r="R119" i="8"/>
  <c r="R118" i="8"/>
  <c r="R117" i="8"/>
  <c r="R116" i="8"/>
  <c r="R115" i="8"/>
  <c r="R114" i="8"/>
  <c r="R113" i="8"/>
  <c r="R112" i="8"/>
  <c r="R111" i="8"/>
  <c r="R110" i="8"/>
  <c r="R109" i="8"/>
  <c r="R108" i="8"/>
  <c r="R107" i="8"/>
  <c r="R106" i="8"/>
  <c r="R105" i="8"/>
  <c r="R104" i="8"/>
  <c r="R103" i="8"/>
  <c r="R102" i="8"/>
  <c r="R101" i="8"/>
  <c r="R100" i="8"/>
  <c r="R99" i="8"/>
  <c r="R98" i="8"/>
  <c r="R97" i="8"/>
  <c r="R96" i="8"/>
  <c r="R95" i="8"/>
  <c r="R94" i="8"/>
  <c r="R93" i="8"/>
  <c r="R92" i="8"/>
  <c r="R91" i="8"/>
  <c r="R90" i="8"/>
  <c r="R89" i="8"/>
  <c r="R88" i="8"/>
  <c r="R87" i="8"/>
  <c r="R86" i="8"/>
  <c r="R85" i="8"/>
  <c r="R84" i="8"/>
  <c r="R83" i="8"/>
  <c r="R82" i="8"/>
  <c r="R81" i="8"/>
  <c r="R80" i="8"/>
  <c r="R79" i="8"/>
  <c r="R78" i="8"/>
  <c r="R77" i="8"/>
  <c r="R76" i="8"/>
  <c r="R75" i="8"/>
  <c r="R74" i="8"/>
  <c r="R73" i="8"/>
  <c r="R72" i="8"/>
  <c r="R71" i="8"/>
  <c r="R70" i="8"/>
  <c r="R69" i="8"/>
  <c r="R68" i="8"/>
  <c r="R67" i="8"/>
  <c r="R66" i="8"/>
  <c r="R65" i="8"/>
  <c r="R64" i="8"/>
  <c r="R63" i="8"/>
  <c r="E6" i="1" l="1"/>
  <c r="O200" i="8"/>
  <c r="P200" i="8" s="1"/>
  <c r="O199" i="8"/>
  <c r="P199" i="8" s="1"/>
  <c r="O198" i="8"/>
  <c r="P198" i="8" s="1"/>
  <c r="O197" i="8"/>
  <c r="P197" i="8" s="1"/>
  <c r="O196" i="8"/>
  <c r="P196" i="8" s="1"/>
  <c r="O195" i="8"/>
  <c r="P195" i="8" s="1"/>
  <c r="O194" i="8"/>
  <c r="P194" i="8" s="1"/>
  <c r="O193" i="8"/>
  <c r="P193" i="8" s="1"/>
  <c r="O192" i="8"/>
  <c r="P192" i="8" s="1"/>
  <c r="O191" i="8"/>
  <c r="P191" i="8" s="1"/>
  <c r="O190" i="8"/>
  <c r="P190" i="8" s="1"/>
  <c r="O189" i="8"/>
  <c r="P189" i="8" s="1"/>
  <c r="O188" i="8"/>
  <c r="P188" i="8" s="1"/>
  <c r="O187" i="8"/>
  <c r="P187" i="8" s="1"/>
  <c r="O186" i="8"/>
  <c r="P186" i="8" s="1"/>
  <c r="O185" i="8"/>
  <c r="P185" i="8" s="1"/>
  <c r="O184" i="8"/>
  <c r="P184" i="8" s="1"/>
  <c r="O183" i="8"/>
  <c r="P183" i="8" s="1"/>
  <c r="O182" i="8"/>
  <c r="P182" i="8" s="1"/>
  <c r="O181" i="8"/>
  <c r="P181" i="8" s="1"/>
  <c r="O180" i="8"/>
  <c r="P180" i="8" s="1"/>
  <c r="O179" i="8"/>
  <c r="P179" i="8" s="1"/>
  <c r="O178" i="8"/>
  <c r="P178" i="8" s="1"/>
  <c r="O177" i="8"/>
  <c r="P177" i="8" s="1"/>
  <c r="O176" i="8"/>
  <c r="P176" i="8" s="1"/>
  <c r="O175" i="8"/>
  <c r="P175" i="8" s="1"/>
  <c r="O174" i="8"/>
  <c r="P174" i="8" s="1"/>
  <c r="O173" i="8"/>
  <c r="P173" i="8" s="1"/>
  <c r="O172" i="8"/>
  <c r="P172" i="8" s="1"/>
  <c r="O171" i="8"/>
  <c r="P171" i="8" s="1"/>
  <c r="O170" i="8"/>
  <c r="P170" i="8" s="1"/>
  <c r="O169" i="8"/>
  <c r="P169" i="8" s="1"/>
  <c r="O168" i="8"/>
  <c r="P168" i="8" s="1"/>
  <c r="O167" i="8"/>
  <c r="P167" i="8" s="1"/>
  <c r="O166" i="8"/>
  <c r="P166" i="8" s="1"/>
  <c r="O165" i="8"/>
  <c r="P165" i="8" s="1"/>
  <c r="O164" i="8"/>
  <c r="P164" i="8" s="1"/>
  <c r="O163" i="8"/>
  <c r="P163" i="8" s="1"/>
  <c r="O162" i="8"/>
  <c r="P162" i="8" s="1"/>
  <c r="O161" i="8"/>
  <c r="P161" i="8" s="1"/>
  <c r="O160" i="8"/>
  <c r="P160" i="8" s="1"/>
  <c r="O159" i="8"/>
  <c r="P159" i="8" s="1"/>
  <c r="O158" i="8"/>
  <c r="P158" i="8" s="1"/>
  <c r="O157" i="8"/>
  <c r="P157" i="8" s="1"/>
  <c r="O156" i="8"/>
  <c r="P156" i="8" s="1"/>
  <c r="O155" i="8"/>
  <c r="P155" i="8" s="1"/>
  <c r="O154" i="8"/>
  <c r="P154" i="8" s="1"/>
  <c r="O153" i="8"/>
  <c r="P153" i="8" s="1"/>
  <c r="O152" i="8"/>
  <c r="P152" i="8" s="1"/>
  <c r="O151" i="8"/>
  <c r="P151" i="8" s="1"/>
  <c r="O150" i="8"/>
  <c r="P150" i="8" s="1"/>
  <c r="O149" i="8"/>
  <c r="P149" i="8" s="1"/>
  <c r="O148" i="8"/>
  <c r="P148" i="8" s="1"/>
  <c r="O147" i="8"/>
  <c r="P147" i="8" s="1"/>
  <c r="O146" i="8"/>
  <c r="P146" i="8" s="1"/>
  <c r="O145" i="8"/>
  <c r="P145" i="8" s="1"/>
  <c r="O144" i="8"/>
  <c r="P144" i="8" s="1"/>
  <c r="O143" i="8"/>
  <c r="P143" i="8" s="1"/>
  <c r="O142" i="8"/>
  <c r="P142" i="8" s="1"/>
  <c r="O141" i="8"/>
  <c r="P141" i="8" s="1"/>
  <c r="O140" i="8"/>
  <c r="P140" i="8" s="1"/>
  <c r="O139" i="8"/>
  <c r="P139" i="8" s="1"/>
  <c r="O138" i="8"/>
  <c r="P138" i="8" s="1"/>
  <c r="O137" i="8"/>
  <c r="P137" i="8" s="1"/>
  <c r="O136" i="8"/>
  <c r="P136" i="8" s="1"/>
  <c r="O135" i="8"/>
  <c r="P135" i="8" s="1"/>
  <c r="O134" i="8"/>
  <c r="P134" i="8" s="1"/>
  <c r="O133" i="8"/>
  <c r="P133" i="8" s="1"/>
  <c r="O132" i="8"/>
  <c r="P132" i="8" s="1"/>
  <c r="O131" i="8"/>
  <c r="P131" i="8" s="1"/>
  <c r="O130" i="8"/>
  <c r="P130" i="8" s="1"/>
  <c r="O129" i="8"/>
  <c r="P129" i="8" s="1"/>
  <c r="O128" i="8"/>
  <c r="P128" i="8" s="1"/>
  <c r="O127" i="8"/>
  <c r="P127" i="8" s="1"/>
  <c r="O126" i="8"/>
  <c r="P126" i="8" s="1"/>
  <c r="O125" i="8"/>
  <c r="P125" i="8" s="1"/>
  <c r="O124" i="8"/>
  <c r="P124" i="8" s="1"/>
  <c r="O123" i="8"/>
  <c r="P123" i="8" s="1"/>
  <c r="O122" i="8"/>
  <c r="P122" i="8" s="1"/>
  <c r="O121" i="8"/>
  <c r="P121" i="8" s="1"/>
  <c r="O120" i="8"/>
  <c r="P120" i="8" s="1"/>
  <c r="O119" i="8"/>
  <c r="P119" i="8" s="1"/>
  <c r="O118" i="8"/>
  <c r="P118" i="8" s="1"/>
  <c r="O117" i="8"/>
  <c r="P117" i="8" s="1"/>
  <c r="O116" i="8"/>
  <c r="P116" i="8" s="1"/>
  <c r="O115" i="8"/>
  <c r="P115" i="8" s="1"/>
  <c r="O114" i="8"/>
  <c r="P114" i="8" s="1"/>
  <c r="O113" i="8"/>
  <c r="P113" i="8" s="1"/>
  <c r="O112" i="8"/>
  <c r="P112" i="8" s="1"/>
  <c r="O111" i="8"/>
  <c r="P111" i="8" s="1"/>
  <c r="O110" i="8"/>
  <c r="P110" i="8" s="1"/>
  <c r="O109" i="8"/>
  <c r="P109" i="8" s="1"/>
  <c r="O108" i="8"/>
  <c r="P108" i="8" s="1"/>
  <c r="O107" i="8"/>
  <c r="P107" i="8" s="1"/>
  <c r="O106" i="8"/>
  <c r="P106" i="8" s="1"/>
  <c r="O105" i="8"/>
  <c r="P105" i="8" s="1"/>
  <c r="O104" i="8"/>
  <c r="P104" i="8" s="1"/>
  <c r="O103" i="8"/>
  <c r="P103" i="8" s="1"/>
  <c r="O102" i="8"/>
  <c r="P102" i="8" s="1"/>
  <c r="O101" i="8"/>
  <c r="P101" i="8" s="1"/>
  <c r="O100" i="8"/>
  <c r="P100" i="8" s="1"/>
  <c r="O99" i="8"/>
  <c r="P99" i="8" s="1"/>
  <c r="O98" i="8"/>
  <c r="P98" i="8" s="1"/>
  <c r="O97" i="8"/>
  <c r="P97" i="8" s="1"/>
  <c r="O96" i="8"/>
  <c r="P96" i="8" s="1"/>
  <c r="O95" i="8"/>
  <c r="P95" i="8" s="1"/>
  <c r="O94" i="8"/>
  <c r="P94" i="8" s="1"/>
  <c r="O93" i="8"/>
  <c r="P93" i="8" s="1"/>
  <c r="O92" i="8"/>
  <c r="P92" i="8" s="1"/>
  <c r="O91" i="8"/>
  <c r="P91" i="8" s="1"/>
  <c r="O90" i="8"/>
  <c r="P90" i="8" s="1"/>
  <c r="O89" i="8"/>
  <c r="P89" i="8" s="1"/>
  <c r="O88" i="8"/>
  <c r="P88" i="8" s="1"/>
  <c r="O87" i="8"/>
  <c r="P87" i="8" s="1"/>
  <c r="O86" i="8"/>
  <c r="P86" i="8" s="1"/>
  <c r="O85" i="8"/>
  <c r="P85" i="8" s="1"/>
  <c r="O84" i="8"/>
  <c r="P84" i="8" s="1"/>
  <c r="O83" i="8"/>
  <c r="P83" i="8" s="1"/>
  <c r="O82" i="8"/>
  <c r="P82" i="8" s="1"/>
  <c r="O81" i="8"/>
  <c r="P81" i="8" s="1"/>
  <c r="O80" i="8"/>
  <c r="P80" i="8" s="1"/>
  <c r="O79" i="8"/>
  <c r="P79" i="8" s="1"/>
  <c r="O78" i="8"/>
  <c r="P78" i="8" s="1"/>
  <c r="O77" i="8"/>
  <c r="P77" i="8" s="1"/>
  <c r="O76" i="8"/>
  <c r="P76" i="8" s="1"/>
  <c r="O75" i="8"/>
  <c r="P75" i="8" s="1"/>
  <c r="O74" i="8"/>
  <c r="P74" i="8" s="1"/>
  <c r="O73" i="8"/>
  <c r="P73" i="8" s="1"/>
  <c r="O72" i="8"/>
  <c r="P72" i="8" s="1"/>
  <c r="O71" i="8"/>
  <c r="P71" i="8" s="1"/>
  <c r="O70" i="8"/>
  <c r="P70" i="8" s="1"/>
  <c r="O69" i="8"/>
  <c r="P69" i="8" s="1"/>
  <c r="O68" i="8"/>
  <c r="P68" i="8" s="1"/>
  <c r="O67" i="8"/>
  <c r="P67" i="8" s="1"/>
  <c r="O66" i="8"/>
  <c r="P66" i="8" s="1"/>
  <c r="O65" i="8"/>
  <c r="P65" i="8" s="1"/>
  <c r="O64" i="8"/>
  <c r="P64" i="8" s="1"/>
  <c r="O63" i="8"/>
  <c r="P63" i="8" s="1"/>
  <c r="M200" i="8"/>
  <c r="N200" i="8" s="1"/>
  <c r="M199" i="8"/>
  <c r="N199" i="8" s="1"/>
  <c r="M198" i="8"/>
  <c r="N198" i="8" s="1"/>
  <c r="M197" i="8"/>
  <c r="N197" i="8" s="1"/>
  <c r="M196" i="8"/>
  <c r="N196" i="8" s="1"/>
  <c r="M195" i="8"/>
  <c r="N195" i="8" s="1"/>
  <c r="M194" i="8"/>
  <c r="N194" i="8" s="1"/>
  <c r="M193" i="8"/>
  <c r="N193" i="8" s="1"/>
  <c r="M192" i="8"/>
  <c r="N192" i="8" s="1"/>
  <c r="M191" i="8"/>
  <c r="N191" i="8" s="1"/>
  <c r="M190" i="8"/>
  <c r="N190" i="8" s="1"/>
  <c r="M189" i="8"/>
  <c r="N189" i="8" s="1"/>
  <c r="M188" i="8"/>
  <c r="N188" i="8" s="1"/>
  <c r="M187" i="8"/>
  <c r="N187" i="8" s="1"/>
  <c r="M186" i="8"/>
  <c r="N186" i="8" s="1"/>
  <c r="M185" i="8"/>
  <c r="N185" i="8" s="1"/>
  <c r="M184" i="8"/>
  <c r="N184" i="8" s="1"/>
  <c r="M183" i="8"/>
  <c r="N183" i="8" s="1"/>
  <c r="M182" i="8"/>
  <c r="N182" i="8" s="1"/>
  <c r="M181" i="8"/>
  <c r="N181" i="8" s="1"/>
  <c r="M180" i="8"/>
  <c r="N180" i="8" s="1"/>
  <c r="M179" i="8"/>
  <c r="N179" i="8" s="1"/>
  <c r="M178" i="8"/>
  <c r="N178" i="8" s="1"/>
  <c r="M177" i="8"/>
  <c r="N177" i="8" s="1"/>
  <c r="M176" i="8"/>
  <c r="N176" i="8" s="1"/>
  <c r="M175" i="8"/>
  <c r="N175" i="8" s="1"/>
  <c r="M174" i="8"/>
  <c r="N174" i="8" s="1"/>
  <c r="M173" i="8"/>
  <c r="N173" i="8" s="1"/>
  <c r="M172" i="8"/>
  <c r="N172" i="8" s="1"/>
  <c r="M171" i="8"/>
  <c r="N171" i="8" s="1"/>
  <c r="M170" i="8"/>
  <c r="N170" i="8" s="1"/>
  <c r="M169" i="8"/>
  <c r="N169" i="8" s="1"/>
  <c r="M168" i="8"/>
  <c r="N168" i="8" s="1"/>
  <c r="M167" i="8"/>
  <c r="N167" i="8" s="1"/>
  <c r="M166" i="8"/>
  <c r="N166" i="8" s="1"/>
  <c r="M165" i="8"/>
  <c r="N165" i="8" s="1"/>
  <c r="M164" i="8"/>
  <c r="N164" i="8" s="1"/>
  <c r="M163" i="8"/>
  <c r="N163" i="8" s="1"/>
  <c r="M162" i="8"/>
  <c r="N162" i="8" s="1"/>
  <c r="M161" i="8"/>
  <c r="N161" i="8" s="1"/>
  <c r="M160" i="8"/>
  <c r="N160" i="8" s="1"/>
  <c r="M159" i="8"/>
  <c r="N159" i="8" s="1"/>
  <c r="M158" i="8"/>
  <c r="N158" i="8" s="1"/>
  <c r="M157" i="8"/>
  <c r="N157" i="8" s="1"/>
  <c r="M156" i="8"/>
  <c r="N156" i="8" s="1"/>
  <c r="M155" i="8"/>
  <c r="N155" i="8" s="1"/>
  <c r="M154" i="8"/>
  <c r="N154" i="8" s="1"/>
  <c r="M153" i="8"/>
  <c r="N153" i="8" s="1"/>
  <c r="M152" i="8"/>
  <c r="N152" i="8" s="1"/>
  <c r="M151" i="8"/>
  <c r="N151" i="8" s="1"/>
  <c r="M150" i="8"/>
  <c r="N150" i="8" s="1"/>
  <c r="M149" i="8"/>
  <c r="N149" i="8" s="1"/>
  <c r="M148" i="8"/>
  <c r="N148" i="8" s="1"/>
  <c r="M147" i="8"/>
  <c r="N147" i="8" s="1"/>
  <c r="M146" i="8"/>
  <c r="N146" i="8" s="1"/>
  <c r="M145" i="8"/>
  <c r="N145" i="8" s="1"/>
  <c r="M144" i="8"/>
  <c r="N144" i="8" s="1"/>
  <c r="M143" i="8"/>
  <c r="N143" i="8" s="1"/>
  <c r="M142" i="8"/>
  <c r="N142" i="8" s="1"/>
  <c r="M141" i="8"/>
  <c r="N141" i="8" s="1"/>
  <c r="M140" i="8"/>
  <c r="N140" i="8" s="1"/>
  <c r="M139" i="8"/>
  <c r="N139" i="8" s="1"/>
  <c r="M138" i="8"/>
  <c r="N138" i="8" s="1"/>
  <c r="M137" i="8"/>
  <c r="N137" i="8" s="1"/>
  <c r="M136" i="8"/>
  <c r="N136" i="8" s="1"/>
  <c r="M135" i="8"/>
  <c r="N135" i="8" s="1"/>
  <c r="M134" i="8"/>
  <c r="N134" i="8" s="1"/>
  <c r="M133" i="8"/>
  <c r="N133" i="8" s="1"/>
  <c r="M132" i="8"/>
  <c r="N132" i="8" s="1"/>
  <c r="M131" i="8"/>
  <c r="N131" i="8" s="1"/>
  <c r="M130" i="8"/>
  <c r="N130" i="8" s="1"/>
  <c r="M129" i="8"/>
  <c r="N129" i="8" s="1"/>
  <c r="M128" i="8"/>
  <c r="N128" i="8" s="1"/>
  <c r="M127" i="8"/>
  <c r="N127" i="8" s="1"/>
  <c r="M126" i="8"/>
  <c r="N126" i="8" s="1"/>
  <c r="M125" i="8"/>
  <c r="N125" i="8" s="1"/>
  <c r="M124" i="8"/>
  <c r="N124" i="8" s="1"/>
  <c r="M123" i="8"/>
  <c r="N123" i="8" s="1"/>
  <c r="M122" i="8"/>
  <c r="N122" i="8" s="1"/>
  <c r="M121" i="8"/>
  <c r="N121" i="8" s="1"/>
  <c r="M120" i="8"/>
  <c r="N120" i="8" s="1"/>
  <c r="M119" i="8"/>
  <c r="N119" i="8" s="1"/>
  <c r="M118" i="8"/>
  <c r="N118" i="8" s="1"/>
  <c r="M117" i="8"/>
  <c r="N117" i="8" s="1"/>
  <c r="M116" i="8"/>
  <c r="N116" i="8" s="1"/>
  <c r="M115" i="8"/>
  <c r="N115" i="8" s="1"/>
  <c r="M114" i="8"/>
  <c r="N114" i="8" s="1"/>
  <c r="M113" i="8"/>
  <c r="N113" i="8" s="1"/>
  <c r="M112" i="8"/>
  <c r="N112" i="8" s="1"/>
  <c r="M111" i="8"/>
  <c r="N111" i="8" s="1"/>
  <c r="M110" i="8"/>
  <c r="N110" i="8" s="1"/>
  <c r="M109" i="8"/>
  <c r="N109" i="8" s="1"/>
  <c r="M108" i="8"/>
  <c r="N108" i="8" s="1"/>
  <c r="M107" i="8"/>
  <c r="N107" i="8" s="1"/>
  <c r="M106" i="8"/>
  <c r="N106" i="8" s="1"/>
  <c r="M105" i="8"/>
  <c r="N105" i="8" s="1"/>
  <c r="M104" i="8"/>
  <c r="N104" i="8" s="1"/>
  <c r="M103" i="8"/>
  <c r="N103" i="8" s="1"/>
  <c r="M102" i="8"/>
  <c r="N102" i="8" s="1"/>
  <c r="M101" i="8"/>
  <c r="N101" i="8" s="1"/>
  <c r="M100" i="8"/>
  <c r="N100" i="8" s="1"/>
  <c r="M99" i="8"/>
  <c r="N99" i="8" s="1"/>
  <c r="M98" i="8"/>
  <c r="N98" i="8" s="1"/>
  <c r="M97" i="8"/>
  <c r="N97" i="8" s="1"/>
  <c r="M96" i="8"/>
  <c r="N96" i="8" s="1"/>
  <c r="M95" i="8"/>
  <c r="N95" i="8" s="1"/>
  <c r="M94" i="8"/>
  <c r="N94" i="8" s="1"/>
  <c r="M93" i="8"/>
  <c r="N93" i="8" s="1"/>
  <c r="M92" i="8"/>
  <c r="N92" i="8" s="1"/>
  <c r="M91" i="8"/>
  <c r="N91" i="8" s="1"/>
  <c r="M90" i="8"/>
  <c r="N90" i="8" s="1"/>
  <c r="M89" i="8"/>
  <c r="N89" i="8" s="1"/>
  <c r="M88" i="8"/>
  <c r="N88" i="8" s="1"/>
  <c r="M87" i="8"/>
  <c r="N87" i="8" s="1"/>
  <c r="M86" i="8"/>
  <c r="N86" i="8" s="1"/>
  <c r="M85" i="8"/>
  <c r="N85" i="8" s="1"/>
  <c r="M84" i="8"/>
  <c r="N84" i="8" s="1"/>
  <c r="M83" i="8"/>
  <c r="N83" i="8" s="1"/>
  <c r="M82" i="8"/>
  <c r="N82" i="8" s="1"/>
  <c r="M81" i="8"/>
  <c r="N81" i="8" s="1"/>
  <c r="M80" i="8"/>
  <c r="N80" i="8" s="1"/>
  <c r="M79" i="8"/>
  <c r="N79" i="8" s="1"/>
  <c r="M78" i="8"/>
  <c r="N78" i="8" s="1"/>
  <c r="M77" i="8"/>
  <c r="N77" i="8" s="1"/>
  <c r="M76" i="8"/>
  <c r="N76" i="8" s="1"/>
  <c r="M75" i="8"/>
  <c r="N75" i="8" s="1"/>
  <c r="M74" i="8"/>
  <c r="N74" i="8" s="1"/>
  <c r="M73" i="8"/>
  <c r="N73" i="8" s="1"/>
  <c r="M72" i="8"/>
  <c r="N72" i="8" s="1"/>
  <c r="M71" i="8"/>
  <c r="N71" i="8" s="1"/>
  <c r="M70" i="8"/>
  <c r="N70" i="8" s="1"/>
  <c r="M69" i="8"/>
  <c r="N69" i="8" s="1"/>
  <c r="M68" i="8"/>
  <c r="N68" i="8" s="1"/>
  <c r="M67" i="8"/>
  <c r="N67" i="8" s="1"/>
  <c r="M66" i="8"/>
  <c r="N66" i="8" s="1"/>
  <c r="M65" i="8"/>
  <c r="N65" i="8" s="1"/>
  <c r="M64" i="8"/>
  <c r="N64" i="8" s="1"/>
  <c r="M63" i="8"/>
  <c r="N63" i="8" s="1"/>
  <c r="K200" i="8"/>
  <c r="K199" i="8"/>
  <c r="K198" i="8"/>
  <c r="K197" i="8"/>
  <c r="K196" i="8"/>
  <c r="K195" i="8"/>
  <c r="K194" i="8"/>
  <c r="K193" i="8"/>
  <c r="K192" i="8"/>
  <c r="K191" i="8"/>
  <c r="K190" i="8"/>
  <c r="K189" i="8"/>
  <c r="K188" i="8"/>
  <c r="K187" i="8"/>
  <c r="K186" i="8"/>
  <c r="K185" i="8"/>
  <c r="K184" i="8"/>
  <c r="K183" i="8"/>
  <c r="K182" i="8"/>
  <c r="K181" i="8"/>
  <c r="K180" i="8"/>
  <c r="K179" i="8"/>
  <c r="K178" i="8"/>
  <c r="K177" i="8"/>
  <c r="K176" i="8"/>
  <c r="K175" i="8"/>
  <c r="K174" i="8"/>
  <c r="K173" i="8"/>
  <c r="K172" i="8"/>
  <c r="K171" i="8"/>
  <c r="K170" i="8"/>
  <c r="K169" i="8"/>
  <c r="K168" i="8"/>
  <c r="K167" i="8"/>
  <c r="K166" i="8"/>
  <c r="K165" i="8"/>
  <c r="K164" i="8"/>
  <c r="K163" i="8"/>
  <c r="K162" i="8"/>
  <c r="K161" i="8"/>
  <c r="K160" i="8"/>
  <c r="K159" i="8"/>
  <c r="K158" i="8"/>
  <c r="K157" i="8"/>
  <c r="K156" i="8"/>
  <c r="K155" i="8"/>
  <c r="K154" i="8"/>
  <c r="K153" i="8"/>
  <c r="K152" i="8"/>
  <c r="K151" i="8"/>
  <c r="K150" i="8"/>
  <c r="K149" i="8"/>
  <c r="K148" i="8"/>
  <c r="K147" i="8"/>
  <c r="K146" i="8"/>
  <c r="K145" i="8"/>
  <c r="K144" i="8"/>
  <c r="K143" i="8"/>
  <c r="K142" i="8"/>
  <c r="K141" i="8"/>
  <c r="K140" i="8"/>
  <c r="K139" i="8"/>
  <c r="K138" i="8"/>
  <c r="K137" i="8"/>
  <c r="K136" i="8"/>
  <c r="K135" i="8"/>
  <c r="K134" i="8"/>
  <c r="K133" i="8"/>
  <c r="K132" i="8"/>
  <c r="K131" i="8"/>
  <c r="K130" i="8"/>
  <c r="K129" i="8"/>
  <c r="K128" i="8"/>
  <c r="K127" i="8"/>
  <c r="K126" i="8"/>
  <c r="K125" i="8"/>
  <c r="K124" i="8"/>
  <c r="K123" i="8"/>
  <c r="K122" i="8"/>
  <c r="K121" i="8"/>
  <c r="K120" i="8"/>
  <c r="K119" i="8"/>
  <c r="K118" i="8"/>
  <c r="K117" i="8"/>
  <c r="K116" i="8"/>
  <c r="K115" i="8"/>
  <c r="K114" i="8"/>
  <c r="K113" i="8"/>
  <c r="K112" i="8"/>
  <c r="K111" i="8"/>
  <c r="K110" i="8"/>
  <c r="K109" i="8"/>
  <c r="K108" i="8"/>
  <c r="K107" i="8"/>
  <c r="K106" i="8"/>
  <c r="K105" i="8"/>
  <c r="K104" i="8"/>
  <c r="K103" i="8"/>
  <c r="K102" i="8"/>
  <c r="K101" i="8"/>
  <c r="K100" i="8"/>
  <c r="K99" i="8"/>
  <c r="K98" i="8"/>
  <c r="K97" i="8"/>
  <c r="K96" i="8"/>
  <c r="K95" i="8"/>
  <c r="K94" i="8"/>
  <c r="K93" i="8"/>
  <c r="K92" i="8"/>
  <c r="K91" i="8"/>
  <c r="K90" i="8"/>
  <c r="K89" i="8"/>
  <c r="K88" i="8"/>
  <c r="K87" i="8"/>
  <c r="K86" i="8"/>
  <c r="K85" i="8"/>
  <c r="K84" i="8"/>
  <c r="K83" i="8"/>
  <c r="K82" i="8"/>
  <c r="K81" i="8"/>
  <c r="K80" i="8"/>
  <c r="K79" i="8"/>
  <c r="K78" i="8"/>
  <c r="K77" i="8"/>
  <c r="K76" i="8"/>
  <c r="K75" i="8"/>
  <c r="K74" i="8"/>
  <c r="K73" i="8"/>
  <c r="K72" i="8"/>
  <c r="K71" i="8"/>
  <c r="K70" i="8"/>
  <c r="K69" i="8"/>
  <c r="K68" i="8"/>
  <c r="K67" i="8"/>
  <c r="K66" i="8"/>
  <c r="K65" i="8"/>
  <c r="K64" i="8"/>
  <c r="K63" i="8"/>
  <c r="J200" i="8"/>
  <c r="I200" i="8"/>
  <c r="J199" i="8"/>
  <c r="I199" i="8"/>
  <c r="J198" i="8"/>
  <c r="I198" i="8"/>
  <c r="J197" i="8"/>
  <c r="I197" i="8"/>
  <c r="J196" i="8"/>
  <c r="I196" i="8"/>
  <c r="J195" i="8"/>
  <c r="I195" i="8"/>
  <c r="J194" i="8"/>
  <c r="I194" i="8"/>
  <c r="J193" i="8"/>
  <c r="I193" i="8"/>
  <c r="J192" i="8"/>
  <c r="I192" i="8"/>
  <c r="J191" i="8"/>
  <c r="I191" i="8"/>
  <c r="J190" i="8"/>
  <c r="I190" i="8"/>
  <c r="J189" i="8"/>
  <c r="I189" i="8"/>
  <c r="J188" i="8"/>
  <c r="I188" i="8"/>
  <c r="J187" i="8"/>
  <c r="I187" i="8"/>
  <c r="J186" i="8"/>
  <c r="I186" i="8"/>
  <c r="J185" i="8"/>
  <c r="I185" i="8"/>
  <c r="J184" i="8"/>
  <c r="I184" i="8"/>
  <c r="J183" i="8"/>
  <c r="I183" i="8"/>
  <c r="J182" i="8"/>
  <c r="I182" i="8"/>
  <c r="J181" i="8"/>
  <c r="I181" i="8"/>
  <c r="J180" i="8"/>
  <c r="I180" i="8"/>
  <c r="J179" i="8"/>
  <c r="I179" i="8"/>
  <c r="J178" i="8"/>
  <c r="I178" i="8"/>
  <c r="J177" i="8"/>
  <c r="I177" i="8"/>
  <c r="J176" i="8"/>
  <c r="I176" i="8"/>
  <c r="J175" i="8"/>
  <c r="I175" i="8"/>
  <c r="J174" i="8"/>
  <c r="I174" i="8"/>
  <c r="J173" i="8"/>
  <c r="I173" i="8"/>
  <c r="J172" i="8"/>
  <c r="I172" i="8"/>
  <c r="J171" i="8"/>
  <c r="I171" i="8"/>
  <c r="J170" i="8"/>
  <c r="I170" i="8"/>
  <c r="J169" i="8"/>
  <c r="I169" i="8"/>
  <c r="J168" i="8"/>
  <c r="I168" i="8"/>
  <c r="J167" i="8"/>
  <c r="I167" i="8"/>
  <c r="J166" i="8"/>
  <c r="I166" i="8"/>
  <c r="J165" i="8"/>
  <c r="I165" i="8"/>
  <c r="J164" i="8"/>
  <c r="I164" i="8"/>
  <c r="J163" i="8"/>
  <c r="I163" i="8"/>
  <c r="J162" i="8"/>
  <c r="I162" i="8"/>
  <c r="J161" i="8"/>
  <c r="I161" i="8"/>
  <c r="J160" i="8"/>
  <c r="I160" i="8"/>
  <c r="J159" i="8"/>
  <c r="I159" i="8"/>
  <c r="J158" i="8"/>
  <c r="I158" i="8"/>
  <c r="J157" i="8"/>
  <c r="I157" i="8"/>
  <c r="J156" i="8"/>
  <c r="I156" i="8"/>
  <c r="J155" i="8"/>
  <c r="I155" i="8"/>
  <c r="J154" i="8"/>
  <c r="I154" i="8"/>
  <c r="J153" i="8"/>
  <c r="I153" i="8"/>
  <c r="J152" i="8"/>
  <c r="I152" i="8"/>
  <c r="J151" i="8"/>
  <c r="I151" i="8"/>
  <c r="J150" i="8"/>
  <c r="I150" i="8"/>
  <c r="J149" i="8"/>
  <c r="I149" i="8"/>
  <c r="J148" i="8"/>
  <c r="I148" i="8"/>
  <c r="J147" i="8"/>
  <c r="I147" i="8"/>
  <c r="J146" i="8"/>
  <c r="I146" i="8"/>
  <c r="J145" i="8"/>
  <c r="I145" i="8"/>
  <c r="J144" i="8"/>
  <c r="I144" i="8"/>
  <c r="J143" i="8"/>
  <c r="I143" i="8"/>
  <c r="J142" i="8"/>
  <c r="I142" i="8"/>
  <c r="J141" i="8"/>
  <c r="I141" i="8"/>
  <c r="J140" i="8"/>
  <c r="I140" i="8"/>
  <c r="J139" i="8"/>
  <c r="I139" i="8"/>
  <c r="J138" i="8"/>
  <c r="I138" i="8"/>
  <c r="J137" i="8"/>
  <c r="I137" i="8"/>
  <c r="J136" i="8"/>
  <c r="I136" i="8"/>
  <c r="J135" i="8"/>
  <c r="I135" i="8"/>
  <c r="J134" i="8"/>
  <c r="I134" i="8"/>
  <c r="J133" i="8"/>
  <c r="I133" i="8"/>
  <c r="J132" i="8"/>
  <c r="I132" i="8"/>
  <c r="J131" i="8"/>
  <c r="I131" i="8"/>
  <c r="J130" i="8"/>
  <c r="I130" i="8"/>
  <c r="J129" i="8"/>
  <c r="I129" i="8"/>
  <c r="J128" i="8"/>
  <c r="I128" i="8"/>
  <c r="J127" i="8"/>
  <c r="I127" i="8"/>
  <c r="J126" i="8"/>
  <c r="I126" i="8"/>
  <c r="J125" i="8"/>
  <c r="I125" i="8"/>
  <c r="J124" i="8"/>
  <c r="I124" i="8"/>
  <c r="J123" i="8"/>
  <c r="I123" i="8"/>
  <c r="J122" i="8"/>
  <c r="I122" i="8"/>
  <c r="J121" i="8"/>
  <c r="I121" i="8"/>
  <c r="J120" i="8"/>
  <c r="I120" i="8"/>
  <c r="J119" i="8"/>
  <c r="I119" i="8"/>
  <c r="J118" i="8"/>
  <c r="I118" i="8"/>
  <c r="J117" i="8"/>
  <c r="I117" i="8"/>
  <c r="J116" i="8"/>
  <c r="I116" i="8"/>
  <c r="J115" i="8"/>
  <c r="I115" i="8"/>
  <c r="J114" i="8"/>
  <c r="I114" i="8"/>
  <c r="J113" i="8"/>
  <c r="I113" i="8"/>
  <c r="J112" i="8"/>
  <c r="I112" i="8"/>
  <c r="J111" i="8"/>
  <c r="I111" i="8"/>
  <c r="J110" i="8"/>
  <c r="I110" i="8"/>
  <c r="J109" i="8"/>
  <c r="I109" i="8"/>
  <c r="J108" i="8"/>
  <c r="I108" i="8"/>
  <c r="J107" i="8"/>
  <c r="I107" i="8"/>
  <c r="J106" i="8"/>
  <c r="I106" i="8"/>
  <c r="J105" i="8"/>
  <c r="I105" i="8"/>
  <c r="J104" i="8"/>
  <c r="I104" i="8"/>
  <c r="J103" i="8"/>
  <c r="I103" i="8"/>
  <c r="J102" i="8"/>
  <c r="I102" i="8"/>
  <c r="J101" i="8"/>
  <c r="I101" i="8"/>
  <c r="J100" i="8"/>
  <c r="I100" i="8"/>
  <c r="J99" i="8"/>
  <c r="I99" i="8"/>
  <c r="J98" i="8"/>
  <c r="I98" i="8"/>
  <c r="J97" i="8"/>
  <c r="I97" i="8"/>
  <c r="J96" i="8"/>
  <c r="I96" i="8"/>
  <c r="J95" i="8"/>
  <c r="I95" i="8"/>
  <c r="J94" i="8"/>
  <c r="I94" i="8"/>
  <c r="J93" i="8"/>
  <c r="I93" i="8"/>
  <c r="J92" i="8"/>
  <c r="I92" i="8"/>
  <c r="J91" i="8"/>
  <c r="I91" i="8"/>
  <c r="J90" i="8"/>
  <c r="I90" i="8"/>
  <c r="J89" i="8"/>
  <c r="I89" i="8"/>
  <c r="J88" i="8"/>
  <c r="I88" i="8"/>
  <c r="J87" i="8"/>
  <c r="I87" i="8"/>
  <c r="J86" i="8"/>
  <c r="I86" i="8"/>
  <c r="J85" i="8"/>
  <c r="I85" i="8"/>
  <c r="J84" i="8"/>
  <c r="I84" i="8"/>
  <c r="J83" i="8"/>
  <c r="I83" i="8"/>
  <c r="J82" i="8"/>
  <c r="I82" i="8"/>
  <c r="J81" i="8"/>
  <c r="I81" i="8"/>
  <c r="J80" i="8"/>
  <c r="I80" i="8"/>
  <c r="J79" i="8"/>
  <c r="I79" i="8"/>
  <c r="J78" i="8"/>
  <c r="I78" i="8"/>
  <c r="J77" i="8"/>
  <c r="I77" i="8"/>
  <c r="J76" i="8"/>
  <c r="I76" i="8"/>
  <c r="J75" i="8"/>
  <c r="I75" i="8"/>
  <c r="J74" i="8"/>
  <c r="I74" i="8"/>
  <c r="J73" i="8"/>
  <c r="I73" i="8"/>
  <c r="J72" i="8"/>
  <c r="I72" i="8"/>
  <c r="J71" i="8"/>
  <c r="I71" i="8"/>
  <c r="J70" i="8"/>
  <c r="I70" i="8"/>
  <c r="J69" i="8"/>
  <c r="I69" i="8"/>
  <c r="J68" i="8"/>
  <c r="I68" i="8"/>
  <c r="J67" i="8"/>
  <c r="I67" i="8"/>
  <c r="J66" i="8"/>
  <c r="I66" i="8"/>
  <c r="J65" i="8"/>
  <c r="I65" i="8"/>
  <c r="J64" i="8"/>
  <c r="I64" i="8"/>
  <c r="J63" i="8"/>
  <c r="I63" i="8"/>
  <c r="L66" i="8" l="1"/>
  <c r="Q66" i="8" s="1"/>
  <c r="S66" i="8" s="1"/>
  <c r="T66" i="8" s="1"/>
  <c r="L70" i="8"/>
  <c r="Q70" i="8" s="1"/>
  <c r="S70" i="8" s="1"/>
  <c r="T70" i="8" s="1"/>
  <c r="L74" i="8"/>
  <c r="Q74" i="8" s="1"/>
  <c r="S74" i="8" s="1"/>
  <c r="T74" i="8" s="1"/>
  <c r="L78" i="8"/>
  <c r="Q78" i="8" s="1"/>
  <c r="S78" i="8" s="1"/>
  <c r="T78" i="8" s="1"/>
  <c r="L82" i="8"/>
  <c r="Q82" i="8" s="1"/>
  <c r="S82" i="8" s="1"/>
  <c r="T82" i="8" s="1"/>
  <c r="L86" i="8"/>
  <c r="Q86" i="8" s="1"/>
  <c r="S86" i="8" s="1"/>
  <c r="T86" i="8" s="1"/>
  <c r="L90" i="8"/>
  <c r="Q90" i="8" s="1"/>
  <c r="S90" i="8" s="1"/>
  <c r="T90" i="8" s="1"/>
  <c r="L94" i="8"/>
  <c r="Q94" i="8" s="1"/>
  <c r="S94" i="8" s="1"/>
  <c r="T94" i="8" s="1"/>
  <c r="L98" i="8"/>
  <c r="Q98" i="8" s="1"/>
  <c r="S98" i="8" s="1"/>
  <c r="T98" i="8" s="1"/>
  <c r="L102" i="8"/>
  <c r="Q102" i="8" s="1"/>
  <c r="S102" i="8" s="1"/>
  <c r="T102" i="8" s="1"/>
  <c r="L106" i="8"/>
  <c r="Q106" i="8" s="1"/>
  <c r="S106" i="8" s="1"/>
  <c r="T106" i="8" s="1"/>
  <c r="L110" i="8"/>
  <c r="Q110" i="8" s="1"/>
  <c r="S110" i="8" s="1"/>
  <c r="T110" i="8" s="1"/>
  <c r="L114" i="8"/>
  <c r="Q114" i="8" s="1"/>
  <c r="S114" i="8" s="1"/>
  <c r="T114" i="8" s="1"/>
  <c r="L118" i="8"/>
  <c r="Q118" i="8" s="1"/>
  <c r="S118" i="8" s="1"/>
  <c r="T118" i="8" s="1"/>
  <c r="L122" i="8"/>
  <c r="Q122" i="8" s="1"/>
  <c r="S122" i="8" s="1"/>
  <c r="T122" i="8" s="1"/>
  <c r="L126" i="8"/>
  <c r="Q126" i="8" s="1"/>
  <c r="S126" i="8" s="1"/>
  <c r="T126" i="8" s="1"/>
  <c r="L130" i="8"/>
  <c r="Q130" i="8" s="1"/>
  <c r="S130" i="8" s="1"/>
  <c r="T130" i="8" s="1"/>
  <c r="L134" i="8"/>
  <c r="Q134" i="8" s="1"/>
  <c r="S134" i="8" s="1"/>
  <c r="T134" i="8" s="1"/>
  <c r="L138" i="8"/>
  <c r="Q138" i="8" s="1"/>
  <c r="S138" i="8" s="1"/>
  <c r="T138" i="8" s="1"/>
  <c r="L142" i="8"/>
  <c r="Q142" i="8" s="1"/>
  <c r="S142" i="8" s="1"/>
  <c r="T142" i="8" s="1"/>
  <c r="L146" i="8"/>
  <c r="Q146" i="8" s="1"/>
  <c r="S146" i="8" s="1"/>
  <c r="T146" i="8" s="1"/>
  <c r="L150" i="8"/>
  <c r="Q150" i="8" s="1"/>
  <c r="S150" i="8" s="1"/>
  <c r="T150" i="8" s="1"/>
  <c r="L154" i="8"/>
  <c r="Q154" i="8" s="1"/>
  <c r="S154" i="8" s="1"/>
  <c r="T154" i="8" s="1"/>
  <c r="L158" i="8"/>
  <c r="Q158" i="8" s="1"/>
  <c r="S158" i="8" s="1"/>
  <c r="T158" i="8" s="1"/>
  <c r="L162" i="8"/>
  <c r="Q162" i="8" s="1"/>
  <c r="S162" i="8" s="1"/>
  <c r="T162" i="8" s="1"/>
  <c r="L166" i="8"/>
  <c r="Q166" i="8" s="1"/>
  <c r="S166" i="8" s="1"/>
  <c r="T166" i="8" s="1"/>
  <c r="L170" i="8"/>
  <c r="Q170" i="8" s="1"/>
  <c r="S170" i="8" s="1"/>
  <c r="T170" i="8" s="1"/>
  <c r="L174" i="8"/>
  <c r="Q174" i="8" s="1"/>
  <c r="S174" i="8" s="1"/>
  <c r="T174" i="8" s="1"/>
  <c r="L178" i="8"/>
  <c r="Q178" i="8" s="1"/>
  <c r="S178" i="8" s="1"/>
  <c r="T178" i="8" s="1"/>
  <c r="L182" i="8"/>
  <c r="Q182" i="8" s="1"/>
  <c r="S182" i="8" s="1"/>
  <c r="T182" i="8" s="1"/>
  <c r="L186" i="8"/>
  <c r="Q186" i="8" s="1"/>
  <c r="S186" i="8" s="1"/>
  <c r="T186" i="8" s="1"/>
  <c r="L172" i="8"/>
  <c r="Q172" i="8" s="1"/>
  <c r="S172" i="8" s="1"/>
  <c r="T172" i="8" s="1"/>
  <c r="L65" i="8"/>
  <c r="Q65" i="8" s="1"/>
  <c r="S65" i="8" s="1"/>
  <c r="T65" i="8" s="1"/>
  <c r="L69" i="8"/>
  <c r="Q69" i="8" s="1"/>
  <c r="S69" i="8" s="1"/>
  <c r="T69" i="8" s="1"/>
  <c r="L79" i="8"/>
  <c r="Q79" i="8" s="1"/>
  <c r="S79" i="8" s="1"/>
  <c r="T79" i="8" s="1"/>
  <c r="L63" i="8"/>
  <c r="Q63" i="8" s="1"/>
  <c r="S63" i="8" s="1"/>
  <c r="T63" i="8" s="1"/>
  <c r="L67" i="8"/>
  <c r="Q67" i="8" s="1"/>
  <c r="S67" i="8" s="1"/>
  <c r="T67" i="8" s="1"/>
  <c r="L71" i="8"/>
  <c r="Q71" i="8" s="1"/>
  <c r="S71" i="8" s="1"/>
  <c r="T71" i="8" s="1"/>
  <c r="L75" i="8"/>
  <c r="Q75" i="8" s="1"/>
  <c r="S75" i="8" s="1"/>
  <c r="T75" i="8" s="1"/>
  <c r="L64" i="8"/>
  <c r="Q64" i="8" s="1"/>
  <c r="S64" i="8" s="1"/>
  <c r="T64" i="8" s="1"/>
  <c r="L68" i="8"/>
  <c r="Q68" i="8" s="1"/>
  <c r="S68" i="8" s="1"/>
  <c r="T68" i="8" s="1"/>
  <c r="L72" i="8"/>
  <c r="Q72" i="8" s="1"/>
  <c r="S72" i="8" s="1"/>
  <c r="T72" i="8" s="1"/>
  <c r="L76" i="8"/>
  <c r="Q76" i="8" s="1"/>
  <c r="S76" i="8" s="1"/>
  <c r="T76" i="8" s="1"/>
  <c r="L80" i="8"/>
  <c r="Q80" i="8" s="1"/>
  <c r="S80" i="8" s="1"/>
  <c r="T80" i="8" s="1"/>
  <c r="L84" i="8"/>
  <c r="Q84" i="8" s="1"/>
  <c r="S84" i="8" s="1"/>
  <c r="T84" i="8" s="1"/>
  <c r="L88" i="8"/>
  <c r="Q88" i="8" s="1"/>
  <c r="S88" i="8" s="1"/>
  <c r="T88" i="8" s="1"/>
  <c r="L92" i="8"/>
  <c r="Q92" i="8" s="1"/>
  <c r="S92" i="8" s="1"/>
  <c r="T92" i="8" s="1"/>
  <c r="L96" i="8"/>
  <c r="Q96" i="8" s="1"/>
  <c r="S96" i="8" s="1"/>
  <c r="T96" i="8" s="1"/>
  <c r="L100" i="8"/>
  <c r="Q100" i="8" s="1"/>
  <c r="S100" i="8" s="1"/>
  <c r="T100" i="8" s="1"/>
  <c r="L104" i="8"/>
  <c r="Q104" i="8" s="1"/>
  <c r="S104" i="8" s="1"/>
  <c r="T104" i="8" s="1"/>
  <c r="L108" i="8"/>
  <c r="Q108" i="8" s="1"/>
  <c r="S108" i="8" s="1"/>
  <c r="T108" i="8" s="1"/>
  <c r="L112" i="8"/>
  <c r="Q112" i="8" s="1"/>
  <c r="S112" i="8" s="1"/>
  <c r="T112" i="8" s="1"/>
  <c r="L116" i="8"/>
  <c r="Q116" i="8" s="1"/>
  <c r="S116" i="8" s="1"/>
  <c r="T116" i="8" s="1"/>
  <c r="L120" i="8"/>
  <c r="Q120" i="8" s="1"/>
  <c r="S120" i="8" s="1"/>
  <c r="T120" i="8" s="1"/>
  <c r="L124" i="8"/>
  <c r="Q124" i="8" s="1"/>
  <c r="S124" i="8" s="1"/>
  <c r="T124" i="8" s="1"/>
  <c r="L128" i="8"/>
  <c r="Q128" i="8" s="1"/>
  <c r="S128" i="8" s="1"/>
  <c r="T128" i="8" s="1"/>
  <c r="L132" i="8"/>
  <c r="Q132" i="8" s="1"/>
  <c r="S132" i="8" s="1"/>
  <c r="T132" i="8" s="1"/>
  <c r="L136" i="8"/>
  <c r="Q136" i="8" s="1"/>
  <c r="S136" i="8" s="1"/>
  <c r="T136" i="8" s="1"/>
  <c r="L140" i="8"/>
  <c r="Q140" i="8" s="1"/>
  <c r="S140" i="8" s="1"/>
  <c r="T140" i="8" s="1"/>
  <c r="L144" i="8"/>
  <c r="Q144" i="8" s="1"/>
  <c r="S144" i="8" s="1"/>
  <c r="T144" i="8" s="1"/>
  <c r="L148" i="8"/>
  <c r="Q148" i="8" s="1"/>
  <c r="S148" i="8" s="1"/>
  <c r="T148" i="8" s="1"/>
  <c r="L152" i="8"/>
  <c r="Q152" i="8" s="1"/>
  <c r="S152" i="8" s="1"/>
  <c r="T152" i="8" s="1"/>
  <c r="L156" i="8"/>
  <c r="Q156" i="8" s="1"/>
  <c r="S156" i="8" s="1"/>
  <c r="T156" i="8" s="1"/>
  <c r="L160" i="8"/>
  <c r="Q160" i="8" s="1"/>
  <c r="S160" i="8" s="1"/>
  <c r="T160" i="8" s="1"/>
  <c r="L164" i="8"/>
  <c r="Q164" i="8" s="1"/>
  <c r="S164" i="8" s="1"/>
  <c r="T164" i="8" s="1"/>
  <c r="L168" i="8"/>
  <c r="Q168" i="8" s="1"/>
  <c r="S168" i="8" s="1"/>
  <c r="T168" i="8" s="1"/>
  <c r="L176" i="8"/>
  <c r="Q176" i="8" s="1"/>
  <c r="S176" i="8" s="1"/>
  <c r="T176" i="8" s="1"/>
  <c r="L180" i="8"/>
  <c r="Q180" i="8" s="1"/>
  <c r="S180" i="8" s="1"/>
  <c r="T180" i="8" s="1"/>
  <c r="L184" i="8"/>
  <c r="Q184" i="8" s="1"/>
  <c r="S184" i="8" s="1"/>
  <c r="T184" i="8" s="1"/>
  <c r="L188" i="8"/>
  <c r="Q188" i="8" s="1"/>
  <c r="S188" i="8" s="1"/>
  <c r="T188" i="8" s="1"/>
  <c r="L190" i="8"/>
  <c r="Q190" i="8" s="1"/>
  <c r="S190" i="8" s="1"/>
  <c r="T190" i="8" s="1"/>
  <c r="L192" i="8"/>
  <c r="Q192" i="8" s="1"/>
  <c r="S192" i="8" s="1"/>
  <c r="T192" i="8" s="1"/>
  <c r="L194" i="8"/>
  <c r="Q194" i="8" s="1"/>
  <c r="S194" i="8" s="1"/>
  <c r="T194" i="8" s="1"/>
  <c r="L196" i="8"/>
  <c r="Q196" i="8" s="1"/>
  <c r="S196" i="8" s="1"/>
  <c r="T196" i="8" s="1"/>
  <c r="L198" i="8"/>
  <c r="Q198" i="8" s="1"/>
  <c r="S198" i="8" s="1"/>
  <c r="T198" i="8" s="1"/>
  <c r="L200" i="8"/>
  <c r="Q200" i="8" s="1"/>
  <c r="S200" i="8" s="1"/>
  <c r="T200" i="8" s="1"/>
  <c r="L73" i="8"/>
  <c r="Q73" i="8" s="1"/>
  <c r="S73" i="8" s="1"/>
  <c r="T73" i="8" s="1"/>
  <c r="L77" i="8"/>
  <c r="Q77" i="8" s="1"/>
  <c r="S77" i="8" s="1"/>
  <c r="T77" i="8" s="1"/>
  <c r="L81" i="8"/>
  <c r="Q81" i="8" s="1"/>
  <c r="S81" i="8" s="1"/>
  <c r="T81" i="8" s="1"/>
  <c r="L83" i="8"/>
  <c r="Q83" i="8" s="1"/>
  <c r="S83" i="8" s="1"/>
  <c r="T83" i="8" s="1"/>
  <c r="L85" i="8"/>
  <c r="Q85" i="8" s="1"/>
  <c r="S85" i="8" s="1"/>
  <c r="T85" i="8" s="1"/>
  <c r="L87" i="8"/>
  <c r="Q87" i="8" s="1"/>
  <c r="S87" i="8" s="1"/>
  <c r="T87" i="8" s="1"/>
  <c r="L89" i="8"/>
  <c r="Q89" i="8" s="1"/>
  <c r="S89" i="8" s="1"/>
  <c r="T89" i="8" s="1"/>
  <c r="L91" i="8"/>
  <c r="Q91" i="8" s="1"/>
  <c r="S91" i="8" s="1"/>
  <c r="T91" i="8" s="1"/>
  <c r="L93" i="8"/>
  <c r="Q93" i="8" s="1"/>
  <c r="S93" i="8" s="1"/>
  <c r="T93" i="8" s="1"/>
  <c r="L95" i="8"/>
  <c r="Q95" i="8" s="1"/>
  <c r="S95" i="8" s="1"/>
  <c r="T95" i="8" s="1"/>
  <c r="L97" i="8"/>
  <c r="Q97" i="8" s="1"/>
  <c r="S97" i="8" s="1"/>
  <c r="T97" i="8" s="1"/>
  <c r="L99" i="8"/>
  <c r="Q99" i="8" s="1"/>
  <c r="S99" i="8" s="1"/>
  <c r="T99" i="8" s="1"/>
  <c r="L101" i="8"/>
  <c r="Q101" i="8" s="1"/>
  <c r="S101" i="8" s="1"/>
  <c r="T101" i="8" s="1"/>
  <c r="L103" i="8"/>
  <c r="Q103" i="8" s="1"/>
  <c r="S103" i="8" s="1"/>
  <c r="T103" i="8" s="1"/>
  <c r="L105" i="8"/>
  <c r="Q105" i="8" s="1"/>
  <c r="S105" i="8" s="1"/>
  <c r="T105" i="8" s="1"/>
  <c r="L107" i="8"/>
  <c r="Q107" i="8" s="1"/>
  <c r="S107" i="8" s="1"/>
  <c r="T107" i="8" s="1"/>
  <c r="L109" i="8"/>
  <c r="Q109" i="8" s="1"/>
  <c r="S109" i="8" s="1"/>
  <c r="T109" i="8" s="1"/>
  <c r="L111" i="8"/>
  <c r="Q111" i="8" s="1"/>
  <c r="S111" i="8" s="1"/>
  <c r="T111" i="8" s="1"/>
  <c r="L113" i="8"/>
  <c r="Q113" i="8" s="1"/>
  <c r="S113" i="8" s="1"/>
  <c r="T113" i="8" s="1"/>
  <c r="L115" i="8"/>
  <c r="Q115" i="8" s="1"/>
  <c r="S115" i="8" s="1"/>
  <c r="T115" i="8" s="1"/>
  <c r="L117" i="8"/>
  <c r="Q117" i="8" s="1"/>
  <c r="S117" i="8" s="1"/>
  <c r="T117" i="8" s="1"/>
  <c r="L119" i="8"/>
  <c r="Q119" i="8" s="1"/>
  <c r="S119" i="8" s="1"/>
  <c r="T119" i="8" s="1"/>
  <c r="L121" i="8"/>
  <c r="Q121" i="8" s="1"/>
  <c r="S121" i="8" s="1"/>
  <c r="T121" i="8" s="1"/>
  <c r="L123" i="8"/>
  <c r="Q123" i="8" s="1"/>
  <c r="S123" i="8" s="1"/>
  <c r="T123" i="8" s="1"/>
  <c r="L125" i="8"/>
  <c r="Q125" i="8" s="1"/>
  <c r="S125" i="8" s="1"/>
  <c r="T125" i="8" s="1"/>
  <c r="L127" i="8"/>
  <c r="Q127" i="8" s="1"/>
  <c r="S127" i="8" s="1"/>
  <c r="T127" i="8" s="1"/>
  <c r="L129" i="8"/>
  <c r="Q129" i="8" s="1"/>
  <c r="S129" i="8" s="1"/>
  <c r="T129" i="8" s="1"/>
  <c r="L131" i="8"/>
  <c r="Q131" i="8" s="1"/>
  <c r="S131" i="8" s="1"/>
  <c r="T131" i="8" s="1"/>
  <c r="L133" i="8"/>
  <c r="Q133" i="8" s="1"/>
  <c r="S133" i="8" s="1"/>
  <c r="T133" i="8" s="1"/>
  <c r="L135" i="8"/>
  <c r="Q135" i="8" s="1"/>
  <c r="S135" i="8" s="1"/>
  <c r="T135" i="8" s="1"/>
  <c r="L137" i="8"/>
  <c r="Q137" i="8" s="1"/>
  <c r="S137" i="8" s="1"/>
  <c r="T137" i="8" s="1"/>
  <c r="L139" i="8"/>
  <c r="Q139" i="8" s="1"/>
  <c r="S139" i="8" s="1"/>
  <c r="T139" i="8" s="1"/>
  <c r="L141" i="8"/>
  <c r="Q141" i="8" s="1"/>
  <c r="S141" i="8" s="1"/>
  <c r="T141" i="8" s="1"/>
  <c r="L143" i="8"/>
  <c r="Q143" i="8" s="1"/>
  <c r="S143" i="8" s="1"/>
  <c r="T143" i="8" s="1"/>
  <c r="L145" i="8"/>
  <c r="Q145" i="8" s="1"/>
  <c r="S145" i="8" s="1"/>
  <c r="T145" i="8" s="1"/>
  <c r="L147" i="8"/>
  <c r="Q147" i="8" s="1"/>
  <c r="S147" i="8" s="1"/>
  <c r="T147" i="8" s="1"/>
  <c r="L149" i="8"/>
  <c r="Q149" i="8" s="1"/>
  <c r="S149" i="8" s="1"/>
  <c r="T149" i="8" s="1"/>
  <c r="L151" i="8"/>
  <c r="Q151" i="8" s="1"/>
  <c r="S151" i="8" s="1"/>
  <c r="T151" i="8" s="1"/>
  <c r="L153" i="8"/>
  <c r="Q153" i="8" s="1"/>
  <c r="S153" i="8" s="1"/>
  <c r="T153" i="8" s="1"/>
  <c r="L155" i="8"/>
  <c r="Q155" i="8" s="1"/>
  <c r="S155" i="8" s="1"/>
  <c r="T155" i="8" s="1"/>
  <c r="L157" i="8"/>
  <c r="Q157" i="8" s="1"/>
  <c r="S157" i="8" s="1"/>
  <c r="T157" i="8" s="1"/>
  <c r="L159" i="8"/>
  <c r="Q159" i="8" s="1"/>
  <c r="S159" i="8" s="1"/>
  <c r="T159" i="8" s="1"/>
  <c r="L161" i="8"/>
  <c r="Q161" i="8" s="1"/>
  <c r="S161" i="8" s="1"/>
  <c r="T161" i="8" s="1"/>
  <c r="L163" i="8"/>
  <c r="Q163" i="8" s="1"/>
  <c r="S163" i="8" s="1"/>
  <c r="T163" i="8" s="1"/>
  <c r="L165" i="8"/>
  <c r="Q165" i="8" s="1"/>
  <c r="S165" i="8" s="1"/>
  <c r="T165" i="8" s="1"/>
  <c r="L167" i="8"/>
  <c r="Q167" i="8" s="1"/>
  <c r="S167" i="8" s="1"/>
  <c r="T167" i="8" s="1"/>
  <c r="L169" i="8"/>
  <c r="Q169" i="8" s="1"/>
  <c r="S169" i="8" s="1"/>
  <c r="T169" i="8" s="1"/>
  <c r="L171" i="8"/>
  <c r="Q171" i="8" s="1"/>
  <c r="S171" i="8" s="1"/>
  <c r="T171" i="8" s="1"/>
  <c r="L173" i="8"/>
  <c r="Q173" i="8" s="1"/>
  <c r="S173" i="8" s="1"/>
  <c r="T173" i="8" s="1"/>
  <c r="L175" i="8"/>
  <c r="Q175" i="8" s="1"/>
  <c r="S175" i="8" s="1"/>
  <c r="T175" i="8" s="1"/>
  <c r="L177" i="8"/>
  <c r="Q177" i="8" s="1"/>
  <c r="S177" i="8" s="1"/>
  <c r="T177" i="8" s="1"/>
  <c r="L179" i="8"/>
  <c r="Q179" i="8" s="1"/>
  <c r="S179" i="8" s="1"/>
  <c r="T179" i="8" s="1"/>
  <c r="L181" i="8"/>
  <c r="Q181" i="8" s="1"/>
  <c r="S181" i="8" s="1"/>
  <c r="T181" i="8" s="1"/>
  <c r="L183" i="8"/>
  <c r="Q183" i="8" s="1"/>
  <c r="S183" i="8" s="1"/>
  <c r="T183" i="8" s="1"/>
  <c r="L185" i="8"/>
  <c r="Q185" i="8" s="1"/>
  <c r="S185" i="8" s="1"/>
  <c r="T185" i="8" s="1"/>
  <c r="L187" i="8"/>
  <c r="Q187" i="8" s="1"/>
  <c r="S187" i="8" s="1"/>
  <c r="T187" i="8" s="1"/>
  <c r="L189" i="8"/>
  <c r="Q189" i="8" s="1"/>
  <c r="S189" i="8" s="1"/>
  <c r="T189" i="8" s="1"/>
  <c r="L191" i="8"/>
  <c r="Q191" i="8" s="1"/>
  <c r="S191" i="8" s="1"/>
  <c r="T191" i="8" s="1"/>
  <c r="L193" i="8"/>
  <c r="Q193" i="8" s="1"/>
  <c r="S193" i="8" s="1"/>
  <c r="T193" i="8" s="1"/>
  <c r="L195" i="8"/>
  <c r="Q195" i="8" s="1"/>
  <c r="S195" i="8" s="1"/>
  <c r="T195" i="8" s="1"/>
  <c r="L197" i="8"/>
  <c r="Q197" i="8" s="1"/>
  <c r="S197" i="8" s="1"/>
  <c r="T197" i="8" s="1"/>
  <c r="L199" i="8"/>
  <c r="Q199" i="8" s="1"/>
  <c r="S199" i="8" s="1"/>
  <c r="T199" i="8" s="1"/>
  <c r="H200" i="8" l="1"/>
  <c r="H199" i="8"/>
  <c r="H198" i="8"/>
  <c r="H197" i="8"/>
  <c r="H196" i="8"/>
  <c r="H195" i="8"/>
  <c r="H194" i="8"/>
  <c r="H193" i="8"/>
  <c r="H192" i="8"/>
  <c r="H191" i="8"/>
  <c r="H190" i="8"/>
  <c r="H189" i="8"/>
  <c r="H188" i="8"/>
  <c r="H187" i="8"/>
  <c r="H186" i="8"/>
  <c r="H185" i="8"/>
  <c r="H184" i="8"/>
  <c r="H183" i="8"/>
  <c r="H182" i="8"/>
  <c r="H181" i="8"/>
  <c r="H180" i="8"/>
  <c r="H179" i="8"/>
  <c r="H178" i="8"/>
  <c r="H177" i="8"/>
  <c r="H176" i="8"/>
  <c r="H175" i="8"/>
  <c r="H174" i="8"/>
  <c r="H173" i="8"/>
  <c r="H172" i="8"/>
  <c r="H171" i="8"/>
  <c r="H170" i="8"/>
  <c r="H169" i="8"/>
  <c r="H168" i="8"/>
  <c r="H167" i="8"/>
  <c r="H166" i="8"/>
  <c r="H165" i="8"/>
  <c r="H164" i="8"/>
  <c r="H163" i="8"/>
  <c r="H162" i="8"/>
  <c r="H161" i="8"/>
  <c r="H160" i="8"/>
  <c r="H159" i="8"/>
  <c r="H158" i="8"/>
  <c r="H157" i="8"/>
  <c r="H156" i="8"/>
  <c r="H155" i="8"/>
  <c r="H154" i="8"/>
  <c r="H153" i="8"/>
  <c r="H152" i="8"/>
  <c r="H151" i="8"/>
  <c r="H150" i="8"/>
  <c r="H149" i="8"/>
  <c r="H148" i="8"/>
  <c r="H147" i="8"/>
  <c r="H146" i="8"/>
  <c r="H145" i="8"/>
  <c r="H144" i="8"/>
  <c r="H143" i="8"/>
  <c r="H142" i="8"/>
  <c r="H141" i="8"/>
  <c r="H140" i="8"/>
  <c r="H139" i="8"/>
  <c r="H138" i="8"/>
  <c r="H137" i="8"/>
  <c r="H136" i="8"/>
  <c r="H135" i="8"/>
  <c r="H134" i="8"/>
  <c r="H133" i="8"/>
  <c r="H132" i="8"/>
  <c r="H131" i="8"/>
  <c r="H130" i="8"/>
  <c r="H129" i="8"/>
  <c r="H128" i="8"/>
  <c r="H127" i="8"/>
  <c r="H126" i="8"/>
  <c r="H125" i="8"/>
  <c r="H124" i="8"/>
  <c r="H123" i="8"/>
  <c r="H122" i="8"/>
  <c r="H121" i="8"/>
  <c r="H120" i="8"/>
  <c r="H119" i="8"/>
  <c r="H118" i="8"/>
  <c r="H117" i="8"/>
  <c r="H116" i="8"/>
  <c r="H115" i="8"/>
  <c r="H114" i="8"/>
  <c r="H113" i="8"/>
  <c r="H112" i="8"/>
  <c r="H111" i="8"/>
  <c r="H110" i="8"/>
  <c r="H109" i="8"/>
  <c r="H108" i="8"/>
  <c r="H107" i="8"/>
  <c r="H106" i="8"/>
  <c r="H105" i="8"/>
  <c r="H104" i="8"/>
  <c r="H103" i="8"/>
  <c r="H102" i="8"/>
  <c r="H101" i="8"/>
  <c r="H100" i="8"/>
  <c r="H99" i="8"/>
  <c r="H98" i="8"/>
  <c r="H97" i="8"/>
  <c r="H96" i="8"/>
  <c r="H95" i="8"/>
  <c r="H94" i="8"/>
  <c r="H93" i="8"/>
  <c r="H92" i="8"/>
  <c r="H91" i="8"/>
  <c r="H90" i="8"/>
  <c r="H89" i="8"/>
  <c r="H88" i="8"/>
  <c r="H87" i="8"/>
  <c r="H86" i="8"/>
  <c r="H85" i="8"/>
  <c r="H84" i="8"/>
  <c r="H83" i="8"/>
  <c r="H82" i="8"/>
  <c r="H81" i="8"/>
  <c r="H80" i="8"/>
  <c r="H79" i="8"/>
  <c r="H78" i="8"/>
  <c r="H77" i="8"/>
  <c r="H76" i="8"/>
  <c r="H75" i="8"/>
  <c r="H74" i="8"/>
  <c r="H73" i="8"/>
  <c r="H72" i="8"/>
  <c r="H71" i="8"/>
  <c r="H70" i="8"/>
  <c r="H69" i="8"/>
  <c r="H68" i="8"/>
  <c r="H67" i="8"/>
  <c r="H66" i="8"/>
  <c r="H65" i="8"/>
  <c r="H64" i="8"/>
  <c r="H63" i="8"/>
  <c r="G200" i="8"/>
  <c r="G199" i="8"/>
  <c r="G198" i="8"/>
  <c r="G197" i="8"/>
  <c r="G196" i="8"/>
  <c r="G195" i="8"/>
  <c r="G194" i="8"/>
  <c r="G193" i="8"/>
  <c r="G192" i="8"/>
  <c r="G191" i="8"/>
  <c r="G190" i="8"/>
  <c r="G189" i="8"/>
  <c r="G188" i="8"/>
  <c r="G187" i="8"/>
  <c r="G186" i="8"/>
  <c r="G185" i="8"/>
  <c r="G184" i="8"/>
  <c r="G183" i="8"/>
  <c r="G182" i="8"/>
  <c r="G181" i="8"/>
  <c r="G180" i="8"/>
  <c r="G179" i="8"/>
  <c r="G178" i="8"/>
  <c r="G177" i="8"/>
  <c r="G176" i="8"/>
  <c r="G175" i="8"/>
  <c r="G174" i="8"/>
  <c r="G173" i="8"/>
  <c r="G172" i="8"/>
  <c r="G171" i="8"/>
  <c r="G170" i="8"/>
  <c r="G169" i="8"/>
  <c r="G168" i="8"/>
  <c r="G167" i="8"/>
  <c r="G166" i="8"/>
  <c r="G165" i="8"/>
  <c r="G164" i="8"/>
  <c r="G163" i="8"/>
  <c r="G162" i="8"/>
  <c r="G161" i="8"/>
  <c r="G160" i="8"/>
  <c r="G159" i="8"/>
  <c r="G158" i="8"/>
  <c r="G157" i="8"/>
  <c r="G156" i="8"/>
  <c r="G155" i="8"/>
  <c r="G154" i="8"/>
  <c r="G153" i="8"/>
  <c r="G152" i="8"/>
  <c r="G151" i="8"/>
  <c r="G150" i="8"/>
  <c r="G149" i="8"/>
  <c r="G148" i="8"/>
  <c r="G147" i="8"/>
  <c r="G146" i="8"/>
  <c r="G145" i="8"/>
  <c r="G144" i="8"/>
  <c r="G143" i="8"/>
  <c r="G142" i="8"/>
  <c r="G141" i="8"/>
  <c r="G140" i="8"/>
  <c r="G139" i="8"/>
  <c r="G138" i="8"/>
  <c r="G137" i="8"/>
  <c r="G136" i="8"/>
  <c r="G135" i="8"/>
  <c r="G134" i="8"/>
  <c r="G133" i="8"/>
  <c r="G132" i="8"/>
  <c r="G131" i="8"/>
  <c r="G130" i="8"/>
  <c r="G129" i="8"/>
  <c r="G128" i="8"/>
  <c r="G127" i="8"/>
  <c r="G126" i="8"/>
  <c r="G125" i="8"/>
  <c r="G124" i="8"/>
  <c r="G123" i="8"/>
  <c r="G122" i="8"/>
  <c r="G121" i="8"/>
  <c r="G120" i="8"/>
  <c r="G119" i="8"/>
  <c r="G118" i="8"/>
  <c r="G117" i="8"/>
  <c r="G116" i="8"/>
  <c r="G115" i="8"/>
  <c r="G114" i="8"/>
  <c r="G113" i="8"/>
  <c r="G112" i="8"/>
  <c r="G111" i="8"/>
  <c r="G110" i="8"/>
  <c r="G109" i="8"/>
  <c r="G108" i="8"/>
  <c r="G107" i="8"/>
  <c r="G106" i="8"/>
  <c r="G105" i="8"/>
  <c r="G104" i="8"/>
  <c r="G103" i="8"/>
  <c r="G102" i="8"/>
  <c r="G101" i="8"/>
  <c r="G100" i="8"/>
  <c r="G99" i="8"/>
  <c r="G98" i="8"/>
  <c r="G97" i="8"/>
  <c r="G96" i="8"/>
  <c r="G95" i="8"/>
  <c r="G94" i="8"/>
  <c r="G93" i="8"/>
  <c r="G92" i="8"/>
  <c r="G91" i="8"/>
  <c r="G90" i="8"/>
  <c r="G89" i="8"/>
  <c r="G88" i="8"/>
  <c r="G87" i="8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G63" i="8"/>
  <c r="F200" i="8"/>
  <c r="F199" i="8"/>
  <c r="F198" i="8"/>
  <c r="F197" i="8"/>
  <c r="F196" i="8"/>
  <c r="F195" i="8"/>
  <c r="F194" i="8"/>
  <c r="F193" i="8"/>
  <c r="F192" i="8"/>
  <c r="F191" i="8"/>
  <c r="F190" i="8"/>
  <c r="F189" i="8"/>
  <c r="F188" i="8"/>
  <c r="F187" i="8"/>
  <c r="F186" i="8"/>
  <c r="F185" i="8"/>
  <c r="F184" i="8"/>
  <c r="F183" i="8"/>
  <c r="F182" i="8"/>
  <c r="F181" i="8"/>
  <c r="F180" i="8"/>
  <c r="F179" i="8"/>
  <c r="F178" i="8"/>
  <c r="F177" i="8"/>
  <c r="F176" i="8"/>
  <c r="F175" i="8"/>
  <c r="F174" i="8"/>
  <c r="F173" i="8"/>
  <c r="F172" i="8"/>
  <c r="F171" i="8"/>
  <c r="F170" i="8"/>
  <c r="F169" i="8"/>
  <c r="F168" i="8"/>
  <c r="F167" i="8"/>
  <c r="F166" i="8"/>
  <c r="F165" i="8"/>
  <c r="F164" i="8"/>
  <c r="F163" i="8"/>
  <c r="F162" i="8"/>
  <c r="F161" i="8"/>
  <c r="F160" i="8"/>
  <c r="F159" i="8"/>
  <c r="F158" i="8"/>
  <c r="F157" i="8"/>
  <c r="F156" i="8"/>
  <c r="F155" i="8"/>
  <c r="F154" i="8"/>
  <c r="F153" i="8"/>
  <c r="F152" i="8"/>
  <c r="F151" i="8"/>
  <c r="F150" i="8"/>
  <c r="F149" i="8"/>
  <c r="F148" i="8"/>
  <c r="F147" i="8"/>
  <c r="F146" i="8"/>
  <c r="F145" i="8"/>
  <c r="F144" i="8"/>
  <c r="F143" i="8"/>
  <c r="F142" i="8"/>
  <c r="F141" i="8"/>
  <c r="F140" i="8"/>
  <c r="F139" i="8"/>
  <c r="F138" i="8"/>
  <c r="F137" i="8"/>
  <c r="F136" i="8"/>
  <c r="F135" i="8"/>
  <c r="F134" i="8"/>
  <c r="F133" i="8"/>
  <c r="F132" i="8"/>
  <c r="F131" i="8"/>
  <c r="F130" i="8"/>
  <c r="F129" i="8"/>
  <c r="F128" i="8"/>
  <c r="F127" i="8"/>
  <c r="F126" i="8"/>
  <c r="F125" i="8"/>
  <c r="F124" i="8"/>
  <c r="F123" i="8"/>
  <c r="F122" i="8"/>
  <c r="F121" i="8"/>
  <c r="F120" i="8"/>
  <c r="F119" i="8"/>
  <c r="F118" i="8"/>
  <c r="F117" i="8"/>
  <c r="F116" i="8"/>
  <c r="F115" i="8"/>
  <c r="F114" i="8"/>
  <c r="F113" i="8"/>
  <c r="F112" i="8"/>
  <c r="F111" i="8"/>
  <c r="F110" i="8"/>
  <c r="F109" i="8"/>
  <c r="F108" i="8"/>
  <c r="F107" i="8"/>
  <c r="F106" i="8"/>
  <c r="F105" i="8"/>
  <c r="F104" i="8"/>
  <c r="F103" i="8"/>
  <c r="F102" i="8"/>
  <c r="F101" i="8"/>
  <c r="F100" i="8"/>
  <c r="F99" i="8"/>
  <c r="F98" i="8"/>
  <c r="F97" i="8"/>
  <c r="F96" i="8"/>
  <c r="F95" i="8"/>
  <c r="F94" i="8"/>
  <c r="F93" i="8"/>
  <c r="F92" i="8"/>
  <c r="F91" i="8"/>
  <c r="F90" i="8"/>
  <c r="F89" i="8"/>
  <c r="F88" i="8"/>
  <c r="F87" i="8"/>
  <c r="F86" i="8"/>
  <c r="F85" i="8"/>
  <c r="F84" i="8"/>
  <c r="F83" i="8"/>
  <c r="F82" i="8"/>
  <c r="F81" i="8"/>
  <c r="F80" i="8"/>
  <c r="F79" i="8"/>
  <c r="F78" i="8"/>
  <c r="F77" i="8"/>
  <c r="F76" i="8"/>
  <c r="F75" i="8"/>
  <c r="F74" i="8"/>
  <c r="F73" i="8"/>
  <c r="F72" i="8"/>
  <c r="F71" i="8"/>
  <c r="F70" i="8"/>
  <c r="F69" i="8"/>
  <c r="F68" i="8"/>
  <c r="F67" i="8"/>
  <c r="F66" i="8"/>
  <c r="F65" i="8"/>
  <c r="F64" i="8"/>
  <c r="F63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F1" i="6" a="1"/>
  <c r="I1" i="5" a="1"/>
  <c r="I1" i="5" s="1"/>
  <c r="A1" i="6" a="1"/>
  <c r="A1" i="6" s="1"/>
  <c r="A1" i="5" a="1"/>
  <c r="A1" i="5" s="1"/>
  <c r="C1" i="8" s="1" a="1"/>
  <c r="C1" i="8" s="1"/>
  <c r="B2" i="3" a="1"/>
  <c r="B2" i="3" s="1"/>
  <c r="A1" i="8" s="1" a="1"/>
  <c r="A2" i="3" a="1"/>
  <c r="A2" i="3" s="1"/>
  <c r="E61" i="6" l="1"/>
  <c r="E57" i="6"/>
  <c r="E53" i="6"/>
  <c r="E49" i="6"/>
  <c r="E45" i="6"/>
  <c r="E41" i="6"/>
  <c r="E37" i="6"/>
  <c r="E33" i="6"/>
  <c r="E29" i="6"/>
  <c r="E25" i="6"/>
  <c r="E21" i="6"/>
  <c r="E17" i="6"/>
  <c r="E13" i="6"/>
  <c r="E9" i="6"/>
  <c r="E5" i="6"/>
  <c r="E60" i="6"/>
  <c r="E56" i="6"/>
  <c r="E52" i="6"/>
  <c r="E48" i="6"/>
  <c r="E44" i="6"/>
  <c r="E40" i="6"/>
  <c r="E36" i="6"/>
  <c r="E32" i="6"/>
  <c r="E28" i="6"/>
  <c r="E24" i="6"/>
  <c r="E20" i="6"/>
  <c r="E16" i="6"/>
  <c r="E12" i="6"/>
  <c r="E8" i="6"/>
  <c r="E4" i="6"/>
  <c r="E59" i="6"/>
  <c r="E55" i="6"/>
  <c r="E51" i="6"/>
  <c r="E47" i="6"/>
  <c r="E43" i="6"/>
  <c r="E39" i="6"/>
  <c r="E35" i="6"/>
  <c r="E31" i="6"/>
  <c r="E27" i="6"/>
  <c r="E23" i="6"/>
  <c r="E19" i="6"/>
  <c r="E15" i="6"/>
  <c r="E11" i="6"/>
  <c r="E7" i="6"/>
  <c r="E3" i="6"/>
  <c r="E58" i="6"/>
  <c r="E54" i="6"/>
  <c r="E50" i="6"/>
  <c r="E46" i="6"/>
  <c r="E42" i="6"/>
  <c r="E38" i="6"/>
  <c r="E34" i="6"/>
  <c r="E30" i="6"/>
  <c r="E26" i="6"/>
  <c r="E22" i="6"/>
  <c r="E18" i="6"/>
  <c r="E14" i="6"/>
  <c r="E10" i="6"/>
  <c r="E6" i="6"/>
  <c r="E2" i="6"/>
  <c r="B1" i="8" a="1"/>
  <c r="B1" i="8" s="1"/>
  <c r="T15" i="6" a="1"/>
  <c r="BE33" i="7"/>
  <c r="BA33" i="7"/>
  <c r="BE32" i="7"/>
  <c r="BA32" i="7"/>
  <c r="BE31" i="7"/>
  <c r="BA31" i="7"/>
  <c r="BE30" i="7"/>
  <c r="BA30" i="7"/>
  <c r="BE29" i="7"/>
  <c r="BA29" i="7"/>
  <c r="BE28" i="7"/>
  <c r="BA28" i="7"/>
  <c r="BE27" i="7"/>
  <c r="BA27" i="7"/>
  <c r="BE26" i="7"/>
  <c r="BA26" i="7"/>
  <c r="BE25" i="7"/>
  <c r="BA25" i="7"/>
  <c r="BE24" i="7"/>
  <c r="BA24" i="7"/>
  <c r="BE23" i="7"/>
  <c r="BA23" i="7"/>
  <c r="BE22" i="7"/>
  <c r="BA22" i="7"/>
  <c r="BE21" i="7"/>
  <c r="BA21" i="7"/>
  <c r="BE20" i="7"/>
  <c r="BA20" i="7"/>
  <c r="BE19" i="7"/>
  <c r="BA19" i="7"/>
  <c r="BE18" i="7"/>
  <c r="BA18" i="7"/>
  <c r="BE17" i="7"/>
  <c r="BA17" i="7"/>
  <c r="BE16" i="7"/>
  <c r="BA16" i="7"/>
  <c r="BE15" i="7"/>
  <c r="BA15" i="7"/>
  <c r="BE14" i="7"/>
  <c r="BA14" i="7"/>
  <c r="BE13" i="7"/>
  <c r="BA13" i="7"/>
  <c r="BE12" i="7"/>
  <c r="BA12" i="7"/>
  <c r="BE11" i="7"/>
  <c r="BA11" i="7"/>
  <c r="BE10" i="7"/>
  <c r="BA10" i="7"/>
  <c r="BE9" i="7"/>
  <c r="BA9" i="7"/>
  <c r="BE8" i="7"/>
  <c r="BA8" i="7"/>
  <c r="BE7" i="7"/>
  <c r="BA7" i="7"/>
  <c r="BE6" i="7"/>
  <c r="BA6" i="7"/>
  <c r="BD33" i="7"/>
  <c r="AZ33" i="7"/>
  <c r="BD32" i="7"/>
  <c r="AZ32" i="7"/>
  <c r="BD31" i="7"/>
  <c r="AZ31" i="7"/>
  <c r="BD30" i="7"/>
  <c r="AZ30" i="7"/>
  <c r="BD29" i="7"/>
  <c r="AZ29" i="7"/>
  <c r="BD28" i="7"/>
  <c r="AZ28" i="7"/>
  <c r="BD27" i="7"/>
  <c r="AZ27" i="7"/>
  <c r="BD26" i="7"/>
  <c r="AZ26" i="7"/>
  <c r="BD25" i="7"/>
  <c r="AZ25" i="7"/>
  <c r="BD24" i="7"/>
  <c r="AZ24" i="7"/>
  <c r="BD23" i="7"/>
  <c r="AZ23" i="7"/>
  <c r="BD22" i="7"/>
  <c r="AZ22" i="7"/>
  <c r="BD21" i="7"/>
  <c r="AZ21" i="7"/>
  <c r="BD20" i="7"/>
  <c r="AZ20" i="7"/>
  <c r="BD19" i="7"/>
  <c r="AZ19" i="7"/>
  <c r="BD18" i="7"/>
  <c r="AZ18" i="7"/>
  <c r="BD17" i="7"/>
  <c r="AZ17" i="7"/>
  <c r="BD16" i="7"/>
  <c r="AZ16" i="7"/>
  <c r="BD15" i="7"/>
  <c r="AZ15" i="7"/>
  <c r="BD14" i="7"/>
  <c r="AZ14" i="7"/>
  <c r="BD13" i="7"/>
  <c r="AZ13" i="7"/>
  <c r="BD12" i="7"/>
  <c r="AZ12" i="7"/>
  <c r="BD11" i="7"/>
  <c r="AZ11" i="7"/>
  <c r="BD10" i="7"/>
  <c r="AZ10" i="7"/>
  <c r="BD9" i="7"/>
  <c r="AZ9" i="7"/>
  <c r="BC33" i="7"/>
  <c r="BC32" i="7"/>
  <c r="BC31" i="7"/>
  <c r="BC30" i="7"/>
  <c r="BC29" i="7"/>
  <c r="BC28" i="7"/>
  <c r="BC27" i="7"/>
  <c r="BC26" i="7"/>
  <c r="BC25" i="7"/>
  <c r="BC24" i="7"/>
  <c r="BC23" i="7"/>
  <c r="BC22" i="7"/>
  <c r="BC21" i="7"/>
  <c r="BC20" i="7"/>
  <c r="BC19" i="7"/>
  <c r="BC18" i="7"/>
  <c r="BC17" i="7"/>
  <c r="BC16" i="7"/>
  <c r="BC15" i="7"/>
  <c r="BC14" i="7"/>
  <c r="BC13" i="7"/>
  <c r="BC12" i="7"/>
  <c r="BC11" i="7"/>
  <c r="BC10" i="7"/>
  <c r="BC9" i="7"/>
  <c r="BC8" i="7"/>
  <c r="BC7" i="7"/>
  <c r="BC6" i="7"/>
  <c r="BF33" i="7"/>
  <c r="BB33" i="7"/>
  <c r="BF32" i="7"/>
  <c r="BB32" i="7"/>
  <c r="BF31" i="7"/>
  <c r="BB31" i="7"/>
  <c r="BF30" i="7"/>
  <c r="BB30" i="7"/>
  <c r="BF29" i="7"/>
  <c r="BB29" i="7"/>
  <c r="BF28" i="7"/>
  <c r="BB28" i="7"/>
  <c r="BF27" i="7"/>
  <c r="BB27" i="7"/>
  <c r="BF26" i="7"/>
  <c r="BB26" i="7"/>
  <c r="BF25" i="7"/>
  <c r="BB25" i="7"/>
  <c r="BF24" i="7"/>
  <c r="BB24" i="7"/>
  <c r="BF23" i="7"/>
  <c r="BB23" i="7"/>
  <c r="BF22" i="7"/>
  <c r="BB22" i="7"/>
  <c r="BF21" i="7"/>
  <c r="BB21" i="7"/>
  <c r="BF20" i="7"/>
  <c r="BB20" i="7"/>
  <c r="BF19" i="7"/>
  <c r="BB19" i="7"/>
  <c r="BF18" i="7"/>
  <c r="BB18" i="7"/>
  <c r="BF17" i="7"/>
  <c r="BB17" i="7"/>
  <c r="BF16" i="7"/>
  <c r="BB16" i="7"/>
  <c r="BF15" i="7"/>
  <c r="BB15" i="7"/>
  <c r="BF14" i="7"/>
  <c r="BB14" i="7"/>
  <c r="BF13" i="7"/>
  <c r="BB13" i="7"/>
  <c r="BF12" i="7"/>
  <c r="BB12" i="7"/>
  <c r="BF11" i="7"/>
  <c r="BB11" i="7"/>
  <c r="BF10" i="7"/>
  <c r="BB10" i="7"/>
  <c r="BD8" i="7"/>
  <c r="BD7" i="7"/>
  <c r="BD6" i="7"/>
  <c r="BE5" i="7"/>
  <c r="BA5" i="7"/>
  <c r="BE4" i="7"/>
  <c r="BA4" i="7"/>
  <c r="BE3" i="7"/>
  <c r="BA3" i="7"/>
  <c r="BE2" i="7"/>
  <c r="BA2" i="7"/>
  <c r="BF9" i="7"/>
  <c r="BB8" i="7"/>
  <c r="BB7" i="7"/>
  <c r="BB6" i="7"/>
  <c r="BD5" i="7"/>
  <c r="AZ5" i="7"/>
  <c r="BD4" i="7"/>
  <c r="AZ4" i="7"/>
  <c r="BD3" i="7"/>
  <c r="AZ3" i="7"/>
  <c r="BD2" i="7"/>
  <c r="AZ2" i="7"/>
  <c r="BB9" i="7"/>
  <c r="AZ8" i="7"/>
  <c r="AZ7" i="7"/>
  <c r="AZ6" i="7"/>
  <c r="BC5" i="7"/>
  <c r="BC4" i="7"/>
  <c r="BC3" i="7"/>
  <c r="BC2" i="7"/>
  <c r="BF8" i="7"/>
  <c r="BF7" i="7"/>
  <c r="BF6" i="7"/>
  <c r="BF5" i="7"/>
  <c r="BB5" i="7"/>
  <c r="BF4" i="7"/>
  <c r="BB4" i="7"/>
  <c r="BF3" i="7"/>
  <c r="BB3" i="7"/>
  <c r="BF2" i="7"/>
  <c r="BB2" i="7"/>
  <c r="F1" i="6"/>
  <c r="T6" i="6" s="1"/>
  <c r="A1" i="8"/>
  <c r="D2" i="8" a="1"/>
  <c r="D53" i="6"/>
  <c r="AX30" i="7"/>
  <c r="AX26" i="7"/>
  <c r="AX22" i="7"/>
  <c r="AX18" i="7"/>
  <c r="AX14" i="7"/>
  <c r="AX10" i="7"/>
  <c r="AX6" i="7"/>
  <c r="AX2" i="7"/>
  <c r="AW32" i="7"/>
  <c r="AW28" i="7"/>
  <c r="AW24" i="7"/>
  <c r="AW20" i="7"/>
  <c r="AW16" i="7"/>
  <c r="AW12" i="7"/>
  <c r="AW8" i="7"/>
  <c r="AW4" i="7"/>
  <c r="AV32" i="7"/>
  <c r="AV28" i="7"/>
  <c r="AV24" i="7"/>
  <c r="AV20" i="7"/>
  <c r="AV16" i="7"/>
  <c r="AV12" i="7"/>
  <c r="AV8" i="7"/>
  <c r="AV4" i="7"/>
  <c r="AV3" i="7"/>
  <c r="AX31" i="7"/>
  <c r="AX23" i="7"/>
  <c r="AX7" i="7"/>
  <c r="AW29" i="7"/>
  <c r="AW17" i="7"/>
  <c r="AW5" i="7"/>
  <c r="AV25" i="7"/>
  <c r="AV13" i="7"/>
  <c r="AX33" i="7"/>
  <c r="AX29" i="7"/>
  <c r="AX25" i="7"/>
  <c r="AX21" i="7"/>
  <c r="AX17" i="7"/>
  <c r="AX13" i="7"/>
  <c r="AX9" i="7"/>
  <c r="AX5" i="7"/>
  <c r="AV2" i="7"/>
  <c r="AW31" i="7"/>
  <c r="AW27" i="7"/>
  <c r="AW23" i="7"/>
  <c r="AW19" i="7"/>
  <c r="AW15" i="7"/>
  <c r="AW11" i="7"/>
  <c r="AW7" i="7"/>
  <c r="AW3" i="7"/>
  <c r="AV31" i="7"/>
  <c r="AV27" i="7"/>
  <c r="AV23" i="7"/>
  <c r="AV19" i="7"/>
  <c r="AV15" i="7"/>
  <c r="AV11" i="7"/>
  <c r="AV7" i="7"/>
  <c r="AX27" i="7"/>
  <c r="AX19" i="7"/>
  <c r="AX11" i="7"/>
  <c r="AX3" i="7"/>
  <c r="AW25" i="7"/>
  <c r="AW13" i="7"/>
  <c r="AY13" i="7" s="1"/>
  <c r="AW9" i="7"/>
  <c r="AY9" i="7" s="1"/>
  <c r="AV29" i="7"/>
  <c r="AV17" i="7"/>
  <c r="AV9" i="7"/>
  <c r="AX32" i="7"/>
  <c r="AX28" i="7"/>
  <c r="AX24" i="7"/>
  <c r="AX20" i="7"/>
  <c r="AX16" i="7"/>
  <c r="AX12" i="7"/>
  <c r="AX8" i="7"/>
  <c r="AX4" i="7"/>
  <c r="AW30" i="7"/>
  <c r="AW26" i="7"/>
  <c r="AW22" i="7"/>
  <c r="AW18" i="7"/>
  <c r="AW14" i="7"/>
  <c r="AW10" i="7"/>
  <c r="AW6" i="7"/>
  <c r="AW2" i="7"/>
  <c r="AV30" i="7"/>
  <c r="AV26" i="7"/>
  <c r="AV22" i="7"/>
  <c r="AV18" i="7"/>
  <c r="AV14" i="7"/>
  <c r="AV10" i="7"/>
  <c r="AV6" i="7"/>
  <c r="AX15" i="7"/>
  <c r="AW33" i="7"/>
  <c r="AW21" i="7"/>
  <c r="AY21" i="7" s="1"/>
  <c r="AV33" i="7"/>
  <c r="AV21" i="7"/>
  <c r="AV5" i="7"/>
  <c r="G16" i="1"/>
  <c r="E3" i="7"/>
  <c r="E5" i="7"/>
  <c r="E7" i="7"/>
  <c r="E9" i="7"/>
  <c r="E11" i="7"/>
  <c r="E13" i="7"/>
  <c r="E15" i="7"/>
  <c r="E17" i="7"/>
  <c r="E19" i="7"/>
  <c r="E21" i="7"/>
  <c r="E23" i="7"/>
  <c r="E25" i="7"/>
  <c r="E27" i="7"/>
  <c r="E29" i="7"/>
  <c r="E31" i="7"/>
  <c r="E33" i="7"/>
  <c r="I16" i="1"/>
  <c r="D2" i="7"/>
  <c r="D4" i="7"/>
  <c r="D6" i="7"/>
  <c r="D8" i="7"/>
  <c r="D10" i="7"/>
  <c r="D12" i="7"/>
  <c r="D14" i="7"/>
  <c r="D16" i="7"/>
  <c r="D18" i="7"/>
  <c r="D20" i="7"/>
  <c r="D22" i="7"/>
  <c r="D24" i="7"/>
  <c r="D26" i="7"/>
  <c r="D28" i="7"/>
  <c r="D30" i="7"/>
  <c r="D32" i="7"/>
  <c r="E2" i="7"/>
  <c r="E4" i="7"/>
  <c r="E6" i="7"/>
  <c r="E8" i="7"/>
  <c r="E10" i="7"/>
  <c r="E12" i="7"/>
  <c r="E14" i="7"/>
  <c r="E16" i="7"/>
  <c r="E18" i="7"/>
  <c r="E20" i="7"/>
  <c r="E22" i="7"/>
  <c r="E24" i="7"/>
  <c r="E26" i="7"/>
  <c r="E28" i="7"/>
  <c r="E30" i="7"/>
  <c r="E32" i="7"/>
  <c r="D3" i="7"/>
  <c r="D5" i="7"/>
  <c r="D7" i="7"/>
  <c r="D9" i="7"/>
  <c r="D11" i="7"/>
  <c r="D13" i="7"/>
  <c r="D15" i="7"/>
  <c r="D17" i="7"/>
  <c r="D19" i="7"/>
  <c r="D21" i="7"/>
  <c r="D23" i="7"/>
  <c r="D25" i="7"/>
  <c r="D27" i="7"/>
  <c r="D29" i="7"/>
  <c r="D31" i="7"/>
  <c r="D33" i="7"/>
  <c r="G5" i="5" a="1"/>
  <c r="G5" i="5" s="1"/>
  <c r="G17" i="5" a="1"/>
  <c r="G17" i="5" s="1"/>
  <c r="G21" i="5" a="1"/>
  <c r="G21" i="5" s="1"/>
  <c r="G25" i="5" a="1"/>
  <c r="G25" i="5" s="1"/>
  <c r="G29" i="5" a="1"/>
  <c r="G29" i="5" s="1"/>
  <c r="G33" i="5" a="1"/>
  <c r="G33" i="5" s="1"/>
  <c r="G37" i="5" a="1"/>
  <c r="G37" i="5" s="1"/>
  <c r="G41" i="5" a="1"/>
  <c r="G41" i="5" s="1"/>
  <c r="G45" i="5" a="1"/>
  <c r="G45" i="5" s="1"/>
  <c r="G49" i="5" a="1"/>
  <c r="G49" i="5" s="1"/>
  <c r="F3" i="5"/>
  <c r="F7" i="5"/>
  <c r="F11" i="5"/>
  <c r="F15" i="5"/>
  <c r="F19" i="5"/>
  <c r="F23" i="5"/>
  <c r="F27" i="5"/>
  <c r="F31" i="5"/>
  <c r="F35" i="5"/>
  <c r="F39" i="5"/>
  <c r="F43" i="5"/>
  <c r="F47" i="5"/>
  <c r="F51" i="5"/>
  <c r="H5" i="5"/>
  <c r="H9" i="5"/>
  <c r="H13" i="5"/>
  <c r="H17" i="5"/>
  <c r="H21" i="5"/>
  <c r="H25" i="5"/>
  <c r="H29" i="5"/>
  <c r="H33" i="5"/>
  <c r="H37" i="5"/>
  <c r="H41" i="5"/>
  <c r="H45" i="5"/>
  <c r="H49" i="5"/>
  <c r="G3" i="5" a="1"/>
  <c r="G3" i="5" s="1"/>
  <c r="G6" i="5" a="1"/>
  <c r="G6" i="5" s="1"/>
  <c r="G10" i="5" a="1"/>
  <c r="G10" i="5" s="1"/>
  <c r="G14" i="5" a="1"/>
  <c r="G14" i="5" s="1"/>
  <c r="G18" i="5" a="1"/>
  <c r="G18" i="5" s="1"/>
  <c r="G22" i="5" a="1"/>
  <c r="G22" i="5" s="1"/>
  <c r="G26" i="5" a="1"/>
  <c r="G26" i="5" s="1"/>
  <c r="G30" i="5" a="1"/>
  <c r="G30" i="5" s="1"/>
  <c r="G34" i="5" a="1"/>
  <c r="G34" i="5" s="1"/>
  <c r="G38" i="5" a="1"/>
  <c r="G38" i="5" s="1"/>
  <c r="G42" i="5" a="1"/>
  <c r="G42" i="5" s="1"/>
  <c r="G46" i="5" a="1"/>
  <c r="G46" i="5" s="1"/>
  <c r="G50" i="5" a="1"/>
  <c r="G50" i="5" s="1"/>
  <c r="F4" i="5"/>
  <c r="F8" i="5"/>
  <c r="F12" i="5"/>
  <c r="F16" i="5"/>
  <c r="F20" i="5"/>
  <c r="F24" i="5"/>
  <c r="F28" i="5"/>
  <c r="F32" i="5"/>
  <c r="F36" i="5"/>
  <c r="F40" i="5"/>
  <c r="F44" i="5"/>
  <c r="F48" i="5"/>
  <c r="H2" i="5"/>
  <c r="H6" i="5"/>
  <c r="H10" i="5"/>
  <c r="H14" i="5"/>
  <c r="H18" i="5"/>
  <c r="H22" i="5"/>
  <c r="H26" i="5"/>
  <c r="H30" i="5"/>
  <c r="H34" i="5"/>
  <c r="H38" i="5"/>
  <c r="H42" i="5"/>
  <c r="H46" i="5"/>
  <c r="H50" i="5"/>
  <c r="G13" i="5" a="1"/>
  <c r="G13" i="5" s="1"/>
  <c r="G7" i="5" a="1"/>
  <c r="G7" i="5" s="1"/>
  <c r="G47" i="5" a="1"/>
  <c r="G47" i="5" s="1"/>
  <c r="F29" i="5"/>
  <c r="H7" i="5"/>
  <c r="H11" i="5"/>
  <c r="H15" i="5"/>
  <c r="H19" i="5"/>
  <c r="H23" i="5"/>
  <c r="H27" i="5"/>
  <c r="H31" i="5"/>
  <c r="H35" i="5"/>
  <c r="H39" i="5"/>
  <c r="H43" i="5"/>
  <c r="H47" i="5"/>
  <c r="H51" i="5"/>
  <c r="G9" i="5" a="1"/>
  <c r="G9" i="5" s="1"/>
  <c r="G2" i="5" a="1"/>
  <c r="G2" i="5" s="1"/>
  <c r="G11" i="5" a="1"/>
  <c r="G11" i="5" s="1"/>
  <c r="G15" i="5" a="1"/>
  <c r="G15" i="5" s="1"/>
  <c r="G19" i="5" a="1"/>
  <c r="G19" i="5" s="1"/>
  <c r="G23" i="5" a="1"/>
  <c r="G23" i="5" s="1"/>
  <c r="G27" i="5" a="1"/>
  <c r="G27" i="5" s="1"/>
  <c r="G31" i="5" a="1"/>
  <c r="G31" i="5" s="1"/>
  <c r="G35" i="5" a="1"/>
  <c r="G35" i="5" s="1"/>
  <c r="G39" i="5" a="1"/>
  <c r="G39" i="5" s="1"/>
  <c r="G43" i="5" a="1"/>
  <c r="G43" i="5" s="1"/>
  <c r="G51" i="5" a="1"/>
  <c r="G51" i="5" s="1"/>
  <c r="F5" i="5"/>
  <c r="F9" i="5"/>
  <c r="F13" i="5"/>
  <c r="F17" i="5"/>
  <c r="F21" i="5"/>
  <c r="F25" i="5"/>
  <c r="F33" i="5"/>
  <c r="F37" i="5"/>
  <c r="F41" i="5"/>
  <c r="F45" i="5"/>
  <c r="F49" i="5"/>
  <c r="H3" i="5"/>
  <c r="G4" i="5" a="1"/>
  <c r="G4" i="5" s="1"/>
  <c r="G8" i="5" a="1"/>
  <c r="G8" i="5" s="1"/>
  <c r="G12" i="5" a="1"/>
  <c r="G12" i="5" s="1"/>
  <c r="G16" i="5" a="1"/>
  <c r="G16" i="5" s="1"/>
  <c r="G20" i="5" a="1"/>
  <c r="G20" i="5" s="1"/>
  <c r="G24" i="5" a="1"/>
  <c r="G24" i="5" s="1"/>
  <c r="G28" i="5" a="1"/>
  <c r="G28" i="5" s="1"/>
  <c r="G32" i="5" a="1"/>
  <c r="G32" i="5" s="1"/>
  <c r="G36" i="5" a="1"/>
  <c r="G36" i="5" s="1"/>
  <c r="G40" i="5" a="1"/>
  <c r="G40" i="5" s="1"/>
  <c r="G44" i="5" a="1"/>
  <c r="G44" i="5" s="1"/>
  <c r="G48" i="5" a="1"/>
  <c r="G48" i="5" s="1"/>
  <c r="F2" i="5"/>
  <c r="F6" i="5"/>
  <c r="F10" i="5"/>
  <c r="F14" i="5"/>
  <c r="F18" i="5"/>
  <c r="F22" i="5"/>
  <c r="F26" i="5"/>
  <c r="F30" i="5"/>
  <c r="F34" i="5"/>
  <c r="F38" i="5"/>
  <c r="F42" i="5"/>
  <c r="F46" i="5"/>
  <c r="F50" i="5"/>
  <c r="H4" i="5"/>
  <c r="H8" i="5"/>
  <c r="H12" i="5"/>
  <c r="H16" i="5"/>
  <c r="H20" i="5"/>
  <c r="H24" i="5"/>
  <c r="H28" i="5"/>
  <c r="H32" i="5"/>
  <c r="H36" i="5"/>
  <c r="H40" i="5"/>
  <c r="H44" i="5"/>
  <c r="H48" i="5"/>
  <c r="C21" i="6"/>
  <c r="C9" i="6"/>
  <c r="C13" i="6"/>
  <c r="C5" i="6"/>
  <c r="C17" i="6"/>
  <c r="C3" i="6"/>
  <c r="C7" i="6"/>
  <c r="C11" i="6"/>
  <c r="C15" i="6"/>
  <c r="C19" i="6"/>
  <c r="C23" i="6"/>
  <c r="C27" i="6"/>
  <c r="C31" i="6"/>
  <c r="C35" i="6"/>
  <c r="C39" i="6"/>
  <c r="C43" i="6"/>
  <c r="C47" i="6"/>
  <c r="C51" i="6"/>
  <c r="C55" i="6"/>
  <c r="C59" i="6"/>
  <c r="D3" i="6"/>
  <c r="D7" i="6"/>
  <c r="D11" i="6"/>
  <c r="D15" i="6"/>
  <c r="D19" i="6"/>
  <c r="D23" i="6"/>
  <c r="D27" i="6"/>
  <c r="D31" i="6"/>
  <c r="D35" i="6"/>
  <c r="D39" i="6"/>
  <c r="D43" i="6"/>
  <c r="D47" i="6"/>
  <c r="D51" i="6"/>
  <c r="D55" i="6"/>
  <c r="D59" i="6"/>
  <c r="C25" i="6"/>
  <c r="C29" i="6"/>
  <c r="C33" i="6"/>
  <c r="C37" i="6"/>
  <c r="C41" i="6"/>
  <c r="C45" i="6"/>
  <c r="C49" i="6"/>
  <c r="C53" i="6"/>
  <c r="C57" i="6"/>
  <c r="C61" i="6"/>
  <c r="D5" i="6"/>
  <c r="D9" i="6"/>
  <c r="D13" i="6"/>
  <c r="D17" i="6"/>
  <c r="D21" i="6"/>
  <c r="D25" i="6"/>
  <c r="D29" i="6"/>
  <c r="D33" i="6"/>
  <c r="D37" i="6"/>
  <c r="D41" i="6"/>
  <c r="D45" i="6"/>
  <c r="D49" i="6"/>
  <c r="D57" i="6"/>
  <c r="D61" i="6"/>
  <c r="C2" i="6"/>
  <c r="C6" i="6"/>
  <c r="C10" i="6"/>
  <c r="C14" i="6"/>
  <c r="C18" i="6"/>
  <c r="C22" i="6"/>
  <c r="C26" i="6"/>
  <c r="C30" i="6"/>
  <c r="C34" i="6"/>
  <c r="C38" i="6"/>
  <c r="C42" i="6"/>
  <c r="C46" i="6"/>
  <c r="C50" i="6"/>
  <c r="C54" i="6"/>
  <c r="C58" i="6"/>
  <c r="D2" i="6"/>
  <c r="D6" i="6"/>
  <c r="D10" i="6"/>
  <c r="D14" i="6"/>
  <c r="D18" i="6"/>
  <c r="D22" i="6"/>
  <c r="D26" i="6"/>
  <c r="D30" i="6"/>
  <c r="D34" i="6"/>
  <c r="D38" i="6"/>
  <c r="D42" i="6"/>
  <c r="D46" i="6"/>
  <c r="D50" i="6"/>
  <c r="D54" i="6"/>
  <c r="D58" i="6"/>
  <c r="C4" i="6"/>
  <c r="C8" i="6"/>
  <c r="C12" i="6"/>
  <c r="C16" i="6"/>
  <c r="C20" i="6"/>
  <c r="C24" i="6"/>
  <c r="C28" i="6"/>
  <c r="C32" i="6"/>
  <c r="C36" i="6"/>
  <c r="C40" i="6"/>
  <c r="C44" i="6"/>
  <c r="C48" i="6"/>
  <c r="C52" i="6"/>
  <c r="C56" i="6"/>
  <c r="C60" i="6"/>
  <c r="D4" i="6"/>
  <c r="D8" i="6"/>
  <c r="D12" i="6"/>
  <c r="D16" i="6"/>
  <c r="D20" i="6"/>
  <c r="D24" i="6"/>
  <c r="D28" i="6"/>
  <c r="D32" i="6"/>
  <c r="D36" i="6"/>
  <c r="D40" i="6"/>
  <c r="D44" i="6"/>
  <c r="D48" i="6"/>
  <c r="D52" i="6"/>
  <c r="D56" i="6"/>
  <c r="D60" i="6"/>
  <c r="C5" i="5"/>
  <c r="C9" i="5"/>
  <c r="C13" i="5"/>
  <c r="C17" i="5"/>
  <c r="C21" i="5"/>
  <c r="C25" i="5"/>
  <c r="C29" i="5"/>
  <c r="C33" i="5"/>
  <c r="C37" i="5"/>
  <c r="C41" i="5"/>
  <c r="C45" i="5"/>
  <c r="C49" i="5"/>
  <c r="D4" i="5"/>
  <c r="D8" i="5"/>
  <c r="D12" i="5"/>
  <c r="D16" i="5"/>
  <c r="D20" i="5"/>
  <c r="D24" i="5"/>
  <c r="D28" i="5"/>
  <c r="D32" i="5"/>
  <c r="D36" i="5"/>
  <c r="D40" i="5"/>
  <c r="D44" i="5"/>
  <c r="D48" i="5"/>
  <c r="D2" i="5"/>
  <c r="E48" i="5"/>
  <c r="E44" i="5"/>
  <c r="E40" i="5"/>
  <c r="E36" i="5"/>
  <c r="E32" i="5"/>
  <c r="E28" i="5"/>
  <c r="E24" i="5"/>
  <c r="E20" i="5"/>
  <c r="E16" i="5"/>
  <c r="E12" i="5"/>
  <c r="E8" i="5"/>
  <c r="E4" i="5"/>
  <c r="C6" i="5"/>
  <c r="C10" i="5"/>
  <c r="C14" i="5"/>
  <c r="C18" i="5"/>
  <c r="C22" i="5"/>
  <c r="C26" i="5"/>
  <c r="C30" i="5"/>
  <c r="C34" i="5"/>
  <c r="C38" i="5"/>
  <c r="C42" i="5"/>
  <c r="C46" i="5"/>
  <c r="C50" i="5"/>
  <c r="D5" i="5"/>
  <c r="D9" i="5"/>
  <c r="D13" i="5"/>
  <c r="D17" i="5"/>
  <c r="D21" i="5"/>
  <c r="D25" i="5"/>
  <c r="D29" i="5"/>
  <c r="D33" i="5"/>
  <c r="D37" i="5"/>
  <c r="D41" i="5"/>
  <c r="D45" i="5"/>
  <c r="D49" i="5"/>
  <c r="E51" i="5"/>
  <c r="E47" i="5"/>
  <c r="E43" i="5"/>
  <c r="E39" i="5"/>
  <c r="E35" i="5"/>
  <c r="E31" i="5"/>
  <c r="E27" i="5"/>
  <c r="E23" i="5"/>
  <c r="E19" i="5"/>
  <c r="E15" i="5"/>
  <c r="E11" i="5"/>
  <c r="E7" i="5"/>
  <c r="E3" i="5"/>
  <c r="C4" i="5"/>
  <c r="C8" i="5"/>
  <c r="C12" i="5"/>
  <c r="C16" i="5"/>
  <c r="C20" i="5"/>
  <c r="C24" i="5"/>
  <c r="C28" i="5"/>
  <c r="C32" i="5"/>
  <c r="C36" i="5"/>
  <c r="C40" i="5"/>
  <c r="C44" i="5"/>
  <c r="C48" i="5"/>
  <c r="D3" i="5"/>
  <c r="D7" i="5"/>
  <c r="D11" i="5"/>
  <c r="D15" i="5"/>
  <c r="D19" i="5"/>
  <c r="D23" i="5"/>
  <c r="D27" i="5"/>
  <c r="D31" i="5"/>
  <c r="D35" i="5"/>
  <c r="D39" i="5"/>
  <c r="D43" i="5"/>
  <c r="D47" i="5"/>
  <c r="D51" i="5"/>
  <c r="E49" i="5"/>
  <c r="E45" i="5"/>
  <c r="E41" i="5"/>
  <c r="E37" i="5"/>
  <c r="E33" i="5"/>
  <c r="E29" i="5"/>
  <c r="E25" i="5"/>
  <c r="E21" i="5"/>
  <c r="E17" i="5"/>
  <c r="E13" i="5"/>
  <c r="E9" i="5"/>
  <c r="E5" i="5"/>
  <c r="C3" i="5"/>
  <c r="C7" i="5"/>
  <c r="C11" i="5"/>
  <c r="C15" i="5"/>
  <c r="C19" i="5"/>
  <c r="C23" i="5"/>
  <c r="C27" i="5"/>
  <c r="C31" i="5"/>
  <c r="C35" i="5"/>
  <c r="C39" i="5"/>
  <c r="C43" i="5"/>
  <c r="C47" i="5"/>
  <c r="C51" i="5"/>
  <c r="D6" i="5"/>
  <c r="D10" i="5"/>
  <c r="D14" i="5"/>
  <c r="D18" i="5"/>
  <c r="D22" i="5"/>
  <c r="D26" i="5"/>
  <c r="D30" i="5"/>
  <c r="D34" i="5"/>
  <c r="D38" i="5"/>
  <c r="D42" i="5"/>
  <c r="D46" i="5"/>
  <c r="D50" i="5"/>
  <c r="E50" i="5"/>
  <c r="E46" i="5"/>
  <c r="E42" i="5"/>
  <c r="E38" i="5"/>
  <c r="E34" i="5"/>
  <c r="E30" i="5"/>
  <c r="E26" i="5"/>
  <c r="E22" i="5"/>
  <c r="E18" i="5"/>
  <c r="E14" i="5"/>
  <c r="E10" i="5"/>
  <c r="E6" i="5"/>
  <c r="E2" i="5"/>
  <c r="E14" i="1"/>
  <c r="E20" i="1"/>
  <c r="E18" i="1"/>
  <c r="E16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A6" i="1"/>
  <c r="B11" i="1"/>
  <c r="T15" i="6" l="1"/>
  <c r="U15" i="6" s="1"/>
  <c r="U18" i="6"/>
  <c r="U19" i="6"/>
  <c r="R56" i="8"/>
  <c r="R62" i="8"/>
  <c r="R57" i="8"/>
  <c r="O61" i="8"/>
  <c r="P61" i="8" s="1"/>
  <c r="O57" i="8"/>
  <c r="P57" i="8" s="1"/>
  <c r="M62" i="8"/>
  <c r="N62" i="8" s="1"/>
  <c r="M58" i="8"/>
  <c r="N58" i="8" s="1"/>
  <c r="K59" i="8"/>
  <c r="J62" i="8"/>
  <c r="J60" i="8"/>
  <c r="J58" i="8"/>
  <c r="J56" i="8"/>
  <c r="J59" i="8"/>
  <c r="M59" i="8"/>
  <c r="N59" i="8" s="1"/>
  <c r="I61" i="8"/>
  <c r="O60" i="8"/>
  <c r="P60" i="8" s="1"/>
  <c r="O56" i="8"/>
  <c r="P56" i="8" s="1"/>
  <c r="M61" i="8"/>
  <c r="N61" i="8" s="1"/>
  <c r="M57" i="8"/>
  <c r="N57" i="8" s="1"/>
  <c r="K62" i="8"/>
  <c r="K58" i="8"/>
  <c r="I62" i="8"/>
  <c r="I60" i="8"/>
  <c r="I58" i="8"/>
  <c r="I56" i="8"/>
  <c r="J57" i="8"/>
  <c r="K60" i="8"/>
  <c r="I59" i="8"/>
  <c r="O59" i="8"/>
  <c r="P59" i="8" s="1"/>
  <c r="M60" i="8"/>
  <c r="N60" i="8" s="1"/>
  <c r="M56" i="8"/>
  <c r="N56" i="8" s="1"/>
  <c r="K61" i="8"/>
  <c r="K57" i="8"/>
  <c r="J61" i="8"/>
  <c r="O58" i="8"/>
  <c r="P58" i="8" s="1"/>
  <c r="K56" i="8"/>
  <c r="O62" i="8"/>
  <c r="P62" i="8" s="1"/>
  <c r="I57" i="8"/>
  <c r="H60" i="8"/>
  <c r="H56" i="8"/>
  <c r="G61" i="8"/>
  <c r="G57" i="8"/>
  <c r="F62" i="8"/>
  <c r="F58" i="8"/>
  <c r="E59" i="8"/>
  <c r="H59" i="8"/>
  <c r="G60" i="8"/>
  <c r="G56" i="8"/>
  <c r="F61" i="8"/>
  <c r="F57" i="8"/>
  <c r="E62" i="8"/>
  <c r="E58" i="8"/>
  <c r="H62" i="8"/>
  <c r="H58" i="8"/>
  <c r="G59" i="8"/>
  <c r="F60" i="8"/>
  <c r="F56" i="8"/>
  <c r="E61" i="8"/>
  <c r="E57" i="8"/>
  <c r="H61" i="8"/>
  <c r="H57" i="8"/>
  <c r="G62" i="8"/>
  <c r="G58" i="8"/>
  <c r="F59" i="8"/>
  <c r="E60" i="8"/>
  <c r="E56" i="8"/>
  <c r="AY2" i="7"/>
  <c r="AY18" i="7"/>
  <c r="AY25" i="7"/>
  <c r="BG7" i="7"/>
  <c r="R45" i="8"/>
  <c r="R41" i="8"/>
  <c r="R42" i="8"/>
  <c r="R55" i="8"/>
  <c r="R43" i="8"/>
  <c r="AY3" i="7"/>
  <c r="AY12" i="7"/>
  <c r="AY28" i="7"/>
  <c r="AY7" i="7"/>
  <c r="AY23" i="7"/>
  <c r="AY29" i="7"/>
  <c r="AY16" i="7"/>
  <c r="AY32" i="7"/>
  <c r="AY6" i="7"/>
  <c r="AY22" i="7"/>
  <c r="AY19" i="7"/>
  <c r="BG6" i="7"/>
  <c r="R46" i="8" s="1"/>
  <c r="BG4" i="7"/>
  <c r="BG24" i="7"/>
  <c r="BG28" i="7"/>
  <c r="BG30" i="7"/>
  <c r="BG32" i="7"/>
  <c r="R54" i="8" s="1"/>
  <c r="BG12" i="7"/>
  <c r="BG16" i="7"/>
  <c r="BG20" i="7"/>
  <c r="AY10" i="7"/>
  <c r="AY26" i="7"/>
  <c r="BG8" i="7"/>
  <c r="BG3" i="7"/>
  <c r="BG5" i="7"/>
  <c r="AY33" i="7"/>
  <c r="AY14" i="7"/>
  <c r="AY30" i="7"/>
  <c r="AY11" i="7"/>
  <c r="AY27" i="7"/>
  <c r="AY4" i="7"/>
  <c r="AY20" i="7"/>
  <c r="BG10" i="7"/>
  <c r="BG14" i="7"/>
  <c r="BG18" i="7"/>
  <c r="R49" i="8" s="1"/>
  <c r="BG22" i="7"/>
  <c r="BG26" i="7"/>
  <c r="BG9" i="7"/>
  <c r="BG11" i="7"/>
  <c r="BG13" i="7"/>
  <c r="BG15" i="7"/>
  <c r="BG17" i="7"/>
  <c r="BG19" i="7"/>
  <c r="BG21" i="7"/>
  <c r="BG23" i="7"/>
  <c r="BG25" i="7"/>
  <c r="R58" i="8" s="1"/>
  <c r="BG27" i="7"/>
  <c r="BG29" i="7"/>
  <c r="BG31" i="7"/>
  <c r="R36" i="8" s="1"/>
  <c r="BG33" i="7"/>
  <c r="R39" i="8" s="1"/>
  <c r="AY17" i="7"/>
  <c r="AY15" i="7"/>
  <c r="AY31" i="7"/>
  <c r="AY5" i="7"/>
  <c r="AY8" i="7"/>
  <c r="AY24" i="7"/>
  <c r="M46" i="8"/>
  <c r="N46" i="8" s="1"/>
  <c r="M19" i="8"/>
  <c r="N19" i="8" s="1"/>
  <c r="O54" i="8"/>
  <c r="P54" i="8" s="1"/>
  <c r="O50" i="8"/>
  <c r="P50" i="8" s="1"/>
  <c r="O46" i="8"/>
  <c r="P46" i="8" s="1"/>
  <c r="O42" i="8"/>
  <c r="P42" i="8" s="1"/>
  <c r="O38" i="8"/>
  <c r="P38" i="8" s="1"/>
  <c r="O34" i="8"/>
  <c r="P34" i="8" s="1"/>
  <c r="O30" i="8"/>
  <c r="P30" i="8" s="1"/>
  <c r="O26" i="8"/>
  <c r="P26" i="8" s="1"/>
  <c r="O22" i="8"/>
  <c r="P22" i="8" s="1"/>
  <c r="O18" i="8"/>
  <c r="P18" i="8" s="1"/>
  <c r="O14" i="8"/>
  <c r="P14" i="8" s="1"/>
  <c r="O10" i="8"/>
  <c r="P10" i="8" s="1"/>
  <c r="O6" i="8"/>
  <c r="P6" i="8" s="1"/>
  <c r="M52" i="8"/>
  <c r="N52" i="8" s="1"/>
  <c r="M47" i="8"/>
  <c r="N47" i="8" s="1"/>
  <c r="M41" i="8"/>
  <c r="N41" i="8" s="1"/>
  <c r="M37" i="8"/>
  <c r="N37" i="8" s="1"/>
  <c r="O53" i="8"/>
  <c r="P53" i="8" s="1"/>
  <c r="O49" i="8"/>
  <c r="P49" i="8" s="1"/>
  <c r="O45" i="8"/>
  <c r="P45" i="8" s="1"/>
  <c r="O41" i="8"/>
  <c r="P41" i="8" s="1"/>
  <c r="O37" i="8"/>
  <c r="P37" i="8" s="1"/>
  <c r="O33" i="8"/>
  <c r="P33" i="8" s="1"/>
  <c r="O29" i="8"/>
  <c r="P29" i="8" s="1"/>
  <c r="O25" i="8"/>
  <c r="P25" i="8" s="1"/>
  <c r="O21" i="8"/>
  <c r="P21" i="8" s="1"/>
  <c r="O17" i="8"/>
  <c r="P17" i="8" s="1"/>
  <c r="O13" i="8"/>
  <c r="P13" i="8" s="1"/>
  <c r="O9" i="8"/>
  <c r="P9" i="8" s="1"/>
  <c r="O5" i="8"/>
  <c r="P5" i="8" s="1"/>
  <c r="M55" i="8"/>
  <c r="N55" i="8" s="1"/>
  <c r="M51" i="8"/>
  <c r="N51" i="8" s="1"/>
  <c r="M45" i="8"/>
  <c r="N45" i="8" s="1"/>
  <c r="M40" i="8"/>
  <c r="N40" i="8" s="1"/>
  <c r="M36" i="8"/>
  <c r="N36" i="8" s="1"/>
  <c r="M32" i="8"/>
  <c r="N32" i="8" s="1"/>
  <c r="O51" i="8"/>
  <c r="P51" i="8" s="1"/>
  <c r="O43" i="8"/>
  <c r="P43" i="8" s="1"/>
  <c r="O35" i="8"/>
  <c r="P35" i="8" s="1"/>
  <c r="O27" i="8"/>
  <c r="P27" i="8" s="1"/>
  <c r="O19" i="8"/>
  <c r="P19" i="8" s="1"/>
  <c r="O11" i="8"/>
  <c r="P11" i="8" s="1"/>
  <c r="O3" i="8"/>
  <c r="P3" i="8" s="1"/>
  <c r="M49" i="8"/>
  <c r="N49" i="8" s="1"/>
  <c r="M39" i="8"/>
  <c r="N39" i="8" s="1"/>
  <c r="M33" i="8"/>
  <c r="N33" i="8" s="1"/>
  <c r="M27" i="8"/>
  <c r="N27" i="8" s="1"/>
  <c r="M21" i="8"/>
  <c r="N21" i="8" s="1"/>
  <c r="M16" i="8"/>
  <c r="N16" i="8" s="1"/>
  <c r="M11" i="8"/>
  <c r="N11" i="8" s="1"/>
  <c r="M7" i="8"/>
  <c r="N7" i="8" s="1"/>
  <c r="M3" i="8"/>
  <c r="N3" i="8" s="1"/>
  <c r="K54" i="8"/>
  <c r="K50" i="8"/>
  <c r="K46" i="8"/>
  <c r="K42" i="8"/>
  <c r="K38" i="8"/>
  <c r="K34" i="8"/>
  <c r="K30" i="8"/>
  <c r="K26" i="8"/>
  <c r="K22" i="8"/>
  <c r="K18" i="8"/>
  <c r="K14" i="8"/>
  <c r="K10" i="8"/>
  <c r="K6" i="8"/>
  <c r="O55" i="8"/>
  <c r="P55" i="8" s="1"/>
  <c r="O47" i="8"/>
  <c r="P47" i="8" s="1"/>
  <c r="O39" i="8"/>
  <c r="P39" i="8" s="1"/>
  <c r="O31" i="8"/>
  <c r="P31" i="8" s="1"/>
  <c r="O23" i="8"/>
  <c r="P23" i="8" s="1"/>
  <c r="O15" i="8"/>
  <c r="P15" i="8" s="1"/>
  <c r="O7" i="8"/>
  <c r="P7" i="8" s="1"/>
  <c r="M54" i="8"/>
  <c r="N54" i="8" s="1"/>
  <c r="M44" i="8"/>
  <c r="N44" i="8" s="1"/>
  <c r="M35" i="8"/>
  <c r="N35" i="8" s="1"/>
  <c r="M29" i="8"/>
  <c r="N29" i="8" s="1"/>
  <c r="M24" i="8"/>
  <c r="N24" i="8" s="1"/>
  <c r="M18" i="8"/>
  <c r="N18" i="8" s="1"/>
  <c r="M14" i="8"/>
  <c r="N14" i="8" s="1"/>
  <c r="M9" i="8"/>
  <c r="N9" i="8" s="1"/>
  <c r="M5" i="8"/>
  <c r="N5" i="8" s="1"/>
  <c r="K52" i="8"/>
  <c r="K48" i="8"/>
  <c r="K44" i="8"/>
  <c r="K40" i="8"/>
  <c r="K36" i="8"/>
  <c r="K32" i="8"/>
  <c r="K28" i="8"/>
  <c r="K24" i="8"/>
  <c r="K20" i="8"/>
  <c r="K16" i="8"/>
  <c r="K12" i="8"/>
  <c r="K8" i="8"/>
  <c r="K4" i="8"/>
  <c r="I54" i="8"/>
  <c r="I52" i="8"/>
  <c r="I50" i="8"/>
  <c r="I48" i="8"/>
  <c r="I46" i="8"/>
  <c r="I44" i="8"/>
  <c r="I42" i="8"/>
  <c r="I40" i="8"/>
  <c r="I38" i="8"/>
  <c r="I36" i="8"/>
  <c r="I34" i="8"/>
  <c r="I32" i="8"/>
  <c r="I30" i="8"/>
  <c r="I28" i="8"/>
  <c r="I26" i="8"/>
  <c r="I24" i="8"/>
  <c r="I22" i="8"/>
  <c r="I20" i="8"/>
  <c r="I18" i="8"/>
  <c r="I16" i="8"/>
  <c r="I14" i="8"/>
  <c r="I12" i="8"/>
  <c r="I10" i="8"/>
  <c r="I8" i="8"/>
  <c r="I6" i="8"/>
  <c r="I4" i="8"/>
  <c r="O44" i="8"/>
  <c r="P44" i="8" s="1"/>
  <c r="O28" i="8"/>
  <c r="P28" i="8" s="1"/>
  <c r="O12" i="8"/>
  <c r="P12" i="8" s="1"/>
  <c r="M53" i="8"/>
  <c r="N53" i="8" s="1"/>
  <c r="M34" i="8"/>
  <c r="N34" i="8" s="1"/>
  <c r="M22" i="8"/>
  <c r="N22" i="8" s="1"/>
  <c r="M13" i="8"/>
  <c r="N13" i="8" s="1"/>
  <c r="M4" i="8"/>
  <c r="N4" i="8" s="1"/>
  <c r="K53" i="8"/>
  <c r="K45" i="8"/>
  <c r="K37" i="8"/>
  <c r="K29" i="8"/>
  <c r="K21" i="8"/>
  <c r="K13" i="8"/>
  <c r="K5" i="8"/>
  <c r="O40" i="8"/>
  <c r="P40" i="8" s="1"/>
  <c r="O24" i="8"/>
  <c r="P24" i="8" s="1"/>
  <c r="O8" i="8"/>
  <c r="P8" i="8" s="1"/>
  <c r="O52" i="8"/>
  <c r="P52" i="8" s="1"/>
  <c r="O36" i="8"/>
  <c r="P36" i="8" s="1"/>
  <c r="O20" i="8"/>
  <c r="P20" i="8" s="1"/>
  <c r="O4" i="8"/>
  <c r="P4" i="8" s="1"/>
  <c r="M42" i="8"/>
  <c r="N42" i="8" s="1"/>
  <c r="M28" i="8"/>
  <c r="N28" i="8" s="1"/>
  <c r="M17" i="8"/>
  <c r="N17" i="8" s="1"/>
  <c r="M8" i="8"/>
  <c r="N8" i="8" s="1"/>
  <c r="K49" i="8"/>
  <c r="K41" i="8"/>
  <c r="K33" i="8"/>
  <c r="K25" i="8"/>
  <c r="K17" i="8"/>
  <c r="K9" i="8"/>
  <c r="O16" i="8"/>
  <c r="P16" i="8" s="1"/>
  <c r="M31" i="8"/>
  <c r="N31" i="8" s="1"/>
  <c r="M10" i="8"/>
  <c r="N10" i="8" s="1"/>
  <c r="K55" i="8"/>
  <c r="K39" i="8"/>
  <c r="K23" i="8"/>
  <c r="K7" i="8"/>
  <c r="J55" i="8"/>
  <c r="I53" i="8"/>
  <c r="J50" i="8"/>
  <c r="J47" i="8"/>
  <c r="I45" i="8"/>
  <c r="J42" i="8"/>
  <c r="J39" i="8"/>
  <c r="I37" i="8"/>
  <c r="J34" i="8"/>
  <c r="J31" i="8"/>
  <c r="I29" i="8"/>
  <c r="J26" i="8"/>
  <c r="J23" i="8"/>
  <c r="I21" i="8"/>
  <c r="J18" i="8"/>
  <c r="J15" i="8"/>
  <c r="I13" i="8"/>
  <c r="J10" i="8"/>
  <c r="J7" i="8"/>
  <c r="I5" i="8"/>
  <c r="J51" i="8"/>
  <c r="J43" i="8"/>
  <c r="J35" i="8"/>
  <c r="J27" i="8"/>
  <c r="J22" i="8"/>
  <c r="J14" i="8"/>
  <c r="J11" i="8"/>
  <c r="J3" i="8"/>
  <c r="O32" i="8"/>
  <c r="P32" i="8" s="1"/>
  <c r="M38" i="8"/>
  <c r="N38" i="8" s="1"/>
  <c r="M15" i="8"/>
  <c r="N15" i="8" s="1"/>
  <c r="K11" i="8"/>
  <c r="J48" i="8"/>
  <c r="I27" i="8"/>
  <c r="J16" i="8"/>
  <c r="J8" i="8"/>
  <c r="J5" i="8"/>
  <c r="M25" i="8"/>
  <c r="N25" i="8" s="1"/>
  <c r="M6" i="8"/>
  <c r="N6" i="8" s="1"/>
  <c r="K51" i="8"/>
  <c r="K35" i="8"/>
  <c r="K19" i="8"/>
  <c r="K3" i="8"/>
  <c r="I55" i="8"/>
  <c r="J52" i="8"/>
  <c r="J49" i="8"/>
  <c r="I47" i="8"/>
  <c r="J44" i="8"/>
  <c r="J41" i="8"/>
  <c r="I39" i="8"/>
  <c r="J36" i="8"/>
  <c r="J33" i="8"/>
  <c r="I31" i="8"/>
  <c r="J28" i="8"/>
  <c r="J25" i="8"/>
  <c r="I23" i="8"/>
  <c r="J20" i="8"/>
  <c r="J17" i="8"/>
  <c r="I15" i="8"/>
  <c r="J12" i="8"/>
  <c r="J9" i="8"/>
  <c r="I7" i="8"/>
  <c r="J4" i="8"/>
  <c r="O48" i="8"/>
  <c r="P48" i="8" s="1"/>
  <c r="M48" i="8"/>
  <c r="N48" i="8" s="1"/>
  <c r="M20" i="8"/>
  <c r="N20" i="8" s="1"/>
  <c r="K31" i="8"/>
  <c r="K15" i="8"/>
  <c r="J54" i="8"/>
  <c r="I49" i="8"/>
  <c r="J46" i="8"/>
  <c r="I41" i="8"/>
  <c r="J38" i="8"/>
  <c r="I33" i="8"/>
  <c r="I25" i="8"/>
  <c r="I17" i="8"/>
  <c r="J6" i="8"/>
  <c r="K43" i="8"/>
  <c r="K27" i="8"/>
  <c r="J53" i="8"/>
  <c r="I51" i="8"/>
  <c r="J45" i="8"/>
  <c r="I43" i="8"/>
  <c r="J40" i="8"/>
  <c r="J37" i="8"/>
  <c r="I35" i="8"/>
  <c r="J32" i="8"/>
  <c r="J29" i="8"/>
  <c r="J24" i="8"/>
  <c r="J21" i="8"/>
  <c r="L21" i="8" s="1"/>
  <c r="I19" i="8"/>
  <c r="J13" i="8"/>
  <c r="I11" i="8"/>
  <c r="I3" i="8"/>
  <c r="K47" i="8"/>
  <c r="J30" i="8"/>
  <c r="L30" i="8" s="1"/>
  <c r="J19" i="8"/>
  <c r="I9" i="8"/>
  <c r="M23" i="8"/>
  <c r="N23" i="8" s="1"/>
  <c r="M26" i="8"/>
  <c r="N26" i="8" s="1"/>
  <c r="M50" i="8"/>
  <c r="N50" i="8" s="1"/>
  <c r="M43" i="8"/>
  <c r="N43" i="8" s="1"/>
  <c r="M30" i="8"/>
  <c r="N30" i="8" s="1"/>
  <c r="M12" i="8"/>
  <c r="N12" i="8" s="1"/>
  <c r="D2" i="8"/>
  <c r="H52" i="8"/>
  <c r="H48" i="8"/>
  <c r="H44" i="8"/>
  <c r="H40" i="8"/>
  <c r="H36" i="8"/>
  <c r="H32" i="8"/>
  <c r="H28" i="8"/>
  <c r="H24" i="8"/>
  <c r="H20" i="8"/>
  <c r="H16" i="8"/>
  <c r="H12" i="8"/>
  <c r="H8" i="8"/>
  <c r="H4" i="8"/>
  <c r="G55" i="8"/>
  <c r="G51" i="8"/>
  <c r="G47" i="8"/>
  <c r="G43" i="8"/>
  <c r="G39" i="8"/>
  <c r="G35" i="8"/>
  <c r="G31" i="8"/>
  <c r="G27" i="8"/>
  <c r="G23" i="8"/>
  <c r="G19" i="8"/>
  <c r="G15" i="8"/>
  <c r="G11" i="8"/>
  <c r="G7" i="8"/>
  <c r="G3" i="8"/>
  <c r="F54" i="8"/>
  <c r="F50" i="8"/>
  <c r="F46" i="8"/>
  <c r="F42" i="8"/>
  <c r="F38" i="8"/>
  <c r="F34" i="8"/>
  <c r="F30" i="8"/>
  <c r="F26" i="8"/>
  <c r="F22" i="8"/>
  <c r="F18" i="8"/>
  <c r="F14" i="8"/>
  <c r="F10" i="8"/>
  <c r="F6" i="8"/>
  <c r="E53" i="8"/>
  <c r="E49" i="8"/>
  <c r="E45" i="8"/>
  <c r="E41" i="8"/>
  <c r="E37" i="8"/>
  <c r="E33" i="8"/>
  <c r="E29" i="8"/>
  <c r="E25" i="8"/>
  <c r="E21" i="8"/>
  <c r="E17" i="8"/>
  <c r="E13" i="8"/>
  <c r="E9" i="8"/>
  <c r="E5" i="8"/>
  <c r="H55" i="8"/>
  <c r="H51" i="8"/>
  <c r="H47" i="8"/>
  <c r="H43" i="8"/>
  <c r="H39" i="8"/>
  <c r="H35" i="8"/>
  <c r="H31" i="8"/>
  <c r="H27" i="8"/>
  <c r="H23" i="8"/>
  <c r="H19" i="8"/>
  <c r="H15" i="8"/>
  <c r="H11" i="8"/>
  <c r="H7" i="8"/>
  <c r="H3" i="8"/>
  <c r="G54" i="8"/>
  <c r="G50" i="8"/>
  <c r="G46" i="8"/>
  <c r="G42" i="8"/>
  <c r="G38" i="8"/>
  <c r="G34" i="8"/>
  <c r="G30" i="8"/>
  <c r="G26" i="8"/>
  <c r="G22" i="8"/>
  <c r="G18" i="8"/>
  <c r="G14" i="8"/>
  <c r="G10" i="8"/>
  <c r="G6" i="8"/>
  <c r="F53" i="8"/>
  <c r="F49" i="8"/>
  <c r="F45" i="8"/>
  <c r="F41" i="8"/>
  <c r="F37" i="8"/>
  <c r="F33" i="8"/>
  <c r="F29" i="8"/>
  <c r="F25" i="8"/>
  <c r="F21" i="8"/>
  <c r="F17" i="8"/>
  <c r="F13" i="8"/>
  <c r="F9" i="8"/>
  <c r="F5" i="8"/>
  <c r="E52" i="8"/>
  <c r="E48" i="8"/>
  <c r="E44" i="8"/>
  <c r="E40" i="8"/>
  <c r="E36" i="8"/>
  <c r="E32" i="8"/>
  <c r="E28" i="8"/>
  <c r="E24" i="8"/>
  <c r="E20" i="8"/>
  <c r="E16" i="8"/>
  <c r="E12" i="8"/>
  <c r="E8" i="8"/>
  <c r="E4" i="8"/>
  <c r="H53" i="8"/>
  <c r="H49" i="8"/>
  <c r="H45" i="8"/>
  <c r="H41" i="8"/>
  <c r="H37" i="8"/>
  <c r="H33" i="8"/>
  <c r="H29" i="8"/>
  <c r="H25" i="8"/>
  <c r="H21" i="8"/>
  <c r="H17" i="8"/>
  <c r="H13" i="8"/>
  <c r="H9" i="8"/>
  <c r="H5" i="8"/>
  <c r="G52" i="8"/>
  <c r="G48" i="8"/>
  <c r="G44" i="8"/>
  <c r="G40" i="8"/>
  <c r="G36" i="8"/>
  <c r="G32" i="8"/>
  <c r="G28" i="8"/>
  <c r="G24" i="8"/>
  <c r="G20" i="8"/>
  <c r="G12" i="8"/>
  <c r="G4" i="8"/>
  <c r="F51" i="8"/>
  <c r="F43" i="8"/>
  <c r="F31" i="8"/>
  <c r="F23" i="8"/>
  <c r="F15" i="8"/>
  <c r="F3" i="8"/>
  <c r="H54" i="8"/>
  <c r="H50" i="8"/>
  <c r="H46" i="8"/>
  <c r="H42" i="8"/>
  <c r="H38" i="8"/>
  <c r="H34" i="8"/>
  <c r="H30" i="8"/>
  <c r="H26" i="8"/>
  <c r="H22" i="8"/>
  <c r="H18" i="8"/>
  <c r="H14" i="8"/>
  <c r="H10" i="8"/>
  <c r="H6" i="8"/>
  <c r="G53" i="8"/>
  <c r="G49" i="8"/>
  <c r="G45" i="8"/>
  <c r="G41" i="8"/>
  <c r="G37" i="8"/>
  <c r="G33" i="8"/>
  <c r="G29" i="8"/>
  <c r="G25" i="8"/>
  <c r="G21" i="8"/>
  <c r="G17" i="8"/>
  <c r="G13" i="8"/>
  <c r="G9" i="8"/>
  <c r="G5" i="8"/>
  <c r="F52" i="8"/>
  <c r="F48" i="8"/>
  <c r="F44" i="8"/>
  <c r="F40" i="8"/>
  <c r="F36" i="8"/>
  <c r="F32" i="8"/>
  <c r="F28" i="8"/>
  <c r="F24" i="8"/>
  <c r="F20" i="8"/>
  <c r="F16" i="8"/>
  <c r="F12" i="8"/>
  <c r="F8" i="8"/>
  <c r="F4" i="8"/>
  <c r="E55" i="8"/>
  <c r="E51" i="8"/>
  <c r="E47" i="8"/>
  <c r="E43" i="8"/>
  <c r="E39" i="8"/>
  <c r="E35" i="8"/>
  <c r="E31" i="8"/>
  <c r="E27" i="8"/>
  <c r="E23" i="8"/>
  <c r="E19" i="8"/>
  <c r="E15" i="8"/>
  <c r="E11" i="8"/>
  <c r="E7" i="8"/>
  <c r="E3" i="8"/>
  <c r="G16" i="8"/>
  <c r="G8" i="8"/>
  <c r="F55" i="8"/>
  <c r="F47" i="8"/>
  <c r="F39" i="8"/>
  <c r="F35" i="8"/>
  <c r="F27" i="8"/>
  <c r="F19" i="8"/>
  <c r="F11" i="8"/>
  <c r="F7" i="8"/>
  <c r="E54" i="8"/>
  <c r="E38" i="8"/>
  <c r="E22" i="8"/>
  <c r="E6" i="8"/>
  <c r="E50" i="8"/>
  <c r="E18" i="8"/>
  <c r="E34" i="8"/>
  <c r="E46" i="8"/>
  <c r="E30" i="8"/>
  <c r="E14" i="8"/>
  <c r="E42" i="8"/>
  <c r="E26" i="8"/>
  <c r="E10" i="8"/>
  <c r="R3" i="6"/>
  <c r="U16" i="6"/>
  <c r="U17" i="6"/>
  <c r="BG2" i="7"/>
  <c r="R61" i="8" l="1"/>
  <c r="R60" i="8"/>
  <c r="R59" i="8"/>
  <c r="R15" i="8"/>
  <c r="R50" i="8"/>
  <c r="Q21" i="8"/>
  <c r="R3" i="8"/>
  <c r="R32" i="8"/>
  <c r="L56" i="8"/>
  <c r="Q56" i="8" s="1"/>
  <c r="S56" i="8" s="1"/>
  <c r="L32" i="8"/>
  <c r="Q32" i="8" s="1"/>
  <c r="L61" i="8"/>
  <c r="Q61" i="8" s="1"/>
  <c r="R10" i="8"/>
  <c r="R26" i="8"/>
  <c r="R5" i="8"/>
  <c r="R30" i="8"/>
  <c r="R18" i="8"/>
  <c r="R8" i="8"/>
  <c r="R34" i="8"/>
  <c r="L58" i="8"/>
  <c r="Q58" i="8" s="1"/>
  <c r="S58" i="8" s="1"/>
  <c r="R24" i="8"/>
  <c r="R20" i="8"/>
  <c r="R22" i="8"/>
  <c r="L57" i="8"/>
  <c r="Q57" i="8" s="1"/>
  <c r="S57" i="8" s="1"/>
  <c r="L60" i="8"/>
  <c r="Q60" i="8" s="1"/>
  <c r="S60" i="8" s="1"/>
  <c r="L59" i="8"/>
  <c r="Q59" i="8" s="1"/>
  <c r="S59" i="8" s="1"/>
  <c r="L62" i="8"/>
  <c r="Q62" i="8" s="1"/>
  <c r="S62" i="8" s="1"/>
  <c r="T62" i="8" s="1"/>
  <c r="L12" i="8"/>
  <c r="Q12" i="8" s="1"/>
  <c r="L24" i="8"/>
  <c r="Q24" i="8" s="1"/>
  <c r="R12" i="8"/>
  <c r="R11" i="8"/>
  <c r="R16" i="8"/>
  <c r="R14" i="8"/>
  <c r="R27" i="8"/>
  <c r="R6" i="8"/>
  <c r="R25" i="8"/>
  <c r="R21" i="8"/>
  <c r="R38" i="8"/>
  <c r="R40" i="8"/>
  <c r="R19" i="8"/>
  <c r="R13" i="8"/>
  <c r="R4" i="8"/>
  <c r="R23" i="8"/>
  <c r="R9" i="8"/>
  <c r="R28" i="8"/>
  <c r="R7" i="8"/>
  <c r="R17" i="8"/>
  <c r="R52" i="8"/>
  <c r="R53" i="8"/>
  <c r="R29" i="8"/>
  <c r="R44" i="8"/>
  <c r="L27" i="8"/>
  <c r="Q27" i="8" s="1"/>
  <c r="R37" i="8"/>
  <c r="R48" i="8"/>
  <c r="R51" i="8"/>
  <c r="R33" i="8"/>
  <c r="R35" i="8"/>
  <c r="R31" i="8"/>
  <c r="R47" i="8"/>
  <c r="L28" i="8"/>
  <c r="Q28" i="8" s="1"/>
  <c r="L10" i="8"/>
  <c r="Q10" i="8" s="1"/>
  <c r="L42" i="8"/>
  <c r="Q42" i="8" s="1"/>
  <c r="S42" i="8" s="1"/>
  <c r="E2" i="8"/>
  <c r="R2" i="8"/>
  <c r="L20" i="8"/>
  <c r="Q20" i="8" s="1"/>
  <c r="S20" i="8" s="1"/>
  <c r="L52" i="8"/>
  <c r="Q52" i="8" s="1"/>
  <c r="L45" i="8"/>
  <c r="Q45" i="8" s="1"/>
  <c r="S45" i="8" s="1"/>
  <c r="L34" i="8"/>
  <c r="Q34" i="8" s="1"/>
  <c r="L13" i="8"/>
  <c r="Q13" i="8" s="1"/>
  <c r="L29" i="8"/>
  <c r="Q29" i="8" s="1"/>
  <c r="L40" i="8"/>
  <c r="Q40" i="8" s="1"/>
  <c r="L53" i="8"/>
  <c r="Q53" i="8" s="1"/>
  <c r="L44" i="8"/>
  <c r="Q44" i="8" s="1"/>
  <c r="L8" i="8"/>
  <c r="Q8" i="8" s="1"/>
  <c r="L26" i="8"/>
  <c r="Q26" i="8" s="1"/>
  <c r="L4" i="8"/>
  <c r="Q4" i="8" s="1"/>
  <c r="L36" i="8"/>
  <c r="Q36" i="8" s="1"/>
  <c r="S36" i="8" s="1"/>
  <c r="L18" i="8"/>
  <c r="Q18" i="8" s="1"/>
  <c r="L50" i="8"/>
  <c r="Q50" i="8" s="1"/>
  <c r="Q30" i="8"/>
  <c r="L46" i="8"/>
  <c r="Q46" i="8" s="1"/>
  <c r="S46" i="8" s="1"/>
  <c r="L16" i="8"/>
  <c r="Q16" i="8" s="1"/>
  <c r="L17" i="8"/>
  <c r="Q17" i="8" s="1"/>
  <c r="L14" i="8"/>
  <c r="Q14" i="8" s="1"/>
  <c r="L37" i="8"/>
  <c r="Q37" i="8" s="1"/>
  <c r="L6" i="8"/>
  <c r="Q6" i="8" s="1"/>
  <c r="L38" i="8"/>
  <c r="Q38" i="8" s="1"/>
  <c r="L54" i="8"/>
  <c r="Q54" i="8" s="1"/>
  <c r="S54" i="8" s="1"/>
  <c r="L5" i="8"/>
  <c r="Q5" i="8" s="1"/>
  <c r="L48" i="8"/>
  <c r="Q48" i="8" s="1"/>
  <c r="L22" i="8"/>
  <c r="Q22" i="8" s="1"/>
  <c r="L19" i="8"/>
  <c r="Q19" i="8" s="1"/>
  <c r="O2" i="8"/>
  <c r="P2" i="8" s="1"/>
  <c r="M2" i="8"/>
  <c r="N2" i="8" s="1"/>
  <c r="K2" i="8"/>
  <c r="H2" i="8"/>
  <c r="J2" i="8"/>
  <c r="I2" i="8"/>
  <c r="L9" i="8"/>
  <c r="Q9" i="8" s="1"/>
  <c r="L41" i="8"/>
  <c r="Q41" i="8" s="1"/>
  <c r="S41" i="8" s="1"/>
  <c r="L51" i="8"/>
  <c r="Q51" i="8" s="1"/>
  <c r="L23" i="8"/>
  <c r="Q23" i="8" s="1"/>
  <c r="L55" i="8"/>
  <c r="Q55" i="8" s="1"/>
  <c r="S55" i="8" s="1"/>
  <c r="L33" i="8"/>
  <c r="Q33" i="8" s="1"/>
  <c r="L3" i="8"/>
  <c r="Q3" i="8" s="1"/>
  <c r="L15" i="8"/>
  <c r="Q15" i="8" s="1"/>
  <c r="L47" i="8"/>
  <c r="Q47" i="8" s="1"/>
  <c r="L25" i="8"/>
  <c r="Q25" i="8" s="1"/>
  <c r="L11" i="8"/>
  <c r="Q11" i="8" s="1"/>
  <c r="L35" i="8"/>
  <c r="Q35" i="8" s="1"/>
  <c r="L7" i="8"/>
  <c r="Q7" i="8" s="1"/>
  <c r="L39" i="8"/>
  <c r="Q39" i="8" s="1"/>
  <c r="S39" i="8" s="1"/>
  <c r="L49" i="8"/>
  <c r="Q49" i="8" s="1"/>
  <c r="S49" i="8" s="1"/>
  <c r="L43" i="8"/>
  <c r="Q43" i="8" s="1"/>
  <c r="S43" i="8" s="1"/>
  <c r="L31" i="8"/>
  <c r="Q31" i="8" s="1"/>
  <c r="F2" i="8"/>
  <c r="G2" i="8"/>
  <c r="S61" i="8" l="1"/>
  <c r="T61" i="8" s="1"/>
  <c r="S15" i="8"/>
  <c r="S32" i="8"/>
  <c r="S21" i="8"/>
  <c r="S50" i="8"/>
  <c r="S34" i="8"/>
  <c r="S3" i="8"/>
  <c r="S22" i="8"/>
  <c r="S30" i="8"/>
  <c r="S10" i="8"/>
  <c r="S26" i="8"/>
  <c r="S8" i="8"/>
  <c r="S5" i="8"/>
  <c r="S18" i="8"/>
  <c r="S24" i="8"/>
  <c r="S37" i="8"/>
  <c r="S11" i="8"/>
  <c r="S28" i="8"/>
  <c r="S16" i="8"/>
  <c r="S9" i="8"/>
  <c r="S25" i="8"/>
  <c r="S33" i="8"/>
  <c r="S19" i="8"/>
  <c r="S23" i="8"/>
  <c r="S6" i="8"/>
  <c r="S17" i="8"/>
  <c r="S12" i="8"/>
  <c r="S27" i="8"/>
  <c r="S40" i="8"/>
  <c r="S14" i="8"/>
  <c r="S51" i="8"/>
  <c r="S47" i="8"/>
  <c r="S44" i="8"/>
  <c r="S4" i="8"/>
  <c r="S29" i="8"/>
  <c r="S31" i="8"/>
  <c r="S7" i="8"/>
  <c r="S48" i="8"/>
  <c r="S38" i="8"/>
  <c r="S13" i="8"/>
  <c r="S35" i="8"/>
  <c r="S53" i="8"/>
  <c r="S52" i="8"/>
  <c r="L2" i="8"/>
  <c r="Q2" i="8" s="1"/>
  <c r="S2" i="8" s="1"/>
  <c r="T55" i="8" l="1"/>
  <c r="T58" i="8"/>
  <c r="T60" i="8"/>
  <c r="T56" i="8"/>
  <c r="T59" i="8"/>
  <c r="T57" i="8"/>
  <c r="K20" i="1"/>
  <c r="K17" i="1"/>
  <c r="K24" i="1"/>
  <c r="T2" i="8"/>
  <c r="T42" i="8"/>
  <c r="T8" i="8"/>
  <c r="K16" i="1"/>
  <c r="K21" i="1"/>
  <c r="K18" i="1"/>
  <c r="K25" i="1"/>
  <c r="T21" i="8"/>
  <c r="K19" i="1"/>
  <c r="K23" i="1"/>
  <c r="T43" i="8"/>
  <c r="K22" i="1"/>
  <c r="T39" i="8"/>
  <c r="T14" i="8"/>
  <c r="T5" i="8"/>
  <c r="T47" i="8"/>
  <c r="T11" i="8"/>
  <c r="T13" i="8"/>
  <c r="T48" i="8"/>
  <c r="T6" i="8"/>
  <c r="T20" i="8"/>
  <c r="T49" i="8"/>
  <c r="T15" i="8"/>
  <c r="T32" i="8"/>
  <c r="T30" i="8"/>
  <c r="T28" i="8"/>
  <c r="T53" i="8"/>
  <c r="T16" i="8"/>
  <c r="T54" i="8"/>
  <c r="T24" i="8"/>
  <c r="T9" i="8"/>
  <c r="T25" i="8"/>
  <c r="T18" i="8"/>
  <c r="T4" i="8"/>
  <c r="T22" i="8"/>
  <c r="T3" i="8"/>
  <c r="T38" i="8"/>
  <c r="T40" i="8"/>
  <c r="T26" i="8"/>
  <c r="T37" i="8"/>
  <c r="T50" i="8"/>
  <c r="T23" i="8"/>
  <c r="T27" i="8"/>
  <c r="T41" i="8"/>
  <c r="T34" i="8"/>
  <c r="T31" i="8"/>
  <c r="T17" i="8"/>
  <c r="T51" i="8"/>
  <c r="T33" i="8"/>
  <c r="T36" i="8"/>
  <c r="T29" i="8"/>
  <c r="T52" i="8"/>
  <c r="T45" i="8"/>
  <c r="T7" i="8"/>
  <c r="T12" i="8"/>
  <c r="T44" i="8"/>
  <c r="T46" i="8"/>
  <c r="T19" i="8"/>
  <c r="T10" i="8"/>
  <c r="T35" i="8"/>
  <c r="L17" i="1" l="1"/>
  <c r="M17" i="1" s="1"/>
  <c r="L23" i="1"/>
  <c r="M23" i="1" s="1"/>
  <c r="L18" i="1"/>
  <c r="N18" i="1" s="1"/>
  <c r="L16" i="1"/>
  <c r="M16" i="1" s="1"/>
  <c r="L21" i="1"/>
  <c r="M21" i="1" s="1"/>
  <c r="L22" i="1"/>
  <c r="M22" i="1" s="1"/>
  <c r="L20" i="1"/>
  <c r="N20" i="1" s="1"/>
  <c r="L25" i="1"/>
  <c r="N25" i="1" s="1"/>
  <c r="L19" i="1"/>
  <c r="M19" i="1" s="1"/>
  <c r="L24" i="1"/>
  <c r="M24" i="1" s="1"/>
  <c r="N17" i="1" l="1"/>
  <c r="N23" i="1"/>
  <c r="M18" i="1"/>
  <c r="N22" i="1"/>
  <c r="M25" i="1"/>
  <c r="M20" i="1"/>
  <c r="N24" i="1"/>
  <c r="N16" i="1"/>
  <c r="N21" i="1"/>
  <c r="N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<sst xmlns="http://schemas.openxmlformats.org/spreadsheetml/2006/main" count="1341" uniqueCount="1035">
  <si>
    <t>Clan Type</t>
  </si>
  <si>
    <t>Clan Description</t>
  </si>
  <si>
    <t>Location</t>
  </si>
  <si>
    <t>Clan Level</t>
  </si>
  <si>
    <t>Clan Points</t>
  </si>
  <si>
    <t>Clan Builder Base Points</t>
  </si>
  <si>
    <t>Clan Capital Points</t>
  </si>
  <si>
    <t>War League</t>
  </si>
  <si>
    <t>Capital League</t>
  </si>
  <si>
    <t>Required Trophies</t>
  </si>
  <si>
    <t>War Frequency</t>
  </si>
  <si>
    <t>War Win Streak</t>
  </si>
  <si>
    <t>War Wins</t>
  </si>
  <si>
    <t>War Losses</t>
  </si>
  <si>
    <t>War Ties</t>
  </si>
  <si>
    <t>WarLog Public</t>
  </si>
  <si>
    <t>Total Members</t>
  </si>
  <si>
    <t>Clan Labels</t>
  </si>
  <si>
    <t>Chat Language</t>
  </si>
  <si>
    <t>About Clan</t>
  </si>
  <si>
    <t>Clan Rank</t>
  </si>
  <si>
    <t>Player Tag</t>
  </si>
  <si>
    <t>Player Name</t>
  </si>
  <si>
    <t>Role</t>
  </si>
  <si>
    <t>Town Hall Level</t>
  </si>
  <si>
    <t>EXP Level</t>
  </si>
  <si>
    <t>Home Base Trophies</t>
  </si>
  <si>
    <t>Builder Base Trophies</t>
  </si>
  <si>
    <t>Troops Donated</t>
  </si>
  <si>
    <t>Troops Received</t>
  </si>
  <si>
    <t>Donation Ratio (%)</t>
  </si>
  <si>
    <t>Co-Leaders</t>
  </si>
  <si>
    <t>Elders</t>
  </si>
  <si>
    <t>Members</t>
  </si>
  <si>
    <t>Leader</t>
  </si>
  <si>
    <t>Clan Tag</t>
  </si>
  <si>
    <t>Clan Name</t>
  </si>
  <si>
    <t>Opponent Clan Tag</t>
  </si>
  <si>
    <t>Opponent Clan Name</t>
  </si>
  <si>
    <t>Opponent Clan Level</t>
  </si>
  <si>
    <t>Team Size</t>
  </si>
  <si>
    <t>Attacks Per Member</t>
  </si>
  <si>
    <t>Total Clan Attacks</t>
  </si>
  <si>
    <t>Clan Stars</t>
  </si>
  <si>
    <t>Clan Destruction Percentage</t>
  </si>
  <si>
    <t>Exp Earned</t>
  </si>
  <si>
    <t>Opponent Clan Stars</t>
  </si>
  <si>
    <t>Opponent Clan Destruction Percentage</t>
  </si>
  <si>
    <t>End Time</t>
  </si>
  <si>
    <t>Result</t>
  </si>
  <si>
    <t>Town Hall</t>
  </si>
  <si>
    <t>Designation</t>
  </si>
  <si>
    <t>Status</t>
  </si>
  <si>
    <t>Total War Played</t>
  </si>
  <si>
    <t>Total Attacks</t>
  </si>
  <si>
    <t>Total Star Earned</t>
  </si>
  <si>
    <t>Total Stars</t>
  </si>
  <si>
    <t>Total Distruction</t>
  </si>
  <si>
    <t>Matches</t>
  </si>
  <si>
    <t>D/M</t>
  </si>
  <si>
    <t>War 1</t>
  </si>
  <si>
    <t>War 2</t>
  </si>
  <si>
    <t>War 3</t>
  </si>
  <si>
    <t>War 4</t>
  </si>
  <si>
    <t>War 5</t>
  </si>
  <si>
    <t>Total Points</t>
  </si>
  <si>
    <t>War 6</t>
  </si>
  <si>
    <t>War 7</t>
  </si>
  <si>
    <t>Player Never Used There Attacks</t>
  </si>
  <si>
    <t>TH Level</t>
  </si>
  <si>
    <t>War Bonus</t>
  </si>
  <si>
    <t>Raid Bonus</t>
  </si>
  <si>
    <t>Total Raid Attacks</t>
  </si>
  <si>
    <t>Donation Bonus</t>
  </si>
  <si>
    <t>Top 10 CWL Bonus Holder</t>
  </si>
  <si>
    <t>Bonus Rank</t>
  </si>
  <si>
    <t>Bonus</t>
  </si>
  <si>
    <t>CWL Points</t>
  </si>
  <si>
    <t>Reward Points</t>
  </si>
  <si>
    <t>Bonus Points</t>
  </si>
  <si>
    <t>tag</t>
  </si>
  <si>
    <t>name</t>
  </si>
  <si>
    <t>townhallLevel</t>
  </si>
  <si>
    <t>war_1_defenderTag</t>
  </si>
  <si>
    <t>war_1_defenderName</t>
  </si>
  <si>
    <t>war_1_defenderTHLevel</t>
  </si>
  <si>
    <t>war_1_stars</t>
  </si>
  <si>
    <t>war_1_destructionPercentage</t>
  </si>
  <si>
    <t>war_1_duration</t>
  </si>
  <si>
    <t>war_2_defenderTag</t>
  </si>
  <si>
    <t>war_2_defenderName</t>
  </si>
  <si>
    <t>war_2_defenderTHLevel</t>
  </si>
  <si>
    <t>war_2_stars</t>
  </si>
  <si>
    <t>war_2_destructionPercentage</t>
  </si>
  <si>
    <t>war_2_duration</t>
  </si>
  <si>
    <t>war_3_defenderTag</t>
  </si>
  <si>
    <t>war_3_defenderName</t>
  </si>
  <si>
    <t>war_3_defenderTHLevel</t>
  </si>
  <si>
    <t>war_3_stars</t>
  </si>
  <si>
    <t>war_3_destructionPercentage</t>
  </si>
  <si>
    <t>war_3_duration</t>
  </si>
  <si>
    <t>war_4_defenderTag</t>
  </si>
  <si>
    <t>war_4_defenderName</t>
  </si>
  <si>
    <t>war_4_defenderTHLevel</t>
  </si>
  <si>
    <t>war_4_stars</t>
  </si>
  <si>
    <t>war_4_destructionPercentage</t>
  </si>
  <si>
    <t>war_4_duration</t>
  </si>
  <si>
    <t>war_5_defenderTag</t>
  </si>
  <si>
    <t>war_5_defenderName</t>
  </si>
  <si>
    <t>war_5_defenderTHLevel</t>
  </si>
  <si>
    <t>war_5_stars</t>
  </si>
  <si>
    <t>war_5_destructionPercentage</t>
  </si>
  <si>
    <t>war_5_duration</t>
  </si>
  <si>
    <t>war_6_defenderTag</t>
  </si>
  <si>
    <t>war_6_defenderName</t>
  </si>
  <si>
    <t>war_6_defenderTHLevel</t>
  </si>
  <si>
    <t>war_6_stars</t>
  </si>
  <si>
    <t>war_6_destructionPercentage</t>
  </si>
  <si>
    <t>war_6_duration</t>
  </si>
  <si>
    <t>war_7_defenderTag</t>
  </si>
  <si>
    <t>war_7_defenderName</t>
  </si>
  <si>
    <t>war_7_defenderTHLevel</t>
  </si>
  <si>
    <t>war_7_stars</t>
  </si>
  <si>
    <t>war_7_destructionPercentage</t>
  </si>
  <si>
    <t>war_7_duration</t>
  </si>
  <si>
    <t>#8Q20CJPRR</t>
  </si>
  <si>
    <t>ALOK</t>
  </si>
  <si>
    <t>elder</t>
  </si>
  <si>
    <t>Active</t>
  </si>
  <si>
    <t>#LGYVP29U</t>
  </si>
  <si>
    <t>bujanglapok</t>
  </si>
  <si>
    <t>#2JV282YGY</t>
  </si>
  <si>
    <t>mihai</t>
  </si>
  <si>
    <t>#QLLR9LCU</t>
  </si>
  <si>
    <t>HoovyJuice</t>
  </si>
  <si>
    <t>#20PV2L0PC</t>
  </si>
  <si>
    <t>Piwy</t>
  </si>
  <si>
    <t>#9QYLGRQV0</t>
  </si>
  <si>
    <t>ɴᴏᴛ | •ᴀʟɪɴ ツ</t>
  </si>
  <si>
    <t>#88JG8Y8L</t>
  </si>
  <si>
    <t>Jimdon</t>
  </si>
  <si>
    <t>#J8RQUL88</t>
  </si>
  <si>
    <t>⚡Thor⚡</t>
  </si>
  <si>
    <t>#22QCPVUGL</t>
  </si>
  <si>
    <t>ayyoob</t>
  </si>
  <si>
    <t>member</t>
  </si>
  <si>
    <t>#28Y2YCQYL</t>
  </si>
  <si>
    <t>Es Jeruk</t>
  </si>
  <si>
    <t>#2UQGUUR80</t>
  </si>
  <si>
    <t>⭐PREDATOR⭐</t>
  </si>
  <si>
    <t>#90LUG8PPV</t>
  </si>
  <si>
    <t>Princess Peach</t>
  </si>
  <si>
    <t>#YGC2PY8C</t>
  </si>
  <si>
    <t>diego</t>
  </si>
  <si>
    <t>#8ULY098J</t>
  </si>
  <si>
    <t>ཛƴཛ•̀.̫•́ຮཏศอ๑ཡ</t>
  </si>
  <si>
    <t>#JYYRLUL0</t>
  </si>
  <si>
    <t>Misterninja359</t>
  </si>
  <si>
    <t>#2RV2LL9QV</t>
  </si>
  <si>
    <t>Hades55</t>
  </si>
  <si>
    <t>#9LJY2U2VC</t>
  </si>
  <si>
    <t>banaru</t>
  </si>
  <si>
    <t>#2CJUUY929</t>
  </si>
  <si>
    <t>reihan</t>
  </si>
  <si>
    <t>#8JCGCJGR2</t>
  </si>
  <si>
    <t>Theio1</t>
  </si>
  <si>
    <t>#GCQ80U0</t>
  </si>
  <si>
    <t>gdskate II</t>
  </si>
  <si>
    <t>#9QG0P8QU9</t>
  </si>
  <si>
    <t>El distructor</t>
  </si>
  <si>
    <t/>
  </si>
  <si>
    <t>#UR2080GL</t>
  </si>
  <si>
    <t>thortue</t>
  </si>
  <si>
    <t>#9PVP0PURY</t>
  </si>
  <si>
    <t>DADDYPOOL</t>
  </si>
  <si>
    <t>coLeader</t>
  </si>
  <si>
    <t>#9JCLJUY2J</t>
  </si>
  <si>
    <t>secangkir kopi</t>
  </si>
  <si>
    <t>#LQCVYGPRC</t>
  </si>
  <si>
    <t>Gitanos</t>
  </si>
  <si>
    <t>#L20J0GQU2</t>
  </si>
  <si>
    <t>Łøu.0</t>
  </si>
  <si>
    <t>#80VC89YP0</t>
  </si>
  <si>
    <t>barbaronero</t>
  </si>
  <si>
    <t>#L0R0Q0PLY</t>
  </si>
  <si>
    <t>Dorin7222</t>
  </si>
  <si>
    <t>#22PLC22P9</t>
  </si>
  <si>
    <t>Océane</t>
  </si>
  <si>
    <t>#V98LR2J8</t>
  </si>
  <si>
    <t>bob dholnon</t>
  </si>
  <si>
    <t>#9P9QVV8CG</t>
  </si>
  <si>
    <t>dbbs</t>
  </si>
  <si>
    <t>Left</t>
  </si>
  <si>
    <t>#9UGC0LU</t>
  </si>
  <si>
    <t>ＪＡＱＵＡＲ⓷</t>
  </si>
  <si>
    <t>#LYRV829Q</t>
  </si>
  <si>
    <t>cri19</t>
  </si>
  <si>
    <t>#22PUYGR2</t>
  </si>
  <si>
    <t>speeddemon97</t>
  </si>
  <si>
    <t>#2VG9RP0R2</t>
  </si>
  <si>
    <t>Weepierwal03</t>
  </si>
  <si>
    <t>#90QVV20GY</t>
  </si>
  <si>
    <t>Jokerzz07</t>
  </si>
  <si>
    <t>#22PGG8UQU</t>
  </si>
  <si>
    <t>King Wong</t>
  </si>
  <si>
    <t>#QYJUJ9QY</t>
  </si>
  <si>
    <t>Don't Cry Baby❤</t>
  </si>
  <si>
    <t>#9YVG90CUU</t>
  </si>
  <si>
    <t>Dhrxv</t>
  </si>
  <si>
    <t>#8CPLULJUP</t>
  </si>
  <si>
    <t>icwan</t>
  </si>
  <si>
    <t>#9CLGU8CCG</t>
  </si>
  <si>
    <t>Dan</t>
  </si>
  <si>
    <t>#VY9LCJVP</t>
  </si>
  <si>
    <t>grandad</t>
  </si>
  <si>
    <t>#29YYPP8QP</t>
  </si>
  <si>
    <t>☆☆_WINEMAKER_☆☆</t>
  </si>
  <si>
    <t>#LU902CLJ</t>
  </si>
  <si>
    <t>RiDER</t>
  </si>
  <si>
    <t>#22QP0G9P0</t>
  </si>
  <si>
    <t>༺David༻</t>
  </si>
  <si>
    <t>#YP8CVGCL</t>
  </si>
  <si>
    <t>-p1tch-</t>
  </si>
  <si>
    <t>#LJ8J928JJ</t>
  </si>
  <si>
    <t>Dimpu</t>
  </si>
  <si>
    <t>#PYCVUU2RV</t>
  </si>
  <si>
    <t>Borneo</t>
  </si>
  <si>
    <t>#LV0JJ0U8J</t>
  </si>
  <si>
    <t>PORC°KinGuLeTz</t>
  </si>
  <si>
    <t>#2L2G0L2R</t>
  </si>
  <si>
    <t>NoMack</t>
  </si>
  <si>
    <t>#2JCR22L8</t>
  </si>
  <si>
    <t>mario87_m</t>
  </si>
  <si>
    <t>#ULUL0CP2</t>
  </si>
  <si>
    <t>Nextys</t>
  </si>
  <si>
    <t>#YL0CCYUQ</t>
  </si>
  <si>
    <t>Nak</t>
  </si>
  <si>
    <t>#2U8LRY09Y</t>
  </si>
  <si>
    <t>☯️Chinebook ☯️</t>
  </si>
  <si>
    <t>#8UJQQ9CQC</t>
  </si>
  <si>
    <t>GAURAVP</t>
  </si>
  <si>
    <t>#CPRQR8LP</t>
  </si>
  <si>
    <t>ＪＡＱＵＡＲ⓹</t>
  </si>
  <si>
    <t>#QLPRR0JJ</t>
  </si>
  <si>
    <t>maximus</t>
  </si>
  <si>
    <t>#2R0QJCR2U</t>
  </si>
  <si>
    <t>The Reaper</t>
  </si>
  <si>
    <t>#VYPC2LVU</t>
  </si>
  <si>
    <t>⚡⚡⚡DaMaGe⚡⚡⚡</t>
  </si>
  <si>
    <t>#JR982PY0</t>
  </si>
  <si>
    <t>MrNiceGuy707</t>
  </si>
  <si>
    <t>#9JUGRVUP</t>
  </si>
  <si>
    <t>carole</t>
  </si>
  <si>
    <t>#Q0YJCCUGV</t>
  </si>
  <si>
    <t>GHOST</t>
  </si>
  <si>
    <t>#2PV29GYQ9</t>
  </si>
  <si>
    <t>Michy</t>
  </si>
  <si>
    <t>#QRQ9VQUG8</t>
  </si>
  <si>
    <t>host</t>
  </si>
  <si>
    <t>#LP0CY9UVC</t>
  </si>
  <si>
    <t>Gracie</t>
  </si>
  <si>
    <t>#YCYVPQ8Q0</t>
  </si>
  <si>
    <t>Homer 2.0</t>
  </si>
  <si>
    <t>#L2L2Q0CC0</t>
  </si>
  <si>
    <t>HIRO</t>
  </si>
  <si>
    <t>#GP8VRV8V</t>
  </si>
  <si>
    <t>Teh Manis</t>
  </si>
  <si>
    <t>#208L9VCQL</t>
  </si>
  <si>
    <t>mmm</t>
  </si>
  <si>
    <t>#PJVL0VG80</t>
  </si>
  <si>
    <t>microCoczilla</t>
  </si>
  <si>
    <t>#9JVJJ0980</t>
  </si>
  <si>
    <t>Chuchu</t>
  </si>
  <si>
    <t>#L0GRQLUPQ</t>
  </si>
  <si>
    <t>Deceball007</t>
  </si>
  <si>
    <t>#JUJVP2J</t>
  </si>
  <si>
    <t>sn00kie</t>
  </si>
  <si>
    <t>#20P9UQL</t>
  </si>
  <si>
    <t>Dave</t>
  </si>
  <si>
    <t>#RVPPV0QV</t>
  </si>
  <si>
    <t>Invictus</t>
  </si>
  <si>
    <t>#GLLG0CRQ</t>
  </si>
  <si>
    <t>Eko Wahyu</t>
  </si>
  <si>
    <t>#J9RVV0GJ</t>
  </si>
  <si>
    <t>dfc</t>
  </si>
  <si>
    <t>#YJJPCPPG</t>
  </si>
  <si>
    <t>GrImReApEr</t>
  </si>
  <si>
    <t>#2YPJJ20GV</t>
  </si>
  <si>
    <t>Terminetor</t>
  </si>
  <si>
    <t>#28CGJLUQ9</t>
  </si>
  <si>
    <t>Fawkes</t>
  </si>
  <si>
    <t>#J0UQQLCJ</t>
  </si>
  <si>
    <t>Midori</t>
  </si>
  <si>
    <t>#9JLVYL9GQ</t>
  </si>
  <si>
    <t>super fort</t>
  </si>
  <si>
    <t>#8CLJGRU8G</t>
  </si>
  <si>
    <t>IRON MAN</t>
  </si>
  <si>
    <t>#20GJQVGLU</t>
  </si>
  <si>
    <t>tec h</t>
  </si>
  <si>
    <t>#2PR0Q88CV</t>
  </si>
  <si>
    <t>Bowser</t>
  </si>
  <si>
    <t>#P8Y8PP2V</t>
  </si>
  <si>
    <t>Rey Misterio</t>
  </si>
  <si>
    <t>#9GGQ298G8</t>
  </si>
  <si>
    <t>Corado</t>
  </si>
  <si>
    <t>#8L2P2Q2CR</t>
  </si>
  <si>
    <t>Billou</t>
  </si>
  <si>
    <t>#9Y2JPYR29</t>
  </si>
  <si>
    <t>Iron mann</t>
  </si>
  <si>
    <t>leader</t>
  </si>
  <si>
    <t>#PQQCUU9R2</t>
  </si>
  <si>
    <t>yhaa</t>
  </si>
  <si>
    <t>#PV22ULVG</t>
  </si>
  <si>
    <t>MARIUS MSK ✌️✌️</t>
  </si>
  <si>
    <t>#20Q2QRPGY</t>
  </si>
  <si>
    <t>I_Am_NiceGuy</t>
  </si>
  <si>
    <t>#2QRUG8JG0</t>
  </si>
  <si>
    <t>An other level</t>
  </si>
  <si>
    <t>#Q2GPYLQ8J</t>
  </si>
  <si>
    <t>Wwwader</t>
  </si>
  <si>
    <t>#RYQJPPUQ</t>
  </si>
  <si>
    <t>grant</t>
  </si>
  <si>
    <t>#L0GPCU90U</t>
  </si>
  <si>
    <t>Simplet</t>
  </si>
  <si>
    <t>#9CUUUV2YJ</t>
  </si>
  <si>
    <t>king joy</t>
  </si>
  <si>
    <t>#2CYJRQ8G2</t>
  </si>
  <si>
    <t>rinal</t>
  </si>
  <si>
    <t>#2GRYRU2JU</t>
  </si>
  <si>
    <t>k3r0</t>
  </si>
  <si>
    <t>#J9PCVJPG</t>
  </si>
  <si>
    <t>RAZIEL ™️</t>
  </si>
  <si>
    <t>#2RVVQQQY2</t>
  </si>
  <si>
    <t>CORSO LODI</t>
  </si>
  <si>
    <t>#YV2V2RGRY</t>
  </si>
  <si>
    <t>⚔️FAQ⚔️</t>
  </si>
  <si>
    <t>#9C2L2CQ2</t>
  </si>
  <si>
    <t>SirGalahad</t>
  </si>
  <si>
    <t>#892VQLGPG</t>
  </si>
  <si>
    <t>∆∆Spider∆∆</t>
  </si>
  <si>
    <t>#88CL2RJ8V</t>
  </si>
  <si>
    <t>MAHAKAAL</t>
  </si>
  <si>
    <t>#2QVRLCRGP</t>
  </si>
  <si>
    <t>hendri</t>
  </si>
  <si>
    <t>#JGL22YP0</t>
  </si>
  <si>
    <t>MARIUS (MSK)</t>
  </si>
  <si>
    <t>#L92VP2YL9</t>
  </si>
  <si>
    <t>Łøu</t>
  </si>
  <si>
    <t>#GJQ0Y20P</t>
  </si>
  <si>
    <t>tk Gerson</t>
  </si>
  <si>
    <t>#P0L002JLG</t>
  </si>
  <si>
    <t>Dorin722</t>
  </si>
  <si>
    <t>#LPPU9CUQC</t>
  </si>
  <si>
    <t>sirie007</t>
  </si>
  <si>
    <t>#LCLLV0LG</t>
  </si>
  <si>
    <t>TRINITA</t>
  </si>
  <si>
    <t>#29GGRVGC2</t>
  </si>
  <si>
    <t>MASTER MAYANK</t>
  </si>
  <si>
    <t>#2QQQCPLUL</t>
  </si>
  <si>
    <t>BBB_HYUGAZUL</t>
  </si>
  <si>
    <t>#RG2RGG8</t>
  </si>
  <si>
    <t>Puyol</t>
  </si>
  <si>
    <t>#P2CY8QULL</t>
  </si>
  <si>
    <t>"PIYUSH"</t>
  </si>
  <si>
    <t>#YVU88LCC</t>
  </si>
  <si>
    <t>bicci</t>
  </si>
  <si>
    <t>#8QVLCVVLV</t>
  </si>
  <si>
    <t>Adisor</t>
  </si>
  <si>
    <t>#RYPVVL02</t>
  </si>
  <si>
    <t>Doubleglaze</t>
  </si>
  <si>
    <t>#YJC9C8UCY</t>
  </si>
  <si>
    <t>☢Chine☢</t>
  </si>
  <si>
    <t>#2LRPC8U0Q</t>
  </si>
  <si>
    <t>MaTiaS</t>
  </si>
  <si>
    <t>#8UC9P8LR2</t>
  </si>
  <si>
    <t>Riieee ozielll</t>
  </si>
  <si>
    <t>#C9QR2YJV</t>
  </si>
  <si>
    <t>mafi200</t>
  </si>
  <si>
    <t>#P0GPC8GGY</t>
  </si>
  <si>
    <t>KnightsWhoSayNi</t>
  </si>
  <si>
    <t>#29V28YGVL</t>
  </si>
  <si>
    <t>hhh</t>
  </si>
  <si>
    <t>#20UVQCVQU</t>
  </si>
  <si>
    <t>Xiao</t>
  </si>
  <si>
    <t>#LJVGYLJY</t>
  </si>
  <si>
    <t>BrakitoZ</t>
  </si>
  <si>
    <t>#L2LYPPGCQ</t>
  </si>
  <si>
    <t>Md Sonu 2</t>
  </si>
  <si>
    <t>#8Y80G0GQU</t>
  </si>
  <si>
    <t>barramundi</t>
  </si>
  <si>
    <t>#YJGRP9CC9</t>
  </si>
  <si>
    <t>Sнαdσω</t>
  </si>
  <si>
    <t>#Q908R0YP</t>
  </si>
  <si>
    <t>PATHAN</t>
  </si>
  <si>
    <t>#9LPPLV8C</t>
  </si>
  <si>
    <t>KiLaT</t>
  </si>
  <si>
    <t>#80LUJPPRQ</t>
  </si>
  <si>
    <t>Kata</t>
  </si>
  <si>
    <t>#8RGR9VPQ</t>
  </si>
  <si>
    <t>Max</t>
  </si>
  <si>
    <t>#929RPLC9U</t>
  </si>
  <si>
    <t>Lorenzo</t>
  </si>
  <si>
    <t>#28UQCGQYU</t>
  </si>
  <si>
    <t>ᵃᵈʳⁱᵃⁿ</t>
  </si>
  <si>
    <t>#VRPQ0LVP</t>
  </si>
  <si>
    <t>Alextheeman</t>
  </si>
  <si>
    <t>#2L9R8QPP</t>
  </si>
  <si>
    <t>Riad 2.0</t>
  </si>
  <si>
    <t>#PV2VY8U8Y</t>
  </si>
  <si>
    <t>Prince</t>
  </si>
  <si>
    <t>#PPQG8UYVR</t>
  </si>
  <si>
    <t>ＪＡＱＵＡＲ⓶</t>
  </si>
  <si>
    <t>#Y28L02GU</t>
  </si>
  <si>
    <t>Bad N3ws^</t>
  </si>
  <si>
    <t>#L0YY8UV0L</t>
  </si>
  <si>
    <t>Łøu?</t>
  </si>
  <si>
    <t>#2UQUUCRPR</t>
  </si>
  <si>
    <t>Robert</t>
  </si>
  <si>
    <t>#88CRV9PGU</t>
  </si>
  <si>
    <t>dnc2</t>
  </si>
  <si>
    <t>#JYLVV2UP</t>
  </si>
  <si>
    <t>natrlHy</t>
  </si>
  <si>
    <t>#2RQ2RV2QL</t>
  </si>
  <si>
    <t>Turtleking_22</t>
  </si>
  <si>
    <t>#9QPYPYUL9</t>
  </si>
  <si>
    <t>QF..✨IMRAN✨</t>
  </si>
  <si>
    <t>#YVC0JUQC</t>
  </si>
  <si>
    <t>Hilang Arah</t>
  </si>
  <si>
    <t>#88YC00JP</t>
  </si>
  <si>
    <t>hello</t>
  </si>
  <si>
    <t>#8U9J28VQ</t>
  </si>
  <si>
    <t>High</t>
  </si>
  <si>
    <t>#PGCGJQ8YR</t>
  </si>
  <si>
    <t>nbb</t>
  </si>
  <si>
    <t>#L2JR2GJVJ</t>
  </si>
  <si>
    <t>GONZO</t>
  </si>
  <si>
    <t>#LP2QGJYL</t>
  </si>
  <si>
    <t>Alfie</t>
  </si>
  <si>
    <t>#20PU00VV9</t>
  </si>
  <si>
    <t>homme parfait 2</t>
  </si>
  <si>
    <t>#UQCLV2G0</t>
  </si>
  <si>
    <t>Ranger Vasu</t>
  </si>
  <si>
    <t>#9P2V8YUCV</t>
  </si>
  <si>
    <t>DEWI Lee</t>
  </si>
  <si>
    <t>#9YG9002L</t>
  </si>
  <si>
    <t>☺BOMBI☺</t>
  </si>
  <si>
    <t>#8JR99YC2</t>
  </si>
  <si>
    <t>ruthu</t>
  </si>
  <si>
    <t>#QL9GQV0G</t>
  </si>
  <si>
    <t>Gladiatore</t>
  </si>
  <si>
    <t>#V8PY299Q</t>
  </si>
  <si>
    <t>Harvey</t>
  </si>
  <si>
    <t>#P9RJ2C8P8</t>
  </si>
  <si>
    <t>Louis☆</t>
  </si>
  <si>
    <t>#2JRCPGJ9</t>
  </si>
  <si>
    <t>Grincheux</t>
  </si>
  <si>
    <t>#PY2LYC8RQ</t>
  </si>
  <si>
    <t>Rao RAHUL Yadav</t>
  </si>
  <si>
    <t>#P2C8VUPCV</t>
  </si>
  <si>
    <t>Buaya Jr</t>
  </si>
  <si>
    <t>#292LCR00U</t>
  </si>
  <si>
    <t>Allezz</t>
  </si>
  <si>
    <t>#9RLYUUC20</t>
  </si>
  <si>
    <t>DaveyJacob</t>
  </si>
  <si>
    <t>#J20800UY</t>
  </si>
  <si>
    <t>Fabio CDM</t>
  </si>
  <si>
    <t>#UYYR0Y88</t>
  </si>
  <si>
    <t>Tud</t>
  </si>
  <si>
    <t>#Y2Q2CYL</t>
  </si>
  <si>
    <t>drfaizii</t>
  </si>
  <si>
    <t>#PG09YYPC8</t>
  </si>
  <si>
    <t>Ronn</t>
  </si>
  <si>
    <t>#8LRURLP</t>
  </si>
  <si>
    <t>rishi</t>
  </si>
  <si>
    <t>#2Q8JCULJR</t>
  </si>
  <si>
    <t>mas'ud cemungut</t>
  </si>
  <si>
    <t>#QQVUYQ0RY</t>
  </si>
  <si>
    <t>moukze</t>
  </si>
  <si>
    <t>#QYQRG0GG9</t>
  </si>
  <si>
    <t>KCurrie</t>
  </si>
  <si>
    <t>#2UJVJ99PC</t>
  </si>
  <si>
    <t>magasilo</t>
  </si>
  <si>
    <t>#YJUC8GC0</t>
  </si>
  <si>
    <t>gigi1985</t>
  </si>
  <si>
    <t>#Y28C8VR2</t>
  </si>
  <si>
    <t>john</t>
  </si>
  <si>
    <t>#VVR2UL9V</t>
  </si>
  <si>
    <t>Dark Vador</t>
  </si>
  <si>
    <t>#LC2QRQ88G</t>
  </si>
  <si>
    <t>rishi raj</t>
  </si>
  <si>
    <t>#2RQVLC2JQ</t>
  </si>
  <si>
    <t>ndha♂</t>
  </si>
  <si>
    <t>#Q8JLVJPRR</t>
  </si>
  <si>
    <t>crinight</t>
  </si>
  <si>
    <t>#RGR09YVL</t>
  </si>
  <si>
    <t>Mohan</t>
  </si>
  <si>
    <t>#JJ8LLV98</t>
  </si>
  <si>
    <t>Giacomo</t>
  </si>
  <si>
    <t>#LJJVR8RLJ</t>
  </si>
  <si>
    <t>Dexter</t>
  </si>
  <si>
    <t>#282VGVRV9</t>
  </si>
  <si>
    <t>rubes88</t>
  </si>
  <si>
    <t>#2QVL0CVU</t>
  </si>
  <si>
    <t>bastien</t>
  </si>
  <si>
    <t>#LV9QL9C0Y</t>
  </si>
  <si>
    <t>satyam Raj $</t>
  </si>
  <si>
    <t>#2V8P0RLRL</t>
  </si>
  <si>
    <t>UCHIHA OBITO</t>
  </si>
  <si>
    <t>#2YQJQVRQP</t>
  </si>
  <si>
    <t>⭐️BumbleBee⭐️</t>
  </si>
  <si>
    <t>#YPLP08JC</t>
  </si>
  <si>
    <t>King B</t>
  </si>
  <si>
    <t>#8VQJRUQG</t>
  </si>
  <si>
    <t>⚡️Seby⚡️</t>
  </si>
  <si>
    <t>#Q9QL082QJ</t>
  </si>
  <si>
    <t>fizic</t>
  </si>
  <si>
    <t>#LQQ9R0GJ</t>
  </si>
  <si>
    <t>julian</t>
  </si>
  <si>
    <t>#992R288RG</t>
  </si>
  <si>
    <t>Dark Maul</t>
  </si>
  <si>
    <t>#2RVUPULYC</t>
  </si>
  <si>
    <t>SOURABH</t>
  </si>
  <si>
    <t>#8Y9UPPGQ</t>
  </si>
  <si>
    <t>:::@Zwar’02:::</t>
  </si>
  <si>
    <t>#28LUQ8RR9</t>
  </si>
  <si>
    <t>cristian</t>
  </si>
  <si>
    <t>#8GPQU8UUU</t>
  </si>
  <si>
    <t>Farouq</t>
  </si>
  <si>
    <t>#RRG2VLLC</t>
  </si>
  <si>
    <t>..V..</t>
  </si>
  <si>
    <t>#LYU02VRYY</t>
  </si>
  <si>
    <t>Black Shadow</t>
  </si>
  <si>
    <t>#GVU8UY0</t>
  </si>
  <si>
    <t>Spartacus</t>
  </si>
  <si>
    <t>#GPLP0PJG</t>
  </si>
  <si>
    <t>blad88</t>
  </si>
  <si>
    <t>#LPYV2G22J</t>
  </si>
  <si>
    <t>Spy Arjun YT</t>
  </si>
  <si>
    <t>#UJUGJJVG</t>
  </si>
  <si>
    <t>ALLYA</t>
  </si>
  <si>
    <t>#2UPVLLYV</t>
  </si>
  <si>
    <t>jonny</t>
  </si>
  <si>
    <t>#20JQL98C8</t>
  </si>
  <si>
    <t>AKHIL C</t>
  </si>
  <si>
    <t>#LL9JGR0CR</t>
  </si>
  <si>
    <t>#P8029C2J9</t>
  </si>
  <si>
    <t>ABC</t>
  </si>
  <si>
    <t>#2V28P0R2</t>
  </si>
  <si>
    <t>Sayadtron</t>
  </si>
  <si>
    <t>#8GPVUU2CQ</t>
  </si>
  <si>
    <t>MCL@R£N</t>
  </si>
  <si>
    <t>#8G0QYU8JJ</t>
  </si>
  <si>
    <t>TheAMIT</t>
  </si>
  <si>
    <t>#89LR2GUY</t>
  </si>
  <si>
    <t>@Zwar'01</t>
  </si>
  <si>
    <t>#Y8Y0RPUQY</t>
  </si>
  <si>
    <t>O Z N</t>
  </si>
  <si>
    <t>#LPUG02ULP</t>
  </si>
  <si>
    <t>bazstud uk</t>
  </si>
  <si>
    <t>#20CVLR2R0</t>
  </si>
  <si>
    <t>chicken park</t>
  </si>
  <si>
    <t>#RQQGJ2YV</t>
  </si>
  <si>
    <t>MRsuperPSYCHO..</t>
  </si>
  <si>
    <t>#LCJU9YQCY</t>
  </si>
  <si>
    <t>biG h€rr¥</t>
  </si>
  <si>
    <t>#2QJ2R0UJ9</t>
  </si>
  <si>
    <t>Taylordyssey</t>
  </si>
  <si>
    <t>#PY9LUQCGJ</t>
  </si>
  <si>
    <t>Vikas</t>
  </si>
  <si>
    <t>#YJJLLQPP</t>
  </si>
  <si>
    <t>ＪＡＱＵＡＲ⓵</t>
  </si>
  <si>
    <t>#C9VUR0LR</t>
  </si>
  <si>
    <t>Vali</t>
  </si>
  <si>
    <t>#L8YC0Y9GV</t>
  </si>
  <si>
    <t>RiLL@nator</t>
  </si>
  <si>
    <t>#2LVQVG8UP</t>
  </si>
  <si>
    <t>Emal</t>
  </si>
  <si>
    <t>#9200GGP9R</t>
  </si>
  <si>
    <t>Dorin72</t>
  </si>
  <si>
    <t>#YVGL2PPC</t>
  </si>
  <si>
    <t>Mr.Dk</t>
  </si>
  <si>
    <t>#V2J022YY</t>
  </si>
  <si>
    <t>⚜⚔Aragorn KAE⚔⚜</t>
  </si>
  <si>
    <t>#LL8098L0</t>
  </si>
  <si>
    <t>yogi</t>
  </si>
  <si>
    <t>#20Q80JRGY</t>
  </si>
  <si>
    <t>ta2nk</t>
  </si>
  <si>
    <t>#CGVRPCLU</t>
  </si>
  <si>
    <t>Alin1</t>
  </si>
  <si>
    <t>#99YQYL20</t>
  </si>
  <si>
    <t>Mando</t>
  </si>
  <si>
    <t>#C9089999</t>
  </si>
  <si>
    <t>DIABLOTON</t>
  </si>
  <si>
    <t>#8RYPVP0PJ</t>
  </si>
  <si>
    <t>〘ᴀ〙〘ʟ〙〘ᴇ〙〘x〙</t>
  </si>
  <si>
    <t>#9GUQQ0C2</t>
  </si>
  <si>
    <t>Grand Master P</t>
  </si>
  <si>
    <t>#8PU8RC2PY</t>
  </si>
  <si>
    <t>foumoil'tou</t>
  </si>
  <si>
    <t>#90CQ2QYRR</t>
  </si>
  <si>
    <t>✨CLASHER✨ROHAN✨</t>
  </si>
  <si>
    <t>#98GLVQRLP</t>
  </si>
  <si>
    <t>#Ironman-3™</t>
  </si>
  <si>
    <t>#8GCJQYVJL</t>
  </si>
  <si>
    <t>TROLL HARD</t>
  </si>
  <si>
    <t>#9QR08LLYY</t>
  </si>
  <si>
    <t>ADARSH CHARLES</t>
  </si>
  <si>
    <t>#L0YPJ8U9C</t>
  </si>
  <si>
    <t>RISHI. R</t>
  </si>
  <si>
    <t>#QPP9LPC0Q</t>
  </si>
  <si>
    <t>HANIMUN</t>
  </si>
  <si>
    <t>#G0CY0LQLC</t>
  </si>
  <si>
    <t>エニクス</t>
  </si>
  <si>
    <t>#QPRQVCJL9</t>
  </si>
  <si>
    <t>RobeGraz</t>
  </si>
  <si>
    <t>#QRUUUC99J</t>
  </si>
  <si>
    <t>Soul❥Radha</t>
  </si>
  <si>
    <t>#8J28GRYYR</t>
  </si>
  <si>
    <t>AGniHoTri</t>
  </si>
  <si>
    <t>#YC92URQC8</t>
  </si>
  <si>
    <t>trent</t>
  </si>
  <si>
    <t>#LJ028PRYG</t>
  </si>
  <si>
    <t>★☯︎HIT MAN☯︎★</t>
  </si>
  <si>
    <t>#RJYGVCJ8</t>
  </si>
  <si>
    <t>jose</t>
  </si>
  <si>
    <t>#Y9CLC8R9</t>
  </si>
  <si>
    <t>cp</t>
  </si>
  <si>
    <t>#P8QQLPCC0</t>
  </si>
  <si>
    <t>ⓟⓡⓘⓝⓒⓔ</t>
  </si>
  <si>
    <t>#L80PY8Y0J</t>
  </si>
  <si>
    <t>caplak balapp</t>
  </si>
  <si>
    <t>#2L0LCLUC0</t>
  </si>
  <si>
    <t>クンタキンテ</t>
  </si>
  <si>
    <t>#88099PG8</t>
  </si>
  <si>
    <t>petrus</t>
  </si>
  <si>
    <t>#R8JQCRLQ</t>
  </si>
  <si>
    <t>R A M</t>
  </si>
  <si>
    <t>#2L2U80RYG</t>
  </si>
  <si>
    <t>Eder</t>
  </si>
  <si>
    <t>#2Q9Y9RYPR</t>
  </si>
  <si>
    <t>Tiny the Huge</t>
  </si>
  <si>
    <t>#PYY8LPULL</t>
  </si>
  <si>
    <t>Saran Max</t>
  </si>
  <si>
    <t>#J8YU28Y2</t>
  </si>
  <si>
    <t>Herbie</t>
  </si>
  <si>
    <t>#QLUP9J8CY</t>
  </si>
  <si>
    <t>わっけん</t>
  </si>
  <si>
    <t>#Q8VVLU0CV</t>
  </si>
  <si>
    <t>WR250</t>
  </si>
  <si>
    <t>#99L028PRC</t>
  </si>
  <si>
    <t>SELVA VLR</t>
  </si>
  <si>
    <t>#2R2208JR8</t>
  </si>
  <si>
    <t>Adriano</t>
  </si>
  <si>
    <t>#Y0JQVRPLQ</t>
  </si>
  <si>
    <t>finalmichael21</t>
  </si>
  <si>
    <t>#YUYV2CGL8</t>
  </si>
  <si>
    <t>mano</t>
  </si>
  <si>
    <t>#2LUYVLGCP</t>
  </si>
  <si>
    <t>Berbuatlah Baik</t>
  </si>
  <si>
    <t>#UY8GRJGV</t>
  </si>
  <si>
    <t>ペンギンひろ</t>
  </si>
  <si>
    <t>#Y08RJ2VLC</t>
  </si>
  <si>
    <t>AndresJR</t>
  </si>
  <si>
    <t>#9C0C2QYPQ</t>
  </si>
  <si>
    <t>HARIHARAN1012</t>
  </si>
  <si>
    <t>#YLCJG80VL</t>
  </si>
  <si>
    <t>sufiyan</t>
  </si>
  <si>
    <t>#9QG99VGPJ</t>
  </si>
  <si>
    <t>The•MaczMan</t>
  </si>
  <si>
    <t>#9VUPJY9VY</t>
  </si>
  <si>
    <t>Jai</t>
  </si>
  <si>
    <t>#28Q92QCQU</t>
  </si>
  <si>
    <t>putri027</t>
  </si>
  <si>
    <t>#VQ98LCRV</t>
  </si>
  <si>
    <t>インター</t>
  </si>
  <si>
    <t>#Q22Y2V0GC</t>
  </si>
  <si>
    <t>kolen</t>
  </si>
  <si>
    <t>#QRP2U000J</t>
  </si>
  <si>
    <t>JASMiNE _</t>
  </si>
  <si>
    <t>#P8GCYJ8LV</t>
  </si>
  <si>
    <t>eustass_kidd</t>
  </si>
  <si>
    <t>#PQ82JVVLV</t>
  </si>
  <si>
    <t>Smokyn</t>
  </si>
  <si>
    <t>#YPJU2Q29C</t>
  </si>
  <si>
    <t>Aditgan32</t>
  </si>
  <si>
    <t>#22CCL9J2L</t>
  </si>
  <si>
    <t>Navasito</t>
  </si>
  <si>
    <t>#GPY98YVJY</t>
  </si>
  <si>
    <t>descent_boy</t>
  </si>
  <si>
    <t>#P0GQYVC8Q</t>
  </si>
  <si>
    <t>أسد الفرات</t>
  </si>
  <si>
    <t>#RGQGQQJ0</t>
  </si>
  <si>
    <t>Leo</t>
  </si>
  <si>
    <t>#P22PG9RGU</t>
  </si>
  <si>
    <t>dhinesh</t>
  </si>
  <si>
    <t>#2UV0UPGY9</t>
  </si>
  <si>
    <t>BOmbERs</t>
  </si>
  <si>
    <t>#LQGYC9QP9</t>
  </si>
  <si>
    <t>Click roll</t>
  </si>
  <si>
    <t>#YUR2UGQYP</t>
  </si>
  <si>
    <t>Pepelu</t>
  </si>
  <si>
    <t>#8PQG0JG02</t>
  </si>
  <si>
    <t>trish tan</t>
  </si>
  <si>
    <t>#9Y0P80RYG</t>
  </si>
  <si>
    <t>7877</t>
  </si>
  <si>
    <t>#LUJV228L</t>
  </si>
  <si>
    <t>KUKO'S KILLER</t>
  </si>
  <si>
    <t>#LCL9UGYY9</t>
  </si>
  <si>
    <t>Lingesh</t>
  </si>
  <si>
    <t>#920V09G8G</t>
  </si>
  <si>
    <t>nda-ndha</t>
  </si>
  <si>
    <t>#RQRU2PLJ</t>
  </si>
  <si>
    <t>labokuma</t>
  </si>
  <si>
    <t>#U9JGYPJP</t>
  </si>
  <si>
    <t>Kerri</t>
  </si>
  <si>
    <t>#QGR9GLQ09</t>
  </si>
  <si>
    <t>king-3-6-9</t>
  </si>
  <si>
    <t>#20JURJG9U</t>
  </si>
  <si>
    <t>lobo solitário</t>
  </si>
  <si>
    <t>#2RY9CP2CC</t>
  </si>
  <si>
    <t>poo bear</t>
  </si>
  <si>
    <t>#P9JGYJ0CP</t>
  </si>
  <si>
    <t>AaKaSH</t>
  </si>
  <si>
    <t>#9PPRLUYCU</t>
  </si>
  <si>
    <t>BONEK-K-CONK</t>
  </si>
  <si>
    <t>#GCQ2VPUR</t>
  </si>
  <si>
    <t>dAMURA</t>
  </si>
  <si>
    <t>#LUPLUULR</t>
  </si>
  <si>
    <t>Bernadet</t>
  </si>
  <si>
    <t>#8090CC8PG</t>
  </si>
  <si>
    <t>Vinis Virat</t>
  </si>
  <si>
    <t>#LRQYPUQGP</t>
  </si>
  <si>
    <t>patricio</t>
  </si>
  <si>
    <t>#22VU8RP92</t>
  </si>
  <si>
    <t>huckle</t>
  </si>
  <si>
    <t>#PR2PC2L08</t>
  </si>
  <si>
    <t>IMPERIAL LIONZZ</t>
  </si>
  <si>
    <t>#80RJ2PG98</t>
  </si>
  <si>
    <t>#QRV0YLUGG</t>
  </si>
  <si>
    <t>なむあみこたつ</t>
  </si>
  <si>
    <t>#L8UV8RJUC</t>
  </si>
  <si>
    <t>¥Julian12¥</t>
  </si>
  <si>
    <t>#PQ0YQR2UP</t>
  </si>
  <si>
    <t>Ananthan</t>
  </si>
  <si>
    <t>#YL2QVQYL</t>
  </si>
  <si>
    <t>matheus.v</t>
  </si>
  <si>
    <t>#88VVC9CL8</t>
  </si>
  <si>
    <t>Prashu</t>
  </si>
  <si>
    <t>#YG99RU9P9</t>
  </si>
  <si>
    <t>jacksparrow</t>
  </si>
  <si>
    <t>#929L0YY9V</t>
  </si>
  <si>
    <t>Rizmha</t>
  </si>
  <si>
    <t>#QQ0PUYUCC</t>
  </si>
  <si>
    <t>フェイス</t>
  </si>
  <si>
    <t>#VUVVG8P</t>
  </si>
  <si>
    <t>MartinezAlex</t>
  </si>
  <si>
    <t>#8R2VGQRRL</t>
  </si>
  <si>
    <t>SaChIn</t>
  </si>
  <si>
    <t>#P8CJQ0JC9</t>
  </si>
  <si>
    <t>DIL KA RAJA</t>
  </si>
  <si>
    <t>#RYU8QUCU</t>
  </si>
  <si>
    <t>Ghilbert24 Dz™</t>
  </si>
  <si>
    <t>#QL8P0JGJ</t>
  </si>
  <si>
    <t>The Rocker</t>
  </si>
  <si>
    <t>#JGQRY8QG</t>
  </si>
  <si>
    <t>Rahmawati dewi</t>
  </si>
  <si>
    <t>#G09R0R8GJ</t>
  </si>
  <si>
    <t>なむろん</t>
  </si>
  <si>
    <t>#2YVL2VUUY</t>
  </si>
  <si>
    <t>#JQ8PQG2U</t>
  </si>
  <si>
    <t>ShackOfYak</t>
  </si>
  <si>
    <t>#C2LRGVVL</t>
  </si>
  <si>
    <t>King Farmstrong</t>
  </si>
  <si>
    <t>#PJ202YRPG</t>
  </si>
  <si>
    <t>乙モUち</t>
  </si>
  <si>
    <t>#LU0U8V08C</t>
  </si>
  <si>
    <t>sopie.com1996</t>
  </si>
  <si>
    <t>#QQCPY8VU8</t>
  </si>
  <si>
    <t>Face</t>
  </si>
  <si>
    <t>#2YPURV8VQ</t>
  </si>
  <si>
    <t>zeldris-roni</t>
  </si>
  <si>
    <t>#9JVCYR80G</t>
  </si>
  <si>
    <t>TIMKIR TAMIZHAN</t>
  </si>
  <si>
    <t>#J8CLQUL2</t>
  </si>
  <si>
    <t>Stefano</t>
  </si>
  <si>
    <t>#2000U0JV2</t>
  </si>
  <si>
    <t>bengineer</t>
  </si>
  <si>
    <t>#PLQCUL0UY</t>
  </si>
  <si>
    <t>KING</t>
  </si>
  <si>
    <t>#82RUYPQY0</t>
  </si>
  <si>
    <t>jylo kimoch¥</t>
  </si>
  <si>
    <t>#Q9G9UGPJY</t>
  </si>
  <si>
    <t>stdio.h</t>
  </si>
  <si>
    <t>#VVPCUQ8G</t>
  </si>
  <si>
    <t>PRM'10</t>
  </si>
  <si>
    <t>#8UGLCPRR0</t>
  </si>
  <si>
    <t>BHARATHRANDY</t>
  </si>
  <si>
    <t>#LVLVCU0JP</t>
  </si>
  <si>
    <t>New Gabber Boy</t>
  </si>
  <si>
    <t>#8LYQQ8YPU</t>
  </si>
  <si>
    <t>osco</t>
  </si>
  <si>
    <t>#90YV098V9</t>
  </si>
  <si>
    <t>arce rivera</t>
  </si>
  <si>
    <t>#PUVL9RCJG</t>
  </si>
  <si>
    <t>Dark Vader</t>
  </si>
  <si>
    <t>#8202Q20VP</t>
  </si>
  <si>
    <t>M.HELMI PUTRA</t>
  </si>
  <si>
    <t>#LCLJ8URU8</t>
  </si>
  <si>
    <t>キュラソー</t>
  </si>
  <si>
    <t>#QJYCQRPPG</t>
  </si>
  <si>
    <t>nico</t>
  </si>
  <si>
    <t>#QYLULR0U8</t>
  </si>
  <si>
    <t>bhargava</t>
  </si>
  <si>
    <t>#9G2U88PVU</t>
  </si>
  <si>
    <t>✌القناص✌</t>
  </si>
  <si>
    <t>#QQGVUG20V</t>
  </si>
  <si>
    <t>Mantis</t>
  </si>
  <si>
    <t>#YPVC2UL0U</t>
  </si>
  <si>
    <t>POLLO K&amp;Q</t>
  </si>
  <si>
    <t>#L20PL8YR0</t>
  </si>
  <si>
    <t>Mirna</t>
  </si>
  <si>
    <t>#YCUGV2UQ</t>
  </si>
  <si>
    <t>jääse™</t>
  </si>
  <si>
    <t>#C982Q09G</t>
  </si>
  <si>
    <t>iRoYale</t>
  </si>
  <si>
    <t>#VPUG0J8J</t>
  </si>
  <si>
    <t>((SR)) TAMIZHAN</t>
  </si>
  <si>
    <t>#88YYVQVC8</t>
  </si>
  <si>
    <t>al</t>
  </si>
  <si>
    <t>#28UR99UC</t>
  </si>
  <si>
    <t>mighty midgets</t>
  </si>
  <si>
    <t>#P2UURC8YL</t>
  </si>
  <si>
    <t>HARI BALAJI</t>
  </si>
  <si>
    <t>#9JCR00C2C</t>
  </si>
  <si>
    <t>[Nurazizah] 二六</t>
  </si>
  <si>
    <t>#PPG8QJYV</t>
  </si>
  <si>
    <t>Kiss</t>
  </si>
  <si>
    <t>#2LJVVG9J0</t>
  </si>
  <si>
    <t>jhonatan</t>
  </si>
  <si>
    <t>#LYPVJVP88</t>
  </si>
  <si>
    <t>stunneradhi79</t>
  </si>
  <si>
    <t>#P0QYRL09V</t>
  </si>
  <si>
    <t>RDX</t>
  </si>
  <si>
    <t>#8PVVUUP90</t>
  </si>
  <si>
    <t>THE LORD AHMAD</t>
  </si>
  <si>
    <t>#8PPQ008</t>
  </si>
  <si>
    <t>PrimalMichael21</t>
  </si>
  <si>
    <t>#9GVYRVPRV</t>
  </si>
  <si>
    <t>I LOVE YOU</t>
  </si>
  <si>
    <t>#Q0VGUQLQC</t>
  </si>
  <si>
    <t>© DEVI MANJA ®</t>
  </si>
  <si>
    <t>#G0GY9ULG2</t>
  </si>
  <si>
    <t>Voyager</t>
  </si>
  <si>
    <t>#JR8LYYYL</t>
  </si>
  <si>
    <t>sebas</t>
  </si>
  <si>
    <t>#G0V0J20VL</t>
  </si>
  <si>
    <t>ebin</t>
  </si>
  <si>
    <t>#29PJJGUGJ</t>
  </si>
  <si>
    <t>Mata rindo</t>
  </si>
  <si>
    <t>#82VJPPYVC</t>
  </si>
  <si>
    <t>Zz MOHAMMED zZ</t>
  </si>
  <si>
    <t>#P0YLRQCJ8</t>
  </si>
  <si>
    <t>RANJITH M.R.K</t>
  </si>
  <si>
    <t>#99JP9V09Y</t>
  </si>
  <si>
    <t>irwan99</t>
  </si>
  <si>
    <t>#LC8V9VVR</t>
  </si>
  <si>
    <t>ナウル</t>
  </si>
  <si>
    <t>#20JRLLCCU</t>
  </si>
  <si>
    <t>Trilita</t>
  </si>
  <si>
    <t>#2L2G9J8C</t>
  </si>
  <si>
    <t>Revenger</t>
  </si>
  <si>
    <t>#JP9G2VRU</t>
  </si>
  <si>
    <t>Cr-santosh</t>
  </si>
  <si>
    <t>#JU0J0UQR</t>
  </si>
  <si>
    <t>adyDecember</t>
  </si>
  <si>
    <t>#PV80UYGU2</t>
  </si>
  <si>
    <t>showman</t>
  </si>
  <si>
    <t>#8PC9GVLPV</t>
  </si>
  <si>
    <t>PUTRI ARUMI.</t>
  </si>
  <si>
    <t>#28QR92VVP</t>
  </si>
  <si>
    <t>WACKKEN</t>
  </si>
  <si>
    <t>#U9YQ098</t>
  </si>
  <si>
    <t>amador</t>
  </si>
  <si>
    <t>#Q8Q9RPVY0</t>
  </si>
  <si>
    <t>SIDE CORNER</t>
  </si>
  <si>
    <t>#9YQUUVQ2P</t>
  </si>
  <si>
    <t>SOMAY</t>
  </si>
  <si>
    <t>#9LR882RRV</t>
  </si>
  <si>
    <t>SHIONE</t>
  </si>
  <si>
    <t>#90RRQGR2L</t>
  </si>
  <si>
    <t>Challenger</t>
  </si>
  <si>
    <t>#9Q2VYRJRQ</t>
  </si>
  <si>
    <t>hari mass</t>
  </si>
  <si>
    <t>#8C8P00R</t>
  </si>
  <si>
    <t>moh.alamer</t>
  </si>
  <si>
    <t>#89LP9QPQ</t>
  </si>
  <si>
    <t>Bails</t>
  </si>
  <si>
    <t>#YP8JCV8G2</t>
  </si>
  <si>
    <t>ELA E♥️A</t>
  </si>
  <si>
    <t>#8022GLYGL</t>
  </si>
  <si>
    <t>PRESIDEN RI 45</t>
  </si>
  <si>
    <t>#P2LVG0Q80</t>
  </si>
  <si>
    <t>みつやさいだー</t>
  </si>
  <si>
    <t>#808U8008L</t>
  </si>
  <si>
    <t>dani</t>
  </si>
  <si>
    <t>#QRJVLQYC8</t>
  </si>
  <si>
    <t>RoyalQueen</t>
  </si>
  <si>
    <t>#LCGYCPVVQ</t>
  </si>
  <si>
    <t>RA Ahammad RaZu</t>
  </si>
  <si>
    <t>#2CJ8CPQQQ</t>
  </si>
  <si>
    <t>Aslan Choogant</t>
  </si>
  <si>
    <t>#9GG2PP0PL</t>
  </si>
  <si>
    <t>KANNADA</t>
  </si>
  <si>
    <t>#LU89J2UCL</t>
  </si>
  <si>
    <t>[ Bad Liar ]</t>
  </si>
  <si>
    <t>#QGVCVYQLG</t>
  </si>
  <si>
    <t>デヴLARGE</t>
  </si>
  <si>
    <t>#VYYGU8LP</t>
  </si>
  <si>
    <t>RUBÉN</t>
  </si>
  <si>
    <t>#YG9P9UQVV</t>
  </si>
  <si>
    <t>VINAY ADUNURI</t>
  </si>
  <si>
    <t>#8YURVGQ0V</t>
  </si>
  <si>
    <t>Sumder</t>
  </si>
  <si>
    <t>#9Y9QPYQUJ</t>
  </si>
  <si>
    <t>bydalox</t>
  </si>
  <si>
    <t>#PQ2R2VR9U</t>
  </si>
  <si>
    <t>.Lixヅ</t>
  </si>
  <si>
    <t>#Y98L09QRG</t>
  </si>
  <si>
    <t>✭✩✭✩✭✩✭</t>
  </si>
  <si>
    <t>#QQY9JC2G2</t>
  </si>
  <si>
    <t>MT JEHONG</t>
  </si>
  <si>
    <t>#QY8J0UJ0P</t>
  </si>
  <si>
    <t>レクル</t>
  </si>
  <si>
    <t>#PVGLCQ9GC</t>
  </si>
  <si>
    <t>XxNicolasxX</t>
  </si>
  <si>
    <t>#QLQPJ2UP8</t>
  </si>
  <si>
    <t>Soul❥Ranjith</t>
  </si>
  <si>
    <t>#PG8CPPQGC</t>
  </si>
  <si>
    <t>The Gladiator</t>
  </si>
  <si>
    <t>#PQRGLQLRU</t>
  </si>
  <si>
    <t>KYLO REN</t>
  </si>
  <si>
    <t>#L9CP92GU</t>
  </si>
  <si>
    <t>JDizzell™</t>
  </si>
  <si>
    <t>#QJUU9LJQL</t>
  </si>
  <si>
    <t>TN...YOGI...57</t>
  </si>
  <si>
    <t>#QCJU2LPY2</t>
  </si>
  <si>
    <t>®PREMATUR©</t>
  </si>
  <si>
    <t>#20QPRPRG8</t>
  </si>
  <si>
    <t>Yamna</t>
  </si>
  <si>
    <t>#L80YU2YGG</t>
  </si>
  <si>
    <t>ELCIDCAMPEAD0R</t>
  </si>
  <si>
    <t>#QQVV0GRGJ</t>
  </si>
  <si>
    <t>ybe</t>
  </si>
  <si>
    <t>#LJG08P2V</t>
  </si>
  <si>
    <t>Victor K</t>
  </si>
  <si>
    <t>#9L9QU8CJ9</t>
  </si>
  <si>
    <t>IMC•TheMaczMan</t>
  </si>
  <si>
    <t>#9VCRGPJ9P</t>
  </si>
  <si>
    <t>♥️ᴡᴏʟᴠᴇʀɪɴᴇ♥️</t>
  </si>
  <si>
    <t>#LVJCCL0QJ</t>
  </si>
  <si>
    <t>AYRA SHIRLY</t>
  </si>
  <si>
    <t>#8YQJVJ0Q</t>
  </si>
  <si>
    <t>鬼頭源太</t>
  </si>
  <si>
    <t>#QJCPLJ920</t>
  </si>
  <si>
    <t>golf</t>
  </si>
  <si>
    <t>#8QVP0CLL2</t>
  </si>
  <si>
    <t>((SK)) TAMIZHAN</t>
  </si>
  <si>
    <t>#P0RPLPYLL</t>
  </si>
  <si>
    <t>TRUST NOBODY</t>
  </si>
  <si>
    <t>#VLCURRGJ</t>
  </si>
  <si>
    <t>marlon</t>
  </si>
  <si>
    <t>#8PPU008L0</t>
  </si>
  <si>
    <t>william</t>
  </si>
  <si>
    <t>#P9UCUU20J</t>
  </si>
  <si>
    <t>Sk</t>
  </si>
  <si>
    <t>#8UJCLU09U</t>
  </si>
  <si>
    <t>RAGA</t>
  </si>
  <si>
    <t>#8UY2CQYR</t>
  </si>
  <si>
    <t>D.S.P. punjab</t>
  </si>
  <si>
    <t>#9LQRRJL2</t>
  </si>
  <si>
    <t>leyton</t>
  </si>
  <si>
    <t>#LQ288GCLJ</t>
  </si>
  <si>
    <t>POLICE</t>
  </si>
  <si>
    <t>#L2282QQ98</t>
  </si>
  <si>
    <t>AQILA PUTRI</t>
  </si>
  <si>
    <t>#UYP8QRGJ</t>
  </si>
  <si>
    <t>T.Giang</t>
  </si>
  <si>
    <t>#2VCGQU22</t>
  </si>
  <si>
    <t>simpleyona</t>
  </si>
  <si>
    <t>#LVLJ2VQY</t>
  </si>
  <si>
    <t>Muthu D</t>
  </si>
  <si>
    <t>#8JU9RUPYR</t>
  </si>
  <si>
    <t>XOKANTA</t>
  </si>
  <si>
    <t>#RU9QL8UJ</t>
  </si>
  <si>
    <t>Javer Jr</t>
  </si>
  <si>
    <t>#8JCYG0QYU</t>
  </si>
  <si>
    <t>Matias-CASM</t>
  </si>
  <si>
    <t>#2P0UPCVJ0</t>
  </si>
  <si>
    <t>Dream King</t>
  </si>
  <si>
    <t>#Y0GG0CLRQ</t>
  </si>
  <si>
    <t>Un-Limited</t>
  </si>
  <si>
    <t>#2LUY02GR</t>
  </si>
  <si>
    <t>睡蓮</t>
  </si>
  <si>
    <t>#2RR2CJJ08</t>
  </si>
  <si>
    <t>vegeta</t>
  </si>
  <si>
    <t>#8L2YCCLYU</t>
  </si>
  <si>
    <t>C@pt@in indi@</t>
  </si>
  <si>
    <t>#82VVU8LYP</t>
  </si>
  <si>
    <t>Player</t>
  </si>
  <si>
    <t>#88YGVYJY</t>
  </si>
  <si>
    <t>E8 • Wahyu²</t>
  </si>
  <si>
    <t>#92Q8QUG80</t>
  </si>
  <si>
    <t>ŘÎĎĔŘ</t>
  </si>
  <si>
    <t>#2JP88UCYU</t>
  </si>
  <si>
    <t>MASTER OF CLAN</t>
  </si>
  <si>
    <t>#Q08LCG9UQ</t>
  </si>
  <si>
    <t>ポツリン</t>
  </si>
  <si>
    <t>#2JR0G8UCR</t>
  </si>
  <si>
    <t>oripa27</t>
  </si>
  <si>
    <t>#2JVQR298L</t>
  </si>
  <si>
    <t>mc. RONNIE</t>
  </si>
  <si>
    <t>#PQY2P99VJ</t>
  </si>
  <si>
    <t>Santo</t>
  </si>
  <si>
    <t>#Y2QJL90JV</t>
  </si>
  <si>
    <t>Stratton</t>
  </si>
  <si>
    <t>#PC2YYVJV2</t>
  </si>
  <si>
    <t>ABISHEK</t>
  </si>
  <si>
    <t>#9YGG0UJRY</t>
  </si>
  <si>
    <t>SUN GOKONG</t>
  </si>
  <si>
    <t>#908G9JU80</t>
  </si>
  <si>
    <t>Inter</t>
  </si>
  <si>
    <t>#L9RQ9LPJJ</t>
  </si>
  <si>
    <t>titi</t>
  </si>
  <si>
    <t>#QCYVJRLY2</t>
  </si>
  <si>
    <t>KRISHNAN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</si>
</sst>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0" tint="-4.9989318521683403E-2"/>
      <name val="Copperplate Gothic Light"/>
      <family val="2"/>
    </font>
    <font>
      <b/>
      <sz val="14"/>
      <color theme="0" tint="-4.9989318521683403E-2"/>
      <name val="Copperplate Gothic Light"/>
      <family val="2"/>
    </font>
    <font>
      <sz val="22"/>
      <color rgb="FFA91D3A"/>
      <name val="Harlow Solid Italic"/>
      <family val="5"/>
    </font>
    <font>
      <b/>
      <sz val="12"/>
      <color rgb="FFFC6736"/>
      <name val="Lucida Calligraphy"/>
      <family val="4"/>
    </font>
    <font>
      <b/>
      <sz val="11"/>
      <color rgb="FF1F2544"/>
      <name val="Calibri"/>
      <family val="2"/>
      <scheme val="minor"/>
    </font>
    <font>
      <b/>
      <sz val="12"/>
      <color theme="0" tint="-4.9989318521683403E-2"/>
      <name val="Maiandra GD"/>
      <family val="2"/>
    </font>
    <font>
      <sz val="12"/>
      <color theme="0" tint="-4.9989318521683403E-2"/>
      <name val="Maiandra GD"/>
      <family val="2"/>
    </font>
    <font>
      <sz val="22"/>
      <color theme="1" tint="4.9989318521683403E-2"/>
      <name val="Broadway"/>
      <family val="5"/>
    </font>
    <font>
      <sz val="11"/>
      <color theme="0" tint="-4.9989318521683403E-2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 tint="4.9989318521683403E-2"/>
      <name val="Calibri"/>
      <family val="2"/>
      <scheme val="minor"/>
    </font>
    <font>
      <sz val="24"/>
      <color theme="0"/>
      <name val="Bauhaus 93"/>
      <family val="5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1F254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87234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B35"/>
      <name val="Calibri"/>
      <family val="2"/>
      <scheme val="minor"/>
    </font>
    <font>
      <sz val="14"/>
      <color theme="0"/>
      <name val="Broadway"/>
      <family val="5"/>
    </font>
    <font>
      <b/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Castellar"/>
      <family val="1"/>
    </font>
    <font>
      <sz val="22"/>
      <color rgb="FF001524"/>
      <name val="Bauhaus 93"/>
      <family val="5"/>
    </font>
  </fonts>
  <fills count="38">
    <fill>
      <patternFill patternType="none"/>
    </fill>
    <fill>
      <patternFill patternType="gray125"/>
    </fill>
    <fill>
      <patternFill patternType="solid">
        <fgColor rgb="FFB0EBB4"/>
        <bgColor indexed="64"/>
      </patternFill>
    </fill>
    <fill>
      <patternFill patternType="solid">
        <fgColor rgb="FFA91D3A"/>
        <bgColor indexed="64"/>
      </patternFill>
    </fill>
    <fill>
      <patternFill patternType="solid">
        <fgColor rgb="FF1F254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72341"/>
        <bgColor indexed="64"/>
      </patternFill>
    </fill>
    <fill>
      <patternFill patternType="solid">
        <fgColor rgb="FF161A30"/>
        <bgColor indexed="64"/>
      </patternFill>
    </fill>
    <fill>
      <patternFill patternType="solid">
        <fgColor rgb="FF6B240C"/>
        <bgColor indexed="64"/>
      </patternFill>
    </fill>
    <fill>
      <patternFill patternType="solid">
        <fgColor rgb="FF4F6F52"/>
        <bgColor indexed="64"/>
      </patternFill>
    </fill>
    <fill>
      <patternFill patternType="solid">
        <fgColor rgb="FF219C9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135D66"/>
        <bgColor indexed="64"/>
      </patternFill>
    </fill>
    <fill>
      <patternFill patternType="solid">
        <fgColor rgb="FFAAD9BB"/>
        <bgColor indexed="64"/>
      </patternFill>
    </fill>
    <fill>
      <patternFill patternType="solid">
        <fgColor rgb="FF2D3250"/>
        <bgColor indexed="64"/>
      </patternFill>
    </fill>
    <fill>
      <patternFill patternType="solid">
        <fgColor rgb="FF7E2553"/>
        <bgColor indexed="64"/>
      </patternFill>
    </fill>
    <fill>
      <patternFill patternType="solid">
        <fgColor rgb="FFEEC759"/>
        <bgColor indexed="64"/>
      </patternFill>
    </fill>
    <fill>
      <patternFill patternType="solid">
        <fgColor rgb="FFFFC47E"/>
        <bgColor indexed="64"/>
      </patternFill>
    </fill>
    <fill>
      <patternFill patternType="solid">
        <fgColor rgb="FF1B4242"/>
        <bgColor indexed="64"/>
      </patternFill>
    </fill>
    <fill>
      <patternFill patternType="solid">
        <fgColor rgb="FF8ADAB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164863"/>
        <bgColor indexed="64"/>
      </patternFill>
    </fill>
    <fill>
      <patternFill patternType="solid">
        <fgColor rgb="FFFFFB7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222B3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40A578"/>
        <bgColor indexed="64"/>
      </patternFill>
    </fill>
    <fill>
      <patternFill patternType="solid">
        <fgColor rgb="FFC80036"/>
        <bgColor indexed="64"/>
      </patternFill>
    </fill>
    <fill>
      <patternFill patternType="solid">
        <fgColor rgb="FF25433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AF47D2"/>
        <bgColor indexed="64"/>
      </patternFill>
    </fill>
    <fill>
      <patternFill patternType="solid">
        <fgColor rgb="FF68B984"/>
        <bgColor indexed="64"/>
      </patternFill>
    </fill>
  </fills>
  <borders count="65">
    <border>
      <left/>
      <right/>
      <top/>
      <bottom/>
      <diagonal/>
    </border>
    <border>
      <left style="medium">
        <color rgb="FFA91D3A"/>
      </left>
      <right/>
      <top style="medium">
        <color rgb="FFA91D3A"/>
      </top>
      <bottom/>
      <diagonal/>
    </border>
    <border>
      <left style="medium">
        <color rgb="FFA91D3A"/>
      </left>
      <right/>
      <top/>
      <bottom/>
      <diagonal/>
    </border>
    <border>
      <left style="medium">
        <color rgb="FFA91D3A"/>
      </left>
      <right/>
      <top/>
      <bottom style="medium">
        <color rgb="FFA91D3A"/>
      </bottom>
      <diagonal/>
    </border>
    <border>
      <left style="medium">
        <color rgb="FF002060"/>
      </left>
      <right style="thin">
        <color rgb="FF002060"/>
      </right>
      <top style="thin">
        <color rgb="FF002060"/>
      </top>
      <bottom/>
      <diagonal/>
    </border>
    <border>
      <left style="medium">
        <color rgb="FF1F2544"/>
      </left>
      <right/>
      <top style="medium">
        <color rgb="FF1F2544"/>
      </top>
      <bottom/>
      <diagonal/>
    </border>
    <border>
      <left/>
      <right style="medium">
        <color rgb="FF1F2544"/>
      </right>
      <top style="medium">
        <color rgb="FF1F2544"/>
      </top>
      <bottom/>
      <diagonal/>
    </border>
    <border>
      <left style="medium">
        <color rgb="FF1F2544"/>
      </left>
      <right/>
      <top/>
      <bottom/>
      <diagonal/>
    </border>
    <border>
      <left style="medium">
        <color rgb="FF1F2544"/>
      </left>
      <right style="medium">
        <color rgb="FF1F2544"/>
      </right>
      <top style="medium">
        <color rgb="FF1F2544"/>
      </top>
      <bottom style="thin">
        <color rgb="FF002060"/>
      </bottom>
      <diagonal/>
    </border>
    <border>
      <left style="medium">
        <color rgb="FF1F2544"/>
      </left>
      <right style="medium">
        <color rgb="FF1F2544"/>
      </right>
      <top style="thin">
        <color rgb="FF002060"/>
      </top>
      <bottom style="thin">
        <color rgb="FF002060"/>
      </bottom>
      <diagonal/>
    </border>
    <border>
      <left style="medium">
        <color rgb="FF1F2544"/>
      </left>
      <right style="medium">
        <color rgb="FF1F2544"/>
      </right>
      <top style="thin">
        <color rgb="FF002060"/>
      </top>
      <bottom style="medium">
        <color rgb="FF1F2544"/>
      </bottom>
      <diagonal/>
    </border>
    <border>
      <left/>
      <right style="medium">
        <color rgb="FF1F2544"/>
      </right>
      <top/>
      <bottom/>
      <diagonal/>
    </border>
    <border>
      <left style="medium">
        <color rgb="FF1F2544"/>
      </left>
      <right style="medium">
        <color rgb="FF1F2544"/>
      </right>
      <top/>
      <bottom style="thin">
        <color rgb="FF002060"/>
      </bottom>
      <diagonal/>
    </border>
    <border>
      <left style="medium">
        <color rgb="FF1F2544"/>
      </left>
      <right style="medium">
        <color rgb="FF1F2544"/>
      </right>
      <top/>
      <bottom style="medium">
        <color rgb="FF1F254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1F2544"/>
      </left>
      <right/>
      <top style="thin">
        <color rgb="FF002060"/>
      </top>
      <bottom style="thin">
        <color rgb="FF002060"/>
      </bottom>
      <diagonal/>
    </border>
    <border>
      <left style="medium">
        <color rgb="FF1F2544"/>
      </left>
      <right style="medium">
        <color rgb="FF1F2544"/>
      </right>
      <top style="medium">
        <color rgb="FF1F2544"/>
      </top>
      <bottom/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 style="thin">
        <color theme="0"/>
      </left>
      <right style="medium">
        <color theme="0"/>
      </right>
      <top style="medium">
        <color theme="0"/>
      </top>
      <bottom/>
      <diagonal/>
    </border>
    <border>
      <left/>
      <right style="thin">
        <color theme="0"/>
      </right>
      <top style="medium">
        <color theme="0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/>
      <right/>
      <top style="medium">
        <color theme="0"/>
      </top>
      <bottom/>
      <diagonal/>
    </border>
    <border>
      <left/>
      <right/>
      <top/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medium">
        <color theme="1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0" fillId="4" borderId="0" xfId="0" applyFill="1"/>
    <xf numFmtId="0" fontId="5" fillId="4" borderId="4" xfId="0" applyFont="1" applyFill="1" applyBorder="1" applyAlignment="1">
      <alignment horizontal="center" vertical="center"/>
    </xf>
    <xf numFmtId="0" fontId="1" fillId="4" borderId="0" xfId="0" applyFont="1" applyFill="1" applyAlignment="1">
      <alignment vertical="top" wrapText="1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0" fillId="6" borderId="0" xfId="0" applyFill="1"/>
    <xf numFmtId="0" fontId="0" fillId="6" borderId="19" xfId="0" applyFill="1" applyBorder="1"/>
    <xf numFmtId="0" fontId="9" fillId="6" borderId="19" xfId="0" applyFont="1" applyFill="1" applyBorder="1"/>
    <xf numFmtId="0" fontId="10" fillId="7" borderId="19" xfId="0" applyFont="1" applyFill="1" applyBorder="1" applyAlignment="1">
      <alignment horizontal="center" vertical="center" wrapText="1"/>
    </xf>
    <xf numFmtId="0" fontId="11" fillId="6" borderId="19" xfId="0" applyFont="1" applyFill="1" applyBorder="1"/>
    <xf numFmtId="0" fontId="11" fillId="6" borderId="0" xfId="0" applyFont="1" applyFill="1"/>
    <xf numFmtId="0" fontId="11" fillId="0" borderId="0" xfId="0" applyFont="1"/>
    <xf numFmtId="0" fontId="6" fillId="5" borderId="20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0" fillId="9" borderId="0" xfId="0" applyFill="1"/>
    <xf numFmtId="0" fontId="0" fillId="10" borderId="0" xfId="0" applyFill="1"/>
    <xf numFmtId="0" fontId="0" fillId="11" borderId="28" xfId="0" applyFill="1" applyBorder="1"/>
    <xf numFmtId="0" fontId="0" fillId="11" borderId="29" xfId="0" applyFill="1" applyBorder="1"/>
    <xf numFmtId="0" fontId="10" fillId="5" borderId="19" xfId="0" applyFont="1" applyFill="1" applyBorder="1" applyAlignment="1">
      <alignment horizontal="center" vertical="center" wrapText="1"/>
    </xf>
    <xf numFmtId="0" fontId="0" fillId="11" borderId="29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13" borderId="28" xfId="0" applyFont="1" applyFill="1" applyBorder="1" applyAlignment="1">
      <alignment horizontal="center" vertical="center"/>
    </xf>
    <xf numFmtId="0" fontId="13" fillId="14" borderId="30" xfId="0" applyFont="1" applyFill="1" applyBorder="1" applyAlignment="1">
      <alignment horizontal="center" vertical="center"/>
    </xf>
    <xf numFmtId="0" fontId="13" fillId="14" borderId="19" xfId="0" applyFont="1" applyFill="1" applyBorder="1" applyAlignment="1">
      <alignment horizontal="center" vertical="center"/>
    </xf>
    <xf numFmtId="0" fontId="13" fillId="14" borderId="25" xfId="0" applyFont="1" applyFill="1" applyBorder="1" applyAlignment="1">
      <alignment horizontal="center" vertical="center"/>
    </xf>
    <xf numFmtId="0" fontId="14" fillId="12" borderId="30" xfId="0" applyFont="1" applyFill="1" applyBorder="1" applyAlignment="1">
      <alignment horizontal="center" vertical="center"/>
    </xf>
    <xf numFmtId="0" fontId="14" fillId="12" borderId="19" xfId="0" applyFont="1" applyFill="1" applyBorder="1" applyAlignment="1">
      <alignment horizontal="center" vertical="center"/>
    </xf>
    <xf numFmtId="0" fontId="14" fillId="0" borderId="0" xfId="0" applyFont="1"/>
    <xf numFmtId="0" fontId="13" fillId="15" borderId="32" xfId="0" applyFont="1" applyFill="1" applyBorder="1" applyAlignment="1">
      <alignment horizontal="center" vertical="center"/>
    </xf>
    <xf numFmtId="0" fontId="13" fillId="15" borderId="33" xfId="0" applyFont="1" applyFill="1" applyBorder="1" applyAlignment="1">
      <alignment horizontal="center" vertical="center"/>
    </xf>
    <xf numFmtId="0" fontId="13" fillId="15" borderId="22" xfId="0" applyFont="1" applyFill="1" applyBorder="1" applyAlignment="1">
      <alignment horizontal="center" vertical="center"/>
    </xf>
    <xf numFmtId="0" fontId="13" fillId="15" borderId="31" xfId="0" applyFont="1" applyFill="1" applyBorder="1" applyAlignment="1">
      <alignment horizontal="center" vertical="center"/>
    </xf>
    <xf numFmtId="0" fontId="13" fillId="15" borderId="23" xfId="0" applyFont="1" applyFill="1" applyBorder="1" applyAlignment="1">
      <alignment horizontal="center" vertical="center"/>
    </xf>
    <xf numFmtId="0" fontId="13" fillId="15" borderId="30" xfId="0" applyFont="1" applyFill="1" applyBorder="1" applyAlignment="1">
      <alignment horizontal="center" vertical="center"/>
    </xf>
    <xf numFmtId="0" fontId="13" fillId="15" borderId="19" xfId="0" applyFont="1" applyFill="1" applyBorder="1" applyAlignment="1">
      <alignment horizontal="center" vertical="center"/>
    </xf>
    <xf numFmtId="0" fontId="13" fillId="15" borderId="34" xfId="0" applyFont="1" applyFill="1" applyBorder="1" applyAlignment="1">
      <alignment horizontal="center" vertical="center"/>
    </xf>
    <xf numFmtId="0" fontId="15" fillId="13" borderId="35" xfId="0" applyFont="1" applyFill="1" applyBorder="1" applyAlignment="1">
      <alignment horizontal="center" vertical="center"/>
    </xf>
    <xf numFmtId="0" fontId="13" fillId="15" borderId="28" xfId="0" applyFont="1" applyFill="1" applyBorder="1" applyAlignment="1">
      <alignment horizontal="center" vertical="center"/>
    </xf>
    <xf numFmtId="0" fontId="0" fillId="17" borderId="28" xfId="0" applyFill="1" applyBorder="1"/>
    <xf numFmtId="0" fontId="0" fillId="19" borderId="28" xfId="0" applyFont="1" applyFill="1" applyBorder="1"/>
    <xf numFmtId="0" fontId="0" fillId="19" borderId="28" xfId="0" applyFont="1" applyFill="1" applyBorder="1" applyAlignment="1">
      <alignment horizontal="center" vertical="center"/>
    </xf>
    <xf numFmtId="0" fontId="0" fillId="20" borderId="0" xfId="0" applyFill="1"/>
    <xf numFmtId="0" fontId="0" fillId="19" borderId="29" xfId="0" applyFont="1" applyFill="1" applyBorder="1"/>
    <xf numFmtId="0" fontId="0" fillId="19" borderId="29" xfId="0" applyFont="1" applyFill="1" applyBorder="1" applyAlignment="1">
      <alignment horizontal="center" vertical="center"/>
    </xf>
    <xf numFmtId="0" fontId="0" fillId="16" borderId="29" xfId="0" applyFill="1" applyBorder="1" applyAlignment="1">
      <alignment horizontal="center" vertical="center"/>
    </xf>
    <xf numFmtId="0" fontId="0" fillId="17" borderId="29" xfId="0" applyFill="1" applyBorder="1"/>
    <xf numFmtId="0" fontId="16" fillId="18" borderId="19" xfId="0" applyFont="1" applyFill="1" applyBorder="1"/>
    <xf numFmtId="0" fontId="13" fillId="18" borderId="19" xfId="0" applyFont="1" applyFill="1" applyBorder="1"/>
    <xf numFmtId="0" fontId="13" fillId="18" borderId="19" xfId="0" applyFont="1" applyFill="1" applyBorder="1" applyAlignment="1">
      <alignment horizontal="center" vertical="center"/>
    </xf>
    <xf numFmtId="0" fontId="17" fillId="4" borderId="0" xfId="0" applyFont="1" applyFill="1" applyBorder="1" applyAlignment="1">
      <alignment vertical="center"/>
    </xf>
    <xf numFmtId="0" fontId="18" fillId="4" borderId="0" xfId="0" applyFont="1" applyFill="1"/>
    <xf numFmtId="0" fontId="19" fillId="0" borderId="0" xfId="0" applyFont="1"/>
    <xf numFmtId="0" fontId="13" fillId="21" borderId="19" xfId="0" applyFont="1" applyFill="1" applyBorder="1"/>
    <xf numFmtId="0" fontId="13" fillId="21" borderId="19" xfId="0" applyFont="1" applyFill="1" applyBorder="1" applyAlignment="1">
      <alignment horizontal="center" vertical="center"/>
    </xf>
    <xf numFmtId="0" fontId="13" fillId="21" borderId="36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9" fillId="9" borderId="0" xfId="0" applyFont="1" applyFill="1"/>
    <xf numFmtId="0" fontId="20" fillId="22" borderId="19" xfId="0" applyFont="1" applyFill="1" applyBorder="1" applyAlignment="1">
      <alignment horizontal="center" vertical="center"/>
    </xf>
    <xf numFmtId="0" fontId="20" fillId="22" borderId="36" xfId="0" applyFont="1" applyFill="1" applyBorder="1" applyAlignment="1">
      <alignment horizontal="center" vertical="center"/>
    </xf>
    <xf numFmtId="0" fontId="20" fillId="22" borderId="35" xfId="0" applyFont="1" applyFill="1" applyBorder="1" applyAlignment="1">
      <alignment horizontal="center" vertical="center"/>
    </xf>
    <xf numFmtId="0" fontId="20" fillId="22" borderId="28" xfId="0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3" borderId="35" xfId="0" applyFill="1" applyBorder="1"/>
    <xf numFmtId="0" fontId="0" fillId="23" borderId="28" xfId="0" applyFill="1" applyBorder="1"/>
    <xf numFmtId="0" fontId="0" fillId="24" borderId="28" xfId="0" applyFill="1" applyBorder="1"/>
    <xf numFmtId="0" fontId="20" fillId="22" borderId="37" xfId="0" applyFont="1" applyFill="1" applyBorder="1" applyAlignment="1">
      <alignment horizontal="center" vertical="center"/>
    </xf>
    <xf numFmtId="0" fontId="0" fillId="24" borderId="37" xfId="0" applyFill="1" applyBorder="1"/>
    <xf numFmtId="0" fontId="16" fillId="7" borderId="38" xfId="0" applyFont="1" applyFill="1" applyBorder="1"/>
    <xf numFmtId="0" fontId="13" fillId="6" borderId="19" xfId="0" applyFont="1" applyFill="1" applyBorder="1"/>
    <xf numFmtId="0" fontId="21" fillId="25" borderId="28" xfId="0" applyFont="1" applyFill="1" applyBorder="1"/>
    <xf numFmtId="0" fontId="13" fillId="10" borderId="30" xfId="0" applyFont="1" applyFill="1" applyBorder="1"/>
    <xf numFmtId="0" fontId="0" fillId="27" borderId="0" xfId="0" applyFill="1"/>
    <xf numFmtId="0" fontId="22" fillId="20" borderId="0" xfId="0" applyFont="1" applyFill="1"/>
    <xf numFmtId="0" fontId="14" fillId="20" borderId="0" xfId="0" applyFont="1" applyFill="1"/>
    <xf numFmtId="0" fontId="16" fillId="28" borderId="22" xfId="0" applyFont="1" applyFill="1" applyBorder="1" applyAlignment="1">
      <alignment horizontal="center" vertical="center" wrapText="1"/>
    </xf>
    <xf numFmtId="0" fontId="16" fillId="28" borderId="23" xfId="0" applyFont="1" applyFill="1" applyBorder="1" applyAlignment="1">
      <alignment horizontal="center" vertical="center" wrapText="1"/>
    </xf>
    <xf numFmtId="0" fontId="14" fillId="20" borderId="24" xfId="0" applyFont="1" applyFill="1" applyBorder="1" applyAlignment="1">
      <alignment horizontal="center" vertical="center"/>
    </xf>
    <xf numFmtId="0" fontId="14" fillId="20" borderId="25" xfId="0" applyFont="1" applyFill="1" applyBorder="1" applyAlignment="1">
      <alignment horizontal="center" vertical="center"/>
    </xf>
    <xf numFmtId="0" fontId="14" fillId="20" borderId="26" xfId="0" applyFont="1" applyFill="1" applyBorder="1" applyAlignment="1">
      <alignment horizontal="center" vertical="center"/>
    </xf>
    <xf numFmtId="0" fontId="14" fillId="20" borderId="27" xfId="0" applyFont="1" applyFill="1" applyBorder="1" applyAlignment="1">
      <alignment horizontal="center" vertical="center"/>
    </xf>
    <xf numFmtId="0" fontId="0" fillId="0" borderId="19" xfId="0" applyBorder="1"/>
    <xf numFmtId="0" fontId="14" fillId="27" borderId="19" xfId="0" applyFont="1" applyFill="1" applyBorder="1"/>
    <xf numFmtId="0" fontId="14" fillId="27" borderId="19" xfId="0" applyFont="1" applyFill="1" applyBorder="1" applyAlignment="1">
      <alignment horizontal="center" vertical="center"/>
    </xf>
    <xf numFmtId="0" fontId="0" fillId="0" borderId="19" xfId="0" applyFont="1" applyBorder="1" applyAlignment="1">
      <alignment horizontal="center" vertical="center" wrapText="1"/>
    </xf>
    <xf numFmtId="0" fontId="13" fillId="31" borderId="19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1" fillId="30" borderId="19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32" borderId="0" xfId="0" applyFont="1" applyFill="1" applyAlignment="1">
      <alignment horizontal="center" vertical="center" wrapText="1"/>
    </xf>
    <xf numFmtId="0" fontId="0" fillId="32" borderId="0" xfId="0" applyFill="1"/>
    <xf numFmtId="0" fontId="21" fillId="33" borderId="19" xfId="0" applyFont="1" applyFill="1" applyBorder="1" applyAlignment="1">
      <alignment horizontal="center" vertical="center"/>
    </xf>
    <xf numFmtId="0" fontId="13" fillId="7" borderId="19" xfId="0" applyFont="1" applyFill="1" applyBorder="1" applyAlignment="1">
      <alignment horizontal="center" vertical="center"/>
    </xf>
    <xf numFmtId="0" fontId="0" fillId="32" borderId="0" xfId="0" applyFill="1" applyBorder="1"/>
    <xf numFmtId="0" fontId="24" fillId="34" borderId="48" xfId="0" applyFont="1" applyFill="1" applyBorder="1" applyAlignment="1">
      <alignment horizontal="center" vertical="center"/>
    </xf>
    <xf numFmtId="0" fontId="24" fillId="34" borderId="49" xfId="0" applyFont="1" applyFill="1" applyBorder="1" applyAlignment="1">
      <alignment horizontal="center" vertical="center"/>
    </xf>
    <xf numFmtId="0" fontId="24" fillId="34" borderId="50" xfId="0" applyFont="1" applyFill="1" applyBorder="1" applyAlignment="1">
      <alignment horizontal="center" vertical="center"/>
    </xf>
    <xf numFmtId="0" fontId="13" fillId="27" borderId="28" xfId="0" applyFont="1" applyFill="1" applyBorder="1" applyAlignment="1">
      <alignment horizontal="center" vertical="center"/>
    </xf>
    <xf numFmtId="0" fontId="13" fillId="27" borderId="51" xfId="0" applyFont="1" applyFill="1" applyBorder="1" applyAlignment="1">
      <alignment horizontal="center" vertical="center"/>
    </xf>
    <xf numFmtId="0" fontId="13" fillId="27" borderId="52" xfId="0" applyFont="1" applyFill="1" applyBorder="1" applyAlignment="1">
      <alignment horizontal="center" vertical="center"/>
    </xf>
    <xf numFmtId="0" fontId="13" fillId="27" borderId="53" xfId="0" applyFont="1" applyFill="1" applyBorder="1" applyAlignment="1">
      <alignment horizontal="center" vertical="center"/>
    </xf>
    <xf numFmtId="0" fontId="13" fillId="27" borderId="54" xfId="0" applyFont="1" applyFill="1" applyBorder="1" applyAlignment="1">
      <alignment horizontal="center" vertical="center"/>
    </xf>
    <xf numFmtId="0" fontId="13" fillId="27" borderId="55" xfId="0" applyFont="1" applyFill="1" applyBorder="1" applyAlignment="1">
      <alignment horizontal="center" vertical="center"/>
    </xf>
    <xf numFmtId="0" fontId="13" fillId="27" borderId="56" xfId="0" applyFont="1" applyFill="1" applyBorder="1" applyAlignment="1">
      <alignment horizontal="center" vertical="center"/>
    </xf>
    <xf numFmtId="0" fontId="16" fillId="7" borderId="38" xfId="0" applyFont="1" applyFill="1" applyBorder="1" applyAlignment="1">
      <alignment horizontal="center" vertical="center"/>
    </xf>
    <xf numFmtId="0" fontId="13" fillId="26" borderId="19" xfId="0" applyFont="1" applyFill="1" applyBorder="1" applyAlignment="1">
      <alignment horizontal="center" vertical="center"/>
    </xf>
    <xf numFmtId="0" fontId="13" fillId="31" borderId="19" xfId="0" applyFont="1" applyFill="1" applyBorder="1" applyAlignment="1">
      <alignment horizontal="center" vertical="center"/>
    </xf>
    <xf numFmtId="0" fontId="21" fillId="36" borderId="19" xfId="0" applyFont="1" applyFill="1" applyBorder="1" applyAlignment="1">
      <alignment horizontal="center" vertical="center"/>
    </xf>
    <xf numFmtId="0" fontId="20" fillId="22" borderId="58" xfId="0" applyFont="1" applyFill="1" applyBorder="1" applyAlignment="1">
      <alignment horizontal="center" vertical="center"/>
    </xf>
    <xf numFmtId="0" fontId="16" fillId="7" borderId="58" xfId="0" applyFont="1" applyFill="1" applyBorder="1"/>
    <xf numFmtId="0" fontId="16" fillId="7" borderId="58" xfId="0" applyFont="1" applyFill="1" applyBorder="1" applyAlignment="1">
      <alignment horizontal="center" vertical="center"/>
    </xf>
    <xf numFmtId="0" fontId="20" fillId="22" borderId="38" xfId="0" applyFont="1" applyFill="1" applyBorder="1" applyAlignment="1">
      <alignment horizontal="center" vertical="center"/>
    </xf>
    <xf numFmtId="0" fontId="12" fillId="8" borderId="24" xfId="0" applyFont="1" applyFill="1" applyBorder="1" applyAlignment="1">
      <alignment horizontal="center" vertical="center"/>
    </xf>
    <xf numFmtId="0" fontId="12" fillId="8" borderId="26" xfId="0" applyFont="1" applyFill="1" applyBorder="1" applyAlignment="1">
      <alignment horizontal="center" vertical="center"/>
    </xf>
    <xf numFmtId="0" fontId="12" fillId="8" borderId="25" xfId="0" applyFont="1" applyFill="1" applyBorder="1" applyAlignment="1">
      <alignment horizontal="center" vertical="center"/>
    </xf>
    <xf numFmtId="0" fontId="12" fillId="8" borderId="27" xfId="0" applyFont="1" applyFill="1" applyBorder="1" applyAlignment="1">
      <alignment horizontal="center" vertical="center"/>
    </xf>
    <xf numFmtId="0" fontId="12" fillId="8" borderId="23" xfId="0" applyFont="1" applyFill="1" applyBorder="1" applyAlignment="1">
      <alignment horizontal="center" vertical="center"/>
    </xf>
    <xf numFmtId="0" fontId="18" fillId="4" borderId="0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 wrapText="1"/>
    </xf>
    <xf numFmtId="0" fontId="2" fillId="3" borderId="41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39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40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42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2" fillId="8" borderId="22" xfId="0" applyFont="1" applyFill="1" applyBorder="1" applyAlignment="1">
      <alignment horizontal="center" vertical="center"/>
    </xf>
    <xf numFmtId="0" fontId="25" fillId="35" borderId="57" xfId="0" applyFont="1" applyFill="1" applyBorder="1" applyAlignment="1">
      <alignment horizontal="center" vertical="center" wrapText="1"/>
    </xf>
    <xf numFmtId="0" fontId="25" fillId="35" borderId="43" xfId="0" applyFont="1" applyFill="1" applyBorder="1" applyAlignment="1">
      <alignment horizontal="center" vertical="center" wrapText="1"/>
    </xf>
    <xf numFmtId="0" fontId="25" fillId="35" borderId="44" xfId="0" applyFont="1" applyFill="1" applyBorder="1" applyAlignment="1">
      <alignment horizontal="center" vertical="center" wrapText="1"/>
    </xf>
    <xf numFmtId="0" fontId="25" fillId="35" borderId="45" xfId="0" applyFont="1" applyFill="1" applyBorder="1" applyAlignment="1">
      <alignment horizontal="center" vertical="center" wrapText="1"/>
    </xf>
    <xf numFmtId="0" fontId="25" fillId="35" borderId="46" xfId="0" applyFont="1" applyFill="1" applyBorder="1" applyAlignment="1">
      <alignment horizontal="center" vertical="center" wrapText="1"/>
    </xf>
    <xf numFmtId="0" fontId="25" fillId="35" borderId="47" xfId="0" applyFont="1" applyFill="1" applyBorder="1" applyAlignment="1">
      <alignment horizontal="center" vertical="center" wrapText="1"/>
    </xf>
    <xf numFmtId="0" fontId="0" fillId="20" borderId="0" xfId="0" applyFill="1" applyAlignment="1">
      <alignment horizontal="center"/>
    </xf>
    <xf numFmtId="0" fontId="23" fillId="29" borderId="15" xfId="0" applyFont="1" applyFill="1" applyBorder="1" applyAlignment="1">
      <alignment horizontal="center" vertical="center" wrapText="1"/>
    </xf>
    <xf numFmtId="0" fontId="23" fillId="29" borderId="16" xfId="0" applyFont="1" applyFill="1" applyBorder="1" applyAlignment="1">
      <alignment horizontal="center" vertical="center" wrapText="1"/>
    </xf>
    <xf numFmtId="0" fontId="23" fillId="29" borderId="39" xfId="0" applyFont="1" applyFill="1" applyBorder="1" applyAlignment="1">
      <alignment horizontal="center" vertical="center" wrapText="1"/>
    </xf>
    <xf numFmtId="0" fontId="23" fillId="29" borderId="40" xfId="0" applyFont="1" applyFill="1" applyBorder="1" applyAlignment="1">
      <alignment horizontal="center" vertical="center" wrapText="1"/>
    </xf>
    <xf numFmtId="17" fontId="26" fillId="37" borderId="59" xfId="0" applyNumberFormat="1" applyFont="1" applyFill="1" applyBorder="1" applyAlignment="1">
      <alignment horizontal="center" vertical="center" wrapText="1"/>
    </xf>
    <xf numFmtId="17" fontId="26" fillId="37" borderId="60" xfId="0" applyNumberFormat="1" applyFont="1" applyFill="1" applyBorder="1" applyAlignment="1">
      <alignment horizontal="center" vertical="center" wrapText="1"/>
    </xf>
    <xf numFmtId="17" fontId="26" fillId="37" borderId="61" xfId="0" applyNumberFormat="1" applyFont="1" applyFill="1" applyBorder="1" applyAlignment="1">
      <alignment horizontal="center" vertical="center" wrapText="1"/>
    </xf>
    <xf numFmtId="17" fontId="26" fillId="37" borderId="62" xfId="0" applyNumberFormat="1" applyFont="1" applyFill="1" applyBorder="1" applyAlignment="1">
      <alignment horizontal="center" vertical="center" wrapText="1"/>
    </xf>
    <xf numFmtId="17" fontId="26" fillId="37" borderId="63" xfId="0" applyNumberFormat="1" applyFont="1" applyFill="1" applyBorder="1" applyAlignment="1">
      <alignment horizontal="center" vertical="center" wrapText="1"/>
    </xf>
    <xf numFmtId="17" fontId="26" fillId="37" borderId="6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53">
    <dxf>
      <font>
        <b val="0"/>
        <i/>
        <color rgb="FFFF0000"/>
      </font>
    </dxf>
    <dxf>
      <font>
        <b val="0"/>
        <i/>
        <color rgb="FFFF000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4" tint="0.39994506668294322"/>
      </font>
    </dxf>
    <dxf>
      <font>
        <b/>
        <i val="0"/>
        <color theme="7" tint="0.39994506668294322"/>
      </font>
    </dxf>
    <dxf>
      <font>
        <b/>
        <i/>
        <color theme="9" tint="0.39994506668294322"/>
      </font>
    </dxf>
    <dxf>
      <font>
        <b/>
        <i/>
        <color rgb="FFC00000"/>
      </font>
    </dxf>
    <dxf>
      <font>
        <b val="0"/>
        <i/>
        <color rgb="FFFF000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4" tint="0.39994506668294322"/>
      </font>
    </dxf>
    <dxf>
      <font>
        <b/>
        <i val="0"/>
        <color theme="7" tint="0.39994506668294322"/>
      </font>
    </dxf>
    <dxf>
      <font>
        <b/>
        <i/>
        <color theme="9" tint="0.39994506668294322"/>
      </font>
    </dxf>
    <dxf>
      <font>
        <b/>
        <i/>
        <color rgb="FFC0000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4" tint="0.39994506668294322"/>
      </font>
    </dxf>
    <dxf>
      <font>
        <b/>
        <i val="0"/>
        <color theme="7" tint="0.39994506668294322"/>
      </font>
    </dxf>
    <dxf>
      <font>
        <b/>
        <i/>
        <color theme="9" tint="0.39994506668294322"/>
      </font>
    </dxf>
    <dxf>
      <font>
        <b/>
        <i/>
        <color theme="0"/>
      </font>
      <fill>
        <patternFill>
          <bgColor rgb="FF365E32"/>
        </patternFill>
      </fill>
    </dxf>
    <dxf>
      <font>
        <b/>
        <i/>
      </font>
      <fill>
        <patternFill>
          <bgColor rgb="FFDD5746"/>
        </patternFill>
      </fill>
    </dxf>
    <dxf>
      <font>
        <b val="0"/>
        <i/>
        <color rgb="FFFF0000"/>
      </font>
    </dxf>
    <dxf>
      <font>
        <b val="0"/>
        <i/>
        <color rgb="FFFF000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4" tint="0.39994506668294322"/>
      </font>
    </dxf>
    <dxf>
      <font>
        <b/>
        <i val="0"/>
        <color theme="7" tint="0.39994506668294322"/>
      </font>
    </dxf>
    <dxf>
      <font>
        <b/>
        <i/>
        <color theme="9" tint="0.39994506668294322"/>
      </font>
    </dxf>
    <dxf>
      <font>
        <b/>
        <i/>
        <color rgb="FFC00000"/>
      </font>
    </dxf>
    <dxf>
      <font>
        <color rgb="FF9C0006"/>
      </font>
      <fill>
        <patternFill>
          <bgColor rgb="FFFFC7CE"/>
        </patternFill>
      </fill>
    </dxf>
    <dxf>
      <font>
        <b val="0"/>
        <i/>
        <color theme="9" tint="-0.499984740745262"/>
      </font>
    </dxf>
    <dxf>
      <font>
        <b/>
        <i/>
        <color rgb="FFC00000"/>
      </font>
    </dxf>
    <dxf>
      <font>
        <b/>
        <i/>
        <color theme="9" tint="-0.499984740745262"/>
      </font>
    </dxf>
    <dxf>
      <font>
        <b/>
        <i/>
        <color theme="8" tint="-0.499984740745262"/>
      </font>
    </dxf>
    <dxf>
      <font>
        <b/>
        <i/>
        <color theme="4" tint="-0.24994659260841701"/>
      </font>
    </dxf>
    <dxf>
      <font>
        <b val="0"/>
        <i/>
        <color rgb="FFC00000"/>
      </font>
    </dxf>
    <dxf>
      <font>
        <b val="0"/>
        <i/>
        <color rgb="FFC00000"/>
      </font>
    </dxf>
    <dxf>
      <font>
        <b val="0"/>
        <i/>
        <color rgb="FFC00000"/>
      </font>
    </dxf>
    <dxf>
      <font>
        <b val="0"/>
        <i/>
        <color rgb="FFC00000"/>
      </font>
    </dxf>
    <dxf>
      <font>
        <b/>
        <i/>
        <color rgb="FFFF0000"/>
      </font>
    </dxf>
    <dxf>
      <font>
        <b val="0"/>
        <i/>
      </font>
      <fill>
        <patternFill>
          <bgColor theme="5"/>
        </patternFill>
      </fill>
    </dxf>
    <dxf>
      <font>
        <b/>
        <i/>
        <color rgb="FFC00000"/>
      </font>
    </dxf>
    <dxf>
      <fill>
        <patternFill>
          <bgColor rgb="FFBE3144"/>
        </patternFill>
      </fill>
    </dxf>
    <dxf>
      <fill>
        <patternFill>
          <bgColor rgb="FF4F6F52"/>
        </patternFill>
      </fill>
    </dxf>
    <dxf>
      <font>
        <b val="0"/>
        <i val="0"/>
        <color theme="1"/>
      </font>
      <fill>
        <patternFill>
          <bgColor rgb="FFA0E9FF"/>
        </patternFill>
      </fill>
    </dxf>
    <dxf>
      <font>
        <color theme="1"/>
      </font>
      <fill>
        <patternFill>
          <bgColor theme="0" tint="-4.9989318521683403E-2"/>
        </patternFill>
      </fill>
    </dxf>
    <dxf>
      <font>
        <b/>
        <i/>
        <color rgb="FFC00000"/>
      </font>
    </dxf>
    <dxf>
      <font>
        <b/>
        <i/>
        <color rgb="FFC00000"/>
      </font>
    </dxf>
    <dxf>
      <font>
        <b/>
        <i/>
        <color theme="9"/>
      </font>
    </dxf>
    <dxf>
      <font>
        <b/>
        <i/>
        <color rgb="FFC00000"/>
      </font>
    </dxf>
    <dxf>
      <font>
        <b/>
        <i val="0"/>
        <color theme="7"/>
      </font>
    </dxf>
    <dxf>
      <font>
        <b/>
        <i val="0"/>
        <color rgb="FFC80036"/>
      </font>
    </dxf>
  </dxfs>
  <tableStyles count="0" defaultTableStyle="TableStyleMedium2" defaultPivotStyle="PivotStyleLight16"/>
  <colors>
    <mruColors>
      <color rgb="FFAF47D2"/>
      <color rgb="FFC80036"/>
      <color rgb="FF222B35"/>
      <color rgb="FF40A578"/>
      <color rgb="FF254336"/>
      <color rgb="FF161A30"/>
      <color rgb="FF6B8A7A"/>
      <color rgb="FF01204E"/>
      <color rgb="FF0D9276"/>
      <color rgb="FF8723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2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0</xdr:row>
      <xdr:rowOff>15240</xdr:rowOff>
    </xdr:from>
    <xdr:to>
      <xdr:col>1</xdr:col>
      <xdr:colOff>2788920</xdr:colOff>
      <xdr:row>4</xdr:row>
      <xdr:rowOff>167640</xdr:rowOff>
    </xdr:to>
    <xdr:sp macro="" textlink="">
      <xdr:nvSpPr>
        <xdr:cNvPr id="2" name="Rectangle: Folded Corner 1">
          <a:extLst>
            <a:ext uri="{FF2B5EF4-FFF2-40B4-BE49-F238E27FC236}">
              <a16:creationId xmlns:a16="http://schemas.microsoft.com/office/drawing/2014/main" id="{352E0257-3AC8-4745-8620-0E76C291ADB7}"/>
            </a:ext>
          </a:extLst>
        </xdr:cNvPr>
        <xdr:cNvSpPr/>
      </xdr:nvSpPr>
      <xdr:spPr>
        <a:xfrm>
          <a:off x="15240" y="15240"/>
          <a:ext cx="4678680" cy="883920"/>
        </a:xfrm>
        <a:prstGeom prst="foldedCorner">
          <a:avLst>
            <a:gd name="adj" fmla="val 29484"/>
          </a:avLst>
        </a:prstGeom>
        <a:solidFill>
          <a:srgbClr val="FC673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5400" b="0" i="0" u="none" strike="noStrike">
              <a:solidFill>
                <a:srgbClr val="1F2544"/>
              </a:solidFill>
              <a:effectLst/>
              <a:latin typeface="Footlight MT Light" panose="0204060206030A020304" pitchFamily="18" charset="0"/>
              <a:ea typeface="+mn-ea"/>
              <a:cs typeface="+mn-cs"/>
            </a:rPr>
            <a:t>WarHurricanes</a:t>
          </a:r>
          <a:endParaRPr lang="en-US" sz="5400">
            <a:solidFill>
              <a:srgbClr val="1F2544"/>
            </a:solidFill>
            <a:latin typeface="Footlight MT Light" panose="0204060206030A020304" pitchFamily="18" charset="0"/>
          </a:endParaRPr>
        </a:p>
      </xdr:txBody>
    </xdr:sp>
    <xdr:clientData/>
  </xdr:twoCellAnchor>
  <xdr:twoCellAnchor editAs="oneCell">
    <xdr:from>
      <xdr:col>3</xdr:col>
      <xdr:colOff>556261</xdr:colOff>
      <xdr:row>0</xdr:row>
      <xdr:rowOff>53340</xdr:rowOff>
    </xdr:from>
    <xdr:to>
      <xdr:col>4</xdr:col>
      <xdr:colOff>258257</xdr:colOff>
      <xdr:row>6</xdr:row>
      <xdr:rowOff>160020</xdr:rowOff>
    </xdr:to>
    <xdr:pic>
      <xdr:nvPicPr>
        <xdr:cNvPr id="4" name="Graphic 3" descr="A robot with a raised arm">
          <a:extLst>
            <a:ext uri="{FF2B5EF4-FFF2-40B4-BE49-F238E27FC236}">
              <a16:creationId xmlns:a16="http://schemas.microsoft.com/office/drawing/2014/main" id="{41671D38-828B-47B8-A4C5-9EE365620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67401" y="53340"/>
          <a:ext cx="1309816" cy="1211580"/>
        </a:xfrm>
        <a:prstGeom prst="rect">
          <a:avLst/>
        </a:prstGeom>
      </xdr:spPr>
    </xdr:pic>
    <xdr:clientData/>
  </xdr:twoCellAnchor>
  <xdr:twoCellAnchor editAs="oneCell">
    <xdr:from>
      <xdr:col>10</xdr:col>
      <xdr:colOff>454342</xdr:colOff>
      <xdr:row>2</xdr:row>
      <xdr:rowOff>99060</xdr:rowOff>
    </xdr:from>
    <xdr:to>
      <xdr:col>12</xdr:col>
      <xdr:colOff>728662</xdr:colOff>
      <xdr:row>12</xdr:row>
      <xdr:rowOff>182880</xdr:rowOff>
    </xdr:to>
    <xdr:pic>
      <xdr:nvPicPr>
        <xdr:cNvPr id="6" name="Graphic 5" descr="Graph and note paper pads with pencil">
          <a:extLst>
            <a:ext uri="{FF2B5EF4-FFF2-40B4-BE49-F238E27FC236}">
              <a16:creationId xmlns:a16="http://schemas.microsoft.com/office/drawing/2014/main" id="{FD1BC462-4983-431C-9072-02334F23A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1183302" y="464820"/>
          <a:ext cx="1927860" cy="1927860"/>
        </a:xfrm>
        <a:prstGeom prst="rect">
          <a:avLst/>
        </a:prstGeom>
      </xdr:spPr>
    </xdr:pic>
    <xdr:clientData/>
  </xdr:twoCellAnchor>
  <xdr:twoCellAnchor>
    <xdr:from>
      <xdr:col>1</xdr:col>
      <xdr:colOff>2790825</xdr:colOff>
      <xdr:row>11</xdr:row>
      <xdr:rowOff>85725</xdr:rowOff>
    </xdr:from>
    <xdr:to>
      <xdr:col>3</xdr:col>
      <xdr:colOff>0</xdr:colOff>
      <xdr:row>14</xdr:row>
      <xdr:rowOff>51955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2FA3E538-730D-4C52-BCA2-009D258FD537}"/>
            </a:ext>
          </a:extLst>
        </xdr:cNvPr>
        <xdr:cNvCxnSpPr/>
      </xdr:nvCxnSpPr>
      <xdr:spPr>
        <a:xfrm>
          <a:off x="4695825" y="2111952"/>
          <a:ext cx="613930" cy="558512"/>
        </a:xfrm>
        <a:prstGeom prst="bentConnector3">
          <a:avLst/>
        </a:prstGeom>
        <a:ln>
          <a:solidFill>
            <a:schemeClr val="bg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54134</xdr:colOff>
      <xdr:row>12</xdr:row>
      <xdr:rowOff>111370</xdr:rowOff>
    </xdr:from>
    <xdr:to>
      <xdr:col>9</xdr:col>
      <xdr:colOff>179640</xdr:colOff>
      <xdr:row>19</xdr:row>
      <xdr:rowOff>88614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559E9A6D-62B7-4058-BD08-D6FF066166CC}"/>
            </a:ext>
          </a:extLst>
        </xdr:cNvPr>
        <xdr:cNvGrpSpPr/>
      </xdr:nvGrpSpPr>
      <xdr:grpSpPr>
        <a:xfrm>
          <a:off x="7735094" y="2321170"/>
          <a:ext cx="2563906" cy="1402184"/>
          <a:chOff x="13904949" y="1869831"/>
          <a:chExt cx="2563906" cy="1384014"/>
        </a:xfrm>
      </xdr:grpSpPr>
      <xdr:sp macro="" textlink="$G$16">
        <xdr:nvSpPr>
          <xdr:cNvPr id="12" name="Flowchart: Punched Tape 11">
            <a:extLst>
              <a:ext uri="{FF2B5EF4-FFF2-40B4-BE49-F238E27FC236}">
                <a16:creationId xmlns:a16="http://schemas.microsoft.com/office/drawing/2014/main" id="{9F8CCD44-0933-40F2-9A5F-2DF73E5DC9DF}"/>
              </a:ext>
            </a:extLst>
          </xdr:cNvPr>
          <xdr:cNvSpPr/>
        </xdr:nvSpPr>
        <xdr:spPr>
          <a:xfrm>
            <a:off x="13910613" y="2190502"/>
            <a:ext cx="2558242" cy="1063343"/>
          </a:xfrm>
          <a:prstGeom prst="flowChartPunchedTape">
            <a:avLst/>
          </a:prstGeom>
          <a:solidFill>
            <a:srgbClr val="7F6000"/>
          </a:solidFill>
          <a:ln>
            <a:solidFill>
              <a:schemeClr val="tx1">
                <a:lumMod val="95000"/>
                <a:lumOff val="5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BFE8DFF6-AA0A-48CF-8943-9AF53623705A}" type="TxLink">
              <a:rPr lang="en-US" sz="2000" b="0" i="0" u="none" strike="noStrike">
                <a:solidFill>
                  <a:srgbClr val="161A30"/>
                </a:solidFill>
                <a:latin typeface="Eras Bold ITC" panose="020B0907030504020204" pitchFamily="34" charset="0"/>
                <a:ea typeface="Calibri"/>
                <a:cs typeface="Calibri"/>
              </a:rPr>
              <a:pPr algn="ctr"/>
              <a:t>satyam Raj $</a:t>
            </a:fld>
            <a:endParaRPr lang="en-US" sz="2000">
              <a:solidFill>
                <a:srgbClr val="161A30"/>
              </a:solidFill>
              <a:latin typeface="Eras Bold ITC" panose="020B0907030504020204" pitchFamily="34" charset="0"/>
            </a:endParaRPr>
          </a:p>
        </xdr:txBody>
      </xdr:sp>
      <xdr:sp macro="" textlink="">
        <xdr:nvSpPr>
          <xdr:cNvPr id="13" name="Oval 12">
            <a:extLst>
              <a:ext uri="{FF2B5EF4-FFF2-40B4-BE49-F238E27FC236}">
                <a16:creationId xmlns:a16="http://schemas.microsoft.com/office/drawing/2014/main" id="{9D28C8BB-5954-49AD-840F-39B3D06E14FC}"/>
              </a:ext>
            </a:extLst>
          </xdr:cNvPr>
          <xdr:cNvSpPr/>
        </xdr:nvSpPr>
        <xdr:spPr>
          <a:xfrm>
            <a:off x="13904949" y="1869831"/>
            <a:ext cx="1344708" cy="717081"/>
          </a:xfrm>
          <a:prstGeom prst="ellipse">
            <a:avLst/>
          </a:prstGeom>
          <a:solidFill>
            <a:srgbClr val="1F2544"/>
          </a:solidFill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latin typeface="Cooper Black" panose="0208090404030B020404" pitchFamily="18" charset="0"/>
              </a:rPr>
              <a:t>Top Donator</a:t>
            </a:r>
          </a:p>
        </xdr:txBody>
      </xdr:sp>
      <xdr:sp macro="" textlink="$I$16">
        <xdr:nvSpPr>
          <xdr:cNvPr id="15" name="TextBox 14">
            <a:extLst>
              <a:ext uri="{FF2B5EF4-FFF2-40B4-BE49-F238E27FC236}">
                <a16:creationId xmlns:a16="http://schemas.microsoft.com/office/drawing/2014/main" id="{014F50CB-0797-458A-9AA4-54D3235D3E30}"/>
              </a:ext>
            </a:extLst>
          </xdr:cNvPr>
          <xdr:cNvSpPr txBox="1"/>
        </xdr:nvSpPr>
        <xdr:spPr>
          <a:xfrm>
            <a:off x="15767539" y="2286000"/>
            <a:ext cx="650631" cy="240323"/>
          </a:xfrm>
          <a:prstGeom prst="rect">
            <a:avLst/>
          </a:prstGeom>
          <a:solidFill>
            <a:srgbClr val="7F6000"/>
          </a:solidFill>
          <a:ln w="9525" cmpd="sng">
            <a:noFill/>
          </a:ln>
          <a:effectLst/>
          <a:scene3d>
            <a:camera prst="orthographicFront">
              <a:rot lat="0" lon="0" rev="0"/>
            </a:camera>
            <a:lightRig rig="chilly" dir="t">
              <a:rot lat="0" lon="0" rev="18480000"/>
            </a:lightRig>
          </a:scene3d>
          <a:sp3d prstMaterial="clear">
            <a:bevelT h="63500"/>
          </a:sp3d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3812C910-535C-49E3-B3F8-0205321BD550}" type="TxLink">
              <a:rPr lang="en-US" sz="1100" b="0" i="0" u="none" strike="noStrike">
                <a:solidFill>
                  <a:schemeClr val="bg1"/>
                </a:solidFill>
                <a:latin typeface="Cascadia Code" panose="020B0609020000020004" pitchFamily="49" charset="0"/>
                <a:ea typeface="Cascadia Code" panose="020B0609020000020004" pitchFamily="49" charset="0"/>
                <a:cs typeface="Cascadia Code" panose="020B0609020000020004" pitchFamily="49" charset="0"/>
              </a:rPr>
              <a:pPr algn="ctr"/>
              <a:t>13862</a:t>
            </a:fld>
            <a:endParaRPr lang="en-US" sz="1100">
              <a:solidFill>
                <a:schemeClr val="bg1"/>
              </a:solidFill>
              <a:latin typeface="Cascadia Code" panose="020B0609020000020004" pitchFamily="49" charset="0"/>
              <a:ea typeface="Cascadia Code" panose="020B0609020000020004" pitchFamily="49" charset="0"/>
              <a:cs typeface="Cascadia Code" panose="020B0609020000020004" pitchFamily="49" charset="0"/>
            </a:endParaRPr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3E0BD623-A96F-4A92-82A1-42A4A95852C8}"/>
              </a:ext>
            </a:extLst>
          </xdr:cNvPr>
          <xdr:cNvSpPr txBox="1"/>
        </xdr:nvSpPr>
        <xdr:spPr>
          <a:xfrm>
            <a:off x="15157937" y="2356339"/>
            <a:ext cx="656493" cy="1113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800">
                <a:solidFill>
                  <a:schemeClr val="tx1"/>
                </a:solidFill>
                <a:latin typeface="Agency FB" panose="020B0503020202020204" pitchFamily="34" charset="0"/>
              </a:rPr>
              <a:t>Total Donation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266700</xdr:colOff>
      <xdr:row>1</xdr:row>
      <xdr:rowOff>144781</xdr:rowOff>
    </xdr:from>
    <xdr:to>
      <xdr:col>19</xdr:col>
      <xdr:colOff>205740</xdr:colOff>
      <xdr:row>17</xdr:row>
      <xdr:rowOff>114301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9E1A59C2-84F9-40E0-B9C3-78104A82E65F}"/>
            </a:ext>
          </a:extLst>
        </xdr:cNvPr>
        <xdr:cNvSpPr/>
      </xdr:nvSpPr>
      <xdr:spPr>
        <a:xfrm rot="184785">
          <a:off x="8237220" y="510541"/>
          <a:ext cx="4815840" cy="2895600"/>
        </a:xfrm>
        <a:prstGeom prst="cloudCallout">
          <a:avLst>
            <a:gd name="adj1" fmla="val -48206"/>
            <a:gd name="adj2" fmla="val 66974"/>
          </a:avLst>
        </a:prstGeom>
        <a:solidFill>
          <a:srgbClr val="1F254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400" b="1">
              <a:latin typeface="Kristen ITC" panose="03050502040202030202" pitchFamily="66" charset="0"/>
            </a:rPr>
            <a:t>Respected</a:t>
          </a:r>
          <a:r>
            <a:rPr lang="en-US" sz="4400" b="1" baseline="0">
              <a:latin typeface="Kristen ITC" panose="03050502040202030202" pitchFamily="66" charset="0"/>
            </a:rPr>
            <a:t> Members</a:t>
          </a:r>
          <a:endParaRPr lang="en-US" sz="4400" b="1">
            <a:latin typeface="Kristen ITC" panose="03050502040202030202" pitchFamily="66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224117</xdr:colOff>
      <xdr:row>5</xdr:row>
      <xdr:rowOff>8965</xdr:rowOff>
    </xdr:from>
    <xdr:to>
      <xdr:col>16</xdr:col>
      <xdr:colOff>0</xdr:colOff>
      <xdr:row>18</xdr:row>
      <xdr:rowOff>17928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88D3BFC1-610D-4E67-BEA8-F69D409E56DA}"/>
            </a:ext>
          </a:extLst>
        </xdr:cNvPr>
        <xdr:cNvSpPr/>
      </xdr:nvSpPr>
      <xdr:spPr>
        <a:xfrm>
          <a:off x="8014446" y="923365"/>
          <a:ext cx="3433483" cy="2375645"/>
        </a:xfrm>
        <a:prstGeom prst="wedgeRoundRectCallout">
          <a:avLst>
            <a:gd name="adj1" fmla="val -43723"/>
            <a:gd name="adj2" fmla="val 66442"/>
            <a:gd name="adj3" fmla="val 16667"/>
          </a:avLst>
        </a:prstGeom>
        <a:solidFill>
          <a:srgbClr val="7E255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4000">
              <a:solidFill>
                <a:srgbClr val="0D9276"/>
              </a:solidFill>
              <a:latin typeface="Ravie" panose="04040805050809020602" pitchFamily="82" charset="0"/>
            </a:rPr>
            <a:t>Raid</a:t>
          </a:r>
          <a:r>
            <a:rPr lang="en-US" sz="4000" baseline="0">
              <a:solidFill>
                <a:srgbClr val="0D9276"/>
              </a:solidFill>
              <a:latin typeface="Ravie" panose="04040805050809020602" pitchFamily="82" charset="0"/>
            </a:rPr>
            <a:t> Weekend Data</a:t>
          </a:r>
          <a:endParaRPr lang="en-US" sz="4000">
            <a:solidFill>
              <a:srgbClr val="0D9276"/>
            </a:solidFill>
            <a:latin typeface="Ravie" panose="04040805050809020602" pitchFamily="82" charset="0"/>
          </a:endParaRPr>
        </a:p>
      </xdr:txBody>
    </xdr:sp>
    <xdr:clientData/>
  </xdr:twoCellAnchor>
  <xdr:twoCellAnchor>
    <xdr:from>
      <xdr:col>19</xdr:col>
      <xdr:colOff>79787</xdr:colOff>
      <xdr:row>1</xdr:row>
      <xdr:rowOff>31375</xdr:rowOff>
    </xdr:from>
    <xdr:to>
      <xdr:col>21</xdr:col>
      <xdr:colOff>0</xdr:colOff>
      <xdr:row>9</xdr:row>
      <xdr:rowOff>156881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683C323C-EB21-49C3-AC53-5167C3E9AFAC}"/>
            </a:ext>
          </a:extLst>
        </xdr:cNvPr>
        <xdr:cNvGrpSpPr/>
      </xdr:nvGrpSpPr>
      <xdr:grpSpPr>
        <a:xfrm>
          <a:off x="11742869" y="228599"/>
          <a:ext cx="2430331" cy="1559858"/>
          <a:chOff x="7801983" y="1090108"/>
          <a:chExt cx="2106707" cy="1592131"/>
        </a:xfrm>
      </xdr:grpSpPr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C109F088-BCCA-4FCB-BEB4-FB58BACDD7C3}"/>
              </a:ext>
            </a:extLst>
          </xdr:cNvPr>
          <xdr:cNvGrpSpPr/>
        </xdr:nvGrpSpPr>
        <xdr:grpSpPr>
          <a:xfrm>
            <a:off x="7801983" y="1090108"/>
            <a:ext cx="2106707" cy="1592131"/>
            <a:chOff x="11672943" y="2446468"/>
            <a:chExt cx="2106707" cy="1592131"/>
          </a:xfrm>
        </xdr:grpSpPr>
        <xdr:sp macro="" textlink="R3">
          <xdr:nvSpPr>
            <xdr:cNvPr id="3" name="Oval 2">
              <a:extLst>
                <a:ext uri="{FF2B5EF4-FFF2-40B4-BE49-F238E27FC236}">
                  <a16:creationId xmlns:a16="http://schemas.microsoft.com/office/drawing/2014/main" id="{03068161-6104-4897-8751-003FA8258605}"/>
                </a:ext>
              </a:extLst>
            </xdr:cNvPr>
            <xdr:cNvSpPr/>
          </xdr:nvSpPr>
          <xdr:spPr>
            <a:xfrm>
              <a:off x="11672943" y="2446468"/>
              <a:ext cx="2106707" cy="1592131"/>
            </a:xfrm>
            <a:prstGeom prst="ellipse">
              <a:avLst/>
            </a:prstGeom>
            <a:solidFill>
              <a:srgbClr val="FFC000"/>
            </a:solidFill>
            <a:effectLst>
              <a:innerShdw blurRad="114300">
                <a:prstClr val="black"/>
              </a:inn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47649CB0-F71A-4CC4-8284-3E6FA5BC2949}" type="TxLink">
                <a:rPr lang="en-US" sz="6600" b="0" i="0" u="none" strike="noStrike">
                  <a:solidFill>
                    <a:srgbClr val="222B35"/>
                  </a:solidFill>
                  <a:latin typeface="Eras Demi ITC" panose="020B0805030504020804" pitchFamily="34" charset="0"/>
                  <a:ea typeface="Calibri"/>
                  <a:cs typeface="Calibri"/>
                </a:rPr>
                <a:pPr algn="ctr"/>
                <a:t>34</a:t>
              </a:fld>
              <a:endParaRPr lang="en-US" sz="6600">
                <a:solidFill>
                  <a:srgbClr val="222B35"/>
                </a:solidFill>
                <a:latin typeface="Eras Demi ITC" panose="020B0805030504020804" pitchFamily="34" charset="0"/>
              </a:endParaRPr>
            </a:p>
          </xdr:txBody>
        </xdr:sp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B35674D-0749-4BE0-8D42-48EF24C399C3}"/>
                </a:ext>
              </a:extLst>
            </xdr:cNvPr>
            <xdr:cNvSpPr txBox="1"/>
          </xdr:nvSpPr>
          <xdr:spPr>
            <a:xfrm>
              <a:off x="12069803" y="2628693"/>
              <a:ext cx="1308847" cy="22144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400" b="0" cap="none" spc="0">
                  <a:ln w="0"/>
                  <a:solidFill>
                    <a:srgbClr val="161A3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Berlin Sans FB" panose="020E0602020502020306" pitchFamily="34" charset="0"/>
                </a:rPr>
                <a:t>Active</a:t>
              </a:r>
              <a:r>
                <a:rPr lang="en-US" sz="1400" b="0" cap="none" spc="0" baseline="0">
                  <a:ln w="0"/>
                  <a:solidFill>
                    <a:srgbClr val="161A3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Berlin Sans FB" panose="020E0602020502020306" pitchFamily="34" charset="0"/>
                </a:rPr>
                <a:t> Players</a:t>
              </a:r>
              <a:endParaRPr lang="en-US" sz="1400" b="0" cap="none" spc="0">
                <a:ln w="0"/>
                <a:solidFill>
                  <a:srgbClr val="161A3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Berlin Sans FB" panose="020E0602020502020306" pitchFamily="34" charset="0"/>
              </a:endParaRPr>
            </a:p>
          </xdr:txBody>
        </xdr:sp>
      </xdr:grp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86573209-61E8-4CEC-9459-8C7FA8A9956E}"/>
              </a:ext>
            </a:extLst>
          </xdr:cNvPr>
          <xdr:cNvSpPr txBox="1"/>
        </xdr:nvSpPr>
        <xdr:spPr>
          <a:xfrm>
            <a:off x="8182983" y="2225488"/>
            <a:ext cx="1308847" cy="2214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0" cap="none" spc="0">
                <a:ln w="0"/>
                <a:solidFill>
                  <a:srgbClr val="C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Berlin Sans FB" panose="020E0602020502020306" pitchFamily="34" charset="0"/>
              </a:rPr>
              <a:t>Using Attacks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213360</xdr:colOff>
      <xdr:row>0</xdr:row>
      <xdr:rowOff>7620</xdr:rowOff>
    </xdr:from>
    <xdr:to>
      <xdr:col>19</xdr:col>
      <xdr:colOff>552450</xdr:colOff>
      <xdr:row>26</xdr:row>
      <xdr:rowOff>137160</xdr:rowOff>
    </xdr:to>
    <xdr:sp macro="" textlink="">
      <xdr:nvSpPr>
        <xdr:cNvPr id="2" name="Rectangle: Diagonal Corners Rounded 1">
          <a:extLst>
            <a:ext uri="{FF2B5EF4-FFF2-40B4-BE49-F238E27FC236}">
              <a16:creationId xmlns:a16="http://schemas.microsoft.com/office/drawing/2014/main" id="{124BDC06-EBE9-4C60-9406-40018A154BC6}"/>
            </a:ext>
          </a:extLst>
        </xdr:cNvPr>
        <xdr:cNvSpPr/>
      </xdr:nvSpPr>
      <xdr:spPr>
        <a:xfrm rot="5400000">
          <a:off x="9965055" y="1548765"/>
          <a:ext cx="5250180" cy="2167890"/>
        </a:xfrm>
        <a:prstGeom prst="round2DiagRect">
          <a:avLst/>
        </a:prstGeom>
        <a:solidFill>
          <a:srgbClr val="219C90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0">
              <a:latin typeface="Eras Demi ITC" panose="020B0805030504020804" pitchFamily="34" charset="0"/>
            </a:rPr>
            <a:t>Previous Wars Data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lan_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layers_Dat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War_dat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id_dat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CWL_data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evious_war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Clan Tag</v>
          </cell>
          <cell r="B1" t="str">
            <v>#V9J82LUC</v>
          </cell>
        </row>
        <row r="2">
          <cell r="A2" t="str">
            <v>Clan Name</v>
          </cell>
          <cell r="B2" t="str">
            <v>WarHurricanes</v>
          </cell>
        </row>
        <row r="3">
          <cell r="A3" t="str">
            <v>Clan Type</v>
          </cell>
          <cell r="B3" t="str">
            <v>open</v>
          </cell>
        </row>
        <row r="4">
          <cell r="A4" t="str">
            <v>Clan Description</v>
          </cell>
          <cell r="B4" t="str">
            <v>जय श्री राम 🚩                                                                                                                                          Recruiting Th16 with good attacking skills ✅</v>
          </cell>
        </row>
        <row r="5">
          <cell r="A5" t="str">
            <v>Location</v>
          </cell>
          <cell r="B5" t="str">
            <v>India</v>
          </cell>
        </row>
        <row r="6">
          <cell r="A6" t="str">
            <v>Clan Level</v>
          </cell>
          <cell r="B6">
            <v>17</v>
          </cell>
        </row>
        <row r="7">
          <cell r="A7" t="str">
            <v>Clan Points</v>
          </cell>
          <cell r="B7">
            <v>41604</v>
          </cell>
        </row>
        <row r="8">
          <cell r="A8" t="str">
            <v>Clan Builder Base Points</v>
          </cell>
          <cell r="B8">
            <v>38199</v>
          </cell>
        </row>
        <row r="9">
          <cell r="A9" t="str">
            <v>Clan Capital Points</v>
          </cell>
          <cell r="B9">
            <v>1413</v>
          </cell>
        </row>
        <row r="10">
          <cell r="A10" t="str">
            <v>War League</v>
          </cell>
          <cell r="B10" t="str">
            <v>Master League III</v>
          </cell>
        </row>
        <row r="11">
          <cell r="A11" t="str">
            <v>Capital League</v>
          </cell>
          <cell r="B11" t="str">
            <v>Gold League III</v>
          </cell>
        </row>
        <row r="12">
          <cell r="A12" t="str">
            <v>Required Trophies</v>
          </cell>
          <cell r="B12">
            <v>4000</v>
          </cell>
        </row>
        <row r="13">
          <cell r="A13" t="str">
            <v>War Frequency</v>
          </cell>
          <cell r="B13" t="str">
            <v>always</v>
          </cell>
        </row>
        <row r="14">
          <cell r="A14" t="str">
            <v>War Win Streak</v>
          </cell>
          <cell r="B14">
            <v>5</v>
          </cell>
        </row>
        <row r="15">
          <cell r="A15" t="str">
            <v>War Wins</v>
          </cell>
          <cell r="B15">
            <v>211</v>
          </cell>
        </row>
        <row r="16">
          <cell r="A16" t="str">
            <v>War Losses</v>
          </cell>
          <cell r="B16">
            <v>188</v>
          </cell>
        </row>
        <row r="17">
          <cell r="A17" t="str">
            <v>War Ties</v>
          </cell>
          <cell r="B17">
            <v>2</v>
          </cell>
        </row>
        <row r="18">
          <cell r="A18" t="str">
            <v>WarLog Public</v>
          </cell>
          <cell r="B18" t="b">
            <v>1</v>
          </cell>
        </row>
        <row r="19">
          <cell r="A19" t="str">
            <v>Total Members</v>
          </cell>
          <cell r="B19">
            <v>35</v>
          </cell>
        </row>
        <row r="20">
          <cell r="A20" t="str">
            <v>Clan Labels</v>
          </cell>
          <cell r="B20" t="str">
            <v>Clan Wars, Clan War League, Trophy Pushing</v>
          </cell>
        </row>
        <row r="21">
          <cell r="A21" t="str">
            <v>Chat Language</v>
          </cell>
          <cell r="B21" t="str">
            <v>English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>
            <v>20</v>
          </cell>
          <cell r="B2" t="str">
            <v>#98GLVQRLP</v>
          </cell>
          <cell r="C2" t="str">
            <v>#Ironman-3™</v>
          </cell>
          <cell r="D2" t="str">
            <v>member</v>
          </cell>
          <cell r="E2">
            <v>14</v>
          </cell>
          <cell r="F2">
            <v>200</v>
          </cell>
          <cell r="G2">
            <v>3181</v>
          </cell>
          <cell r="H2">
            <v>2974</v>
          </cell>
          <cell r="I2">
            <v>134</v>
          </cell>
          <cell r="J2">
            <v>0</v>
          </cell>
          <cell r="K2">
            <v>100</v>
          </cell>
        </row>
        <row r="3">
          <cell r="A3">
            <v>24</v>
          </cell>
          <cell r="B3" t="str">
            <v>#8Q20CJPRR</v>
          </cell>
          <cell r="C3" t="str">
            <v>ALOK</v>
          </cell>
          <cell r="D3" t="str">
            <v>elder</v>
          </cell>
          <cell r="E3">
            <v>16</v>
          </cell>
          <cell r="F3">
            <v>245</v>
          </cell>
          <cell r="G3">
            <v>2832</v>
          </cell>
          <cell r="H3">
            <v>4325</v>
          </cell>
          <cell r="I3">
            <v>0</v>
          </cell>
          <cell r="J3">
            <v>0</v>
          </cell>
          <cell r="K3">
            <v>100</v>
          </cell>
        </row>
        <row r="4">
          <cell r="A4">
            <v>4</v>
          </cell>
          <cell r="B4" t="str">
            <v>#22QCPVUGL</v>
          </cell>
          <cell r="C4" t="str">
            <v>ayyoob</v>
          </cell>
          <cell r="D4" t="str">
            <v>elder</v>
          </cell>
          <cell r="E4">
            <v>16</v>
          </cell>
          <cell r="F4">
            <v>261</v>
          </cell>
          <cell r="G4">
            <v>5403</v>
          </cell>
          <cell r="H4">
            <v>4282</v>
          </cell>
          <cell r="I4">
            <v>186</v>
          </cell>
          <cell r="J4">
            <v>853</v>
          </cell>
          <cell r="K4">
            <v>21.81</v>
          </cell>
        </row>
        <row r="5">
          <cell r="A5">
            <v>17</v>
          </cell>
          <cell r="B5" t="str">
            <v>#9PVP0PURY</v>
          </cell>
          <cell r="C5" t="str">
            <v>DADDYPOOL</v>
          </cell>
          <cell r="D5" t="str">
            <v>coLeader</v>
          </cell>
          <cell r="E5">
            <v>16</v>
          </cell>
          <cell r="F5">
            <v>238</v>
          </cell>
          <cell r="G5">
            <v>4232</v>
          </cell>
          <cell r="H5">
            <v>4542</v>
          </cell>
          <cell r="I5">
            <v>1241</v>
          </cell>
          <cell r="J5">
            <v>1213</v>
          </cell>
          <cell r="K5">
            <v>100</v>
          </cell>
        </row>
        <row r="6">
          <cell r="A6">
            <v>2</v>
          </cell>
          <cell r="B6" t="str">
            <v>#9YVG90CUU</v>
          </cell>
          <cell r="C6" t="str">
            <v>Dhrxv</v>
          </cell>
          <cell r="D6" t="str">
            <v>elder</v>
          </cell>
          <cell r="E6">
            <v>16</v>
          </cell>
          <cell r="F6">
            <v>223</v>
          </cell>
          <cell r="G6">
            <v>5615</v>
          </cell>
          <cell r="H6">
            <v>4336</v>
          </cell>
          <cell r="I6">
            <v>2175</v>
          </cell>
          <cell r="J6">
            <v>6724</v>
          </cell>
          <cell r="K6">
            <v>32.35</v>
          </cell>
        </row>
        <row r="7">
          <cell r="A7">
            <v>11</v>
          </cell>
          <cell r="B7" t="str">
            <v>#LJ8J928JJ</v>
          </cell>
          <cell r="C7" t="str">
            <v>Dimpu</v>
          </cell>
          <cell r="D7" t="str">
            <v>elder</v>
          </cell>
          <cell r="E7">
            <v>16</v>
          </cell>
          <cell r="F7">
            <v>225</v>
          </cell>
          <cell r="G7">
            <v>4884</v>
          </cell>
          <cell r="H7">
            <v>3061</v>
          </cell>
          <cell r="I7">
            <v>1289</v>
          </cell>
          <cell r="J7">
            <v>1917</v>
          </cell>
          <cell r="K7">
            <v>67.239999999999995</v>
          </cell>
        </row>
        <row r="8">
          <cell r="A8">
            <v>32</v>
          </cell>
          <cell r="B8" t="str">
            <v>#P8GCYJ8LV</v>
          </cell>
          <cell r="C8" t="str">
            <v>eustass_kidd</v>
          </cell>
          <cell r="D8" t="str">
            <v>member</v>
          </cell>
          <cell r="E8">
            <v>15</v>
          </cell>
          <cell r="F8">
            <v>122</v>
          </cell>
          <cell r="G8">
            <v>2230</v>
          </cell>
          <cell r="H8">
            <v>1991</v>
          </cell>
          <cell r="I8">
            <v>6150</v>
          </cell>
          <cell r="J8">
            <v>1333</v>
          </cell>
          <cell r="K8">
            <v>100</v>
          </cell>
        </row>
        <row r="9">
          <cell r="A9">
            <v>30</v>
          </cell>
          <cell r="B9" t="str">
            <v>#8UJQQ9CQC</v>
          </cell>
          <cell r="C9" t="str">
            <v>GAURAVP</v>
          </cell>
          <cell r="D9" t="str">
            <v>elder</v>
          </cell>
          <cell r="E9">
            <v>16</v>
          </cell>
          <cell r="F9">
            <v>215</v>
          </cell>
          <cell r="G9">
            <v>2355</v>
          </cell>
          <cell r="H9">
            <v>3017</v>
          </cell>
          <cell r="I9">
            <v>0</v>
          </cell>
          <cell r="J9">
            <v>0</v>
          </cell>
          <cell r="K9">
            <v>100</v>
          </cell>
        </row>
        <row r="10">
          <cell r="A10">
            <v>22</v>
          </cell>
          <cell r="B10" t="str">
            <v>#Q0YJCCUGV</v>
          </cell>
          <cell r="C10" t="str">
            <v>GHOST</v>
          </cell>
          <cell r="D10" t="str">
            <v>member</v>
          </cell>
          <cell r="E10">
            <v>16</v>
          </cell>
          <cell r="F10">
            <v>195</v>
          </cell>
          <cell r="G10">
            <v>2880</v>
          </cell>
          <cell r="H10">
            <v>2474</v>
          </cell>
          <cell r="I10">
            <v>3736</v>
          </cell>
          <cell r="J10">
            <v>577</v>
          </cell>
          <cell r="K10">
            <v>100</v>
          </cell>
        </row>
        <row r="11">
          <cell r="A11">
            <v>35</v>
          </cell>
          <cell r="B11" t="str">
            <v>#Q202Y0PLQ</v>
          </cell>
          <cell r="C11" t="str">
            <v>Harshu♠️</v>
          </cell>
          <cell r="D11" t="str">
            <v>member</v>
          </cell>
          <cell r="E11">
            <v>10</v>
          </cell>
          <cell r="F11">
            <v>85</v>
          </cell>
          <cell r="G11">
            <v>1206</v>
          </cell>
          <cell r="H11">
            <v>905</v>
          </cell>
          <cell r="I11">
            <v>0</v>
          </cell>
          <cell r="J11">
            <v>0</v>
          </cell>
          <cell r="K11">
            <v>100</v>
          </cell>
        </row>
        <row r="12">
          <cell r="A12">
            <v>13</v>
          </cell>
          <cell r="B12" t="str">
            <v>#L2L2Q0CC0</v>
          </cell>
          <cell r="C12" t="str">
            <v>HIRO</v>
          </cell>
          <cell r="D12" t="str">
            <v>elder</v>
          </cell>
          <cell r="E12">
            <v>16</v>
          </cell>
          <cell r="F12">
            <v>241</v>
          </cell>
          <cell r="G12">
            <v>4825</v>
          </cell>
          <cell r="H12">
            <v>3906</v>
          </cell>
          <cell r="I12">
            <v>1694</v>
          </cell>
          <cell r="J12">
            <v>3061</v>
          </cell>
          <cell r="K12">
            <v>55.34</v>
          </cell>
        </row>
        <row r="13">
          <cell r="A13">
            <v>23</v>
          </cell>
          <cell r="B13" t="str">
            <v>#RVPPV0QV</v>
          </cell>
          <cell r="C13" t="str">
            <v>Invictus</v>
          </cell>
          <cell r="D13" t="str">
            <v>elder</v>
          </cell>
          <cell r="E13">
            <v>15</v>
          </cell>
          <cell r="F13">
            <v>224</v>
          </cell>
          <cell r="G13">
            <v>2849</v>
          </cell>
          <cell r="H13">
            <v>4921</v>
          </cell>
          <cell r="I13">
            <v>0</v>
          </cell>
          <cell r="J13">
            <v>0</v>
          </cell>
          <cell r="K13">
            <v>100</v>
          </cell>
        </row>
        <row r="14">
          <cell r="A14">
            <v>18</v>
          </cell>
          <cell r="B14" t="str">
            <v>#9Y2JPYR29</v>
          </cell>
          <cell r="C14" t="str">
            <v>Iron mann</v>
          </cell>
          <cell r="D14" t="str">
            <v>elder</v>
          </cell>
          <cell r="E14">
            <v>15</v>
          </cell>
          <cell r="F14">
            <v>244</v>
          </cell>
          <cell r="G14">
            <v>4227</v>
          </cell>
          <cell r="H14">
            <v>4746</v>
          </cell>
          <cell r="I14">
            <v>443</v>
          </cell>
          <cell r="J14">
            <v>0</v>
          </cell>
          <cell r="K14">
            <v>100</v>
          </cell>
        </row>
        <row r="15">
          <cell r="A15">
            <v>31</v>
          </cell>
          <cell r="B15" t="str">
            <v>#29GGRVGC2</v>
          </cell>
          <cell r="C15" t="str">
            <v>MASTER MAYANK</v>
          </cell>
          <cell r="D15" t="str">
            <v>coLeader</v>
          </cell>
          <cell r="E15">
            <v>15</v>
          </cell>
          <cell r="F15">
            <v>228</v>
          </cell>
          <cell r="G15">
            <v>2253</v>
          </cell>
          <cell r="H15">
            <v>5138</v>
          </cell>
          <cell r="I15">
            <v>0</v>
          </cell>
          <cell r="J15">
            <v>282</v>
          </cell>
          <cell r="K15">
            <v>0</v>
          </cell>
        </row>
        <row r="16">
          <cell r="A16">
            <v>28</v>
          </cell>
          <cell r="B16" t="str">
            <v>#PPQR2YQJC</v>
          </cell>
          <cell r="C16" t="str">
            <v>MASTER MAYANK 3</v>
          </cell>
          <cell r="D16" t="str">
            <v>member</v>
          </cell>
          <cell r="E16">
            <v>14</v>
          </cell>
          <cell r="F16">
            <v>188</v>
          </cell>
          <cell r="G16">
            <v>2462</v>
          </cell>
          <cell r="H16">
            <v>3588</v>
          </cell>
          <cell r="I16">
            <v>0</v>
          </cell>
          <cell r="J16">
            <v>0</v>
          </cell>
          <cell r="K16">
            <v>100</v>
          </cell>
        </row>
        <row r="17">
          <cell r="A17">
            <v>1</v>
          </cell>
          <cell r="B17" t="str">
            <v>#2LRPC8U0Q</v>
          </cell>
          <cell r="C17" t="str">
            <v>MaTiaS</v>
          </cell>
          <cell r="D17" t="str">
            <v>leader</v>
          </cell>
          <cell r="E17">
            <v>16</v>
          </cell>
          <cell r="F17">
            <v>226</v>
          </cell>
          <cell r="G17">
            <v>5875</v>
          </cell>
          <cell r="H17">
            <v>2346</v>
          </cell>
          <cell r="I17">
            <v>9910</v>
          </cell>
          <cell r="J17">
            <v>14666</v>
          </cell>
          <cell r="K17">
            <v>67.569999999999993</v>
          </cell>
        </row>
        <row r="18">
          <cell r="A18">
            <v>3</v>
          </cell>
          <cell r="B18" t="str">
            <v>#LVLVCU0JP</v>
          </cell>
          <cell r="C18" t="str">
            <v>New Gabber Boy</v>
          </cell>
          <cell r="D18" t="str">
            <v>elder</v>
          </cell>
          <cell r="E18">
            <v>15</v>
          </cell>
          <cell r="F18">
            <v>242</v>
          </cell>
          <cell r="G18">
            <v>5428</v>
          </cell>
          <cell r="H18">
            <v>4901</v>
          </cell>
          <cell r="I18">
            <v>1159</v>
          </cell>
          <cell r="J18">
            <v>4231</v>
          </cell>
          <cell r="K18">
            <v>27.39</v>
          </cell>
        </row>
        <row r="19">
          <cell r="A19">
            <v>7</v>
          </cell>
          <cell r="B19" t="str">
            <v>#PV2VY8U8Y</v>
          </cell>
          <cell r="C19" t="str">
            <v>Prince</v>
          </cell>
          <cell r="D19" t="str">
            <v>elder</v>
          </cell>
          <cell r="E19">
            <v>16</v>
          </cell>
          <cell r="F19">
            <v>257</v>
          </cell>
          <cell r="G19">
            <v>5076</v>
          </cell>
          <cell r="H19">
            <v>4243</v>
          </cell>
          <cell r="I19">
            <v>5688</v>
          </cell>
          <cell r="J19">
            <v>6391</v>
          </cell>
          <cell r="K19">
            <v>89</v>
          </cell>
        </row>
        <row r="20">
          <cell r="A20">
            <v>14</v>
          </cell>
          <cell r="B20" t="str">
            <v>#PY2LYC8RQ</v>
          </cell>
          <cell r="C20" t="str">
            <v>Rao RAHUL Yadav</v>
          </cell>
          <cell r="D20" t="str">
            <v>elder</v>
          </cell>
          <cell r="E20">
            <v>15</v>
          </cell>
          <cell r="F20">
            <v>223</v>
          </cell>
          <cell r="G20">
            <v>4795</v>
          </cell>
          <cell r="H20">
            <v>3143</v>
          </cell>
          <cell r="I20">
            <v>40</v>
          </cell>
          <cell r="J20">
            <v>1811</v>
          </cell>
          <cell r="K20">
            <v>2.21</v>
          </cell>
        </row>
        <row r="21">
          <cell r="A21">
            <v>6</v>
          </cell>
          <cell r="B21" t="str">
            <v>#P0QYRL09V</v>
          </cell>
          <cell r="C21" t="str">
            <v>RDX</v>
          </cell>
          <cell r="D21" t="str">
            <v>member</v>
          </cell>
          <cell r="E21">
            <v>14</v>
          </cell>
          <cell r="F21">
            <v>192</v>
          </cell>
          <cell r="G21">
            <v>5239</v>
          </cell>
          <cell r="H21">
            <v>2925</v>
          </cell>
          <cell r="I21">
            <v>4184</v>
          </cell>
          <cell r="J21">
            <v>3423</v>
          </cell>
          <cell r="K21">
            <v>100</v>
          </cell>
        </row>
        <row r="22">
          <cell r="A22">
            <v>9</v>
          </cell>
          <cell r="B22" t="str">
            <v>#8LRURLP</v>
          </cell>
          <cell r="C22" t="str">
            <v>rishi</v>
          </cell>
          <cell r="D22" t="str">
            <v>coLeader</v>
          </cell>
          <cell r="E22">
            <v>16</v>
          </cell>
          <cell r="F22">
            <v>261</v>
          </cell>
          <cell r="G22">
            <v>5006</v>
          </cell>
          <cell r="H22">
            <v>4375</v>
          </cell>
          <cell r="I22">
            <v>2076</v>
          </cell>
          <cell r="J22">
            <v>1842</v>
          </cell>
          <cell r="K22">
            <v>100</v>
          </cell>
        </row>
        <row r="23">
          <cell r="A23">
            <v>10</v>
          </cell>
          <cell r="B23" t="str">
            <v>#LC2QRQ88G</v>
          </cell>
          <cell r="C23" t="str">
            <v>rishi raj</v>
          </cell>
          <cell r="D23" t="str">
            <v>member</v>
          </cell>
          <cell r="E23">
            <v>15</v>
          </cell>
          <cell r="F23">
            <v>219</v>
          </cell>
          <cell r="G23">
            <v>4976</v>
          </cell>
          <cell r="H23">
            <v>3203</v>
          </cell>
          <cell r="I23">
            <v>278</v>
          </cell>
          <cell r="J23">
            <v>580</v>
          </cell>
          <cell r="K23">
            <v>47.93</v>
          </cell>
        </row>
        <row r="24">
          <cell r="A24">
            <v>5</v>
          </cell>
          <cell r="B24" t="str">
            <v>#LV9QL9C0Y</v>
          </cell>
          <cell r="C24" t="str">
            <v>satyam Raj $</v>
          </cell>
          <cell r="D24" t="str">
            <v>coLeader</v>
          </cell>
          <cell r="E24">
            <v>15</v>
          </cell>
          <cell r="F24">
            <v>231</v>
          </cell>
          <cell r="G24">
            <v>5396</v>
          </cell>
          <cell r="H24">
            <v>5141</v>
          </cell>
          <cell r="I24">
            <v>13862</v>
          </cell>
          <cell r="J24">
            <v>166</v>
          </cell>
          <cell r="K24">
            <v>100</v>
          </cell>
        </row>
        <row r="25">
          <cell r="A25">
            <v>16</v>
          </cell>
          <cell r="B25" t="str">
            <v>#9YQUUVQ2P</v>
          </cell>
          <cell r="C25" t="str">
            <v>SOMAY</v>
          </cell>
          <cell r="D25" t="str">
            <v>member</v>
          </cell>
          <cell r="E25">
            <v>13</v>
          </cell>
          <cell r="F25">
            <v>169</v>
          </cell>
          <cell r="G25">
            <v>4395</v>
          </cell>
          <cell r="H25">
            <v>2913</v>
          </cell>
          <cell r="I25">
            <v>191</v>
          </cell>
          <cell r="J25">
            <v>864</v>
          </cell>
          <cell r="K25">
            <v>22.11</v>
          </cell>
        </row>
        <row r="26">
          <cell r="A26">
            <v>27</v>
          </cell>
          <cell r="B26" t="str">
            <v>#2RVUPULYC</v>
          </cell>
          <cell r="C26" t="str">
            <v>SOURABH</v>
          </cell>
          <cell r="D26" t="str">
            <v>coLeader</v>
          </cell>
          <cell r="E26">
            <v>16</v>
          </cell>
          <cell r="F26">
            <v>235</v>
          </cell>
          <cell r="G26">
            <v>2551</v>
          </cell>
          <cell r="H26">
            <v>4360</v>
          </cell>
          <cell r="I26">
            <v>699</v>
          </cell>
          <cell r="J26">
            <v>1181</v>
          </cell>
          <cell r="K26">
            <v>59.19</v>
          </cell>
        </row>
        <row r="27">
          <cell r="A27">
            <v>19</v>
          </cell>
          <cell r="B27" t="str">
            <v>#8YURVGQ0V</v>
          </cell>
          <cell r="C27" t="str">
            <v>Sumder</v>
          </cell>
          <cell r="D27" t="str">
            <v>member</v>
          </cell>
          <cell r="E27">
            <v>13</v>
          </cell>
          <cell r="F27">
            <v>176</v>
          </cell>
          <cell r="G27">
            <v>3417</v>
          </cell>
          <cell r="H27">
            <v>3045</v>
          </cell>
          <cell r="I27">
            <v>287</v>
          </cell>
          <cell r="J27">
            <v>846</v>
          </cell>
          <cell r="K27">
            <v>33.92</v>
          </cell>
        </row>
        <row r="28">
          <cell r="A28">
            <v>26</v>
          </cell>
          <cell r="B28" t="str">
            <v>#LPRCC9UQV</v>
          </cell>
          <cell r="C28" t="str">
            <v>The beast</v>
          </cell>
          <cell r="D28" t="str">
            <v>elder</v>
          </cell>
          <cell r="E28">
            <v>13</v>
          </cell>
          <cell r="F28">
            <v>186</v>
          </cell>
          <cell r="G28">
            <v>2592</v>
          </cell>
          <cell r="H28">
            <v>2126</v>
          </cell>
          <cell r="I28">
            <v>13685</v>
          </cell>
          <cell r="J28">
            <v>180</v>
          </cell>
          <cell r="K28">
            <v>100</v>
          </cell>
        </row>
        <row r="29">
          <cell r="A29">
            <v>29</v>
          </cell>
          <cell r="B29" t="str">
            <v>#PG8CPPQGC</v>
          </cell>
          <cell r="C29" t="str">
            <v>The Gladiator</v>
          </cell>
          <cell r="D29" t="str">
            <v>member</v>
          </cell>
          <cell r="E29">
            <v>15</v>
          </cell>
          <cell r="F29">
            <v>182</v>
          </cell>
          <cell r="G29">
            <v>2412</v>
          </cell>
          <cell r="H29">
            <v>2526</v>
          </cell>
          <cell r="I29">
            <v>93</v>
          </cell>
          <cell r="J29">
            <v>1491</v>
          </cell>
          <cell r="K29">
            <v>6.24</v>
          </cell>
        </row>
        <row r="30">
          <cell r="A30">
            <v>25</v>
          </cell>
          <cell r="B30" t="str">
            <v>#8G0QYU8JJ</v>
          </cell>
          <cell r="C30" t="str">
            <v>TheAMIT</v>
          </cell>
          <cell r="D30" t="str">
            <v>coLeader</v>
          </cell>
          <cell r="E30">
            <v>16</v>
          </cell>
          <cell r="F30">
            <v>251</v>
          </cell>
          <cell r="G30">
            <v>2633</v>
          </cell>
          <cell r="H30">
            <v>5033</v>
          </cell>
          <cell r="I30">
            <v>2747</v>
          </cell>
          <cell r="J30">
            <v>848</v>
          </cell>
          <cell r="K30">
            <v>100</v>
          </cell>
        </row>
        <row r="31">
          <cell r="A31">
            <v>34</v>
          </cell>
          <cell r="B31" t="str">
            <v>#8QGJ08YCR</v>
          </cell>
          <cell r="C31" t="str">
            <v>TheAMIT05</v>
          </cell>
          <cell r="D31" t="str">
            <v>member</v>
          </cell>
          <cell r="E31">
            <v>11</v>
          </cell>
          <cell r="F31">
            <v>176</v>
          </cell>
          <cell r="G31">
            <v>2048</v>
          </cell>
          <cell r="H31">
            <v>2707</v>
          </cell>
          <cell r="I31">
            <v>4</v>
          </cell>
          <cell r="J31">
            <v>504</v>
          </cell>
          <cell r="K31">
            <v>0.79</v>
          </cell>
        </row>
        <row r="32">
          <cell r="A32">
            <v>21</v>
          </cell>
          <cell r="B32" t="str">
            <v>#P0RPLPYLL</v>
          </cell>
          <cell r="C32" t="str">
            <v>TRUST NOBODY</v>
          </cell>
          <cell r="D32" t="str">
            <v>elder</v>
          </cell>
          <cell r="E32">
            <v>16</v>
          </cell>
          <cell r="F32">
            <v>223</v>
          </cell>
          <cell r="G32">
            <v>3108</v>
          </cell>
          <cell r="H32">
            <v>3889</v>
          </cell>
          <cell r="I32">
            <v>0</v>
          </cell>
          <cell r="J32">
            <v>332</v>
          </cell>
          <cell r="K32">
            <v>0</v>
          </cell>
        </row>
        <row r="33">
          <cell r="A33">
            <v>8</v>
          </cell>
          <cell r="B33" t="str">
            <v>#PY9LUQCGJ</v>
          </cell>
          <cell r="C33" t="str">
            <v>Vikas</v>
          </cell>
          <cell r="D33" t="str">
            <v>elder</v>
          </cell>
          <cell r="E33">
            <v>16</v>
          </cell>
          <cell r="F33">
            <v>258</v>
          </cell>
          <cell r="G33">
            <v>5062</v>
          </cell>
          <cell r="H33">
            <v>4602</v>
          </cell>
          <cell r="I33">
            <v>6090</v>
          </cell>
          <cell r="J33">
            <v>6444</v>
          </cell>
          <cell r="K33">
            <v>94.51</v>
          </cell>
        </row>
        <row r="34">
          <cell r="A34">
            <v>15</v>
          </cell>
          <cell r="B34" t="str">
            <v>#8JU9RUPYR</v>
          </cell>
          <cell r="C34" t="str">
            <v>XOKANTA</v>
          </cell>
          <cell r="D34" t="str">
            <v>elder</v>
          </cell>
          <cell r="E34">
            <v>16</v>
          </cell>
          <cell r="F34">
            <v>227</v>
          </cell>
          <cell r="G34">
            <v>4715</v>
          </cell>
          <cell r="H34">
            <v>4174</v>
          </cell>
          <cell r="I34">
            <v>1102</v>
          </cell>
          <cell r="J34">
            <v>2030</v>
          </cell>
          <cell r="K34">
            <v>54.29</v>
          </cell>
        </row>
        <row r="35">
          <cell r="A35">
            <v>12</v>
          </cell>
          <cell r="B35" t="str">
            <v>#LL8098L0</v>
          </cell>
          <cell r="C35" t="str">
            <v>yogi</v>
          </cell>
          <cell r="D35" t="str">
            <v>elder</v>
          </cell>
          <cell r="E35">
            <v>16</v>
          </cell>
          <cell r="F35">
            <v>236</v>
          </cell>
          <cell r="G35">
            <v>4880</v>
          </cell>
          <cell r="H35">
            <v>3537</v>
          </cell>
          <cell r="I35">
            <v>978</v>
          </cell>
          <cell r="J35">
            <v>1714</v>
          </cell>
          <cell r="K35">
            <v>57.06</v>
          </cell>
        </row>
        <row r="36">
          <cell r="A36">
            <v>33</v>
          </cell>
          <cell r="B36" t="str">
            <v>#QCCVRLPGL</v>
          </cell>
          <cell r="C36" t="str">
            <v>♥️ACE♥️</v>
          </cell>
          <cell r="D36" t="str">
            <v>member</v>
          </cell>
          <cell r="E36">
            <v>11</v>
          </cell>
          <cell r="F36">
            <v>118</v>
          </cell>
          <cell r="G36">
            <v>2177</v>
          </cell>
          <cell r="H36">
            <v>2664</v>
          </cell>
          <cell r="I36">
            <v>9</v>
          </cell>
          <cell r="J36">
            <v>601</v>
          </cell>
          <cell r="K36">
            <v>1.5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Tag</v>
          </cell>
          <cell r="B1" t="str">
            <v>Name</v>
          </cell>
          <cell r="C1" t="str">
            <v>2024-07-09 Attack 1 Stars</v>
          </cell>
          <cell r="D1" t="str">
            <v>2024-07-09 Attack 1 DP</v>
          </cell>
          <cell r="E1" t="str">
            <v>2024-07-09 Attack 2 Stars</v>
          </cell>
          <cell r="F1" t="str">
            <v>2024-07-09 Attack 2 DP</v>
          </cell>
          <cell r="G1" t="str">
            <v>2024-07-11 Attack 1 Stars</v>
          </cell>
          <cell r="H1" t="str">
            <v>2024-07-11 Attack 1 DP</v>
          </cell>
          <cell r="I1" t="str">
            <v>2024-07-11 Attack 2 Stars</v>
          </cell>
          <cell r="J1" t="str">
            <v>2024-07-11 Attack 2 DP</v>
          </cell>
          <cell r="K1" t="str">
            <v>2024-07-13 Attack 1 Stars</v>
          </cell>
          <cell r="L1" t="str">
            <v>2024-07-13 Attack 1 DP</v>
          </cell>
          <cell r="M1" t="str">
            <v>2024-07-13 Attack 2 Stars</v>
          </cell>
          <cell r="N1" t="str">
            <v>2024-07-13 Attack 2 DP</v>
          </cell>
          <cell r="O1" t="str">
            <v>2024-07-15 Attack 1 Stars</v>
          </cell>
          <cell r="P1" t="str">
            <v>2024-07-15 Attack 1 DP</v>
          </cell>
          <cell r="Q1" t="str">
            <v>2024-07-15 Attack 2 Stars</v>
          </cell>
          <cell r="R1" t="str">
            <v>2024-07-15 Attack 2 DP</v>
          </cell>
          <cell r="S1" t="str">
            <v>2024-07-17 Attack 1 Stars</v>
          </cell>
          <cell r="T1" t="str">
            <v>2024-07-17 Attack 1 DP</v>
          </cell>
          <cell r="U1" t="str">
            <v>2024-07-17 Attack 2 Stars</v>
          </cell>
          <cell r="V1" t="str">
            <v>2024-07-17 Attack 2 DP</v>
          </cell>
        </row>
        <row r="2">
          <cell r="A2" t="str">
            <v>#98GLVQRLP</v>
          </cell>
          <cell r="B2" t="str">
            <v>#Ironman-3™</v>
          </cell>
          <cell r="C2">
            <v>3</v>
          </cell>
          <cell r="D2">
            <v>100</v>
          </cell>
          <cell r="E2">
            <v>3</v>
          </cell>
          <cell r="F2">
            <v>100</v>
          </cell>
          <cell r="O2">
            <v>2</v>
          </cell>
          <cell r="P2">
            <v>95</v>
          </cell>
          <cell r="Q2">
            <v>3</v>
          </cell>
          <cell r="R2">
            <v>100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</row>
        <row r="3">
          <cell r="A3" t="str">
            <v>#8Q20CJPRR</v>
          </cell>
          <cell r="B3" t="str">
            <v>ALOK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</row>
        <row r="4">
          <cell r="A4" t="str">
            <v>#22QCPVUGL</v>
          </cell>
          <cell r="B4" t="str">
            <v>ayyoob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K4">
            <v>3</v>
          </cell>
          <cell r="L4">
            <v>100</v>
          </cell>
          <cell r="M4">
            <v>2</v>
          </cell>
          <cell r="N4">
            <v>69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2</v>
          </cell>
          <cell r="T4">
            <v>94</v>
          </cell>
          <cell r="U4">
            <v>0</v>
          </cell>
          <cell r="V4">
            <v>0</v>
          </cell>
        </row>
        <row r="5">
          <cell r="A5" t="str">
            <v>#9PVP0PURY</v>
          </cell>
          <cell r="B5" t="str">
            <v>DADDYPOOL</v>
          </cell>
          <cell r="C5">
            <v>3</v>
          </cell>
          <cell r="D5">
            <v>100</v>
          </cell>
          <cell r="E5">
            <v>3</v>
          </cell>
          <cell r="F5">
            <v>100</v>
          </cell>
          <cell r="G5">
            <v>1</v>
          </cell>
          <cell r="H5">
            <v>52</v>
          </cell>
          <cell r="I5">
            <v>1</v>
          </cell>
          <cell r="J5">
            <v>54</v>
          </cell>
          <cell r="K5">
            <v>2</v>
          </cell>
          <cell r="L5">
            <v>95</v>
          </cell>
          <cell r="M5">
            <v>3</v>
          </cell>
          <cell r="N5">
            <v>100</v>
          </cell>
          <cell r="O5">
            <v>2</v>
          </cell>
          <cell r="P5">
            <v>55</v>
          </cell>
          <cell r="Q5">
            <v>1</v>
          </cell>
          <cell r="R5">
            <v>6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</row>
        <row r="6">
          <cell r="A6" t="str">
            <v>#9YVG90CUU</v>
          </cell>
          <cell r="B6" t="str">
            <v>Dhrxv</v>
          </cell>
          <cell r="C6">
            <v>3</v>
          </cell>
          <cell r="D6">
            <v>100</v>
          </cell>
          <cell r="E6">
            <v>2</v>
          </cell>
          <cell r="F6">
            <v>97</v>
          </cell>
          <cell r="G6">
            <v>3</v>
          </cell>
          <cell r="H6">
            <v>100</v>
          </cell>
          <cell r="I6">
            <v>2</v>
          </cell>
          <cell r="J6">
            <v>99</v>
          </cell>
          <cell r="K6">
            <v>2</v>
          </cell>
          <cell r="L6">
            <v>95</v>
          </cell>
          <cell r="M6">
            <v>2</v>
          </cell>
          <cell r="N6">
            <v>98</v>
          </cell>
          <cell r="O6">
            <v>3</v>
          </cell>
          <cell r="P6">
            <v>100</v>
          </cell>
          <cell r="Q6">
            <v>3</v>
          </cell>
          <cell r="R6">
            <v>100</v>
          </cell>
          <cell r="S6">
            <v>3</v>
          </cell>
          <cell r="T6">
            <v>100</v>
          </cell>
          <cell r="U6">
            <v>1</v>
          </cell>
          <cell r="V6">
            <v>94</v>
          </cell>
        </row>
        <row r="7">
          <cell r="A7" t="str">
            <v>#LJ8J928JJ</v>
          </cell>
          <cell r="B7" t="str">
            <v>Dimpu</v>
          </cell>
          <cell r="C7">
            <v>1</v>
          </cell>
          <cell r="D7">
            <v>98</v>
          </cell>
          <cell r="E7">
            <v>3</v>
          </cell>
          <cell r="F7">
            <v>100</v>
          </cell>
          <cell r="G7">
            <v>3</v>
          </cell>
          <cell r="H7">
            <v>100</v>
          </cell>
          <cell r="I7">
            <v>3</v>
          </cell>
          <cell r="J7">
            <v>100</v>
          </cell>
          <cell r="K7">
            <v>3</v>
          </cell>
          <cell r="L7">
            <v>100</v>
          </cell>
          <cell r="M7">
            <v>3</v>
          </cell>
          <cell r="N7">
            <v>100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</row>
        <row r="8">
          <cell r="A8" t="str">
            <v>#P8GCYJ8LV</v>
          </cell>
          <cell r="B8" t="str">
            <v>eustass_kidd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K8">
            <v>3</v>
          </cell>
          <cell r="L8">
            <v>100</v>
          </cell>
          <cell r="M8">
            <v>3</v>
          </cell>
          <cell r="N8">
            <v>100</v>
          </cell>
          <cell r="O8">
            <v>2</v>
          </cell>
          <cell r="P8">
            <v>95</v>
          </cell>
          <cell r="Q8">
            <v>3</v>
          </cell>
          <cell r="R8">
            <v>100</v>
          </cell>
          <cell r="S8">
            <v>3</v>
          </cell>
          <cell r="T8">
            <v>100</v>
          </cell>
          <cell r="U8">
            <v>3</v>
          </cell>
          <cell r="V8">
            <v>100</v>
          </cell>
        </row>
        <row r="9">
          <cell r="A9" t="str">
            <v>#Q0YJCCUGV</v>
          </cell>
          <cell r="B9" t="str">
            <v>GHOST</v>
          </cell>
          <cell r="C9">
            <v>3</v>
          </cell>
          <cell r="D9">
            <v>100</v>
          </cell>
          <cell r="E9">
            <v>3</v>
          </cell>
          <cell r="F9">
            <v>100</v>
          </cell>
          <cell r="G9">
            <v>1</v>
          </cell>
          <cell r="H9">
            <v>7</v>
          </cell>
          <cell r="I9">
            <v>1</v>
          </cell>
          <cell r="J9">
            <v>7</v>
          </cell>
          <cell r="K9">
            <v>3</v>
          </cell>
          <cell r="L9">
            <v>100</v>
          </cell>
          <cell r="M9">
            <v>1</v>
          </cell>
          <cell r="N9">
            <v>8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</row>
        <row r="10">
          <cell r="A10" t="str">
            <v>#L2L2Q0CC0</v>
          </cell>
          <cell r="B10" t="str">
            <v>HIRO</v>
          </cell>
          <cell r="C10">
            <v>1</v>
          </cell>
          <cell r="D10">
            <v>84</v>
          </cell>
          <cell r="E10">
            <v>2</v>
          </cell>
          <cell r="F10">
            <v>96</v>
          </cell>
          <cell r="G10">
            <v>3</v>
          </cell>
          <cell r="H10">
            <v>100</v>
          </cell>
          <cell r="I10">
            <v>3</v>
          </cell>
          <cell r="J10">
            <v>100</v>
          </cell>
          <cell r="K10">
            <v>3</v>
          </cell>
          <cell r="L10">
            <v>100</v>
          </cell>
          <cell r="M10">
            <v>3</v>
          </cell>
          <cell r="N10">
            <v>100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</row>
        <row r="11">
          <cell r="A11" t="str">
            <v>#RVPPV0QV</v>
          </cell>
          <cell r="B11" t="str">
            <v>Invictus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3</v>
          </cell>
          <cell r="H11">
            <v>100</v>
          </cell>
          <cell r="I11">
            <v>3</v>
          </cell>
          <cell r="J11">
            <v>100</v>
          </cell>
          <cell r="K11">
            <v>3</v>
          </cell>
          <cell r="L11">
            <v>100</v>
          </cell>
          <cell r="M11">
            <v>3</v>
          </cell>
          <cell r="N11">
            <v>100</v>
          </cell>
          <cell r="O11">
            <v>3</v>
          </cell>
          <cell r="P11">
            <v>100</v>
          </cell>
          <cell r="Q11">
            <v>3</v>
          </cell>
          <cell r="R11">
            <v>100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A12" t="str">
            <v>#9Y2JPYR29</v>
          </cell>
          <cell r="B12" t="str">
            <v>Iron mann</v>
          </cell>
          <cell r="C12">
            <v>3</v>
          </cell>
          <cell r="D12">
            <v>100</v>
          </cell>
          <cell r="E12">
            <v>3</v>
          </cell>
          <cell r="F12">
            <v>100</v>
          </cell>
          <cell r="G12">
            <v>3</v>
          </cell>
          <cell r="H12">
            <v>100</v>
          </cell>
          <cell r="I12">
            <v>0</v>
          </cell>
          <cell r="J12">
            <v>0</v>
          </cell>
          <cell r="K12">
            <v>3</v>
          </cell>
          <cell r="L12">
            <v>100</v>
          </cell>
          <cell r="M12">
            <v>3</v>
          </cell>
          <cell r="N12">
            <v>100</v>
          </cell>
          <cell r="O12">
            <v>3</v>
          </cell>
          <cell r="P12">
            <v>100</v>
          </cell>
          <cell r="Q12">
            <v>3</v>
          </cell>
          <cell r="R12">
            <v>100</v>
          </cell>
          <cell r="S12">
            <v>3</v>
          </cell>
          <cell r="T12">
            <v>100</v>
          </cell>
          <cell r="U12">
            <v>3</v>
          </cell>
          <cell r="V12">
            <v>100</v>
          </cell>
        </row>
        <row r="13">
          <cell r="A13" t="str">
            <v>#29GGRVGC2</v>
          </cell>
          <cell r="B13" t="str">
            <v>MASTER MAYANK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3</v>
          </cell>
          <cell r="H13">
            <v>100</v>
          </cell>
          <cell r="I13">
            <v>3</v>
          </cell>
          <cell r="J13">
            <v>100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3</v>
          </cell>
          <cell r="P13">
            <v>100</v>
          </cell>
          <cell r="Q13">
            <v>1</v>
          </cell>
          <cell r="R13">
            <v>30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A14" t="str">
            <v>#PPQR2YQJC</v>
          </cell>
          <cell r="B14" t="str">
            <v>MASTER MAYANK 3</v>
          </cell>
          <cell r="K14">
            <v>1</v>
          </cell>
          <cell r="L14">
            <v>12</v>
          </cell>
          <cell r="M14">
            <v>1</v>
          </cell>
          <cell r="N14">
            <v>6</v>
          </cell>
          <cell r="O14">
            <v>1</v>
          </cell>
          <cell r="P14">
            <v>5</v>
          </cell>
          <cell r="Q14">
            <v>1</v>
          </cell>
          <cell r="R14">
            <v>4</v>
          </cell>
          <cell r="S14">
            <v>3</v>
          </cell>
          <cell r="T14">
            <v>100</v>
          </cell>
          <cell r="U14">
            <v>3</v>
          </cell>
          <cell r="V14">
            <v>100</v>
          </cell>
        </row>
        <row r="15">
          <cell r="A15" t="str">
            <v>#2LRPC8U0Q</v>
          </cell>
          <cell r="B15" t="str">
            <v>MaTiaS</v>
          </cell>
          <cell r="C15">
            <v>3</v>
          </cell>
          <cell r="D15">
            <v>100</v>
          </cell>
          <cell r="E15">
            <v>2</v>
          </cell>
          <cell r="F15">
            <v>62</v>
          </cell>
          <cell r="G15">
            <v>2</v>
          </cell>
          <cell r="H15">
            <v>78</v>
          </cell>
          <cell r="I15">
            <v>3</v>
          </cell>
          <cell r="J15">
            <v>100</v>
          </cell>
          <cell r="K15">
            <v>2</v>
          </cell>
          <cell r="L15">
            <v>94</v>
          </cell>
          <cell r="M15">
            <v>3</v>
          </cell>
          <cell r="N15">
            <v>100</v>
          </cell>
          <cell r="O15">
            <v>3</v>
          </cell>
          <cell r="P15">
            <v>100</v>
          </cell>
          <cell r="Q15">
            <v>3</v>
          </cell>
          <cell r="R15">
            <v>100</v>
          </cell>
          <cell r="S15">
            <v>2</v>
          </cell>
          <cell r="T15">
            <v>87</v>
          </cell>
          <cell r="U15">
            <v>0</v>
          </cell>
          <cell r="V15">
            <v>0</v>
          </cell>
        </row>
        <row r="16">
          <cell r="A16" t="str">
            <v>#LVLVCU0JP</v>
          </cell>
          <cell r="B16" t="str">
            <v>New Gabber Boy</v>
          </cell>
          <cell r="C16">
            <v>3</v>
          </cell>
          <cell r="D16">
            <v>100</v>
          </cell>
          <cell r="E16">
            <v>3</v>
          </cell>
          <cell r="F16">
            <v>100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2</v>
          </cell>
          <cell r="L16">
            <v>99</v>
          </cell>
          <cell r="M16">
            <v>2</v>
          </cell>
          <cell r="N16">
            <v>67</v>
          </cell>
          <cell r="O16">
            <v>3</v>
          </cell>
          <cell r="P16">
            <v>100</v>
          </cell>
          <cell r="Q16">
            <v>3</v>
          </cell>
          <cell r="R16">
            <v>100</v>
          </cell>
          <cell r="S16">
            <v>3</v>
          </cell>
          <cell r="T16">
            <v>100</v>
          </cell>
          <cell r="U16">
            <v>0</v>
          </cell>
          <cell r="V16">
            <v>0</v>
          </cell>
        </row>
        <row r="17">
          <cell r="A17" t="str">
            <v>#PV2VY8U8Y</v>
          </cell>
          <cell r="B17" t="str">
            <v>Prince</v>
          </cell>
          <cell r="C17">
            <v>3</v>
          </cell>
          <cell r="D17">
            <v>100</v>
          </cell>
          <cell r="E17">
            <v>3</v>
          </cell>
          <cell r="F17">
            <v>100</v>
          </cell>
          <cell r="G17">
            <v>3</v>
          </cell>
          <cell r="H17">
            <v>100</v>
          </cell>
          <cell r="I17">
            <v>1</v>
          </cell>
          <cell r="J17">
            <v>96</v>
          </cell>
          <cell r="K17">
            <v>2</v>
          </cell>
          <cell r="L17">
            <v>94</v>
          </cell>
          <cell r="M17">
            <v>1</v>
          </cell>
          <cell r="N17">
            <v>83</v>
          </cell>
          <cell r="O17">
            <v>3</v>
          </cell>
          <cell r="P17">
            <v>100</v>
          </cell>
          <cell r="Q17">
            <v>2</v>
          </cell>
          <cell r="R17">
            <v>94</v>
          </cell>
          <cell r="S17">
            <v>1</v>
          </cell>
          <cell r="T17">
            <v>73</v>
          </cell>
          <cell r="U17">
            <v>3</v>
          </cell>
          <cell r="V17">
            <v>100</v>
          </cell>
        </row>
        <row r="18">
          <cell r="A18" t="str">
            <v>#PY2LYC8RQ</v>
          </cell>
          <cell r="B18" t="str">
            <v>Rao RAHUL Yadav</v>
          </cell>
          <cell r="C18">
            <v>3</v>
          </cell>
          <cell r="D18">
            <v>100</v>
          </cell>
          <cell r="E18">
            <v>3</v>
          </cell>
          <cell r="F18">
            <v>100</v>
          </cell>
          <cell r="G18">
            <v>3</v>
          </cell>
          <cell r="H18">
            <v>100</v>
          </cell>
          <cell r="I18">
            <v>2</v>
          </cell>
          <cell r="J18">
            <v>79</v>
          </cell>
          <cell r="K18">
            <v>2</v>
          </cell>
          <cell r="L18">
            <v>96</v>
          </cell>
          <cell r="M18">
            <v>3</v>
          </cell>
          <cell r="N18">
            <v>100</v>
          </cell>
          <cell r="O18">
            <v>3</v>
          </cell>
          <cell r="P18">
            <v>100</v>
          </cell>
          <cell r="Q18">
            <v>3</v>
          </cell>
          <cell r="R18">
            <v>100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A19" t="str">
            <v>#P0QYRL09V</v>
          </cell>
          <cell r="B19" t="str">
            <v>RDX</v>
          </cell>
          <cell r="C19">
            <v>1</v>
          </cell>
          <cell r="D19">
            <v>62</v>
          </cell>
          <cell r="E19">
            <v>2</v>
          </cell>
          <cell r="F19">
            <v>65</v>
          </cell>
          <cell r="G19">
            <v>3</v>
          </cell>
          <cell r="H19">
            <v>100</v>
          </cell>
          <cell r="I19">
            <v>1</v>
          </cell>
          <cell r="J19">
            <v>89</v>
          </cell>
          <cell r="K19">
            <v>3</v>
          </cell>
          <cell r="L19">
            <v>100</v>
          </cell>
          <cell r="M19">
            <v>3</v>
          </cell>
          <cell r="N19">
            <v>100</v>
          </cell>
          <cell r="O19">
            <v>3</v>
          </cell>
          <cell r="P19">
            <v>100</v>
          </cell>
          <cell r="Q19">
            <v>3</v>
          </cell>
          <cell r="R19">
            <v>100</v>
          </cell>
          <cell r="S19">
            <v>3</v>
          </cell>
          <cell r="T19">
            <v>100</v>
          </cell>
          <cell r="U19">
            <v>2</v>
          </cell>
          <cell r="V19">
            <v>94</v>
          </cell>
        </row>
        <row r="20">
          <cell r="A20" t="str">
            <v>#8LRURLP</v>
          </cell>
          <cell r="B20" t="str">
            <v>rishi</v>
          </cell>
          <cell r="C20">
            <v>2</v>
          </cell>
          <cell r="D20">
            <v>79</v>
          </cell>
          <cell r="E20">
            <v>3</v>
          </cell>
          <cell r="F20">
            <v>100</v>
          </cell>
          <cell r="G20">
            <v>3</v>
          </cell>
          <cell r="H20">
            <v>100</v>
          </cell>
          <cell r="I20">
            <v>2</v>
          </cell>
          <cell r="J20">
            <v>70</v>
          </cell>
          <cell r="K20">
            <v>3</v>
          </cell>
          <cell r="L20">
            <v>100</v>
          </cell>
          <cell r="M20">
            <v>3</v>
          </cell>
          <cell r="N20">
            <v>100</v>
          </cell>
          <cell r="O20">
            <v>3</v>
          </cell>
          <cell r="P20">
            <v>100</v>
          </cell>
          <cell r="Q20">
            <v>3</v>
          </cell>
          <cell r="R20">
            <v>100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A21" t="str">
            <v>#LC2QRQ88G</v>
          </cell>
          <cell r="B21" t="str">
            <v>rishi raj</v>
          </cell>
          <cell r="K21">
            <v>3</v>
          </cell>
          <cell r="L21">
            <v>100</v>
          </cell>
          <cell r="M21">
            <v>3</v>
          </cell>
          <cell r="N21">
            <v>100</v>
          </cell>
          <cell r="O21">
            <v>3</v>
          </cell>
          <cell r="P21">
            <v>100</v>
          </cell>
          <cell r="Q21">
            <v>3</v>
          </cell>
          <cell r="R21">
            <v>100</v>
          </cell>
          <cell r="S21">
            <v>3</v>
          </cell>
          <cell r="T21">
            <v>100</v>
          </cell>
          <cell r="U21">
            <v>3</v>
          </cell>
          <cell r="V21">
            <v>100</v>
          </cell>
        </row>
        <row r="22">
          <cell r="A22" t="str">
            <v>#LV9QL9C0Y</v>
          </cell>
          <cell r="B22" t="str">
            <v>satyam Raj $</v>
          </cell>
          <cell r="C22">
            <v>2</v>
          </cell>
          <cell r="D22">
            <v>82</v>
          </cell>
          <cell r="E22">
            <v>3</v>
          </cell>
          <cell r="F22">
            <v>100</v>
          </cell>
          <cell r="G22">
            <v>3</v>
          </cell>
          <cell r="H22">
            <v>100</v>
          </cell>
          <cell r="I22">
            <v>3</v>
          </cell>
          <cell r="J22">
            <v>100</v>
          </cell>
          <cell r="K22">
            <v>3</v>
          </cell>
          <cell r="L22">
            <v>100</v>
          </cell>
          <cell r="M22">
            <v>2</v>
          </cell>
          <cell r="N22">
            <v>85</v>
          </cell>
          <cell r="O22">
            <v>3</v>
          </cell>
          <cell r="P22">
            <v>100</v>
          </cell>
          <cell r="Q22">
            <v>3</v>
          </cell>
          <cell r="R22">
            <v>100</v>
          </cell>
          <cell r="S22">
            <v>2</v>
          </cell>
          <cell r="T22">
            <v>68</v>
          </cell>
          <cell r="U22">
            <v>2</v>
          </cell>
          <cell r="V22">
            <v>98</v>
          </cell>
        </row>
        <row r="23">
          <cell r="A23" t="str">
            <v>#9YQUUVQ2P</v>
          </cell>
          <cell r="B23" t="str">
            <v>SOMAY</v>
          </cell>
          <cell r="C23">
            <v>3</v>
          </cell>
          <cell r="D23">
            <v>100</v>
          </cell>
          <cell r="E23">
            <v>3</v>
          </cell>
          <cell r="F23">
            <v>100</v>
          </cell>
          <cell r="G23">
            <v>3</v>
          </cell>
          <cell r="H23">
            <v>100</v>
          </cell>
          <cell r="I23">
            <v>0</v>
          </cell>
          <cell r="J23">
            <v>0</v>
          </cell>
          <cell r="K23">
            <v>3</v>
          </cell>
          <cell r="L23">
            <v>100</v>
          </cell>
          <cell r="M23">
            <v>1</v>
          </cell>
          <cell r="N23">
            <v>72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A24" t="str">
            <v>#2RVUPULYC</v>
          </cell>
          <cell r="B24" t="str">
            <v>SOURABH</v>
          </cell>
          <cell r="C24">
            <v>2</v>
          </cell>
          <cell r="D24">
            <v>89</v>
          </cell>
          <cell r="E24">
            <v>3</v>
          </cell>
          <cell r="F24">
            <v>100</v>
          </cell>
          <cell r="G24">
            <v>3</v>
          </cell>
          <cell r="H24">
            <v>100</v>
          </cell>
          <cell r="I24">
            <v>3</v>
          </cell>
          <cell r="J24">
            <v>100</v>
          </cell>
          <cell r="K24">
            <v>3</v>
          </cell>
          <cell r="L24">
            <v>100</v>
          </cell>
          <cell r="M24">
            <v>2</v>
          </cell>
          <cell r="N24">
            <v>96</v>
          </cell>
          <cell r="O24">
            <v>3</v>
          </cell>
          <cell r="P24">
            <v>100</v>
          </cell>
          <cell r="Q24">
            <v>3</v>
          </cell>
          <cell r="R24">
            <v>100</v>
          </cell>
          <cell r="S24">
            <v>3</v>
          </cell>
          <cell r="T24">
            <v>100</v>
          </cell>
          <cell r="U24">
            <v>0</v>
          </cell>
          <cell r="V24">
            <v>0</v>
          </cell>
        </row>
        <row r="25">
          <cell r="A25" t="str">
            <v>#LPYV2G22J</v>
          </cell>
          <cell r="B25" t="str">
            <v>Spy Arjun YT</v>
          </cell>
          <cell r="C25">
            <v>2</v>
          </cell>
          <cell r="D25">
            <v>64</v>
          </cell>
          <cell r="E25">
            <v>2</v>
          </cell>
          <cell r="F25">
            <v>71</v>
          </cell>
          <cell r="G25">
            <v>2</v>
          </cell>
          <cell r="H25">
            <v>80</v>
          </cell>
          <cell r="I25">
            <v>2</v>
          </cell>
          <cell r="J25">
            <v>90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A26" t="str">
            <v>#LPRCC9UQV</v>
          </cell>
          <cell r="B26" t="str">
            <v>The beast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A27" t="str">
            <v>#PG8CPPQGC</v>
          </cell>
          <cell r="B27" t="str">
            <v>The Gladiator</v>
          </cell>
          <cell r="C27">
            <v>3</v>
          </cell>
          <cell r="D27">
            <v>100</v>
          </cell>
          <cell r="E27">
            <v>3</v>
          </cell>
          <cell r="F27">
            <v>100</v>
          </cell>
          <cell r="G27">
            <v>3</v>
          </cell>
          <cell r="H27">
            <v>100</v>
          </cell>
          <cell r="I27">
            <v>1</v>
          </cell>
          <cell r="J27">
            <v>64</v>
          </cell>
          <cell r="K27">
            <v>3</v>
          </cell>
          <cell r="L27">
            <v>100</v>
          </cell>
          <cell r="M27">
            <v>3</v>
          </cell>
          <cell r="N27">
            <v>100</v>
          </cell>
          <cell r="O27">
            <v>2</v>
          </cell>
          <cell r="P27">
            <v>77</v>
          </cell>
          <cell r="Q27">
            <v>2</v>
          </cell>
          <cell r="R27">
            <v>62</v>
          </cell>
          <cell r="S27">
            <v>2</v>
          </cell>
          <cell r="T27">
            <v>89</v>
          </cell>
          <cell r="U27">
            <v>0</v>
          </cell>
          <cell r="V27">
            <v>0</v>
          </cell>
        </row>
        <row r="28">
          <cell r="A28" t="str">
            <v>#8G0QYU8JJ</v>
          </cell>
          <cell r="B28" t="str">
            <v>TheAMIT</v>
          </cell>
          <cell r="C28">
            <v>2</v>
          </cell>
          <cell r="D28">
            <v>53</v>
          </cell>
          <cell r="E28">
            <v>2</v>
          </cell>
          <cell r="F28">
            <v>60</v>
          </cell>
          <cell r="G28">
            <v>1</v>
          </cell>
          <cell r="H28">
            <v>10</v>
          </cell>
          <cell r="I28">
            <v>1</v>
          </cell>
          <cell r="J28">
            <v>13</v>
          </cell>
          <cell r="K28">
            <v>2</v>
          </cell>
          <cell r="L28">
            <v>75</v>
          </cell>
          <cell r="M28">
            <v>2</v>
          </cell>
          <cell r="N28">
            <v>91</v>
          </cell>
          <cell r="O28">
            <v>3</v>
          </cell>
          <cell r="P28">
            <v>100</v>
          </cell>
          <cell r="Q28">
            <v>1</v>
          </cell>
          <cell r="R28">
            <v>4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A29" t="str">
            <v>#P0RPLPYLL</v>
          </cell>
          <cell r="B29" t="str">
            <v>TRUST NOBODY</v>
          </cell>
          <cell r="C29">
            <v>2</v>
          </cell>
          <cell r="D29">
            <v>89</v>
          </cell>
          <cell r="E29">
            <v>3</v>
          </cell>
          <cell r="F29">
            <v>100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3</v>
          </cell>
          <cell r="L29">
            <v>100</v>
          </cell>
          <cell r="M29">
            <v>0</v>
          </cell>
          <cell r="N29">
            <v>3</v>
          </cell>
          <cell r="O29">
            <v>1</v>
          </cell>
          <cell r="P29">
            <v>17</v>
          </cell>
          <cell r="Q29">
            <v>1</v>
          </cell>
          <cell r="R29">
            <v>50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A30" t="str">
            <v>#PY9LUQCGJ</v>
          </cell>
          <cell r="B30" t="str">
            <v>Vikas</v>
          </cell>
          <cell r="C30">
            <v>2</v>
          </cell>
          <cell r="D30">
            <v>90</v>
          </cell>
          <cell r="E30">
            <v>2</v>
          </cell>
          <cell r="F30">
            <v>81</v>
          </cell>
          <cell r="G30">
            <v>3</v>
          </cell>
          <cell r="H30">
            <v>100</v>
          </cell>
          <cell r="I30">
            <v>3</v>
          </cell>
          <cell r="J30">
            <v>100</v>
          </cell>
          <cell r="K30">
            <v>1</v>
          </cell>
          <cell r="L30">
            <v>97</v>
          </cell>
          <cell r="M30">
            <v>2</v>
          </cell>
          <cell r="N30">
            <v>89</v>
          </cell>
          <cell r="O30">
            <v>3</v>
          </cell>
          <cell r="P30">
            <v>100</v>
          </cell>
          <cell r="Q30">
            <v>3</v>
          </cell>
          <cell r="R30">
            <v>100</v>
          </cell>
          <cell r="S30">
            <v>2</v>
          </cell>
          <cell r="T30">
            <v>92</v>
          </cell>
          <cell r="U30">
            <v>2</v>
          </cell>
          <cell r="V30">
            <v>94</v>
          </cell>
        </row>
        <row r="31">
          <cell r="A31" t="str">
            <v>#8JU9RUPYR</v>
          </cell>
          <cell r="B31" t="str">
            <v>XOKANTA</v>
          </cell>
          <cell r="C31">
            <v>3</v>
          </cell>
          <cell r="D31">
            <v>100</v>
          </cell>
          <cell r="E31">
            <v>3</v>
          </cell>
          <cell r="F31">
            <v>100</v>
          </cell>
          <cell r="G31">
            <v>3</v>
          </cell>
          <cell r="H31">
            <v>100</v>
          </cell>
          <cell r="I31">
            <v>3</v>
          </cell>
          <cell r="J31">
            <v>100</v>
          </cell>
          <cell r="K31">
            <v>3</v>
          </cell>
          <cell r="L31">
            <v>100</v>
          </cell>
          <cell r="M31">
            <v>2</v>
          </cell>
          <cell r="N31">
            <v>95</v>
          </cell>
          <cell r="O31">
            <v>3</v>
          </cell>
          <cell r="P31">
            <v>100</v>
          </cell>
          <cell r="Q31">
            <v>3</v>
          </cell>
          <cell r="R31">
            <v>100</v>
          </cell>
          <cell r="S31">
            <v>2</v>
          </cell>
          <cell r="T31">
            <v>84</v>
          </cell>
          <cell r="U31">
            <v>1</v>
          </cell>
          <cell r="V31">
            <v>81</v>
          </cell>
        </row>
        <row r="32">
          <cell r="A32" t="str">
            <v>#LL8098L0</v>
          </cell>
          <cell r="B32" t="str">
            <v>yogi</v>
          </cell>
          <cell r="C32">
            <v>2</v>
          </cell>
          <cell r="D32">
            <v>86</v>
          </cell>
          <cell r="E32">
            <v>3</v>
          </cell>
          <cell r="F32">
            <v>100</v>
          </cell>
          <cell r="G32">
            <v>3</v>
          </cell>
          <cell r="H32">
            <v>100</v>
          </cell>
          <cell r="I32">
            <v>3</v>
          </cell>
          <cell r="J32">
            <v>100</v>
          </cell>
          <cell r="K32">
            <v>3</v>
          </cell>
          <cell r="L32">
            <v>100</v>
          </cell>
          <cell r="M32">
            <v>3</v>
          </cell>
          <cell r="N32">
            <v>100</v>
          </cell>
          <cell r="O32">
            <v>3</v>
          </cell>
          <cell r="P32">
            <v>100</v>
          </cell>
          <cell r="Q32">
            <v>3</v>
          </cell>
          <cell r="R32">
            <v>100</v>
          </cell>
          <cell r="S32">
            <v>2</v>
          </cell>
          <cell r="T32">
            <v>79</v>
          </cell>
          <cell r="U32">
            <v>0</v>
          </cell>
          <cell r="V32">
            <v>0</v>
          </cell>
        </row>
        <row r="33">
          <cell r="A33" t="str">
            <v>#P02808J2L</v>
          </cell>
          <cell r="B33" t="str">
            <v>ķîņğ ámíř</v>
          </cell>
          <cell r="K33">
            <v>1</v>
          </cell>
          <cell r="L33">
            <v>64</v>
          </cell>
          <cell r="M33">
            <v>2</v>
          </cell>
          <cell r="N33">
            <v>68</v>
          </cell>
          <cell r="O33">
            <v>1</v>
          </cell>
          <cell r="P33">
            <v>39</v>
          </cell>
          <cell r="Q33">
            <v>1</v>
          </cell>
          <cell r="R33">
            <v>45</v>
          </cell>
        </row>
        <row r="34">
          <cell r="A34" t="str">
            <v>#QCCVRLPGL</v>
          </cell>
          <cell r="B34" t="str">
            <v>♥️ACE♥️</v>
          </cell>
          <cell r="C34">
            <v>3</v>
          </cell>
          <cell r="D34">
            <v>100</v>
          </cell>
          <cell r="E34">
            <v>3</v>
          </cell>
          <cell r="F34">
            <v>100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</row>
        <row r="35">
          <cell r="A35" t="str">
            <v>#90CQ2QYRR</v>
          </cell>
          <cell r="B35" t="str">
            <v>✨CLASHER✨ROHAN✨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Player Tag</v>
          </cell>
          <cell r="B1" t="str">
            <v>Player Name</v>
          </cell>
          <cell r="C1" t="str">
            <v>Week: 27</v>
          </cell>
          <cell r="D1" t="str">
            <v>Week: 28</v>
          </cell>
          <cell r="E1" t="str">
            <v>Week: 29</v>
          </cell>
        </row>
        <row r="2">
          <cell r="A2" t="str">
            <v>#98GLVQRLP</v>
          </cell>
          <cell r="B2" t="str">
            <v>#Ironman-3™</v>
          </cell>
          <cell r="C2">
            <v>1</v>
          </cell>
          <cell r="D2">
            <v>6</v>
          </cell>
        </row>
        <row r="3">
          <cell r="A3" t="str">
            <v>#8Q20CJPRR</v>
          </cell>
          <cell r="B3" t="str">
            <v>ALOK</v>
          </cell>
          <cell r="D3">
            <v>6</v>
          </cell>
        </row>
        <row r="4">
          <cell r="A4" t="str">
            <v>#22QCPVUGL</v>
          </cell>
          <cell r="B4" t="str">
            <v>ayyoob</v>
          </cell>
          <cell r="C4">
            <v>6</v>
          </cell>
          <cell r="D4">
            <v>6</v>
          </cell>
        </row>
        <row r="5">
          <cell r="A5" t="str">
            <v>#9PVP0PURY</v>
          </cell>
          <cell r="B5" t="str">
            <v>DADDYPOOL</v>
          </cell>
          <cell r="C5">
            <v>6</v>
          </cell>
          <cell r="D5">
            <v>6</v>
          </cell>
        </row>
        <row r="6">
          <cell r="A6" t="str">
            <v>#9YVG90CUU</v>
          </cell>
          <cell r="B6" t="str">
            <v>Dhrxv</v>
          </cell>
          <cell r="C6">
            <v>6</v>
          </cell>
          <cell r="D6">
            <v>6</v>
          </cell>
          <cell r="E6">
            <v>1</v>
          </cell>
        </row>
        <row r="7">
          <cell r="A7" t="str">
            <v>#LJ8J928JJ</v>
          </cell>
          <cell r="B7" t="str">
            <v>Dimpu</v>
          </cell>
          <cell r="C7">
            <v>6</v>
          </cell>
          <cell r="D7">
            <v>6</v>
          </cell>
        </row>
        <row r="8">
          <cell r="A8" t="str">
            <v>#P8GCYJ8LV</v>
          </cell>
          <cell r="B8" t="str">
            <v>eustass_kidd</v>
          </cell>
          <cell r="C8">
            <v>6</v>
          </cell>
          <cell r="D8">
            <v>6</v>
          </cell>
        </row>
        <row r="9">
          <cell r="A9" t="str">
            <v>#8UJQQ9CQC</v>
          </cell>
          <cell r="B9" t="str">
            <v>GAURAVP</v>
          </cell>
          <cell r="C9">
            <v>5</v>
          </cell>
        </row>
        <row r="10">
          <cell r="A10" t="str">
            <v>#Q0YJCCUGV</v>
          </cell>
          <cell r="B10" t="str">
            <v>GHOST</v>
          </cell>
          <cell r="C10">
            <v>6</v>
          </cell>
          <cell r="D10">
            <v>6</v>
          </cell>
        </row>
        <row r="11">
          <cell r="A11" t="str">
            <v>#L2L2Q0CC0</v>
          </cell>
          <cell r="B11" t="str">
            <v>HIRO</v>
          </cell>
          <cell r="C11">
            <v>6</v>
          </cell>
          <cell r="D11">
            <v>6</v>
          </cell>
        </row>
        <row r="12">
          <cell r="A12" t="str">
            <v>#RVPPV0QV</v>
          </cell>
          <cell r="B12" t="str">
            <v>Invictus</v>
          </cell>
          <cell r="C12">
            <v>6</v>
          </cell>
          <cell r="D12">
            <v>6</v>
          </cell>
        </row>
        <row r="13">
          <cell r="A13" t="str">
            <v>#9Y2JPYR29</v>
          </cell>
          <cell r="B13" t="str">
            <v>Iron mann</v>
          </cell>
          <cell r="C13">
            <v>6</v>
          </cell>
          <cell r="D13">
            <v>6</v>
          </cell>
        </row>
        <row r="14">
          <cell r="A14" t="str">
            <v>#29GGRVGC2</v>
          </cell>
          <cell r="B14" t="str">
            <v>MASTER MAYANK</v>
          </cell>
          <cell r="C14">
            <v>6</v>
          </cell>
          <cell r="D14">
            <v>6</v>
          </cell>
        </row>
        <row r="15">
          <cell r="A15" t="str">
            <v>#PPQR2YQJC</v>
          </cell>
          <cell r="B15" t="str">
            <v>MASTER MAYANK 3</v>
          </cell>
          <cell r="D15">
            <v>6</v>
          </cell>
        </row>
        <row r="16">
          <cell r="A16" t="str">
            <v>#2LRPC8U0Q</v>
          </cell>
          <cell r="B16" t="str">
            <v>MaTiaS</v>
          </cell>
          <cell r="C16">
            <v>6</v>
          </cell>
          <cell r="D16">
            <v>6</v>
          </cell>
        </row>
        <row r="17">
          <cell r="A17" t="str">
            <v>#LVLVCU0JP</v>
          </cell>
          <cell r="B17" t="str">
            <v>New Gabber Boy</v>
          </cell>
          <cell r="C17">
            <v>6</v>
          </cell>
          <cell r="D17">
            <v>6</v>
          </cell>
        </row>
        <row r="18">
          <cell r="A18" t="str">
            <v>#PV2VY8U8Y</v>
          </cell>
          <cell r="B18" t="str">
            <v>Prince</v>
          </cell>
          <cell r="C18">
            <v>6</v>
          </cell>
          <cell r="D18">
            <v>6</v>
          </cell>
        </row>
        <row r="19">
          <cell r="A19" t="str">
            <v>#PY2LYC8RQ</v>
          </cell>
          <cell r="B19" t="str">
            <v>Rao RAHUL Yadav</v>
          </cell>
          <cell r="C19">
            <v>6</v>
          </cell>
          <cell r="D19">
            <v>6</v>
          </cell>
        </row>
        <row r="20">
          <cell r="A20" t="str">
            <v>#P0QYRL09V</v>
          </cell>
          <cell r="B20" t="str">
            <v>RDX</v>
          </cell>
          <cell r="C20">
            <v>6</v>
          </cell>
          <cell r="D20">
            <v>6</v>
          </cell>
        </row>
        <row r="21">
          <cell r="A21" t="str">
            <v>#8LRURLP</v>
          </cell>
          <cell r="B21" t="str">
            <v>rishi</v>
          </cell>
          <cell r="C21">
            <v>6</v>
          </cell>
          <cell r="D21">
            <v>6</v>
          </cell>
        </row>
        <row r="22">
          <cell r="A22" t="str">
            <v>#LC2QRQ88G</v>
          </cell>
          <cell r="B22" t="str">
            <v>rishi raj</v>
          </cell>
          <cell r="D22">
            <v>6</v>
          </cell>
        </row>
        <row r="23">
          <cell r="A23" t="str">
            <v>#LV9QL9C0Y</v>
          </cell>
          <cell r="B23" t="str">
            <v>satyam Raj $</v>
          </cell>
          <cell r="C23">
            <v>6</v>
          </cell>
          <cell r="D23">
            <v>6</v>
          </cell>
          <cell r="E23">
            <v>6</v>
          </cell>
        </row>
        <row r="24">
          <cell r="A24" t="str">
            <v>#9YQUUVQ2P</v>
          </cell>
          <cell r="B24" t="str">
            <v>SOMAY</v>
          </cell>
          <cell r="C24">
            <v>6</v>
          </cell>
          <cell r="D24">
            <v>6</v>
          </cell>
        </row>
        <row r="25">
          <cell r="A25" t="str">
            <v>#2RVUPULYC</v>
          </cell>
          <cell r="B25" t="str">
            <v>SOURABH</v>
          </cell>
          <cell r="C25">
            <v>6</v>
          </cell>
          <cell r="D25">
            <v>6</v>
          </cell>
        </row>
        <row r="26">
          <cell r="A26" t="str">
            <v>#LPYV2G22J</v>
          </cell>
          <cell r="B26" t="str">
            <v>Spy Arjun YT</v>
          </cell>
          <cell r="D26">
            <v>6</v>
          </cell>
        </row>
        <row r="27">
          <cell r="A27" t="str">
            <v>#8YURVGQ0V</v>
          </cell>
          <cell r="B27" t="str">
            <v>Sumder</v>
          </cell>
          <cell r="C27">
            <v>6</v>
          </cell>
          <cell r="D27">
            <v>6</v>
          </cell>
        </row>
        <row r="28">
          <cell r="A28" t="str">
            <v>#LPRCC9UQV</v>
          </cell>
          <cell r="B28" t="str">
            <v>The beast</v>
          </cell>
          <cell r="C28">
            <v>6</v>
          </cell>
          <cell r="D28">
            <v>6</v>
          </cell>
        </row>
        <row r="29">
          <cell r="A29" t="str">
            <v>#PG8CPPQGC</v>
          </cell>
          <cell r="B29" t="str">
            <v>The Gladiator</v>
          </cell>
          <cell r="C29">
            <v>6</v>
          </cell>
          <cell r="D29">
            <v>6</v>
          </cell>
        </row>
        <row r="30">
          <cell r="A30" t="str">
            <v>#8G0QYU8JJ</v>
          </cell>
          <cell r="B30" t="str">
            <v>TheAMIT</v>
          </cell>
          <cell r="C30">
            <v>6</v>
          </cell>
          <cell r="D30">
            <v>6</v>
          </cell>
        </row>
        <row r="31">
          <cell r="A31" t="str">
            <v>#8QGJ08YCR</v>
          </cell>
          <cell r="B31" t="str">
            <v>TheAMIT05</v>
          </cell>
          <cell r="C31">
            <v>6</v>
          </cell>
          <cell r="D31">
            <v>6</v>
          </cell>
        </row>
        <row r="32">
          <cell r="A32" t="str">
            <v>#P0RPLPYLL</v>
          </cell>
          <cell r="B32" t="str">
            <v>TRUST NOBODY</v>
          </cell>
          <cell r="C32">
            <v>6</v>
          </cell>
          <cell r="D32">
            <v>6</v>
          </cell>
        </row>
        <row r="33">
          <cell r="A33" t="str">
            <v>#PY9LUQCGJ</v>
          </cell>
          <cell r="B33" t="str">
            <v>Vikas</v>
          </cell>
          <cell r="C33">
            <v>6</v>
          </cell>
          <cell r="D33">
            <v>6</v>
          </cell>
        </row>
        <row r="34">
          <cell r="A34" t="str">
            <v>#8JU9RUPYR</v>
          </cell>
          <cell r="B34" t="str">
            <v>XOKANTA</v>
          </cell>
          <cell r="C34">
            <v>6</v>
          </cell>
          <cell r="D34">
            <v>6</v>
          </cell>
          <cell r="E34">
            <v>6</v>
          </cell>
        </row>
        <row r="35">
          <cell r="A35" t="str">
            <v>#LL8098L0</v>
          </cell>
          <cell r="B35" t="str">
            <v>yogi</v>
          </cell>
          <cell r="C35">
            <v>6</v>
          </cell>
          <cell r="D35">
            <v>6</v>
          </cell>
        </row>
        <row r="36">
          <cell r="A36" t="str">
            <v>#P02808J2L</v>
          </cell>
          <cell r="B36" t="str">
            <v>ķîņğ ámíř</v>
          </cell>
          <cell r="D36">
            <v>5</v>
          </cell>
        </row>
        <row r="37">
          <cell r="A37" t="str">
            <v>#QCCVRLPGL</v>
          </cell>
          <cell r="B37" t="str">
            <v>♥️ACE♥️</v>
          </cell>
          <cell r="C37">
            <v>6</v>
          </cell>
          <cell r="D37">
            <v>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tag</v>
          </cell>
          <cell r="B1" t="str">
            <v>name</v>
          </cell>
          <cell r="C1" t="str">
            <v>townhallLevel</v>
          </cell>
          <cell r="D1" t="str">
            <v>war_1_defenderTag</v>
          </cell>
          <cell r="E1" t="str">
            <v>war_1_defenderName</v>
          </cell>
          <cell r="F1" t="str">
            <v>war_1_defenderTHLevel</v>
          </cell>
          <cell r="G1" t="str">
            <v>war_1_stars</v>
          </cell>
          <cell r="H1" t="str">
            <v>war_1_destructionPercentage</v>
          </cell>
          <cell r="I1" t="str">
            <v>war_1_duration</v>
          </cell>
          <cell r="J1" t="str">
            <v>war_2_defenderTag</v>
          </cell>
          <cell r="K1" t="str">
            <v>war_2_defenderName</v>
          </cell>
          <cell r="L1" t="str">
            <v>war_2_defenderTHLevel</v>
          </cell>
          <cell r="M1" t="str">
            <v>war_2_stars</v>
          </cell>
          <cell r="N1" t="str">
            <v>war_2_destructionPercentage</v>
          </cell>
          <cell r="O1" t="str">
            <v>war_2_duration</v>
          </cell>
          <cell r="P1" t="str">
            <v>war_3_defenderTag</v>
          </cell>
          <cell r="Q1" t="str">
            <v>war_3_defenderName</v>
          </cell>
          <cell r="R1" t="str">
            <v>war_3_defenderTHLevel</v>
          </cell>
          <cell r="S1" t="str">
            <v>war_3_stars</v>
          </cell>
          <cell r="T1" t="str">
            <v>war_3_destructionPercentage</v>
          </cell>
          <cell r="U1" t="str">
            <v>war_3_duration</v>
          </cell>
          <cell r="V1" t="str">
            <v>war_4_defenderTag</v>
          </cell>
          <cell r="W1" t="str">
            <v>war_4_defenderName</v>
          </cell>
          <cell r="X1" t="str">
            <v>war_4_defenderTHLevel</v>
          </cell>
          <cell r="Y1" t="str">
            <v>war_4_stars</v>
          </cell>
          <cell r="Z1" t="str">
            <v>war_4_destructionPercentage</v>
          </cell>
          <cell r="AA1" t="str">
            <v>war_4_duration</v>
          </cell>
          <cell r="AB1" t="str">
            <v>war_5_defenderTag</v>
          </cell>
          <cell r="AC1" t="str">
            <v>war_5_defenderName</v>
          </cell>
          <cell r="AD1" t="str">
            <v>war_5_defenderTHLevel</v>
          </cell>
          <cell r="AE1" t="str">
            <v>war_5_stars</v>
          </cell>
          <cell r="AF1" t="str">
            <v>war_5_destructionPercentage</v>
          </cell>
          <cell r="AG1" t="str">
            <v>war_5_duration</v>
          </cell>
          <cell r="AH1" t="str">
            <v>war_6_defenderTag</v>
          </cell>
          <cell r="AI1" t="str">
            <v>war_6_defenderName</v>
          </cell>
          <cell r="AJ1" t="str">
            <v>war_6_defenderTHLevel</v>
          </cell>
          <cell r="AK1" t="str">
            <v>war_6_stars</v>
          </cell>
          <cell r="AL1" t="str">
            <v>war_6_destructionPercentage</v>
          </cell>
          <cell r="AM1" t="str">
            <v>war_6_duration</v>
          </cell>
          <cell r="AN1" t="str">
            <v>war_7_defenderTag</v>
          </cell>
          <cell r="AO1" t="str">
            <v>war_7_defenderName</v>
          </cell>
          <cell r="AP1" t="str">
            <v>war_7_defenderTHLevel</v>
          </cell>
          <cell r="AQ1" t="str">
            <v>war_7_stars</v>
          </cell>
          <cell r="AR1" t="str">
            <v>war_7_destructionPercentage</v>
          </cell>
          <cell r="AS1" t="str">
            <v>war_7_duration</v>
          </cell>
        </row>
        <row r="2">
          <cell r="A2" t="str">
            <v>#98GLVQRLP</v>
          </cell>
          <cell r="B2" t="str">
            <v>#Ironman-3™</v>
          </cell>
          <cell r="C2">
            <v>14</v>
          </cell>
          <cell r="D2" t="str">
            <v>#8GCJQYVJL</v>
          </cell>
          <cell r="E2" t="str">
            <v>TROLL HARD</v>
          </cell>
          <cell r="F2">
            <v>13</v>
          </cell>
          <cell r="G2">
            <v>3</v>
          </cell>
          <cell r="H2">
            <v>100</v>
          </cell>
          <cell r="I2">
            <v>102</v>
          </cell>
          <cell r="J2" t="str">
            <v>#9QR08LLYY</v>
          </cell>
          <cell r="K2" t="str">
            <v>ADARSH CHARLES</v>
          </cell>
          <cell r="L2">
            <v>13</v>
          </cell>
          <cell r="M2">
            <v>3</v>
          </cell>
          <cell r="N2">
            <v>100</v>
          </cell>
          <cell r="O2">
            <v>108</v>
          </cell>
          <cell r="P2" t="str">
            <v>#L0YPJ8U9C</v>
          </cell>
          <cell r="Q2" t="str">
            <v>RISHI. R</v>
          </cell>
          <cell r="R2">
            <v>13</v>
          </cell>
          <cell r="S2">
            <v>3</v>
          </cell>
          <cell r="T2">
            <v>100</v>
          </cell>
          <cell r="U2">
            <v>117</v>
          </cell>
          <cell r="V2" t="str">
            <v>#QPP9LPC0Q</v>
          </cell>
          <cell r="W2" t="str">
            <v>HANIMUN</v>
          </cell>
          <cell r="X2">
            <v>13</v>
          </cell>
          <cell r="Y2">
            <v>3</v>
          </cell>
          <cell r="Z2">
            <v>100</v>
          </cell>
          <cell r="AA2">
            <v>127</v>
          </cell>
          <cell r="AB2" t="str">
            <v>#G0CY0LQLC</v>
          </cell>
          <cell r="AC2" t="str">
            <v>エニクス</v>
          </cell>
          <cell r="AD2">
            <v>12</v>
          </cell>
          <cell r="AE2">
            <v>3</v>
          </cell>
          <cell r="AF2">
            <v>100</v>
          </cell>
          <cell r="AG2">
            <v>96</v>
          </cell>
          <cell r="AH2" t="str">
            <v>#QPRQVCJL9</v>
          </cell>
          <cell r="AI2" t="str">
            <v>RobeGraz</v>
          </cell>
          <cell r="AJ2">
            <v>13</v>
          </cell>
          <cell r="AK2">
            <v>3</v>
          </cell>
          <cell r="AL2">
            <v>100</v>
          </cell>
          <cell r="AM2">
            <v>90</v>
          </cell>
          <cell r="AN2" t="str">
            <v>#QRUUUC99J</v>
          </cell>
          <cell r="AO2" t="str">
            <v>Soul❥Radha</v>
          </cell>
          <cell r="AP2">
            <v>12</v>
          </cell>
          <cell r="AQ2">
            <v>3</v>
          </cell>
          <cell r="AR2">
            <v>100</v>
          </cell>
          <cell r="AS2">
            <v>111</v>
          </cell>
        </row>
        <row r="3">
          <cell r="A3" t="str">
            <v>#8J28GRYYR</v>
          </cell>
          <cell r="B3" t="str">
            <v>AGniHoTri</v>
          </cell>
          <cell r="C3">
            <v>15</v>
          </cell>
          <cell r="D3"/>
          <cell r="E3"/>
          <cell r="F3"/>
          <cell r="G3"/>
          <cell r="H3"/>
          <cell r="I3"/>
          <cell r="J3" t="str">
            <v>#YC92URQC8</v>
          </cell>
          <cell r="K3" t="str">
            <v>trent</v>
          </cell>
          <cell r="L3">
            <v>13</v>
          </cell>
          <cell r="M3">
            <v>3</v>
          </cell>
          <cell r="N3">
            <v>100</v>
          </cell>
          <cell r="O3">
            <v>59</v>
          </cell>
          <cell r="P3" t="str">
            <v>#LJ028PRYG</v>
          </cell>
          <cell r="Q3" t="str">
            <v>★☯︎HIT MAN☯︎★</v>
          </cell>
          <cell r="R3">
            <v>13</v>
          </cell>
          <cell r="S3">
            <v>3</v>
          </cell>
          <cell r="T3">
            <v>100</v>
          </cell>
          <cell r="U3">
            <v>83</v>
          </cell>
          <cell r="V3"/>
          <cell r="W3"/>
          <cell r="X3"/>
          <cell r="Y3"/>
          <cell r="Z3"/>
          <cell r="AA3"/>
          <cell r="AB3"/>
          <cell r="AC3"/>
          <cell r="AD3"/>
          <cell r="AE3"/>
          <cell r="AF3"/>
          <cell r="AG3"/>
          <cell r="AH3"/>
          <cell r="AI3"/>
          <cell r="AJ3"/>
          <cell r="AK3"/>
          <cell r="AL3"/>
          <cell r="AM3"/>
          <cell r="AN3"/>
          <cell r="AO3"/>
          <cell r="AP3"/>
          <cell r="AQ3"/>
          <cell r="AR3"/>
          <cell r="AS3"/>
        </row>
        <row r="4">
          <cell r="A4" t="str">
            <v>#22QCPVUGL</v>
          </cell>
          <cell r="B4" t="str">
            <v>ayyoob</v>
          </cell>
          <cell r="C4">
            <v>16</v>
          </cell>
          <cell r="D4" t="str">
            <v>#RJYGVCJ8</v>
          </cell>
          <cell r="E4" t="str">
            <v>jose</v>
          </cell>
          <cell r="F4">
            <v>16</v>
          </cell>
          <cell r="G4">
            <v>2</v>
          </cell>
          <cell r="H4">
            <v>81</v>
          </cell>
          <cell r="I4">
            <v>140</v>
          </cell>
          <cell r="J4" t="str">
            <v>#Y9CLC8R9</v>
          </cell>
          <cell r="K4" t="str">
            <v>cp</v>
          </cell>
          <cell r="L4">
            <v>16</v>
          </cell>
          <cell r="M4">
            <v>2</v>
          </cell>
          <cell r="N4">
            <v>89</v>
          </cell>
          <cell r="O4">
            <v>120</v>
          </cell>
          <cell r="P4" t="str">
            <v>#P8QQLPCC0</v>
          </cell>
          <cell r="Q4" t="str">
            <v>ⓟⓡⓘⓝⓒⓔ</v>
          </cell>
          <cell r="R4">
            <v>15</v>
          </cell>
          <cell r="S4">
            <v>3</v>
          </cell>
          <cell r="T4">
            <v>100</v>
          </cell>
          <cell r="U4">
            <v>112</v>
          </cell>
          <cell r="V4" t="str">
            <v>#L80PY8Y0J</v>
          </cell>
          <cell r="W4" t="str">
            <v>caplak balapp</v>
          </cell>
          <cell r="X4">
            <v>15</v>
          </cell>
          <cell r="Y4">
            <v>3</v>
          </cell>
          <cell r="Z4">
            <v>100</v>
          </cell>
          <cell r="AA4">
            <v>118</v>
          </cell>
          <cell r="AB4" t="str">
            <v>#2L0LCLUC0</v>
          </cell>
          <cell r="AC4" t="str">
            <v>クンタキンテ</v>
          </cell>
          <cell r="AD4">
            <v>16</v>
          </cell>
          <cell r="AE4">
            <v>3</v>
          </cell>
          <cell r="AF4">
            <v>100</v>
          </cell>
          <cell r="AG4">
            <v>95</v>
          </cell>
          <cell r="AH4" t="str">
            <v>#88099PG8</v>
          </cell>
          <cell r="AI4" t="str">
            <v>petrus</v>
          </cell>
          <cell r="AJ4">
            <v>15</v>
          </cell>
          <cell r="AK4">
            <v>3</v>
          </cell>
          <cell r="AL4">
            <v>100</v>
          </cell>
          <cell r="AM4">
            <v>113</v>
          </cell>
          <cell r="AN4" t="str">
            <v>#R8JQCRLQ</v>
          </cell>
          <cell r="AO4" t="str">
            <v>R A M</v>
          </cell>
          <cell r="AP4">
            <v>14</v>
          </cell>
          <cell r="AQ4">
            <v>3</v>
          </cell>
          <cell r="AR4">
            <v>100</v>
          </cell>
          <cell r="AS4">
            <v>75</v>
          </cell>
        </row>
        <row r="5">
          <cell r="A5" t="str">
            <v>#9PVP0PURY</v>
          </cell>
          <cell r="B5" t="str">
            <v>DADDYPOOL</v>
          </cell>
          <cell r="C5">
            <v>16</v>
          </cell>
          <cell r="D5" t="str">
            <v>#2L2U80RYG</v>
          </cell>
          <cell r="E5" t="str">
            <v>Eder</v>
          </cell>
          <cell r="F5">
            <v>16</v>
          </cell>
          <cell r="G5">
            <v>3</v>
          </cell>
          <cell r="H5">
            <v>100</v>
          </cell>
          <cell r="I5">
            <v>137</v>
          </cell>
          <cell r="J5" t="str">
            <v>#2Q9Y9RYPR</v>
          </cell>
          <cell r="K5" t="str">
            <v>Tiny the Huge</v>
          </cell>
          <cell r="L5">
            <v>15</v>
          </cell>
          <cell r="M5">
            <v>3</v>
          </cell>
          <cell r="N5">
            <v>100</v>
          </cell>
          <cell r="O5">
            <v>126</v>
          </cell>
          <cell r="P5" t="str">
            <v>#PYY8LPULL</v>
          </cell>
          <cell r="Q5" t="str">
            <v>Saran Max</v>
          </cell>
          <cell r="R5">
            <v>13</v>
          </cell>
          <cell r="S5">
            <v>3</v>
          </cell>
          <cell r="T5">
            <v>100</v>
          </cell>
          <cell r="U5">
            <v>107</v>
          </cell>
          <cell r="V5" t="str">
            <v>#J8YU28Y2</v>
          </cell>
          <cell r="W5" t="str">
            <v>Herbie</v>
          </cell>
          <cell r="X5">
            <v>14</v>
          </cell>
          <cell r="Y5">
            <v>3</v>
          </cell>
          <cell r="Z5">
            <v>100</v>
          </cell>
          <cell r="AA5">
            <v>106</v>
          </cell>
          <cell r="AB5" t="str">
            <v>#QLUP9J8CY</v>
          </cell>
          <cell r="AC5" t="str">
            <v>わっけん</v>
          </cell>
          <cell r="AD5">
            <v>13</v>
          </cell>
          <cell r="AE5">
            <v>3</v>
          </cell>
          <cell r="AF5">
            <v>100</v>
          </cell>
          <cell r="AG5">
            <v>101</v>
          </cell>
          <cell r="AH5" t="str">
            <v>#Q8VVLU0CV</v>
          </cell>
          <cell r="AI5" t="str">
            <v>WR250</v>
          </cell>
          <cell r="AJ5">
            <v>13</v>
          </cell>
          <cell r="AK5">
            <v>3</v>
          </cell>
          <cell r="AL5">
            <v>100</v>
          </cell>
          <cell r="AM5">
            <v>99</v>
          </cell>
          <cell r="AN5" t="str">
            <v>#99L028PRC</v>
          </cell>
          <cell r="AO5" t="str">
            <v>SELVA VLR</v>
          </cell>
          <cell r="AP5">
            <v>14</v>
          </cell>
          <cell r="AQ5">
            <v>3</v>
          </cell>
          <cell r="AR5">
            <v>100</v>
          </cell>
          <cell r="AS5">
            <v>99</v>
          </cell>
        </row>
        <row r="6">
          <cell r="A6" t="str">
            <v>#9YVG90CUU</v>
          </cell>
          <cell r="B6" t="str">
            <v>Dhrxv</v>
          </cell>
          <cell r="C6">
            <v>16</v>
          </cell>
          <cell r="D6" t="str">
            <v>#2R2208JR8</v>
          </cell>
          <cell r="E6" t="str">
            <v>Adriano</v>
          </cell>
          <cell r="F6">
            <v>16</v>
          </cell>
          <cell r="G6">
            <v>2</v>
          </cell>
          <cell r="H6">
            <v>85</v>
          </cell>
          <cell r="I6">
            <v>168</v>
          </cell>
          <cell r="J6" t="str">
            <v>#Y0JQVRPLQ</v>
          </cell>
          <cell r="K6" t="str">
            <v>finalmichael21</v>
          </cell>
          <cell r="L6">
            <v>16</v>
          </cell>
          <cell r="M6">
            <v>3</v>
          </cell>
          <cell r="N6">
            <v>100</v>
          </cell>
          <cell r="O6">
            <v>132</v>
          </cell>
          <cell r="P6" t="str">
            <v>#YUYV2CGL8</v>
          </cell>
          <cell r="Q6" t="str">
            <v>mano</v>
          </cell>
          <cell r="R6">
            <v>16</v>
          </cell>
          <cell r="S6">
            <v>2</v>
          </cell>
          <cell r="T6">
            <v>96</v>
          </cell>
          <cell r="U6">
            <v>180</v>
          </cell>
          <cell r="V6" t="str">
            <v>#2LUYVLGCP</v>
          </cell>
          <cell r="W6" t="str">
            <v>Berbuatlah Baik</v>
          </cell>
          <cell r="X6">
            <v>14</v>
          </cell>
          <cell r="Y6">
            <v>3</v>
          </cell>
          <cell r="Z6">
            <v>100</v>
          </cell>
          <cell r="AA6">
            <v>122</v>
          </cell>
          <cell r="AB6" t="str">
            <v>#UY8GRJGV</v>
          </cell>
          <cell r="AC6" t="str">
            <v>ペンギンひろ</v>
          </cell>
          <cell r="AD6">
            <v>16</v>
          </cell>
          <cell r="AE6">
            <v>3</v>
          </cell>
          <cell r="AF6">
            <v>100</v>
          </cell>
          <cell r="AG6">
            <v>143</v>
          </cell>
          <cell r="AH6" t="str">
            <v>#Y08RJ2VLC</v>
          </cell>
          <cell r="AI6" t="str">
            <v>AndresJR</v>
          </cell>
          <cell r="AJ6">
            <v>14</v>
          </cell>
          <cell r="AK6">
            <v>3</v>
          </cell>
          <cell r="AL6">
            <v>100</v>
          </cell>
          <cell r="AM6">
            <v>122</v>
          </cell>
          <cell r="AN6" t="str">
            <v>#9C0C2QYPQ</v>
          </cell>
          <cell r="AO6" t="str">
            <v>HARIHARAN1012</v>
          </cell>
          <cell r="AP6">
            <v>15</v>
          </cell>
          <cell r="AQ6">
            <v>2</v>
          </cell>
          <cell r="AR6">
            <v>87</v>
          </cell>
          <cell r="AS6">
            <v>150</v>
          </cell>
        </row>
        <row r="7">
          <cell r="A7" t="str">
            <v>#LJ8J928JJ</v>
          </cell>
          <cell r="B7" t="str">
            <v>Dimpu</v>
          </cell>
          <cell r="C7">
            <v>16</v>
          </cell>
          <cell r="D7" t="str">
            <v>#YLCJG80VL</v>
          </cell>
          <cell r="E7" t="str">
            <v>sufiyan</v>
          </cell>
          <cell r="F7">
            <v>16</v>
          </cell>
          <cell r="G7">
            <v>1</v>
          </cell>
          <cell r="H7">
            <v>95</v>
          </cell>
          <cell r="I7">
            <v>142</v>
          </cell>
          <cell r="J7" t="str">
            <v>#9QG99VGPJ</v>
          </cell>
          <cell r="K7" t="str">
            <v>The•MaczMan</v>
          </cell>
          <cell r="L7">
            <v>16</v>
          </cell>
          <cell r="M7">
            <v>3</v>
          </cell>
          <cell r="N7">
            <v>100</v>
          </cell>
          <cell r="O7">
            <v>129</v>
          </cell>
          <cell r="P7" t="str">
            <v>#9VUPJY9VY</v>
          </cell>
          <cell r="Q7" t="str">
            <v>Jai</v>
          </cell>
          <cell r="R7">
            <v>14</v>
          </cell>
          <cell r="S7">
            <v>3</v>
          </cell>
          <cell r="T7">
            <v>100</v>
          </cell>
          <cell r="U7">
            <v>133</v>
          </cell>
          <cell r="V7" t="str">
            <v>#28Q92QCQU</v>
          </cell>
          <cell r="W7" t="str">
            <v>putri027</v>
          </cell>
          <cell r="X7">
            <v>13</v>
          </cell>
          <cell r="Y7">
            <v>3</v>
          </cell>
          <cell r="Z7">
            <v>100</v>
          </cell>
          <cell r="AA7">
            <v>104</v>
          </cell>
          <cell r="AB7" t="str">
            <v>#VQ98LCRV</v>
          </cell>
          <cell r="AC7" t="str">
            <v>インター</v>
          </cell>
          <cell r="AD7">
            <v>16</v>
          </cell>
          <cell r="AE7">
            <v>3</v>
          </cell>
          <cell r="AF7">
            <v>100</v>
          </cell>
          <cell r="AG7">
            <v>157</v>
          </cell>
          <cell r="AH7" t="str">
            <v>#Q22Y2V0GC</v>
          </cell>
          <cell r="AI7" t="str">
            <v>kolen</v>
          </cell>
          <cell r="AJ7">
            <v>14</v>
          </cell>
          <cell r="AK7">
            <v>3</v>
          </cell>
          <cell r="AL7">
            <v>100</v>
          </cell>
          <cell r="AM7">
            <v>112</v>
          </cell>
          <cell r="AN7" t="str">
            <v>#QRP2U000J</v>
          </cell>
          <cell r="AO7" t="str">
            <v>JASMiNE _</v>
          </cell>
          <cell r="AP7">
            <v>15</v>
          </cell>
          <cell r="AQ7">
            <v>3</v>
          </cell>
          <cell r="AR7">
            <v>100</v>
          </cell>
          <cell r="AS7">
            <v>115</v>
          </cell>
        </row>
        <row r="8">
          <cell r="A8" t="str">
            <v>#P8GCYJ8LV</v>
          </cell>
          <cell r="B8" t="str">
            <v>eustass_kidd</v>
          </cell>
          <cell r="C8">
            <v>14</v>
          </cell>
          <cell r="D8" t="str">
            <v>#PQ82JVVLV</v>
          </cell>
          <cell r="E8" t="str">
            <v>Smokyn</v>
          </cell>
          <cell r="F8">
            <v>13</v>
          </cell>
          <cell r="G8">
            <v>3</v>
          </cell>
          <cell r="H8">
            <v>100</v>
          </cell>
          <cell r="I8">
            <v>152</v>
          </cell>
          <cell r="J8"/>
          <cell r="K8"/>
          <cell r="L8"/>
          <cell r="M8"/>
          <cell r="N8"/>
          <cell r="O8"/>
          <cell r="P8"/>
          <cell r="Q8"/>
          <cell r="R8"/>
          <cell r="S8"/>
          <cell r="T8"/>
          <cell r="U8"/>
          <cell r="V8"/>
          <cell r="W8"/>
          <cell r="X8"/>
          <cell r="Y8"/>
          <cell r="Z8"/>
          <cell r="AA8"/>
          <cell r="AB8" t="str">
            <v>#YPJU2Q29C</v>
          </cell>
          <cell r="AC8" t="str">
            <v>Aditgan32</v>
          </cell>
          <cell r="AD8">
            <v>11</v>
          </cell>
          <cell r="AE8">
            <v>3</v>
          </cell>
          <cell r="AF8">
            <v>100</v>
          </cell>
          <cell r="AG8">
            <v>96</v>
          </cell>
          <cell r="AH8" t="str">
            <v>#22CCL9J2L</v>
          </cell>
          <cell r="AI8" t="str">
            <v>Navasito</v>
          </cell>
          <cell r="AJ8">
            <v>11</v>
          </cell>
          <cell r="AK8">
            <v>3</v>
          </cell>
          <cell r="AL8">
            <v>100</v>
          </cell>
          <cell r="AM8">
            <v>101</v>
          </cell>
          <cell r="AN8" t="str">
            <v>#GPY98YVJY</v>
          </cell>
          <cell r="AO8" t="str">
            <v>descent_boy</v>
          </cell>
          <cell r="AP8">
            <v>11</v>
          </cell>
          <cell r="AQ8">
            <v>3</v>
          </cell>
          <cell r="AR8">
            <v>100</v>
          </cell>
          <cell r="AS8">
            <v>80</v>
          </cell>
        </row>
        <row r="9">
          <cell r="A9" t="str">
            <v>#8UJQQ9CQC</v>
          </cell>
          <cell r="B9" t="str">
            <v>GAURAVP</v>
          </cell>
          <cell r="C9">
            <v>16</v>
          </cell>
          <cell r="D9" t="str">
            <v>#P0GQYVC8Q</v>
          </cell>
          <cell r="E9" t="str">
            <v>أسد الفرات</v>
          </cell>
          <cell r="F9">
            <v>15</v>
          </cell>
          <cell r="G9">
            <v>3</v>
          </cell>
          <cell r="H9">
            <v>100</v>
          </cell>
          <cell r="I9">
            <v>146</v>
          </cell>
          <cell r="J9" t="str">
            <v>#RGQGQQJ0</v>
          </cell>
          <cell r="K9" t="str">
            <v>Leo</v>
          </cell>
          <cell r="L9">
            <v>13</v>
          </cell>
          <cell r="M9">
            <v>3</v>
          </cell>
          <cell r="N9">
            <v>100</v>
          </cell>
          <cell r="O9">
            <v>106</v>
          </cell>
          <cell r="P9" t="str">
            <v>#P22PG9RGU</v>
          </cell>
          <cell r="Q9" t="str">
            <v>dhinesh</v>
          </cell>
          <cell r="R9">
            <v>13</v>
          </cell>
          <cell r="S9">
            <v>3</v>
          </cell>
          <cell r="T9">
            <v>100</v>
          </cell>
          <cell r="U9">
            <v>96</v>
          </cell>
          <cell r="V9" t="str">
            <v>#2UV0UPGY9</v>
          </cell>
          <cell r="W9" t="str">
            <v>BOmbERs</v>
          </cell>
          <cell r="X9">
            <v>14</v>
          </cell>
          <cell r="Y9">
            <v>3</v>
          </cell>
          <cell r="Z9">
            <v>100</v>
          </cell>
          <cell r="AA9">
            <v>104</v>
          </cell>
          <cell r="AB9" t="str">
            <v>#LQGYC9QP9</v>
          </cell>
          <cell r="AC9" t="str">
            <v>Click roll</v>
          </cell>
          <cell r="AD9">
            <v>14</v>
          </cell>
          <cell r="AE9">
            <v>3</v>
          </cell>
          <cell r="AF9">
            <v>100</v>
          </cell>
          <cell r="AG9">
            <v>95</v>
          </cell>
          <cell r="AH9" t="str">
            <v>#YUR2UGQYP</v>
          </cell>
          <cell r="AI9" t="str">
            <v>Pepelu</v>
          </cell>
          <cell r="AJ9">
            <v>14</v>
          </cell>
          <cell r="AK9">
            <v>3</v>
          </cell>
          <cell r="AL9">
            <v>100</v>
          </cell>
          <cell r="AM9">
            <v>94</v>
          </cell>
          <cell r="AN9" t="str">
            <v>#8PQG0JG02</v>
          </cell>
          <cell r="AO9" t="str">
            <v>trish tan</v>
          </cell>
          <cell r="AP9">
            <v>14</v>
          </cell>
          <cell r="AQ9">
            <v>3</v>
          </cell>
          <cell r="AR9">
            <v>100</v>
          </cell>
          <cell r="AS9">
            <v>109</v>
          </cell>
        </row>
        <row r="10">
          <cell r="A10" t="str">
            <v>#Q0YJCCUGV</v>
          </cell>
          <cell r="B10" t="str">
            <v>GHOST</v>
          </cell>
          <cell r="C10">
            <v>16</v>
          </cell>
          <cell r="D10" t="str">
            <v>#9Y0P80RYG</v>
          </cell>
          <cell r="E10" t="str">
            <v>7877</v>
          </cell>
          <cell r="F10">
            <v>14</v>
          </cell>
          <cell r="G10">
            <v>3</v>
          </cell>
          <cell r="H10">
            <v>100</v>
          </cell>
          <cell r="I10">
            <v>87</v>
          </cell>
          <cell r="J10" t="str">
            <v>#LUJV228L</v>
          </cell>
          <cell r="K10" t="str">
            <v>KUKO'S KILLER</v>
          </cell>
          <cell r="L10">
            <v>13</v>
          </cell>
          <cell r="M10">
            <v>3</v>
          </cell>
          <cell r="N10">
            <v>100</v>
          </cell>
          <cell r="O10">
            <v>87</v>
          </cell>
          <cell r="P10" t="str">
            <v>#LCL9UGYY9</v>
          </cell>
          <cell r="Q10" t="str">
            <v>Lingesh</v>
          </cell>
          <cell r="R10">
            <v>13</v>
          </cell>
          <cell r="S10">
            <v>3</v>
          </cell>
          <cell r="T10">
            <v>100</v>
          </cell>
          <cell r="U10">
            <v>96</v>
          </cell>
          <cell r="V10" t="str">
            <v>#920V09G8G</v>
          </cell>
          <cell r="W10" t="str">
            <v>nda-ndha</v>
          </cell>
          <cell r="X10">
            <v>13</v>
          </cell>
          <cell r="Y10">
            <v>2</v>
          </cell>
          <cell r="Z10">
            <v>87</v>
          </cell>
          <cell r="AA10">
            <v>180</v>
          </cell>
          <cell r="AB10" t="str">
            <v>#RQRU2PLJ</v>
          </cell>
          <cell r="AC10" t="str">
            <v>labokuma</v>
          </cell>
          <cell r="AD10">
            <v>13</v>
          </cell>
          <cell r="AE10">
            <v>3</v>
          </cell>
          <cell r="AF10">
            <v>100</v>
          </cell>
          <cell r="AG10">
            <v>107</v>
          </cell>
          <cell r="AH10" t="str">
            <v>#U9JGYPJP</v>
          </cell>
          <cell r="AI10" t="str">
            <v>Kerri</v>
          </cell>
          <cell r="AJ10">
            <v>13</v>
          </cell>
          <cell r="AK10">
            <v>3</v>
          </cell>
          <cell r="AL10">
            <v>100</v>
          </cell>
          <cell r="AM10">
            <v>98</v>
          </cell>
          <cell r="AN10" t="str">
            <v>#QGR9GLQ09</v>
          </cell>
          <cell r="AO10" t="str">
            <v>king-3-6-9</v>
          </cell>
          <cell r="AP10">
            <v>13</v>
          </cell>
          <cell r="AQ10">
            <v>3</v>
          </cell>
          <cell r="AR10">
            <v>100</v>
          </cell>
          <cell r="AS10">
            <v>113</v>
          </cell>
        </row>
        <row r="11">
          <cell r="A11" t="str">
            <v>#L2L2Q0CC0</v>
          </cell>
          <cell r="B11" t="str">
            <v>HIRO</v>
          </cell>
          <cell r="C11">
            <v>16</v>
          </cell>
          <cell r="D11" t="str">
            <v>#20JURJG9U</v>
          </cell>
          <cell r="E11" t="str">
            <v>lobo solitário</v>
          </cell>
          <cell r="F11">
            <v>16</v>
          </cell>
          <cell r="G11">
            <v>3</v>
          </cell>
          <cell r="H11">
            <v>100</v>
          </cell>
          <cell r="I11">
            <v>121</v>
          </cell>
          <cell r="J11" t="str">
            <v>#2RY9CP2CC</v>
          </cell>
          <cell r="K11" t="str">
            <v>poo bear</v>
          </cell>
          <cell r="L11">
            <v>15</v>
          </cell>
          <cell r="M11">
            <v>3</v>
          </cell>
          <cell r="N11">
            <v>100</v>
          </cell>
          <cell r="O11">
            <v>146</v>
          </cell>
          <cell r="P11" t="str">
            <v>#P9JGYJ0CP</v>
          </cell>
          <cell r="Q11" t="str">
            <v>AaKaSH</v>
          </cell>
          <cell r="R11">
            <v>14</v>
          </cell>
          <cell r="S11">
            <v>3</v>
          </cell>
          <cell r="T11">
            <v>100</v>
          </cell>
          <cell r="U11">
            <v>172</v>
          </cell>
          <cell r="V11" t="str">
            <v>#9PPRLUYCU</v>
          </cell>
          <cell r="W11" t="str">
            <v>BONEK-K-CONK</v>
          </cell>
          <cell r="X11">
            <v>14</v>
          </cell>
          <cell r="Y11">
            <v>3</v>
          </cell>
          <cell r="Z11">
            <v>100</v>
          </cell>
          <cell r="AA11">
            <v>124</v>
          </cell>
          <cell r="AB11" t="str">
            <v>#GCQ2VPUR</v>
          </cell>
          <cell r="AC11" t="str">
            <v>dAMURA</v>
          </cell>
          <cell r="AD11">
            <v>16</v>
          </cell>
          <cell r="AE11">
            <v>3</v>
          </cell>
          <cell r="AF11">
            <v>100</v>
          </cell>
          <cell r="AG11">
            <v>124</v>
          </cell>
          <cell r="AH11" t="str">
            <v>#LUPLUULR</v>
          </cell>
          <cell r="AI11" t="str">
            <v>Bernadet</v>
          </cell>
          <cell r="AJ11">
            <v>14</v>
          </cell>
          <cell r="AK11">
            <v>3</v>
          </cell>
          <cell r="AL11">
            <v>100</v>
          </cell>
          <cell r="AM11">
            <v>122</v>
          </cell>
          <cell r="AN11" t="str">
            <v>#8090CC8PG</v>
          </cell>
          <cell r="AO11" t="str">
            <v>Vinis Virat</v>
          </cell>
          <cell r="AP11">
            <v>15</v>
          </cell>
          <cell r="AQ11">
            <v>3</v>
          </cell>
          <cell r="AR11">
            <v>100</v>
          </cell>
          <cell r="AS11">
            <v>131</v>
          </cell>
        </row>
        <row r="12">
          <cell r="A12" t="str">
            <v>#RVPPV0QV</v>
          </cell>
          <cell r="B12" t="str">
            <v>Invictus</v>
          </cell>
          <cell r="C12">
            <v>15</v>
          </cell>
          <cell r="D12" t="str">
            <v>#LRQYPUQGP</v>
          </cell>
          <cell r="E12" t="str">
            <v>patricio</v>
          </cell>
          <cell r="F12">
            <v>15</v>
          </cell>
          <cell r="G12">
            <v>3</v>
          </cell>
          <cell r="H12">
            <v>100</v>
          </cell>
          <cell r="I12">
            <v>168</v>
          </cell>
          <cell r="J12" t="str">
            <v>#22VU8RP92</v>
          </cell>
          <cell r="K12" t="str">
            <v>huckle</v>
          </cell>
          <cell r="L12">
            <v>14</v>
          </cell>
          <cell r="M12">
            <v>2</v>
          </cell>
          <cell r="N12">
            <v>93</v>
          </cell>
          <cell r="O12">
            <v>170</v>
          </cell>
          <cell r="P12" t="str">
            <v>#PR2PC2L08</v>
          </cell>
          <cell r="Q12" t="str">
            <v>IMPERIAL LIONZZ</v>
          </cell>
          <cell r="R12">
            <v>13</v>
          </cell>
          <cell r="S12">
            <v>3</v>
          </cell>
          <cell r="T12">
            <v>100</v>
          </cell>
          <cell r="U12">
            <v>119</v>
          </cell>
          <cell r="V12" t="str">
            <v>#80RJ2PG98</v>
          </cell>
          <cell r="W12" t="str">
            <v>Herbie</v>
          </cell>
          <cell r="X12">
            <v>14</v>
          </cell>
          <cell r="Y12">
            <v>3</v>
          </cell>
          <cell r="Z12">
            <v>100</v>
          </cell>
          <cell r="AA12">
            <v>115</v>
          </cell>
          <cell r="AB12" t="str">
            <v>#QRV0YLUGG</v>
          </cell>
          <cell r="AC12" t="str">
            <v>なむあみこたつ</v>
          </cell>
          <cell r="AD12">
            <v>13</v>
          </cell>
          <cell r="AE12">
            <v>3</v>
          </cell>
          <cell r="AF12">
            <v>100</v>
          </cell>
          <cell r="AG12">
            <v>106</v>
          </cell>
          <cell r="AH12" t="str">
            <v>#L8UV8RJUC</v>
          </cell>
          <cell r="AI12" t="str">
            <v>¥Julian12¥</v>
          </cell>
          <cell r="AJ12">
            <v>14</v>
          </cell>
          <cell r="AK12">
            <v>3</v>
          </cell>
          <cell r="AL12">
            <v>100</v>
          </cell>
          <cell r="AM12">
            <v>109</v>
          </cell>
          <cell r="AN12" t="str">
            <v>#PQ0YQR2UP</v>
          </cell>
          <cell r="AO12" t="str">
            <v>Ananthan</v>
          </cell>
          <cell r="AP12">
            <v>14</v>
          </cell>
          <cell r="AQ12">
            <v>3</v>
          </cell>
          <cell r="AR12">
            <v>100</v>
          </cell>
          <cell r="AS12">
            <v>106</v>
          </cell>
        </row>
        <row r="13">
          <cell r="A13" t="str">
            <v>#9Y2JPYR29</v>
          </cell>
          <cell r="B13" t="str">
            <v>Iron mann</v>
          </cell>
          <cell r="C13">
            <v>15</v>
          </cell>
          <cell r="D13" t="str">
            <v>#YL2QVQYL</v>
          </cell>
          <cell r="E13" t="str">
            <v>matheus.v</v>
          </cell>
          <cell r="F13">
            <v>14</v>
          </cell>
          <cell r="G13">
            <v>3</v>
          </cell>
          <cell r="H13">
            <v>100</v>
          </cell>
          <cell r="I13">
            <v>126</v>
          </cell>
          <cell r="J13" t="str">
            <v>#88VVC9CL8</v>
          </cell>
          <cell r="K13" t="str">
            <v>Prashu</v>
          </cell>
          <cell r="L13">
            <v>13</v>
          </cell>
          <cell r="M13">
            <v>3</v>
          </cell>
          <cell r="N13">
            <v>100</v>
          </cell>
          <cell r="O13">
            <v>91</v>
          </cell>
          <cell r="P13" t="str">
            <v>#YG99RU9P9</v>
          </cell>
          <cell r="Q13" t="str">
            <v>jacksparrow</v>
          </cell>
          <cell r="R13">
            <v>13</v>
          </cell>
          <cell r="S13">
            <v>3</v>
          </cell>
          <cell r="T13">
            <v>100</v>
          </cell>
          <cell r="U13">
            <v>108</v>
          </cell>
          <cell r="V13" t="str">
            <v>#929L0YY9V</v>
          </cell>
          <cell r="W13" t="str">
            <v>Rizmha</v>
          </cell>
          <cell r="X13">
            <v>13</v>
          </cell>
          <cell r="Y13">
            <v>3</v>
          </cell>
          <cell r="Z13">
            <v>100</v>
          </cell>
          <cell r="AA13">
            <v>128</v>
          </cell>
          <cell r="AB13" t="str">
            <v>#QQ0PUYUCC</v>
          </cell>
          <cell r="AC13" t="str">
            <v>フェイス</v>
          </cell>
          <cell r="AD13">
            <v>13</v>
          </cell>
          <cell r="AE13">
            <v>3</v>
          </cell>
          <cell r="AF13">
            <v>100</v>
          </cell>
          <cell r="AG13">
            <v>112</v>
          </cell>
          <cell r="AH13" t="str">
            <v>#VUVVG8P</v>
          </cell>
          <cell r="AI13" t="str">
            <v>MartinezAlex</v>
          </cell>
          <cell r="AJ13">
            <v>13</v>
          </cell>
          <cell r="AK13">
            <v>3</v>
          </cell>
          <cell r="AL13">
            <v>100</v>
          </cell>
          <cell r="AM13">
            <v>96</v>
          </cell>
          <cell r="AN13" t="str">
            <v>#8R2VGQRRL</v>
          </cell>
          <cell r="AO13" t="str">
            <v>SaChIn</v>
          </cell>
          <cell r="AP13">
            <v>13</v>
          </cell>
          <cell r="AQ13">
            <v>3</v>
          </cell>
          <cell r="AR13">
            <v>100</v>
          </cell>
          <cell r="AS13">
            <v>106</v>
          </cell>
        </row>
        <row r="14">
          <cell r="A14" t="str">
            <v>#88CL2RJ8V</v>
          </cell>
          <cell r="B14" t="str">
            <v>MAHAKAAL</v>
          </cell>
          <cell r="C14">
            <v>16</v>
          </cell>
          <cell r="D14" t="str">
            <v>#P8CJQ0JC9</v>
          </cell>
          <cell r="E14" t="str">
            <v>DIL KA RAJA</v>
          </cell>
          <cell r="F14">
            <v>16</v>
          </cell>
          <cell r="G14">
            <v>2</v>
          </cell>
          <cell r="H14">
            <v>91</v>
          </cell>
          <cell r="I14">
            <v>180</v>
          </cell>
          <cell r="J14" t="str">
            <v>#RYU8QUCU</v>
          </cell>
          <cell r="K14" t="str">
            <v>Ghilbert24 Dz™</v>
          </cell>
          <cell r="L14">
            <v>15</v>
          </cell>
          <cell r="M14">
            <v>3</v>
          </cell>
          <cell r="N14">
            <v>100</v>
          </cell>
          <cell r="O14">
            <v>140</v>
          </cell>
          <cell r="P14" t="str">
            <v>#QL8P0JGJ</v>
          </cell>
          <cell r="Q14" t="str">
            <v>The Rocker</v>
          </cell>
          <cell r="R14">
            <v>14</v>
          </cell>
          <cell r="S14">
            <v>3</v>
          </cell>
          <cell r="T14">
            <v>100</v>
          </cell>
          <cell r="U14">
            <v>154</v>
          </cell>
          <cell r="V14" t="str">
            <v>#JGQRY8QG</v>
          </cell>
          <cell r="W14" t="str">
            <v>Rahmawati dewi</v>
          </cell>
          <cell r="X14">
            <v>14</v>
          </cell>
          <cell r="Y14">
            <v>3</v>
          </cell>
          <cell r="Z14">
            <v>100</v>
          </cell>
          <cell r="AA14">
            <v>145</v>
          </cell>
          <cell r="AB14" t="str">
            <v>#G09R0R8GJ</v>
          </cell>
          <cell r="AC14" t="str">
            <v>なむろん</v>
          </cell>
          <cell r="AD14">
            <v>15</v>
          </cell>
          <cell r="AE14">
            <v>3</v>
          </cell>
          <cell r="AF14">
            <v>100</v>
          </cell>
          <cell r="AG14">
            <v>139</v>
          </cell>
          <cell r="AH14" t="str">
            <v>#2YVL2VUUY</v>
          </cell>
          <cell r="AI14" t="str">
            <v>jose</v>
          </cell>
          <cell r="AJ14">
            <v>14</v>
          </cell>
          <cell r="AK14">
            <v>3</v>
          </cell>
          <cell r="AL14">
            <v>100</v>
          </cell>
          <cell r="AM14">
            <v>116</v>
          </cell>
          <cell r="AN14"/>
          <cell r="AO14"/>
          <cell r="AP14"/>
          <cell r="AQ14"/>
          <cell r="AR14"/>
          <cell r="AS14"/>
        </row>
        <row r="15">
          <cell r="A15" t="str">
            <v>#29GGRVGC2</v>
          </cell>
          <cell r="B15" t="str">
            <v>MASTER MAYANK</v>
          </cell>
          <cell r="C15">
            <v>15</v>
          </cell>
          <cell r="D15" t="str">
            <v>#JQ8PQG2U</v>
          </cell>
          <cell r="E15" t="str">
            <v>ShackOfYak</v>
          </cell>
          <cell r="F15">
            <v>14</v>
          </cell>
          <cell r="G15">
            <v>3</v>
          </cell>
          <cell r="H15">
            <v>100</v>
          </cell>
          <cell r="I15">
            <v>112</v>
          </cell>
          <cell r="J15" t="str">
            <v>#C2LRGVVL</v>
          </cell>
          <cell r="K15" t="str">
            <v>King Farmstrong</v>
          </cell>
          <cell r="L15">
            <v>14</v>
          </cell>
          <cell r="M15">
            <v>3</v>
          </cell>
          <cell r="N15">
            <v>100</v>
          </cell>
          <cell r="O15">
            <v>83</v>
          </cell>
          <cell r="P15" t="str">
            <v>#PJ202YRPG</v>
          </cell>
          <cell r="Q15" t="str">
            <v>乙モUち</v>
          </cell>
          <cell r="R15">
            <v>13</v>
          </cell>
          <cell r="S15">
            <v>3</v>
          </cell>
          <cell r="T15">
            <v>100</v>
          </cell>
          <cell r="U15">
            <v>98</v>
          </cell>
          <cell r="V15" t="str">
            <v>#LU0U8V08C</v>
          </cell>
          <cell r="W15" t="str">
            <v>sopie.com1996</v>
          </cell>
          <cell r="X15">
            <v>14</v>
          </cell>
          <cell r="Y15">
            <v>3</v>
          </cell>
          <cell r="Z15">
            <v>100</v>
          </cell>
          <cell r="AA15">
            <v>90</v>
          </cell>
          <cell r="AB15" t="str">
            <v>#QQCPY8VU8</v>
          </cell>
          <cell r="AC15" t="str">
            <v>Face</v>
          </cell>
          <cell r="AD15">
            <v>13</v>
          </cell>
          <cell r="AE15">
            <v>3</v>
          </cell>
          <cell r="AF15">
            <v>100</v>
          </cell>
          <cell r="AG15">
            <v>85</v>
          </cell>
          <cell r="AH15" t="str">
            <v>#2YPURV8VQ</v>
          </cell>
          <cell r="AI15" t="str">
            <v>zeldris-roni</v>
          </cell>
          <cell r="AJ15">
            <v>13</v>
          </cell>
          <cell r="AK15">
            <v>3</v>
          </cell>
          <cell r="AL15">
            <v>100</v>
          </cell>
          <cell r="AM15">
            <v>90</v>
          </cell>
          <cell r="AN15" t="str">
            <v>#9JVCYR80G</v>
          </cell>
          <cell r="AO15" t="str">
            <v>TIMKIR TAMIZHAN</v>
          </cell>
          <cell r="AP15">
            <v>13</v>
          </cell>
          <cell r="AQ15">
            <v>3</v>
          </cell>
          <cell r="AR15">
            <v>100</v>
          </cell>
          <cell r="AS15">
            <v>85</v>
          </cell>
        </row>
        <row r="16">
          <cell r="A16" t="str">
            <v>#2LRPC8U0Q</v>
          </cell>
          <cell r="B16" t="str">
            <v>MaTiaS</v>
          </cell>
          <cell r="C16">
            <v>16</v>
          </cell>
          <cell r="D16" t="str">
            <v>#J8CLQUL2</v>
          </cell>
          <cell r="E16" t="str">
            <v>Stefano</v>
          </cell>
          <cell r="F16">
            <v>16</v>
          </cell>
          <cell r="G16">
            <v>3</v>
          </cell>
          <cell r="H16">
            <v>100</v>
          </cell>
          <cell r="I16">
            <v>160</v>
          </cell>
          <cell r="J16" t="str">
            <v>#2000U0JV2</v>
          </cell>
          <cell r="K16" t="str">
            <v>bengineer</v>
          </cell>
          <cell r="L16">
            <v>16</v>
          </cell>
          <cell r="M16">
            <v>3</v>
          </cell>
          <cell r="N16">
            <v>100</v>
          </cell>
          <cell r="O16">
            <v>159</v>
          </cell>
          <cell r="P16" t="str">
            <v>#PLQCUL0UY</v>
          </cell>
          <cell r="Q16" t="str">
            <v>KING</v>
          </cell>
          <cell r="R16">
            <v>15</v>
          </cell>
          <cell r="S16">
            <v>3</v>
          </cell>
          <cell r="T16">
            <v>100</v>
          </cell>
          <cell r="U16">
            <v>147</v>
          </cell>
          <cell r="V16" t="str">
            <v>#82RUYPQY0</v>
          </cell>
          <cell r="W16" t="str">
            <v>jylo kimoch¥</v>
          </cell>
          <cell r="X16">
            <v>16</v>
          </cell>
          <cell r="Y16">
            <v>3</v>
          </cell>
          <cell r="Z16">
            <v>100</v>
          </cell>
          <cell r="AA16">
            <v>164</v>
          </cell>
          <cell r="AB16" t="str">
            <v>#Q9G9UGPJY</v>
          </cell>
          <cell r="AC16" t="str">
            <v>stdio.h</v>
          </cell>
          <cell r="AD16">
            <v>13</v>
          </cell>
          <cell r="AE16">
            <v>3</v>
          </cell>
          <cell r="AF16">
            <v>100</v>
          </cell>
          <cell r="AG16">
            <v>126</v>
          </cell>
          <cell r="AH16" t="str">
            <v>#VVPCUQ8G</v>
          </cell>
          <cell r="AI16" t="str">
            <v>PRM'10</v>
          </cell>
          <cell r="AJ16">
            <v>16</v>
          </cell>
          <cell r="AK16">
            <v>3</v>
          </cell>
          <cell r="AL16">
            <v>100</v>
          </cell>
          <cell r="AM16">
            <v>129</v>
          </cell>
          <cell r="AN16" t="str">
            <v>#8UGLCPRR0</v>
          </cell>
          <cell r="AO16" t="str">
            <v>BHARATHRANDY</v>
          </cell>
          <cell r="AP16">
            <v>14</v>
          </cell>
          <cell r="AQ16">
            <v>3</v>
          </cell>
          <cell r="AR16">
            <v>100</v>
          </cell>
          <cell r="AS16">
            <v>121</v>
          </cell>
        </row>
        <row r="17">
          <cell r="A17" t="str">
            <v>#LVLVCU0JP</v>
          </cell>
          <cell r="B17" t="str">
            <v>New Gabber Boy</v>
          </cell>
          <cell r="C17">
            <v>15</v>
          </cell>
          <cell r="D17" t="str">
            <v>#8LYQQ8YPU</v>
          </cell>
          <cell r="E17" t="str">
            <v>osco</v>
          </cell>
          <cell r="F17">
            <v>14</v>
          </cell>
          <cell r="G17">
            <v>3</v>
          </cell>
          <cell r="H17">
            <v>100</v>
          </cell>
          <cell r="I17">
            <v>136</v>
          </cell>
          <cell r="J17" t="str">
            <v>#90YV098V9</v>
          </cell>
          <cell r="K17" t="str">
            <v>arce rivera</v>
          </cell>
          <cell r="L17">
            <v>14</v>
          </cell>
          <cell r="M17">
            <v>3</v>
          </cell>
          <cell r="N17">
            <v>100</v>
          </cell>
          <cell r="O17">
            <v>123</v>
          </cell>
          <cell r="P17" t="str">
            <v>#PUVL9RCJG</v>
          </cell>
          <cell r="Q17" t="str">
            <v>Dark Vader</v>
          </cell>
          <cell r="R17">
            <v>13</v>
          </cell>
          <cell r="S17">
            <v>3</v>
          </cell>
          <cell r="T17">
            <v>100</v>
          </cell>
          <cell r="U17">
            <v>110</v>
          </cell>
          <cell r="V17" t="str">
            <v>#8202Q20VP</v>
          </cell>
          <cell r="W17" t="str">
            <v>M.HELMI PUTRA</v>
          </cell>
          <cell r="X17">
            <v>14</v>
          </cell>
          <cell r="Y17">
            <v>3</v>
          </cell>
          <cell r="Z17">
            <v>100</v>
          </cell>
          <cell r="AA17">
            <v>111</v>
          </cell>
          <cell r="AB17" t="str">
            <v>#LCLJ8URU8</v>
          </cell>
          <cell r="AC17" t="str">
            <v>キュラソー</v>
          </cell>
          <cell r="AD17">
            <v>13</v>
          </cell>
          <cell r="AE17">
            <v>3</v>
          </cell>
          <cell r="AF17">
            <v>100</v>
          </cell>
          <cell r="AG17">
            <v>112</v>
          </cell>
          <cell r="AH17" t="str">
            <v>#QJYCQRPPG</v>
          </cell>
          <cell r="AI17" t="str">
            <v>nico</v>
          </cell>
          <cell r="AJ17">
            <v>13</v>
          </cell>
          <cell r="AK17">
            <v>3</v>
          </cell>
          <cell r="AL17">
            <v>100</v>
          </cell>
          <cell r="AM17">
            <v>110</v>
          </cell>
          <cell r="AN17" t="str">
            <v>#QYLULR0U8</v>
          </cell>
          <cell r="AO17" t="str">
            <v>bhargava</v>
          </cell>
          <cell r="AP17">
            <v>13</v>
          </cell>
          <cell r="AQ17">
            <v>3</v>
          </cell>
          <cell r="AR17">
            <v>100</v>
          </cell>
          <cell r="AS17">
            <v>102</v>
          </cell>
        </row>
        <row r="18">
          <cell r="A18" t="str">
            <v>#PV2VY8U8Y</v>
          </cell>
          <cell r="B18" t="str">
            <v>Prince</v>
          </cell>
          <cell r="C18">
            <v>16</v>
          </cell>
          <cell r="D18" t="str">
            <v>#9G2U88PVU</v>
          </cell>
          <cell r="E18" t="str">
            <v>✌القناص✌</v>
          </cell>
          <cell r="F18">
            <v>16</v>
          </cell>
          <cell r="G18">
            <v>2</v>
          </cell>
          <cell r="H18">
            <v>90</v>
          </cell>
          <cell r="I18">
            <v>111</v>
          </cell>
          <cell r="J18" t="str">
            <v>#QQGVUG20V</v>
          </cell>
          <cell r="K18" t="str">
            <v>Mantis</v>
          </cell>
          <cell r="L18">
            <v>14</v>
          </cell>
          <cell r="M18">
            <v>3</v>
          </cell>
          <cell r="N18">
            <v>100</v>
          </cell>
          <cell r="O18">
            <v>90</v>
          </cell>
          <cell r="P18" t="str">
            <v>#YPVC2UL0U</v>
          </cell>
          <cell r="Q18" t="str">
            <v>POLLO K&amp;Q</v>
          </cell>
          <cell r="R18">
            <v>16</v>
          </cell>
          <cell r="S18">
            <v>3</v>
          </cell>
          <cell r="T18">
            <v>100</v>
          </cell>
          <cell r="U18">
            <v>149</v>
          </cell>
          <cell r="V18" t="str">
            <v>#L20PL8YR0</v>
          </cell>
          <cell r="W18" t="str">
            <v>Mirna</v>
          </cell>
          <cell r="X18">
            <v>16</v>
          </cell>
          <cell r="Y18">
            <v>3</v>
          </cell>
          <cell r="Z18">
            <v>100</v>
          </cell>
          <cell r="AA18">
            <v>126</v>
          </cell>
          <cell r="AB18" t="str">
            <v>#YCUGV2UQ</v>
          </cell>
          <cell r="AC18" t="str">
            <v>jääse™</v>
          </cell>
          <cell r="AD18">
            <v>16</v>
          </cell>
          <cell r="AE18">
            <v>2</v>
          </cell>
          <cell r="AF18">
            <v>83</v>
          </cell>
          <cell r="AG18">
            <v>136</v>
          </cell>
          <cell r="AH18" t="str">
            <v>#C982Q09G</v>
          </cell>
          <cell r="AI18" t="str">
            <v>iRoYale</v>
          </cell>
          <cell r="AJ18">
            <v>15</v>
          </cell>
          <cell r="AK18">
            <v>3</v>
          </cell>
          <cell r="AL18">
            <v>100</v>
          </cell>
          <cell r="AM18">
            <v>102</v>
          </cell>
          <cell r="AN18" t="str">
            <v>#VPUG0J8J</v>
          </cell>
          <cell r="AO18" t="str">
            <v>((SR)) TAMIZHAN</v>
          </cell>
          <cell r="AP18">
            <v>15</v>
          </cell>
          <cell r="AQ18">
            <v>3</v>
          </cell>
          <cell r="AR18">
            <v>100</v>
          </cell>
          <cell r="AS18">
            <v>98</v>
          </cell>
        </row>
        <row r="19">
          <cell r="A19" t="str">
            <v>#PY2LYC8RQ</v>
          </cell>
          <cell r="B19" t="str">
            <v>Rao RAHUL Yadav</v>
          </cell>
          <cell r="C19">
            <v>15</v>
          </cell>
          <cell r="D19" t="str">
            <v>#88YYVQVC8</v>
          </cell>
          <cell r="E19" t="str">
            <v>al</v>
          </cell>
          <cell r="F19">
            <v>14</v>
          </cell>
          <cell r="G19">
            <v>3</v>
          </cell>
          <cell r="H19">
            <v>100</v>
          </cell>
          <cell r="I19">
            <v>139</v>
          </cell>
          <cell r="J19" t="str">
            <v>#28UR99UC</v>
          </cell>
          <cell r="K19" t="str">
            <v>mighty midgets</v>
          </cell>
          <cell r="L19">
            <v>14</v>
          </cell>
          <cell r="M19">
            <v>3</v>
          </cell>
          <cell r="N19">
            <v>100</v>
          </cell>
          <cell r="O19">
            <v>145</v>
          </cell>
          <cell r="P19" t="str">
            <v>#P2UURC8YL</v>
          </cell>
          <cell r="Q19" t="str">
            <v>HARI BALAJI</v>
          </cell>
          <cell r="R19">
            <v>13</v>
          </cell>
          <cell r="S19">
            <v>3</v>
          </cell>
          <cell r="T19">
            <v>100</v>
          </cell>
          <cell r="U19">
            <v>147</v>
          </cell>
          <cell r="V19" t="str">
            <v>#9JCR00C2C</v>
          </cell>
          <cell r="W19" t="str">
            <v>[Nurazizah] 二六</v>
          </cell>
          <cell r="X19">
            <v>14</v>
          </cell>
          <cell r="Y19">
            <v>3</v>
          </cell>
          <cell r="Z19">
            <v>100</v>
          </cell>
          <cell r="AA19">
            <v>129</v>
          </cell>
          <cell r="AB19" t="str">
            <v>#PPG8QJYV</v>
          </cell>
          <cell r="AC19" t="str">
            <v>Kiss</v>
          </cell>
          <cell r="AD19">
            <v>15</v>
          </cell>
          <cell r="AE19">
            <v>2</v>
          </cell>
          <cell r="AF19">
            <v>91</v>
          </cell>
          <cell r="AG19">
            <v>180</v>
          </cell>
          <cell r="AH19" t="str">
            <v>#2LJVVG9J0</v>
          </cell>
          <cell r="AI19" t="str">
            <v>jhonatan</v>
          </cell>
          <cell r="AJ19">
            <v>13</v>
          </cell>
          <cell r="AK19">
            <v>3</v>
          </cell>
          <cell r="AL19">
            <v>100</v>
          </cell>
          <cell r="AM19">
            <v>120</v>
          </cell>
          <cell r="AN19" t="str">
            <v>#LYPVJVP88</v>
          </cell>
          <cell r="AO19" t="str">
            <v>stunneradhi79</v>
          </cell>
          <cell r="AP19">
            <v>14</v>
          </cell>
          <cell r="AQ19">
            <v>3</v>
          </cell>
          <cell r="AR19">
            <v>100</v>
          </cell>
          <cell r="AS19">
            <v>153</v>
          </cell>
        </row>
        <row r="20">
          <cell r="A20" t="str">
            <v>#P0QYRL09V</v>
          </cell>
          <cell r="B20" t="str">
            <v>RDX</v>
          </cell>
          <cell r="C20">
            <v>14</v>
          </cell>
          <cell r="D20" t="str">
            <v>#8PVVUUP90</v>
          </cell>
          <cell r="E20" t="str">
            <v>THE LORD AHMAD</v>
          </cell>
          <cell r="F20">
            <v>13</v>
          </cell>
          <cell r="G20">
            <v>3</v>
          </cell>
          <cell r="H20">
            <v>100</v>
          </cell>
          <cell r="I20">
            <v>117</v>
          </cell>
          <cell r="J20" t="str">
            <v>#8PPQ008</v>
          </cell>
          <cell r="K20" t="str">
            <v>PrimalMichael21</v>
          </cell>
          <cell r="L20">
            <v>13</v>
          </cell>
          <cell r="M20">
            <v>3</v>
          </cell>
          <cell r="N20">
            <v>100</v>
          </cell>
          <cell r="O20">
            <v>73</v>
          </cell>
          <cell r="P20" t="str">
            <v>#9GVYRVPRV</v>
          </cell>
          <cell r="Q20" t="str">
            <v>I LOVE YOU</v>
          </cell>
          <cell r="R20">
            <v>13</v>
          </cell>
          <cell r="S20">
            <v>3</v>
          </cell>
          <cell r="T20">
            <v>100</v>
          </cell>
          <cell r="U20">
            <v>75</v>
          </cell>
          <cell r="V20" t="str">
            <v>#Q0VGUQLQC</v>
          </cell>
          <cell r="W20" t="str">
            <v>© DEVI MANJA ®</v>
          </cell>
          <cell r="X20">
            <v>13</v>
          </cell>
          <cell r="Y20">
            <v>3</v>
          </cell>
          <cell r="Z20">
            <v>100</v>
          </cell>
          <cell r="AA20">
            <v>118</v>
          </cell>
          <cell r="AB20" t="str">
            <v>#G0GY9ULG2</v>
          </cell>
          <cell r="AC20" t="str">
            <v>Voyager</v>
          </cell>
          <cell r="AD20">
            <v>12</v>
          </cell>
          <cell r="AE20">
            <v>3</v>
          </cell>
          <cell r="AF20">
            <v>100</v>
          </cell>
          <cell r="AG20">
            <v>71</v>
          </cell>
          <cell r="AH20" t="str">
            <v>#JR8LYYYL</v>
          </cell>
          <cell r="AI20" t="str">
            <v>sebas</v>
          </cell>
          <cell r="AJ20">
            <v>13</v>
          </cell>
          <cell r="AK20">
            <v>3</v>
          </cell>
          <cell r="AL20">
            <v>100</v>
          </cell>
          <cell r="AM20">
            <v>90</v>
          </cell>
          <cell r="AN20" t="str">
            <v>#G0V0J20VL</v>
          </cell>
          <cell r="AO20" t="str">
            <v>ebin</v>
          </cell>
          <cell r="AP20">
            <v>12</v>
          </cell>
          <cell r="AQ20">
            <v>3</v>
          </cell>
          <cell r="AR20">
            <v>100</v>
          </cell>
          <cell r="AS20">
            <v>80</v>
          </cell>
        </row>
        <row r="21">
          <cell r="A21" t="str">
            <v>#8LRURLP</v>
          </cell>
          <cell r="B21" t="str">
            <v>rishi</v>
          </cell>
          <cell r="C21">
            <v>16</v>
          </cell>
          <cell r="D21" t="str">
            <v>#29PJJGUGJ</v>
          </cell>
          <cell r="E21" t="str">
            <v>Mata rindo</v>
          </cell>
          <cell r="F21">
            <v>16</v>
          </cell>
          <cell r="G21">
            <v>3</v>
          </cell>
          <cell r="H21">
            <v>100</v>
          </cell>
          <cell r="I21">
            <v>92</v>
          </cell>
          <cell r="J21" t="str">
            <v>#82VJPPYVC</v>
          </cell>
          <cell r="K21" t="str">
            <v>Zz MOHAMMED zZ</v>
          </cell>
          <cell r="L21">
            <v>15</v>
          </cell>
          <cell r="M21">
            <v>3</v>
          </cell>
          <cell r="N21">
            <v>100</v>
          </cell>
          <cell r="O21">
            <v>95</v>
          </cell>
          <cell r="P21" t="str">
            <v>#P0YLRQCJ8</v>
          </cell>
          <cell r="Q21" t="str">
            <v>RANJITH M.R.K</v>
          </cell>
          <cell r="R21">
            <v>15</v>
          </cell>
          <cell r="S21">
            <v>3</v>
          </cell>
          <cell r="T21">
            <v>100</v>
          </cell>
          <cell r="U21">
            <v>88</v>
          </cell>
          <cell r="V21" t="str">
            <v>#99JP9V09Y</v>
          </cell>
          <cell r="W21" t="str">
            <v>irwan99</v>
          </cell>
          <cell r="X21">
            <v>15</v>
          </cell>
          <cell r="Y21">
            <v>3</v>
          </cell>
          <cell r="Z21">
            <v>100</v>
          </cell>
          <cell r="AA21">
            <v>91</v>
          </cell>
          <cell r="AB21" t="str">
            <v>#LC8V9VVR</v>
          </cell>
          <cell r="AC21" t="str">
            <v>ナウル</v>
          </cell>
          <cell r="AD21">
            <v>15</v>
          </cell>
          <cell r="AE21">
            <v>3</v>
          </cell>
          <cell r="AF21">
            <v>100</v>
          </cell>
          <cell r="AG21">
            <v>138</v>
          </cell>
          <cell r="AH21" t="str">
            <v>#20JRLLCCU</v>
          </cell>
          <cell r="AI21" t="str">
            <v>Trilita</v>
          </cell>
          <cell r="AJ21">
            <v>14</v>
          </cell>
          <cell r="AK21">
            <v>3</v>
          </cell>
          <cell r="AL21">
            <v>100</v>
          </cell>
          <cell r="AM21">
            <v>84</v>
          </cell>
          <cell r="AN21" t="str">
            <v>#2L2G9J8C</v>
          </cell>
          <cell r="AO21" t="str">
            <v>Revenger</v>
          </cell>
          <cell r="AP21">
            <v>16</v>
          </cell>
          <cell r="AQ21">
            <v>3</v>
          </cell>
          <cell r="AR21">
            <v>100</v>
          </cell>
          <cell r="AS21">
            <v>99</v>
          </cell>
        </row>
        <row r="22">
          <cell r="A22" t="str">
            <v>#LV9QL9C0Y</v>
          </cell>
          <cell r="B22" t="str">
            <v>satyam Raj $</v>
          </cell>
          <cell r="C22">
            <v>15</v>
          </cell>
          <cell r="D22" t="str">
            <v>#JP9G2VRU</v>
          </cell>
          <cell r="E22" t="str">
            <v>Cr-santosh</v>
          </cell>
          <cell r="F22">
            <v>14</v>
          </cell>
          <cell r="G22">
            <v>3</v>
          </cell>
          <cell r="H22">
            <v>100</v>
          </cell>
          <cell r="I22">
            <v>101</v>
          </cell>
          <cell r="J22" t="str">
            <v>#JU0J0UQR</v>
          </cell>
          <cell r="K22" t="str">
            <v>adyDecember</v>
          </cell>
          <cell r="L22">
            <v>14</v>
          </cell>
          <cell r="M22">
            <v>3</v>
          </cell>
          <cell r="N22">
            <v>100</v>
          </cell>
          <cell r="O22">
            <v>125</v>
          </cell>
          <cell r="P22" t="str">
            <v>#PV80UYGU2</v>
          </cell>
          <cell r="Q22" t="str">
            <v>showman</v>
          </cell>
          <cell r="R22">
            <v>16</v>
          </cell>
          <cell r="S22">
            <v>3</v>
          </cell>
          <cell r="T22">
            <v>100</v>
          </cell>
          <cell r="U22">
            <v>98</v>
          </cell>
          <cell r="V22" t="str">
            <v>#8PC9GVLPV</v>
          </cell>
          <cell r="W22" t="str">
            <v>PUTRI ARUMI.</v>
          </cell>
          <cell r="X22">
            <v>16</v>
          </cell>
          <cell r="Y22">
            <v>3</v>
          </cell>
          <cell r="Z22">
            <v>100</v>
          </cell>
          <cell r="AA22">
            <v>118</v>
          </cell>
          <cell r="AB22" t="str">
            <v>#28QR92VVP</v>
          </cell>
          <cell r="AC22" t="str">
            <v>WACKKEN</v>
          </cell>
          <cell r="AD22">
            <v>15</v>
          </cell>
          <cell r="AE22">
            <v>3</v>
          </cell>
          <cell r="AF22">
            <v>100</v>
          </cell>
          <cell r="AG22">
            <v>122</v>
          </cell>
          <cell r="AH22" t="str">
            <v>#U9YQ098</v>
          </cell>
          <cell r="AI22" t="str">
            <v>amador</v>
          </cell>
          <cell r="AJ22">
            <v>14</v>
          </cell>
          <cell r="AK22">
            <v>3</v>
          </cell>
          <cell r="AL22">
            <v>100</v>
          </cell>
          <cell r="AM22">
            <v>97</v>
          </cell>
          <cell r="AN22" t="str">
            <v>#Q8Q9RPVY0</v>
          </cell>
          <cell r="AO22" t="str">
            <v>SIDE CORNER</v>
          </cell>
          <cell r="AP22">
            <v>15</v>
          </cell>
          <cell r="AQ22">
            <v>3</v>
          </cell>
          <cell r="AR22">
            <v>100</v>
          </cell>
          <cell r="AS22">
            <v>98</v>
          </cell>
        </row>
        <row r="23">
          <cell r="A23" t="str">
            <v>#9YQUUVQ2P</v>
          </cell>
          <cell r="B23" t="str">
            <v>SOMAY</v>
          </cell>
          <cell r="C23">
            <v>13</v>
          </cell>
          <cell r="D23"/>
          <cell r="E23"/>
          <cell r="F23"/>
          <cell r="G23"/>
          <cell r="H23"/>
          <cell r="I23"/>
          <cell r="J23"/>
          <cell r="K23"/>
          <cell r="L23"/>
          <cell r="M23"/>
          <cell r="N23"/>
          <cell r="O23"/>
          <cell r="P23"/>
          <cell r="Q23"/>
          <cell r="R23"/>
          <cell r="S23"/>
          <cell r="T23"/>
          <cell r="U23"/>
          <cell r="V23"/>
          <cell r="W23"/>
          <cell r="X23"/>
          <cell r="Y23"/>
          <cell r="Z23"/>
          <cell r="AA23"/>
          <cell r="AB23" t="str">
            <v>#9LR882RRV</v>
          </cell>
          <cell r="AC23" t="str">
            <v>SHIONE</v>
          </cell>
          <cell r="AD23">
            <v>12</v>
          </cell>
          <cell r="AE23">
            <v>3</v>
          </cell>
          <cell r="AF23">
            <v>100</v>
          </cell>
          <cell r="AG23">
            <v>80</v>
          </cell>
          <cell r="AH23" t="str">
            <v>#90RRQGR2L</v>
          </cell>
          <cell r="AI23" t="str">
            <v>Challenger</v>
          </cell>
          <cell r="AJ23">
            <v>12</v>
          </cell>
          <cell r="AK23">
            <v>3</v>
          </cell>
          <cell r="AL23">
            <v>100</v>
          </cell>
          <cell r="AM23">
            <v>62</v>
          </cell>
          <cell r="AN23" t="str">
            <v>#9Q2VYRJRQ</v>
          </cell>
          <cell r="AO23" t="str">
            <v>hari mass</v>
          </cell>
          <cell r="AP23">
            <v>12</v>
          </cell>
          <cell r="AQ23">
            <v>3</v>
          </cell>
          <cell r="AR23">
            <v>100</v>
          </cell>
          <cell r="AS23">
            <v>88</v>
          </cell>
        </row>
        <row r="24">
          <cell r="A24" t="str">
            <v>#2RVUPULYC</v>
          </cell>
          <cell r="B24" t="str">
            <v>SOURABH</v>
          </cell>
          <cell r="C24">
            <v>16</v>
          </cell>
          <cell r="D24" t="str">
            <v>#8C8P00R</v>
          </cell>
          <cell r="E24" t="str">
            <v>moh.alamer</v>
          </cell>
          <cell r="F24">
            <v>16</v>
          </cell>
          <cell r="G24">
            <v>3</v>
          </cell>
          <cell r="H24">
            <v>100</v>
          </cell>
          <cell r="I24">
            <v>121</v>
          </cell>
          <cell r="J24" t="str">
            <v>#89LP9QPQ</v>
          </cell>
          <cell r="K24" t="str">
            <v>Bails</v>
          </cell>
          <cell r="L24">
            <v>14</v>
          </cell>
          <cell r="M24">
            <v>3</v>
          </cell>
          <cell r="N24">
            <v>100</v>
          </cell>
          <cell r="O24">
            <v>129</v>
          </cell>
          <cell r="P24" t="str">
            <v>#YP8JCV8G2</v>
          </cell>
          <cell r="Q24" t="str">
            <v>ELA E♥️A</v>
          </cell>
          <cell r="R24">
            <v>14</v>
          </cell>
          <cell r="S24">
            <v>3</v>
          </cell>
          <cell r="T24">
            <v>100</v>
          </cell>
          <cell r="U24">
            <v>107</v>
          </cell>
          <cell r="V24" t="str">
            <v>#8022GLYGL</v>
          </cell>
          <cell r="W24" t="str">
            <v>PRESIDEN RI 45</v>
          </cell>
          <cell r="X24">
            <v>14</v>
          </cell>
          <cell r="Y24">
            <v>3</v>
          </cell>
          <cell r="Z24">
            <v>100</v>
          </cell>
          <cell r="AA24">
            <v>125</v>
          </cell>
          <cell r="AB24" t="str">
            <v>#P2LVG0Q80</v>
          </cell>
          <cell r="AC24" t="str">
            <v>みつやさいだー</v>
          </cell>
          <cell r="AD24">
            <v>14</v>
          </cell>
          <cell r="AE24">
            <v>3</v>
          </cell>
          <cell r="AF24">
            <v>100</v>
          </cell>
          <cell r="AG24">
            <v>138</v>
          </cell>
          <cell r="AH24" t="str">
            <v>#808U8008L</v>
          </cell>
          <cell r="AI24" t="str">
            <v>dani</v>
          </cell>
          <cell r="AJ24">
            <v>14</v>
          </cell>
          <cell r="AK24">
            <v>3</v>
          </cell>
          <cell r="AL24">
            <v>100</v>
          </cell>
          <cell r="AM24">
            <v>104</v>
          </cell>
          <cell r="AN24" t="str">
            <v>#QRJVLQYC8</v>
          </cell>
          <cell r="AO24" t="str">
            <v>RoyalQueen</v>
          </cell>
          <cell r="AP24">
            <v>14</v>
          </cell>
          <cell r="AQ24">
            <v>3</v>
          </cell>
          <cell r="AR24">
            <v>100</v>
          </cell>
          <cell r="AS24">
            <v>110</v>
          </cell>
        </row>
        <row r="25">
          <cell r="A25" t="str">
            <v>#LPYV2G22J</v>
          </cell>
          <cell r="B25" t="str">
            <v>Spy Arjun YT</v>
          </cell>
          <cell r="C25">
            <v>16</v>
          </cell>
          <cell r="D25" t="str">
            <v>#LCGYCPVVQ</v>
          </cell>
          <cell r="E25" t="str">
            <v>RA Ahammad RaZu</v>
          </cell>
          <cell r="F25">
            <v>15</v>
          </cell>
          <cell r="G25">
            <v>3</v>
          </cell>
          <cell r="H25">
            <v>100</v>
          </cell>
          <cell r="I25">
            <v>167</v>
          </cell>
          <cell r="J25" t="str">
            <v>#2CJ8CPQQQ</v>
          </cell>
          <cell r="K25" t="str">
            <v>Aslan Choogant</v>
          </cell>
          <cell r="L25">
            <v>15</v>
          </cell>
          <cell r="M25">
            <v>3</v>
          </cell>
          <cell r="N25">
            <v>100</v>
          </cell>
          <cell r="O25">
            <v>151</v>
          </cell>
          <cell r="P25" t="str">
            <v>#9GG2PP0PL</v>
          </cell>
          <cell r="Q25" t="str">
            <v>KANNADA</v>
          </cell>
          <cell r="R25">
            <v>14</v>
          </cell>
          <cell r="S25">
            <v>3</v>
          </cell>
          <cell r="T25">
            <v>100</v>
          </cell>
          <cell r="U25">
            <v>162</v>
          </cell>
          <cell r="V25" t="str">
            <v>#LU89J2UCL</v>
          </cell>
          <cell r="W25" t="str">
            <v>[ Bad Liar ]</v>
          </cell>
          <cell r="X25">
            <v>14</v>
          </cell>
          <cell r="Y25">
            <v>3</v>
          </cell>
          <cell r="Z25">
            <v>100</v>
          </cell>
          <cell r="AA25">
            <v>147</v>
          </cell>
          <cell r="AB25" t="str">
            <v>#QGVCVYQLG</v>
          </cell>
          <cell r="AC25" t="str">
            <v>デヴLARGE</v>
          </cell>
          <cell r="AD25">
            <v>13</v>
          </cell>
          <cell r="AE25">
            <v>3</v>
          </cell>
          <cell r="AF25">
            <v>100</v>
          </cell>
          <cell r="AG25">
            <v>116</v>
          </cell>
          <cell r="AH25" t="str">
            <v>#VYYGU8LP</v>
          </cell>
          <cell r="AI25" t="str">
            <v>RUBÉN</v>
          </cell>
          <cell r="AJ25">
            <v>13</v>
          </cell>
          <cell r="AK25">
            <v>3</v>
          </cell>
          <cell r="AL25">
            <v>100</v>
          </cell>
          <cell r="AM25">
            <v>107</v>
          </cell>
          <cell r="AN25" t="str">
            <v>#YG9P9UQVV</v>
          </cell>
          <cell r="AO25" t="str">
            <v>VINAY ADUNURI</v>
          </cell>
          <cell r="AP25">
            <v>15</v>
          </cell>
          <cell r="AQ25">
            <v>3</v>
          </cell>
          <cell r="AR25">
            <v>100</v>
          </cell>
          <cell r="AS25">
            <v>125</v>
          </cell>
        </row>
        <row r="26">
          <cell r="A26" t="str">
            <v>#8YURVGQ0V</v>
          </cell>
          <cell r="B26" t="str">
            <v>Sumder</v>
          </cell>
          <cell r="C26">
            <v>13</v>
          </cell>
          <cell r="D26" t="str">
            <v>#9Y9QPYQUJ</v>
          </cell>
          <cell r="E26" t="str">
            <v>bydalox</v>
          </cell>
          <cell r="F26">
            <v>13</v>
          </cell>
          <cell r="G26">
            <v>2</v>
          </cell>
          <cell r="H26">
            <v>96</v>
          </cell>
          <cell r="I26">
            <v>180</v>
          </cell>
          <cell r="J26" t="str">
            <v>#PQ2R2VR9U</v>
          </cell>
          <cell r="K26" t="str">
            <v>.Lixヅ</v>
          </cell>
          <cell r="L26">
            <v>13</v>
          </cell>
          <cell r="M26">
            <v>3</v>
          </cell>
          <cell r="N26">
            <v>100</v>
          </cell>
          <cell r="O26">
            <v>128</v>
          </cell>
          <cell r="P26" t="str">
            <v>#Y98L09QRG</v>
          </cell>
          <cell r="Q26" t="str">
            <v>✭✩✭✩✭✩✭</v>
          </cell>
          <cell r="R26">
            <v>12</v>
          </cell>
          <cell r="S26">
            <v>3</v>
          </cell>
          <cell r="T26">
            <v>100</v>
          </cell>
          <cell r="U26">
            <v>107</v>
          </cell>
          <cell r="V26" t="str">
            <v>#QQY9JC2G2</v>
          </cell>
          <cell r="W26" t="str">
            <v>MT JEHONG</v>
          </cell>
          <cell r="X26">
            <v>13</v>
          </cell>
          <cell r="Y26">
            <v>3</v>
          </cell>
          <cell r="Z26">
            <v>100</v>
          </cell>
          <cell r="AA26">
            <v>121</v>
          </cell>
          <cell r="AB26" t="str">
            <v>#QY8J0UJ0P</v>
          </cell>
          <cell r="AC26" t="str">
            <v>レクル</v>
          </cell>
          <cell r="AD26">
            <v>12</v>
          </cell>
          <cell r="AE26">
            <v>3</v>
          </cell>
          <cell r="AF26">
            <v>100</v>
          </cell>
          <cell r="AG26">
            <v>108</v>
          </cell>
          <cell r="AH26" t="str">
            <v>#PVGLCQ9GC</v>
          </cell>
          <cell r="AI26" t="str">
            <v>XxNicolasxX</v>
          </cell>
          <cell r="AJ26">
            <v>12</v>
          </cell>
          <cell r="AK26">
            <v>3</v>
          </cell>
          <cell r="AL26">
            <v>100</v>
          </cell>
          <cell r="AM26">
            <v>146</v>
          </cell>
          <cell r="AN26" t="str">
            <v>#QLQPJ2UP8</v>
          </cell>
          <cell r="AO26" t="str">
            <v>Soul❥Ranjith</v>
          </cell>
          <cell r="AP26">
            <v>12</v>
          </cell>
          <cell r="AQ26">
            <v>3</v>
          </cell>
          <cell r="AR26">
            <v>100</v>
          </cell>
          <cell r="AS26">
            <v>122</v>
          </cell>
        </row>
        <row r="27">
          <cell r="A27" t="str">
            <v>#PG8CPPQGC</v>
          </cell>
          <cell r="B27" t="str">
            <v>The Gladiator</v>
          </cell>
          <cell r="C27">
            <v>15</v>
          </cell>
          <cell r="D27" t="str">
            <v>#PQRGLQLRU</v>
          </cell>
          <cell r="E27" t="str">
            <v>KYLO REN</v>
          </cell>
          <cell r="F27">
            <v>13</v>
          </cell>
          <cell r="G27">
            <v>3</v>
          </cell>
          <cell r="H27">
            <v>100</v>
          </cell>
          <cell r="I27">
            <v>112</v>
          </cell>
          <cell r="J27" t="str">
            <v>#L9CP92GU</v>
          </cell>
          <cell r="K27" t="str">
            <v>JDizzell™</v>
          </cell>
          <cell r="L27">
            <v>16</v>
          </cell>
          <cell r="M27">
            <v>1</v>
          </cell>
          <cell r="N27">
            <v>72</v>
          </cell>
          <cell r="O27">
            <v>110</v>
          </cell>
          <cell r="P27" t="str">
            <v>#QJUU9LJQL</v>
          </cell>
          <cell r="Q27" t="str">
            <v>TN...YOGI...57</v>
          </cell>
          <cell r="R27">
            <v>12</v>
          </cell>
          <cell r="S27">
            <v>3</v>
          </cell>
          <cell r="T27">
            <v>100</v>
          </cell>
          <cell r="U27">
            <v>97</v>
          </cell>
          <cell r="V27" t="str">
            <v>#QCJU2LPY2</v>
          </cell>
          <cell r="W27" t="str">
            <v>®PREMATUR©</v>
          </cell>
          <cell r="X27">
            <v>13</v>
          </cell>
          <cell r="Y27">
            <v>3</v>
          </cell>
          <cell r="Z27">
            <v>100</v>
          </cell>
          <cell r="AA27">
            <v>68</v>
          </cell>
          <cell r="AB27" t="str">
            <v>#20QPRPRG8</v>
          </cell>
          <cell r="AC27" t="str">
            <v>Yamna</v>
          </cell>
          <cell r="AD27">
            <v>12</v>
          </cell>
          <cell r="AE27">
            <v>3</v>
          </cell>
          <cell r="AF27">
            <v>100</v>
          </cell>
          <cell r="AG27">
            <v>113</v>
          </cell>
          <cell r="AH27" t="str">
            <v>#L80YU2YGG</v>
          </cell>
          <cell r="AI27" t="str">
            <v>ELCIDCAMPEAD0R</v>
          </cell>
          <cell r="AJ27">
            <v>13</v>
          </cell>
          <cell r="AK27">
            <v>3</v>
          </cell>
          <cell r="AL27">
            <v>100</v>
          </cell>
          <cell r="AM27">
            <v>91</v>
          </cell>
          <cell r="AN27" t="str">
            <v>#QQVV0GRGJ</v>
          </cell>
          <cell r="AO27" t="str">
            <v>ybe</v>
          </cell>
          <cell r="AP27">
            <v>12</v>
          </cell>
          <cell r="AQ27">
            <v>3</v>
          </cell>
          <cell r="AR27">
            <v>100</v>
          </cell>
          <cell r="AS27">
            <v>92</v>
          </cell>
        </row>
        <row r="28">
          <cell r="A28" t="str">
            <v>#8G0QYU8JJ</v>
          </cell>
          <cell r="B28" t="str">
            <v>TheAMIT</v>
          </cell>
          <cell r="C28">
            <v>16</v>
          </cell>
          <cell r="D28" t="str">
            <v>#LJG08P2V</v>
          </cell>
          <cell r="E28" t="str">
            <v>Victor K</v>
          </cell>
          <cell r="F28">
            <v>15</v>
          </cell>
          <cell r="G28">
            <v>3</v>
          </cell>
          <cell r="H28">
            <v>100</v>
          </cell>
          <cell r="I28">
            <v>118</v>
          </cell>
          <cell r="J28" t="str">
            <v>#9L9QU8CJ9</v>
          </cell>
          <cell r="K28" t="str">
            <v>IMC•TheMaczMan</v>
          </cell>
          <cell r="L28">
            <v>14</v>
          </cell>
          <cell r="M28">
            <v>3</v>
          </cell>
          <cell r="N28">
            <v>100</v>
          </cell>
          <cell r="O28">
            <v>103</v>
          </cell>
          <cell r="P28" t="str">
            <v>#9VCRGPJ9P</v>
          </cell>
          <cell r="Q28" t="str">
            <v>♥️ᴡᴏʟᴠᴇʀɪɴᴇ♥️</v>
          </cell>
          <cell r="R28">
            <v>13</v>
          </cell>
          <cell r="S28">
            <v>3</v>
          </cell>
          <cell r="T28">
            <v>100</v>
          </cell>
          <cell r="U28">
            <v>98</v>
          </cell>
          <cell r="V28" t="str">
            <v>#LVJCCL0QJ</v>
          </cell>
          <cell r="W28" t="str">
            <v>AYRA SHIRLY</v>
          </cell>
          <cell r="X28">
            <v>14</v>
          </cell>
          <cell r="Y28">
            <v>3</v>
          </cell>
          <cell r="Z28">
            <v>100</v>
          </cell>
          <cell r="AA28">
            <v>123</v>
          </cell>
          <cell r="AB28" t="str">
            <v>#8YQJVJ0Q</v>
          </cell>
          <cell r="AC28" t="str">
            <v>鬼頭源太</v>
          </cell>
          <cell r="AD28">
            <v>14</v>
          </cell>
          <cell r="AE28">
            <v>3</v>
          </cell>
          <cell r="AF28">
            <v>100</v>
          </cell>
          <cell r="AG28">
            <v>87</v>
          </cell>
          <cell r="AH28" t="str">
            <v>#QJCPLJ920</v>
          </cell>
          <cell r="AI28" t="str">
            <v>golf</v>
          </cell>
          <cell r="AJ28">
            <v>13</v>
          </cell>
          <cell r="AK28">
            <v>3</v>
          </cell>
          <cell r="AL28">
            <v>100</v>
          </cell>
          <cell r="AM28">
            <v>134</v>
          </cell>
          <cell r="AN28" t="str">
            <v>#8QVP0CLL2</v>
          </cell>
          <cell r="AO28" t="str">
            <v>((SK)) TAMIZHAN</v>
          </cell>
          <cell r="AP28">
            <v>13</v>
          </cell>
          <cell r="AQ28">
            <v>3</v>
          </cell>
          <cell r="AR28">
            <v>100</v>
          </cell>
          <cell r="AS28">
            <v>117</v>
          </cell>
        </row>
        <row r="29">
          <cell r="A29" t="str">
            <v>#P0RPLPYLL</v>
          </cell>
          <cell r="B29" t="str">
            <v>TRUST NOBODY</v>
          </cell>
          <cell r="C29">
            <v>16</v>
          </cell>
          <cell r="D29" t="str">
            <v>#VLCURRGJ</v>
          </cell>
          <cell r="E29" t="str">
            <v>marlon</v>
          </cell>
          <cell r="F29">
            <v>16</v>
          </cell>
          <cell r="G29">
            <v>3</v>
          </cell>
          <cell r="H29">
            <v>100</v>
          </cell>
          <cell r="I29">
            <v>142</v>
          </cell>
          <cell r="J29" t="str">
            <v>#8PPU008L0</v>
          </cell>
          <cell r="K29" t="str">
            <v>william</v>
          </cell>
          <cell r="L29">
            <v>14</v>
          </cell>
          <cell r="M29">
            <v>3</v>
          </cell>
          <cell r="N29">
            <v>100</v>
          </cell>
          <cell r="O29">
            <v>138</v>
          </cell>
          <cell r="P29" t="str">
            <v>#P9UCUU20J</v>
          </cell>
          <cell r="Q29" t="str">
            <v>Sk</v>
          </cell>
          <cell r="R29">
            <v>13</v>
          </cell>
          <cell r="S29">
            <v>3</v>
          </cell>
          <cell r="T29">
            <v>100</v>
          </cell>
          <cell r="U29">
            <v>103</v>
          </cell>
          <cell r="V29"/>
          <cell r="W29"/>
          <cell r="X29"/>
          <cell r="Y29"/>
          <cell r="Z29"/>
          <cell r="AA29"/>
          <cell r="AB29"/>
          <cell r="AC29"/>
          <cell r="AD29"/>
          <cell r="AE29"/>
          <cell r="AF29"/>
          <cell r="AG29"/>
          <cell r="AH29"/>
          <cell r="AI29"/>
          <cell r="AJ29"/>
          <cell r="AK29"/>
          <cell r="AL29"/>
          <cell r="AM29"/>
          <cell r="AN29" t="str">
            <v>#8UJCLU09U</v>
          </cell>
          <cell r="AO29" t="str">
            <v>RAGA</v>
          </cell>
          <cell r="AP29">
            <v>12</v>
          </cell>
          <cell r="AQ29">
            <v>3</v>
          </cell>
          <cell r="AR29">
            <v>100</v>
          </cell>
          <cell r="AS29">
            <v>99</v>
          </cell>
        </row>
        <row r="30">
          <cell r="A30" t="str">
            <v>#PY9LUQCGJ</v>
          </cell>
          <cell r="B30" t="str">
            <v>Vikas</v>
          </cell>
          <cell r="C30">
            <v>16</v>
          </cell>
          <cell r="D30" t="str">
            <v>#8UY2CQYR</v>
          </cell>
          <cell r="E30" t="str">
            <v>D.S.P. punjab</v>
          </cell>
          <cell r="F30">
            <v>16</v>
          </cell>
          <cell r="G30">
            <v>3</v>
          </cell>
          <cell r="H30">
            <v>100</v>
          </cell>
          <cell r="I30">
            <v>156</v>
          </cell>
          <cell r="J30" t="str">
            <v>#9LQRRJL2</v>
          </cell>
          <cell r="K30" t="str">
            <v>leyton</v>
          </cell>
          <cell r="L30">
            <v>15</v>
          </cell>
          <cell r="M30">
            <v>3</v>
          </cell>
          <cell r="N30">
            <v>100</v>
          </cell>
          <cell r="O30">
            <v>106</v>
          </cell>
          <cell r="P30" t="str">
            <v>#LQ288GCLJ</v>
          </cell>
          <cell r="Q30" t="str">
            <v>POLICE</v>
          </cell>
          <cell r="R30">
            <v>14</v>
          </cell>
          <cell r="S30">
            <v>3</v>
          </cell>
          <cell r="T30">
            <v>100</v>
          </cell>
          <cell r="U30">
            <v>104</v>
          </cell>
          <cell r="V30" t="str">
            <v>#L2282QQ98</v>
          </cell>
          <cell r="W30" t="str">
            <v>AQILA PUTRI</v>
          </cell>
          <cell r="X30">
            <v>14</v>
          </cell>
          <cell r="Y30">
            <v>3</v>
          </cell>
          <cell r="Z30">
            <v>100</v>
          </cell>
          <cell r="AA30">
            <v>99</v>
          </cell>
          <cell r="AB30" t="str">
            <v>#UYP8QRGJ</v>
          </cell>
          <cell r="AC30" t="str">
            <v>T.Giang</v>
          </cell>
          <cell r="AD30">
            <v>16</v>
          </cell>
          <cell r="AE30">
            <v>3</v>
          </cell>
          <cell r="AF30">
            <v>100</v>
          </cell>
          <cell r="AG30">
            <v>125</v>
          </cell>
          <cell r="AH30" t="str">
            <v>#2VCGQU22</v>
          </cell>
          <cell r="AI30" t="str">
            <v>simpleyona</v>
          </cell>
          <cell r="AJ30">
            <v>14</v>
          </cell>
          <cell r="AK30">
            <v>3</v>
          </cell>
          <cell r="AL30">
            <v>100</v>
          </cell>
          <cell r="AM30">
            <v>94</v>
          </cell>
          <cell r="AN30" t="str">
            <v>#LVLJ2VQY</v>
          </cell>
          <cell r="AO30" t="str">
            <v>Muthu D</v>
          </cell>
          <cell r="AP30">
            <v>15</v>
          </cell>
          <cell r="AQ30">
            <v>3</v>
          </cell>
          <cell r="AR30">
            <v>100</v>
          </cell>
          <cell r="AS30">
            <v>93</v>
          </cell>
        </row>
        <row r="31">
          <cell r="A31" t="str">
            <v>#8JU9RUPYR</v>
          </cell>
          <cell r="B31" t="str">
            <v>XOKANTA</v>
          </cell>
          <cell r="C31">
            <v>16</v>
          </cell>
          <cell r="D31" t="str">
            <v>#RU9QL8UJ</v>
          </cell>
          <cell r="E31" t="str">
            <v>Javer Jr</v>
          </cell>
          <cell r="F31">
            <v>14</v>
          </cell>
          <cell r="G31">
            <v>3</v>
          </cell>
          <cell r="H31">
            <v>100</v>
          </cell>
          <cell r="I31">
            <v>76</v>
          </cell>
          <cell r="J31" t="str">
            <v>#8JCYG0QYU</v>
          </cell>
          <cell r="K31" t="str">
            <v>Matias-CASM</v>
          </cell>
          <cell r="L31">
            <v>14</v>
          </cell>
          <cell r="M31">
            <v>3</v>
          </cell>
          <cell r="N31">
            <v>100</v>
          </cell>
          <cell r="O31">
            <v>91</v>
          </cell>
          <cell r="P31" t="str">
            <v>#2P0UPCVJ0</v>
          </cell>
          <cell r="Q31" t="str">
            <v>Dream King</v>
          </cell>
          <cell r="R31">
            <v>14</v>
          </cell>
          <cell r="S31">
            <v>3</v>
          </cell>
          <cell r="T31">
            <v>100</v>
          </cell>
          <cell r="U31">
            <v>153</v>
          </cell>
          <cell r="V31" t="str">
            <v>#Y0GG0CLRQ</v>
          </cell>
          <cell r="W31" t="str">
            <v>Un-Limited</v>
          </cell>
          <cell r="X31">
            <v>14</v>
          </cell>
          <cell r="Y31">
            <v>3</v>
          </cell>
          <cell r="Z31">
            <v>100</v>
          </cell>
          <cell r="AA31">
            <v>132</v>
          </cell>
          <cell r="AB31" t="str">
            <v>#2LUY02GR</v>
          </cell>
          <cell r="AC31" t="str">
            <v>睡蓮</v>
          </cell>
          <cell r="AD31">
            <v>14</v>
          </cell>
          <cell r="AE31">
            <v>3</v>
          </cell>
          <cell r="AF31">
            <v>100</v>
          </cell>
          <cell r="AG31">
            <v>113</v>
          </cell>
          <cell r="AH31" t="str">
            <v>#2RR2CJJ08</v>
          </cell>
          <cell r="AI31" t="str">
            <v>vegeta</v>
          </cell>
          <cell r="AJ31">
            <v>14</v>
          </cell>
          <cell r="AK31">
            <v>3</v>
          </cell>
          <cell r="AL31">
            <v>100</v>
          </cell>
          <cell r="AM31">
            <v>102</v>
          </cell>
          <cell r="AN31" t="str">
            <v>#8L2YCCLYU</v>
          </cell>
          <cell r="AO31" t="str">
            <v>C@pt@in indi@</v>
          </cell>
          <cell r="AP31">
            <v>14</v>
          </cell>
          <cell r="AQ31">
            <v>3</v>
          </cell>
          <cell r="AR31">
            <v>100</v>
          </cell>
          <cell r="AS31">
            <v>152</v>
          </cell>
        </row>
        <row r="32">
          <cell r="A32" t="str">
            <v>#LL8098L0</v>
          </cell>
          <cell r="B32" t="str">
            <v>yogi</v>
          </cell>
          <cell r="C32">
            <v>16</v>
          </cell>
          <cell r="D32" t="str">
            <v>#82VVU8LYP</v>
          </cell>
          <cell r="E32" t="str">
            <v>Player</v>
          </cell>
          <cell r="F32">
            <v>16</v>
          </cell>
          <cell r="G32">
            <v>3</v>
          </cell>
          <cell r="H32">
            <v>100</v>
          </cell>
          <cell r="I32">
            <v>99</v>
          </cell>
          <cell r="J32" t="str">
            <v>#88YGVYJY</v>
          </cell>
          <cell r="K32" t="str">
            <v>E8 • Wahyu²</v>
          </cell>
          <cell r="L32">
            <v>15</v>
          </cell>
          <cell r="M32">
            <v>3</v>
          </cell>
          <cell r="N32">
            <v>100</v>
          </cell>
          <cell r="O32">
            <v>82</v>
          </cell>
          <cell r="P32" t="str">
            <v>#92Q8QUG80</v>
          </cell>
          <cell r="Q32" t="str">
            <v>ŘÎĎĔŘ</v>
          </cell>
          <cell r="R32">
            <v>14</v>
          </cell>
          <cell r="S32">
            <v>3</v>
          </cell>
          <cell r="T32">
            <v>100</v>
          </cell>
          <cell r="U32">
            <v>92</v>
          </cell>
          <cell r="V32" t="str">
            <v>#2JP88UCYU</v>
          </cell>
          <cell r="W32" t="str">
            <v>MASTER OF CLAN</v>
          </cell>
          <cell r="X32">
            <v>14</v>
          </cell>
          <cell r="Y32">
            <v>3</v>
          </cell>
          <cell r="Z32">
            <v>100</v>
          </cell>
          <cell r="AA32">
            <v>86</v>
          </cell>
          <cell r="AB32" t="str">
            <v>#Q08LCG9UQ</v>
          </cell>
          <cell r="AC32" t="str">
            <v>ポツリン</v>
          </cell>
          <cell r="AD32">
            <v>15</v>
          </cell>
          <cell r="AE32">
            <v>3</v>
          </cell>
          <cell r="AF32">
            <v>100</v>
          </cell>
          <cell r="AG32">
            <v>94</v>
          </cell>
          <cell r="AH32" t="str">
            <v>#2JR0G8UCR</v>
          </cell>
          <cell r="AI32" t="str">
            <v>oripa27</v>
          </cell>
          <cell r="AJ32">
            <v>14</v>
          </cell>
          <cell r="AK32">
            <v>3</v>
          </cell>
          <cell r="AL32">
            <v>100</v>
          </cell>
          <cell r="AM32">
            <v>84</v>
          </cell>
          <cell r="AN32" t="str">
            <v>#2JVQR298L</v>
          </cell>
          <cell r="AO32" t="str">
            <v>mc. RONNIE</v>
          </cell>
          <cell r="AP32">
            <v>15</v>
          </cell>
          <cell r="AQ32">
            <v>3</v>
          </cell>
          <cell r="AR32">
            <v>100</v>
          </cell>
          <cell r="AS32">
            <v>88</v>
          </cell>
        </row>
        <row r="33">
          <cell r="A33" t="str">
            <v>#90CQ2QYRR</v>
          </cell>
          <cell r="B33" t="str">
            <v>✨CLASHER✨ROHAN✨</v>
          </cell>
          <cell r="C33">
            <v>16</v>
          </cell>
          <cell r="D33" t="str">
            <v>#PQY2P99VJ</v>
          </cell>
          <cell r="E33" t="str">
            <v>Santo</v>
          </cell>
          <cell r="F33">
            <v>16</v>
          </cell>
          <cell r="G33">
            <v>2</v>
          </cell>
          <cell r="H33">
            <v>88</v>
          </cell>
          <cell r="I33">
            <v>152</v>
          </cell>
          <cell r="J33" t="str">
            <v>#Y2QJL90JV</v>
          </cell>
          <cell r="K33" t="str">
            <v>Stratton</v>
          </cell>
          <cell r="L33">
            <v>15</v>
          </cell>
          <cell r="M33">
            <v>3</v>
          </cell>
          <cell r="N33">
            <v>100</v>
          </cell>
          <cell r="O33">
            <v>148</v>
          </cell>
          <cell r="P33" t="str">
            <v>#PC2YYVJV2</v>
          </cell>
          <cell r="Q33" t="str">
            <v>ABISHEK</v>
          </cell>
          <cell r="R33">
            <v>14</v>
          </cell>
          <cell r="S33">
            <v>3</v>
          </cell>
          <cell r="T33">
            <v>100</v>
          </cell>
          <cell r="U33">
            <v>112</v>
          </cell>
          <cell r="V33" t="str">
            <v>#9YGG0UJRY</v>
          </cell>
          <cell r="W33" t="str">
            <v>SUN GOKONG</v>
          </cell>
          <cell r="X33">
            <v>14</v>
          </cell>
          <cell r="Y33">
            <v>3</v>
          </cell>
          <cell r="Z33">
            <v>100</v>
          </cell>
          <cell r="AA33">
            <v>130</v>
          </cell>
          <cell r="AB33" t="str">
            <v>#908G9JU80</v>
          </cell>
          <cell r="AC33" t="str">
            <v>Inter</v>
          </cell>
          <cell r="AD33">
            <v>16</v>
          </cell>
          <cell r="AE33">
            <v>2</v>
          </cell>
          <cell r="AF33">
            <v>96</v>
          </cell>
          <cell r="AG33">
            <v>180</v>
          </cell>
          <cell r="AH33" t="str">
            <v>#L9RQ9LPJJ</v>
          </cell>
          <cell r="AI33" t="str">
            <v>titi</v>
          </cell>
          <cell r="AJ33">
            <v>14</v>
          </cell>
          <cell r="AK33">
            <v>3</v>
          </cell>
          <cell r="AL33">
            <v>100</v>
          </cell>
          <cell r="AM33">
            <v>150</v>
          </cell>
          <cell r="AN33" t="str">
            <v>#QCYVJRLY2</v>
          </cell>
          <cell r="AO33" t="str">
            <v>KRISHNAN</v>
          </cell>
          <cell r="AP33">
            <v>14</v>
          </cell>
          <cell r="AQ33">
            <v>3</v>
          </cell>
          <cell r="AR33">
            <v>100</v>
          </cell>
          <cell r="AS33">
            <v>143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#V9J82LUC</v>
          </cell>
          <cell r="B2" t="str">
            <v>WarHurricanes</v>
          </cell>
          <cell r="C2">
            <v>17</v>
          </cell>
          <cell r="D2" t="str">
            <v>#208Y9YC0Y</v>
          </cell>
          <cell r="E2" t="str">
            <v>ENGELSİZLER</v>
          </cell>
          <cell r="F2">
            <v>28</v>
          </cell>
          <cell r="G2">
            <v>30</v>
          </cell>
          <cell r="H2">
            <v>2</v>
          </cell>
          <cell r="I2">
            <v>48</v>
          </cell>
          <cell r="J2">
            <v>90</v>
          </cell>
          <cell r="K2">
            <v>100</v>
          </cell>
          <cell r="L2">
            <v>452</v>
          </cell>
          <cell r="M2">
            <v>76</v>
          </cell>
          <cell r="N2">
            <v>88</v>
          </cell>
          <cell r="O2" t="str">
            <v>2024-07-17 22:40:12</v>
          </cell>
          <cell r="P2" t="str">
            <v>win</v>
          </cell>
        </row>
        <row r="3">
          <cell r="A3" t="str">
            <v>#V9J82LUC</v>
          </cell>
          <cell r="B3" t="str">
            <v>WarHurricanes</v>
          </cell>
          <cell r="C3">
            <v>17</v>
          </cell>
          <cell r="D3" t="str">
            <v>#VPQJ8GY2</v>
          </cell>
          <cell r="E3" t="str">
            <v>INDIAN FORCE</v>
          </cell>
          <cell r="F3">
            <v>19</v>
          </cell>
          <cell r="G3">
            <v>30</v>
          </cell>
          <cell r="H3">
            <v>2</v>
          </cell>
          <cell r="I3">
            <v>54</v>
          </cell>
          <cell r="J3">
            <v>90</v>
          </cell>
          <cell r="K3">
            <v>100</v>
          </cell>
          <cell r="L3">
            <v>451</v>
          </cell>
          <cell r="M3">
            <v>87</v>
          </cell>
          <cell r="N3">
            <v>98.633330000000001</v>
          </cell>
          <cell r="O3" t="str">
            <v>2024-07-15 22:15:16</v>
          </cell>
          <cell r="P3" t="str">
            <v>win</v>
          </cell>
        </row>
        <row r="4">
          <cell r="A4" t="str">
            <v>#V9J82LUC</v>
          </cell>
          <cell r="B4" t="str">
            <v>WarHurricanes</v>
          </cell>
          <cell r="C4">
            <v>17</v>
          </cell>
          <cell r="D4" t="str">
            <v>#2Y89CLGGL</v>
          </cell>
          <cell r="E4" t="str">
            <v>Làng Sán Dìu</v>
          </cell>
          <cell r="F4">
            <v>25</v>
          </cell>
          <cell r="G4">
            <v>25</v>
          </cell>
          <cell r="H4">
            <v>2</v>
          </cell>
          <cell r="I4">
            <v>42</v>
          </cell>
          <cell r="J4">
            <v>75</v>
          </cell>
          <cell r="K4">
            <v>100</v>
          </cell>
          <cell r="L4">
            <v>387</v>
          </cell>
          <cell r="M4">
            <v>66</v>
          </cell>
          <cell r="N4">
            <v>95.24</v>
          </cell>
          <cell r="O4" t="str">
            <v>2024-07-13 22:35:01</v>
          </cell>
          <cell r="P4" t="str">
            <v>win</v>
          </cell>
        </row>
        <row r="5">
          <cell r="A5" t="str">
            <v>#V9J82LUC</v>
          </cell>
          <cell r="B5" t="str">
            <v>WarHurricanes</v>
          </cell>
          <cell r="C5">
            <v>17</v>
          </cell>
          <cell r="D5" t="str">
            <v>#2L8C9GP8Y</v>
          </cell>
          <cell r="E5" t="str">
            <v>The Mafia</v>
          </cell>
          <cell r="F5">
            <v>19</v>
          </cell>
          <cell r="G5">
            <v>30</v>
          </cell>
          <cell r="H5">
            <v>2</v>
          </cell>
          <cell r="I5">
            <v>48</v>
          </cell>
          <cell r="J5">
            <v>90</v>
          </cell>
          <cell r="K5">
            <v>100</v>
          </cell>
          <cell r="L5">
            <v>369</v>
          </cell>
          <cell r="M5">
            <v>90</v>
          </cell>
          <cell r="N5">
            <v>100</v>
          </cell>
          <cell r="O5" t="str">
            <v>2024-07-11 22:55:21</v>
          </cell>
          <cell r="P5" t="str">
            <v>tie</v>
          </cell>
        </row>
        <row r="6">
          <cell r="A6" t="str">
            <v>#V9J82LUC</v>
          </cell>
          <cell r="B6" t="str">
            <v>WarHurricanes</v>
          </cell>
          <cell r="C6">
            <v>17</v>
          </cell>
          <cell r="D6" t="str">
            <v>#2YR9VLL2</v>
          </cell>
          <cell r="E6" t="str">
            <v>deuce-ish</v>
          </cell>
          <cell r="F6">
            <v>24</v>
          </cell>
          <cell r="G6">
            <v>20</v>
          </cell>
          <cell r="H6">
            <v>2</v>
          </cell>
          <cell r="I6">
            <v>38</v>
          </cell>
          <cell r="J6">
            <v>58</v>
          </cell>
          <cell r="K6">
            <v>97.6</v>
          </cell>
          <cell r="L6">
            <v>332</v>
          </cell>
          <cell r="M6">
            <v>55</v>
          </cell>
          <cell r="N6">
            <v>97.2</v>
          </cell>
          <cell r="O6" t="str">
            <v>2024-07-01 10:20:40</v>
          </cell>
          <cell r="P6" t="str">
            <v>win</v>
          </cell>
        </row>
        <row r="7">
          <cell r="A7" t="str">
            <v>#V9J82LUC</v>
          </cell>
          <cell r="B7" t="str">
            <v>WarHurricanes</v>
          </cell>
          <cell r="C7">
            <v>17</v>
          </cell>
          <cell r="D7" t="str">
            <v>#2YGQG8GC0</v>
          </cell>
          <cell r="E7" t="str">
            <v>BULLET BOY'S</v>
          </cell>
          <cell r="F7">
            <v>15</v>
          </cell>
          <cell r="G7">
            <v>5</v>
          </cell>
          <cell r="H7">
            <v>2</v>
          </cell>
          <cell r="I7">
            <v>6</v>
          </cell>
          <cell r="J7">
            <v>14</v>
          </cell>
          <cell r="K7">
            <v>99</v>
          </cell>
          <cell r="L7">
            <v>140</v>
          </cell>
          <cell r="M7">
            <v>13</v>
          </cell>
          <cell r="N7">
            <v>85.6</v>
          </cell>
          <cell r="O7" t="str">
            <v>2024-05-01 22:20:29</v>
          </cell>
          <cell r="P7" t="str">
            <v>win</v>
          </cell>
        </row>
        <row r="8">
          <cell r="A8" t="str">
            <v>#V9J82LUC</v>
          </cell>
          <cell r="B8" t="str">
            <v>WarHurricanes</v>
          </cell>
          <cell r="C8">
            <v>17</v>
          </cell>
          <cell r="D8" t="str">
            <v>#2L9CGCVCL</v>
          </cell>
          <cell r="E8" t="str">
            <v>familia</v>
          </cell>
          <cell r="F8">
            <v>5</v>
          </cell>
          <cell r="G8">
            <v>5</v>
          </cell>
          <cell r="H8">
            <v>2</v>
          </cell>
          <cell r="I8">
            <v>3</v>
          </cell>
          <cell r="J8">
            <v>9</v>
          </cell>
          <cell r="K8">
            <v>60</v>
          </cell>
          <cell r="L8">
            <v>64</v>
          </cell>
          <cell r="M8">
            <v>15</v>
          </cell>
          <cell r="N8">
            <v>100</v>
          </cell>
          <cell r="O8" t="str">
            <v>2024-04-29 09:16:02</v>
          </cell>
          <cell r="P8" t="str">
            <v>lose</v>
          </cell>
        </row>
        <row r="9">
          <cell r="A9" t="str">
            <v>#V9J82LUC</v>
          </cell>
          <cell r="B9" t="str">
            <v>WarHurricanes</v>
          </cell>
          <cell r="C9">
            <v>17</v>
          </cell>
          <cell r="D9" t="str">
            <v>#RGPGRPYQ</v>
          </cell>
          <cell r="E9" t="str">
            <v>⚡⚡عاصفة الفرات⚡</v>
          </cell>
          <cell r="F9">
            <v>11</v>
          </cell>
          <cell r="G9">
            <v>5</v>
          </cell>
          <cell r="H9">
            <v>2</v>
          </cell>
          <cell r="I9">
            <v>7</v>
          </cell>
          <cell r="J9">
            <v>13</v>
          </cell>
          <cell r="K9">
            <v>90.4</v>
          </cell>
          <cell r="L9">
            <v>141</v>
          </cell>
          <cell r="M9">
            <v>10</v>
          </cell>
          <cell r="N9">
            <v>70.599999999999994</v>
          </cell>
          <cell r="O9" t="str">
            <v>2024-04-26 22:45:41</v>
          </cell>
          <cell r="P9" t="str">
            <v>win</v>
          </cell>
        </row>
        <row r="10">
          <cell r="A10" t="str">
            <v>#V9J82LUC</v>
          </cell>
          <cell r="B10" t="str">
            <v>WarHurricanes</v>
          </cell>
          <cell r="C10">
            <v>17</v>
          </cell>
          <cell r="D10" t="str">
            <v>#PQPRG88C</v>
          </cell>
          <cell r="E10" t="str">
            <v>DUBAI ARMY</v>
          </cell>
          <cell r="F10">
            <v>18</v>
          </cell>
          <cell r="G10">
            <v>5</v>
          </cell>
          <cell r="H10">
            <v>2</v>
          </cell>
          <cell r="I10">
            <v>7</v>
          </cell>
          <cell r="J10">
            <v>15</v>
          </cell>
          <cell r="K10">
            <v>100</v>
          </cell>
          <cell r="L10">
            <v>140</v>
          </cell>
          <cell r="M10">
            <v>14</v>
          </cell>
          <cell r="N10">
            <v>97.2</v>
          </cell>
          <cell r="O10" t="str">
            <v>2024-04-24 22:58:13</v>
          </cell>
          <cell r="P10" t="str">
            <v>win</v>
          </cell>
        </row>
        <row r="11">
          <cell r="A11" t="str">
            <v>#V9J82LUC</v>
          </cell>
          <cell r="B11" t="str">
            <v>WarHurricanes</v>
          </cell>
          <cell r="C11">
            <v>17</v>
          </cell>
          <cell r="D11" t="str">
            <v>#9JUP2RUG</v>
          </cell>
          <cell r="E11" t="str">
            <v>Horale</v>
          </cell>
          <cell r="F11">
            <v>18</v>
          </cell>
          <cell r="G11">
            <v>10</v>
          </cell>
          <cell r="H11">
            <v>2</v>
          </cell>
          <cell r="I11">
            <v>14</v>
          </cell>
          <cell r="J11">
            <v>24</v>
          </cell>
          <cell r="K11">
            <v>88</v>
          </cell>
          <cell r="L11">
            <v>192</v>
          </cell>
          <cell r="M11">
            <v>21</v>
          </cell>
          <cell r="N11">
            <v>70</v>
          </cell>
          <cell r="O11" t="str">
            <v>2024-04-22 23:05:37</v>
          </cell>
          <cell r="P11" t="str">
            <v>win</v>
          </cell>
        </row>
        <row r="12">
          <cell r="A12" t="str">
            <v>#V9J82LUC</v>
          </cell>
          <cell r="B12" t="str">
            <v>WarHurricanes</v>
          </cell>
          <cell r="C12">
            <v>17</v>
          </cell>
          <cell r="D12" t="str">
            <v>#RQC8UC99</v>
          </cell>
          <cell r="E12" t="str">
            <v>عشق بی همتا</v>
          </cell>
          <cell r="F12">
            <v>18</v>
          </cell>
          <cell r="G12">
            <v>10</v>
          </cell>
          <cell r="H12">
            <v>2</v>
          </cell>
          <cell r="I12">
            <v>8</v>
          </cell>
          <cell r="J12">
            <v>16</v>
          </cell>
          <cell r="K12">
            <v>59.3</v>
          </cell>
          <cell r="L12">
            <v>76</v>
          </cell>
          <cell r="M12">
            <v>22</v>
          </cell>
          <cell r="N12">
            <v>86</v>
          </cell>
          <cell r="O12" t="str">
            <v>2024-04-20 23:32:26</v>
          </cell>
          <cell r="P12" t="str">
            <v>lose</v>
          </cell>
        </row>
        <row r="13">
          <cell r="A13" t="str">
            <v>#V9J82LUC</v>
          </cell>
          <cell r="B13" t="str">
            <v>WarHurricanes</v>
          </cell>
          <cell r="C13">
            <v>17</v>
          </cell>
          <cell r="D13" t="str">
            <v>#2QPUYQ28R</v>
          </cell>
          <cell r="E13" t="str">
            <v>Eagles</v>
          </cell>
          <cell r="F13">
            <v>9</v>
          </cell>
          <cell r="G13">
            <v>10</v>
          </cell>
          <cell r="H13">
            <v>2</v>
          </cell>
          <cell r="I13">
            <v>8</v>
          </cell>
          <cell r="J13">
            <v>22</v>
          </cell>
          <cell r="K13">
            <v>75.3</v>
          </cell>
          <cell r="L13">
            <v>151</v>
          </cell>
          <cell r="M13">
            <v>0</v>
          </cell>
          <cell r="N13">
            <v>0</v>
          </cell>
          <cell r="O13" t="str">
            <v>2024-04-18 23:08:40</v>
          </cell>
          <cell r="P13" t="str">
            <v>win</v>
          </cell>
        </row>
        <row r="14">
          <cell r="A14" t="str">
            <v>#V9J82LUC</v>
          </cell>
          <cell r="B14" t="str">
            <v>WarHurricanes</v>
          </cell>
          <cell r="C14">
            <v>17</v>
          </cell>
          <cell r="D14" t="str">
            <v>#28VRPVQPG</v>
          </cell>
          <cell r="E14" t="str">
            <v>Shadow Moon</v>
          </cell>
          <cell r="F14">
            <v>17</v>
          </cell>
          <cell r="G14">
            <v>5</v>
          </cell>
          <cell r="H14">
            <v>2</v>
          </cell>
          <cell r="I14">
            <v>6</v>
          </cell>
          <cell r="J14">
            <v>14</v>
          </cell>
          <cell r="K14">
            <v>99.2</v>
          </cell>
          <cell r="L14">
            <v>140</v>
          </cell>
          <cell r="M14">
            <v>3</v>
          </cell>
          <cell r="N14">
            <v>20</v>
          </cell>
          <cell r="O14" t="str">
            <v>2024-04-16 16:10:20</v>
          </cell>
          <cell r="P14" t="str">
            <v>win</v>
          </cell>
        </row>
        <row r="15">
          <cell r="A15" t="str">
            <v>#V9J82LUC</v>
          </cell>
          <cell r="B15" t="str">
            <v>WarHurricanes</v>
          </cell>
          <cell r="C15">
            <v>17</v>
          </cell>
          <cell r="D15" t="str">
            <v>#2QL9LRQYJ</v>
          </cell>
          <cell r="E15" t="str">
            <v>العراق</v>
          </cell>
          <cell r="F15">
            <v>14</v>
          </cell>
          <cell r="G15">
            <v>5</v>
          </cell>
          <cell r="H15">
            <v>2</v>
          </cell>
          <cell r="I15">
            <v>2</v>
          </cell>
          <cell r="J15">
            <v>5</v>
          </cell>
          <cell r="K15">
            <v>39</v>
          </cell>
          <cell r="L15">
            <v>16</v>
          </cell>
          <cell r="M15">
            <v>13</v>
          </cell>
          <cell r="N15">
            <v>96</v>
          </cell>
          <cell r="O15" t="str">
            <v>2024-02-15 18:37:36</v>
          </cell>
          <cell r="P15" t="str">
            <v>lose</v>
          </cell>
        </row>
        <row r="16">
          <cell r="A16" t="str">
            <v>#V9J82LUC</v>
          </cell>
          <cell r="B16" t="str">
            <v>WarHurricanes</v>
          </cell>
          <cell r="C16">
            <v>17</v>
          </cell>
          <cell r="D16" t="str">
            <v>#U0GQRVLV</v>
          </cell>
          <cell r="E16" t="str">
            <v>INDIAN EMPERORS</v>
          </cell>
          <cell r="F16">
            <v>14</v>
          </cell>
          <cell r="G16">
            <v>5</v>
          </cell>
          <cell r="H16">
            <v>2</v>
          </cell>
          <cell r="I16">
            <v>1</v>
          </cell>
          <cell r="J16">
            <v>3</v>
          </cell>
          <cell r="K16">
            <v>20</v>
          </cell>
          <cell r="L16">
            <v>12</v>
          </cell>
          <cell r="M16">
            <v>14</v>
          </cell>
          <cell r="N16">
            <v>98.2</v>
          </cell>
          <cell r="O16" t="str">
            <v>2024-01-23 17:59:34</v>
          </cell>
          <cell r="P16" t="str">
            <v>lose</v>
          </cell>
        </row>
        <row r="17">
          <cell r="A17" t="str">
            <v>#V9J82LUC</v>
          </cell>
          <cell r="B17" t="str">
            <v>WarHurricanes</v>
          </cell>
          <cell r="C17">
            <v>17</v>
          </cell>
          <cell r="D17" t="str">
            <v>#2QPQ0GUGU</v>
          </cell>
          <cell r="E17" t="str">
            <v>The Warriors</v>
          </cell>
          <cell r="F17">
            <v>7</v>
          </cell>
          <cell r="G17">
            <v>5</v>
          </cell>
          <cell r="H17">
            <v>2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9</v>
          </cell>
          <cell r="N17">
            <v>70.400000000000006</v>
          </cell>
          <cell r="O17" t="str">
            <v>2024-01-20 20:14:23</v>
          </cell>
          <cell r="P17" t="str">
            <v>lose</v>
          </cell>
        </row>
        <row r="18">
          <cell r="A18" t="str">
            <v>#V9J82LUC</v>
          </cell>
          <cell r="B18" t="str">
            <v>WarHurricanes</v>
          </cell>
          <cell r="C18">
            <v>17</v>
          </cell>
          <cell r="D18" t="str">
            <v>#2L2Q8L9P2</v>
          </cell>
          <cell r="E18" t="str">
            <v>PENIKMAT KOPI</v>
          </cell>
          <cell r="F18">
            <v>10</v>
          </cell>
          <cell r="G18">
            <v>5</v>
          </cell>
          <cell r="H18">
            <v>2</v>
          </cell>
          <cell r="I18">
            <v>4</v>
          </cell>
          <cell r="J18">
            <v>9</v>
          </cell>
          <cell r="K18">
            <v>71.8</v>
          </cell>
          <cell r="L18">
            <v>81</v>
          </cell>
          <cell r="M18">
            <v>15</v>
          </cell>
          <cell r="N18">
            <v>100</v>
          </cell>
          <cell r="O18" t="str">
            <v>2023-12-27 09:18:55</v>
          </cell>
          <cell r="P18" t="str">
            <v>lose</v>
          </cell>
        </row>
        <row r="19">
          <cell r="A19" t="str">
            <v>#V9J82LUC</v>
          </cell>
          <cell r="B19" t="str">
            <v>WarHurricanes</v>
          </cell>
          <cell r="C19">
            <v>17</v>
          </cell>
          <cell r="D19" t="str">
            <v>#2QYYU2CPJ</v>
          </cell>
          <cell r="E19" t="str">
            <v>Come Honor Face</v>
          </cell>
          <cell r="F19">
            <v>7</v>
          </cell>
          <cell r="G19">
            <v>5</v>
          </cell>
          <cell r="H19">
            <v>2</v>
          </cell>
          <cell r="I19">
            <v>6</v>
          </cell>
          <cell r="J19">
            <v>14</v>
          </cell>
          <cell r="K19">
            <v>95.2</v>
          </cell>
          <cell r="L19">
            <v>90</v>
          </cell>
          <cell r="M19">
            <v>15</v>
          </cell>
          <cell r="N19">
            <v>100</v>
          </cell>
          <cell r="O19" t="str">
            <v>2023-12-25 07:12:06</v>
          </cell>
          <cell r="P19" t="str">
            <v>lose</v>
          </cell>
        </row>
        <row r="20">
          <cell r="A20" t="str">
            <v>#V9J82LUC</v>
          </cell>
          <cell r="B20" t="str">
            <v>WarHurricanes</v>
          </cell>
          <cell r="C20">
            <v>17</v>
          </cell>
          <cell r="D20" t="str">
            <v>#2LQVL9J0G</v>
          </cell>
          <cell r="E20" t="str">
            <v>VUI LÀ CHÍNH</v>
          </cell>
          <cell r="F20">
            <v>2</v>
          </cell>
          <cell r="G20">
            <v>5</v>
          </cell>
          <cell r="H20">
            <v>2</v>
          </cell>
          <cell r="I20">
            <v>8</v>
          </cell>
          <cell r="J20">
            <v>13</v>
          </cell>
          <cell r="K20">
            <v>94.8</v>
          </cell>
          <cell r="L20">
            <v>139</v>
          </cell>
          <cell r="M20">
            <v>11</v>
          </cell>
          <cell r="N20">
            <v>78.8</v>
          </cell>
          <cell r="O20" t="str">
            <v>2023-12-22 09:26:15</v>
          </cell>
          <cell r="P20" t="str">
            <v>win</v>
          </cell>
        </row>
        <row r="21">
          <cell r="A21" t="str">
            <v>#V9J82LUC</v>
          </cell>
          <cell r="B21" t="str">
            <v>WarHurricanes</v>
          </cell>
          <cell r="C21">
            <v>17</v>
          </cell>
          <cell r="D21" t="str">
            <v>#CLULJYYJ</v>
          </cell>
          <cell r="E21" t="str">
            <v>일신회</v>
          </cell>
          <cell r="F21">
            <v>9</v>
          </cell>
          <cell r="G21">
            <v>5</v>
          </cell>
          <cell r="H21">
            <v>2</v>
          </cell>
          <cell r="I21">
            <v>8</v>
          </cell>
          <cell r="J21">
            <v>15</v>
          </cell>
          <cell r="K21">
            <v>100</v>
          </cell>
          <cell r="L21">
            <v>138</v>
          </cell>
          <cell r="M21">
            <v>5</v>
          </cell>
          <cell r="N21">
            <v>36.6</v>
          </cell>
          <cell r="O21" t="str">
            <v>2023-12-20 08:45:23</v>
          </cell>
          <cell r="P21" t="str">
            <v>win</v>
          </cell>
        </row>
        <row r="22">
          <cell r="A22" t="str">
            <v>#V9J82LUC</v>
          </cell>
          <cell r="B22" t="str">
            <v>WarHurricanes</v>
          </cell>
          <cell r="C22">
            <v>17</v>
          </cell>
          <cell r="D22" t="str">
            <v>#RPRQRLPY</v>
          </cell>
          <cell r="E22" t="str">
            <v>مصياف الأسد</v>
          </cell>
          <cell r="F22">
            <v>15</v>
          </cell>
          <cell r="G22">
            <v>5</v>
          </cell>
          <cell r="H22">
            <v>2</v>
          </cell>
          <cell r="I22">
            <v>5</v>
          </cell>
          <cell r="J22">
            <v>15</v>
          </cell>
          <cell r="K22">
            <v>100</v>
          </cell>
          <cell r="L22">
            <v>139</v>
          </cell>
          <cell r="M22">
            <v>6</v>
          </cell>
          <cell r="N22">
            <v>49</v>
          </cell>
          <cell r="O22" t="str">
            <v>2023-12-18 00:39:45</v>
          </cell>
          <cell r="P22" t="str">
            <v>win</v>
          </cell>
        </row>
        <row r="23">
          <cell r="A23" t="str">
            <v>#V9J82LUC</v>
          </cell>
          <cell r="B23" t="str">
            <v>WarHurricanes</v>
          </cell>
          <cell r="C23">
            <v>17</v>
          </cell>
          <cell r="D23" t="str">
            <v>#2GL0ULJ09</v>
          </cell>
          <cell r="E23" t="str">
            <v>Y O M I</v>
          </cell>
          <cell r="F23">
            <v>1</v>
          </cell>
          <cell r="G23">
            <v>5</v>
          </cell>
          <cell r="H23">
            <v>2</v>
          </cell>
          <cell r="I23">
            <v>8</v>
          </cell>
          <cell r="J23">
            <v>14</v>
          </cell>
          <cell r="K23">
            <v>92.4</v>
          </cell>
          <cell r="L23">
            <v>81</v>
          </cell>
          <cell r="M23">
            <v>15</v>
          </cell>
          <cell r="N23">
            <v>100</v>
          </cell>
          <cell r="O23" t="str">
            <v>2023-12-15 22:19:10</v>
          </cell>
          <cell r="P23" t="str">
            <v>lose</v>
          </cell>
        </row>
        <row r="24">
          <cell r="A24" t="str">
            <v>#V9J82LUC</v>
          </cell>
          <cell r="B24" t="str">
            <v>WarHurricanes</v>
          </cell>
          <cell r="C24">
            <v>17</v>
          </cell>
          <cell r="D24" t="str">
            <v>#RPGRCP9U</v>
          </cell>
          <cell r="E24" t="str">
            <v>Heroes Fighters</v>
          </cell>
          <cell r="F24">
            <v>18</v>
          </cell>
          <cell r="G24">
            <v>5</v>
          </cell>
          <cell r="H24">
            <v>2</v>
          </cell>
          <cell r="I24">
            <v>6</v>
          </cell>
          <cell r="J24">
            <v>15</v>
          </cell>
          <cell r="K24">
            <v>100</v>
          </cell>
          <cell r="L24">
            <v>138</v>
          </cell>
          <cell r="M24">
            <v>5</v>
          </cell>
          <cell r="N24">
            <v>35.799999999999997</v>
          </cell>
          <cell r="O24" t="str">
            <v>2023-12-13 21:30:22</v>
          </cell>
          <cell r="P24" t="str">
            <v>win</v>
          </cell>
        </row>
        <row r="25">
          <cell r="A25" t="str">
            <v>#V9J82LUC</v>
          </cell>
          <cell r="B25" t="str">
            <v>WarHurricanes</v>
          </cell>
          <cell r="C25">
            <v>16</v>
          </cell>
          <cell r="D25" t="str">
            <v>#2JJLVL9R</v>
          </cell>
          <cell r="E25" t="str">
            <v>Sook Onsoi</v>
          </cell>
          <cell r="F25">
            <v>23</v>
          </cell>
          <cell r="G25">
            <v>25</v>
          </cell>
          <cell r="H25">
            <v>2</v>
          </cell>
          <cell r="I25">
            <v>10</v>
          </cell>
          <cell r="J25">
            <v>23</v>
          </cell>
          <cell r="K25">
            <v>34.68</v>
          </cell>
          <cell r="L25">
            <v>80</v>
          </cell>
          <cell r="M25">
            <v>64</v>
          </cell>
          <cell r="N25">
            <v>90.8</v>
          </cell>
          <cell r="O25" t="str">
            <v>2023-11-22 20:04:58</v>
          </cell>
          <cell r="P25" t="str">
            <v>lose</v>
          </cell>
        </row>
        <row r="26">
          <cell r="A26" t="str">
            <v>#V9J82LUC</v>
          </cell>
          <cell r="B26" t="str">
            <v>WarHurricanes</v>
          </cell>
          <cell r="C26">
            <v>16</v>
          </cell>
          <cell r="D26" t="str">
            <v>#YQ9U0C88</v>
          </cell>
          <cell r="E26" t="str">
            <v>CFIVE CLASHER!</v>
          </cell>
          <cell r="F26">
            <v>19</v>
          </cell>
          <cell r="G26">
            <v>30</v>
          </cell>
          <cell r="H26">
            <v>2</v>
          </cell>
          <cell r="I26">
            <v>18</v>
          </cell>
          <cell r="J26">
            <v>46</v>
          </cell>
          <cell r="K26">
            <v>51.8</v>
          </cell>
          <cell r="L26">
            <v>144</v>
          </cell>
          <cell r="M26">
            <v>88</v>
          </cell>
          <cell r="N26">
            <v>98</v>
          </cell>
          <cell r="O26" t="str">
            <v>2023-11-19 20:36:33</v>
          </cell>
          <cell r="P26" t="str">
            <v>lose</v>
          </cell>
        </row>
        <row r="27">
          <cell r="A27" t="str">
            <v>#V9J82LUC</v>
          </cell>
          <cell r="B27" t="str">
            <v>WarHurricanes</v>
          </cell>
          <cell r="C27">
            <v>16</v>
          </cell>
          <cell r="D27" t="str">
            <v>#2P8P2YQYL</v>
          </cell>
          <cell r="E27" t="str">
            <v>bangladesh clan</v>
          </cell>
          <cell r="F27">
            <v>17</v>
          </cell>
          <cell r="G27">
            <v>30</v>
          </cell>
          <cell r="H27">
            <v>2</v>
          </cell>
          <cell r="I27">
            <v>37</v>
          </cell>
          <cell r="J27">
            <v>87</v>
          </cell>
          <cell r="K27">
            <v>97.833336000000003</v>
          </cell>
          <cell r="L27">
            <v>374</v>
          </cell>
          <cell r="M27">
            <v>79</v>
          </cell>
          <cell r="N27">
            <v>92.8</v>
          </cell>
          <cell r="O27" t="str">
            <v>2023-11-17 20:18:41</v>
          </cell>
          <cell r="P27" t="str">
            <v>win</v>
          </cell>
        </row>
        <row r="28">
          <cell r="A28" t="str">
            <v>#V9J82LUC</v>
          </cell>
          <cell r="B28" t="str">
            <v>WarHurricanes</v>
          </cell>
          <cell r="C28">
            <v>16</v>
          </cell>
          <cell r="D28" t="str">
            <v>#2GLCVUQ9G</v>
          </cell>
          <cell r="E28" t="str">
            <v>Clash and Smash</v>
          </cell>
          <cell r="F28">
            <v>9</v>
          </cell>
          <cell r="G28">
            <v>25</v>
          </cell>
          <cell r="H28">
            <v>2</v>
          </cell>
          <cell r="I28">
            <v>39</v>
          </cell>
          <cell r="J28">
            <v>67</v>
          </cell>
          <cell r="K28">
            <v>95.28</v>
          </cell>
          <cell r="L28">
            <v>326</v>
          </cell>
          <cell r="M28">
            <v>64</v>
          </cell>
          <cell r="N28">
            <v>92.4</v>
          </cell>
          <cell r="O28" t="str">
            <v>2023-11-15 20:23:02</v>
          </cell>
          <cell r="P28" t="str">
            <v>win</v>
          </cell>
        </row>
        <row r="29">
          <cell r="A29" t="str">
            <v>#V9J82LUC</v>
          </cell>
          <cell r="B29" t="str">
            <v>WarHurricanes</v>
          </cell>
          <cell r="C29">
            <v>16</v>
          </cell>
          <cell r="D29" t="str">
            <v>#YG9VCVYP</v>
          </cell>
          <cell r="E29" t="str">
            <v>fantom 78</v>
          </cell>
          <cell r="F29">
            <v>22</v>
          </cell>
          <cell r="G29">
            <v>30</v>
          </cell>
          <cell r="H29">
            <v>2</v>
          </cell>
          <cell r="I29">
            <v>33</v>
          </cell>
          <cell r="J29">
            <v>79</v>
          </cell>
          <cell r="K29">
            <v>92.2</v>
          </cell>
          <cell r="L29">
            <v>381</v>
          </cell>
          <cell r="M29">
            <v>53</v>
          </cell>
          <cell r="N29">
            <v>70.333336000000003</v>
          </cell>
          <cell r="O29" t="str">
            <v>2023-11-13 17:07:09</v>
          </cell>
          <cell r="P29" t="str">
            <v>win</v>
          </cell>
        </row>
        <row r="30">
          <cell r="A30" t="str">
            <v>#V9J82LUC</v>
          </cell>
          <cell r="B30" t="str">
            <v>WarHurricanes</v>
          </cell>
          <cell r="C30">
            <v>16</v>
          </cell>
          <cell r="D30" t="str">
            <v>#2LJU0J00V</v>
          </cell>
          <cell r="E30" t="str">
            <v>الفخامة</v>
          </cell>
          <cell r="F30">
            <v>12</v>
          </cell>
          <cell r="G30">
            <v>30</v>
          </cell>
          <cell r="H30">
            <v>2</v>
          </cell>
          <cell r="I30">
            <v>43</v>
          </cell>
          <cell r="J30">
            <v>86</v>
          </cell>
          <cell r="K30">
            <v>99.066665999999998</v>
          </cell>
          <cell r="L30">
            <v>275</v>
          </cell>
          <cell r="M30">
            <v>89</v>
          </cell>
          <cell r="N30">
            <v>99.8</v>
          </cell>
          <cell r="O30" t="str">
            <v>2023-11-02 10:44:08</v>
          </cell>
          <cell r="P30" t="str">
            <v>lose</v>
          </cell>
        </row>
        <row r="31">
          <cell r="A31" t="str">
            <v>#V9J82LUC</v>
          </cell>
          <cell r="B31" t="str">
            <v>WarHurricanes</v>
          </cell>
          <cell r="C31">
            <v>16</v>
          </cell>
          <cell r="D31" t="str">
            <v>#2QQJY9GCC</v>
          </cell>
          <cell r="E31" t="str">
            <v>LAST WARRIOR</v>
          </cell>
          <cell r="F31">
            <v>14</v>
          </cell>
          <cell r="G31">
            <v>25</v>
          </cell>
          <cell r="H31">
            <v>2</v>
          </cell>
          <cell r="I31">
            <v>30</v>
          </cell>
          <cell r="J31">
            <v>74</v>
          </cell>
          <cell r="K31">
            <v>99.6</v>
          </cell>
          <cell r="L31">
            <v>327</v>
          </cell>
          <cell r="M31">
            <v>67</v>
          </cell>
          <cell r="N31">
            <v>93.12</v>
          </cell>
          <cell r="O31" t="str">
            <v>2023-10-30 18:43:57</v>
          </cell>
          <cell r="P31" t="str">
            <v>win</v>
          </cell>
        </row>
        <row r="32">
          <cell r="A32" t="str">
            <v>#V9J82LUC</v>
          </cell>
          <cell r="B32" t="str">
            <v>WarHurricanes</v>
          </cell>
          <cell r="C32">
            <v>16</v>
          </cell>
          <cell r="D32" t="str">
            <v>#2JRR8980</v>
          </cell>
          <cell r="E32" t="str">
            <v>GreaTaste</v>
          </cell>
          <cell r="F32">
            <v>20</v>
          </cell>
          <cell r="G32">
            <v>20</v>
          </cell>
          <cell r="H32">
            <v>2</v>
          </cell>
          <cell r="I32">
            <v>29</v>
          </cell>
          <cell r="J32">
            <v>60</v>
          </cell>
          <cell r="K32">
            <v>100</v>
          </cell>
          <cell r="L32">
            <v>274</v>
          </cell>
          <cell r="M32">
            <v>58</v>
          </cell>
          <cell r="N32">
            <v>97.3</v>
          </cell>
          <cell r="O32" t="str">
            <v>2023-10-28 10:20:35</v>
          </cell>
          <cell r="P32" t="str">
            <v>win</v>
          </cell>
        </row>
        <row r="33">
          <cell r="A33" t="str">
            <v>#V9J82LUC</v>
          </cell>
          <cell r="B33" t="str">
            <v>WarHurricanes</v>
          </cell>
          <cell r="C33">
            <v>16</v>
          </cell>
          <cell r="D33" t="str">
            <v>#22YQ9V8LU</v>
          </cell>
          <cell r="E33" t="str">
            <v>⭐️Los Dogs HN⭐️</v>
          </cell>
          <cell r="F33">
            <v>19</v>
          </cell>
          <cell r="G33">
            <v>20</v>
          </cell>
          <cell r="H33">
            <v>2</v>
          </cell>
          <cell r="I33">
            <v>24</v>
          </cell>
          <cell r="J33">
            <v>60</v>
          </cell>
          <cell r="K33">
            <v>100</v>
          </cell>
          <cell r="L33">
            <v>257</v>
          </cell>
          <cell r="M33">
            <v>57</v>
          </cell>
          <cell r="N33">
            <v>96.9</v>
          </cell>
          <cell r="O33" t="str">
            <v>2023-10-26 09:37:24</v>
          </cell>
          <cell r="P33" t="str">
            <v>win</v>
          </cell>
        </row>
        <row r="34">
          <cell r="A34" t="str">
            <v>#V9J82LUC</v>
          </cell>
          <cell r="B34" t="str">
            <v>WarHurricanes</v>
          </cell>
          <cell r="C34">
            <v>16</v>
          </cell>
          <cell r="D34" t="str">
            <v>#PQP80UUP</v>
          </cell>
          <cell r="E34" t="str">
            <v>polytype</v>
          </cell>
          <cell r="F34">
            <v>22</v>
          </cell>
          <cell r="G34">
            <v>15</v>
          </cell>
          <cell r="H34">
            <v>2</v>
          </cell>
          <cell r="I34">
            <v>20</v>
          </cell>
          <cell r="J34">
            <v>43</v>
          </cell>
          <cell r="K34">
            <v>99.066665999999998</v>
          </cell>
          <cell r="L34">
            <v>221</v>
          </cell>
          <cell r="M34">
            <v>34</v>
          </cell>
          <cell r="N34">
            <v>78.733329999999995</v>
          </cell>
          <cell r="O34" t="str">
            <v>2023-10-23 20:22:59</v>
          </cell>
          <cell r="P34" t="str">
            <v>win</v>
          </cell>
        </row>
        <row r="35">
          <cell r="A35" t="str">
            <v>#V9J82LUC</v>
          </cell>
          <cell r="B35" t="str">
            <v>WarHurricanes</v>
          </cell>
          <cell r="C35">
            <v>16</v>
          </cell>
          <cell r="D35" t="str">
            <v>#2L8Y0VQRY</v>
          </cell>
          <cell r="E35" t="str">
            <v>G.O.A.T Status</v>
          </cell>
          <cell r="F35">
            <v>11</v>
          </cell>
          <cell r="G35">
            <v>10</v>
          </cell>
          <cell r="H35">
            <v>2</v>
          </cell>
          <cell r="I35">
            <v>10</v>
          </cell>
          <cell r="J35">
            <v>30</v>
          </cell>
          <cell r="K35">
            <v>100</v>
          </cell>
          <cell r="L35">
            <v>186</v>
          </cell>
          <cell r="M35">
            <v>22</v>
          </cell>
          <cell r="N35">
            <v>83.2</v>
          </cell>
          <cell r="O35" t="str">
            <v>2023-10-21 19:29:14</v>
          </cell>
          <cell r="P35" t="str">
            <v>win</v>
          </cell>
        </row>
        <row r="36">
          <cell r="A36" t="str">
            <v>#V9J82LUC</v>
          </cell>
          <cell r="B36" t="str">
            <v>WarHurricanes</v>
          </cell>
          <cell r="C36">
            <v>16</v>
          </cell>
          <cell r="D36" t="str">
            <v>#22GGC22CV</v>
          </cell>
          <cell r="E36" t="str">
            <v>Nobody</v>
          </cell>
          <cell r="F36">
            <v>19</v>
          </cell>
          <cell r="G36">
            <v>10</v>
          </cell>
          <cell r="H36">
            <v>2</v>
          </cell>
          <cell r="I36">
            <v>13</v>
          </cell>
          <cell r="J36">
            <v>30</v>
          </cell>
          <cell r="K36">
            <v>100</v>
          </cell>
          <cell r="L36">
            <v>191</v>
          </cell>
          <cell r="M36">
            <v>26</v>
          </cell>
          <cell r="N36">
            <v>90.3</v>
          </cell>
          <cell r="O36" t="str">
            <v>2023-10-19 00:45:36</v>
          </cell>
          <cell r="P36" t="str">
            <v>win</v>
          </cell>
        </row>
        <row r="37">
          <cell r="A37" t="str">
            <v>#V9J82LUC</v>
          </cell>
          <cell r="B37" t="str">
            <v>WarHurricanes</v>
          </cell>
          <cell r="C37">
            <v>16</v>
          </cell>
          <cell r="D37" t="str">
            <v>#28PLJUGCL</v>
          </cell>
          <cell r="E37" t="str">
            <v>iNdia</v>
          </cell>
          <cell r="F37">
            <v>19</v>
          </cell>
          <cell r="G37">
            <v>10</v>
          </cell>
          <cell r="H37">
            <v>2</v>
          </cell>
          <cell r="I37">
            <v>13</v>
          </cell>
          <cell r="J37">
            <v>28</v>
          </cell>
          <cell r="K37">
            <v>99</v>
          </cell>
          <cell r="L37">
            <v>190</v>
          </cell>
          <cell r="M37">
            <v>28</v>
          </cell>
          <cell r="N37">
            <v>93</v>
          </cell>
          <cell r="O37" t="str">
            <v>2023-10-16 22:55:34</v>
          </cell>
          <cell r="P37" t="str">
            <v>win</v>
          </cell>
        </row>
        <row r="38">
          <cell r="A38" t="str">
            <v>#V9J82LUC</v>
          </cell>
          <cell r="B38" t="str">
            <v>WarHurricanes</v>
          </cell>
          <cell r="C38">
            <v>16</v>
          </cell>
          <cell r="D38" t="str">
            <v>#20YQ9CJ9Y</v>
          </cell>
          <cell r="E38" t="str">
            <v>tHe soldieR's</v>
          </cell>
          <cell r="F38">
            <v>15</v>
          </cell>
          <cell r="G38">
            <v>10</v>
          </cell>
          <cell r="H38">
            <v>2</v>
          </cell>
          <cell r="I38">
            <v>12</v>
          </cell>
          <cell r="J38">
            <v>29</v>
          </cell>
          <cell r="K38">
            <v>99.8</v>
          </cell>
          <cell r="L38">
            <v>186</v>
          </cell>
          <cell r="M38">
            <v>5</v>
          </cell>
          <cell r="N38">
            <v>17.100000000000001</v>
          </cell>
          <cell r="O38" t="str">
            <v>2023-10-14 16:02:03</v>
          </cell>
          <cell r="P38" t="str">
            <v>win</v>
          </cell>
        </row>
        <row r="39">
          <cell r="A39" t="str">
            <v>#V9J82LUC</v>
          </cell>
          <cell r="B39" t="str">
            <v>WarHurricanes</v>
          </cell>
          <cell r="C39">
            <v>16</v>
          </cell>
          <cell r="D39" t="str">
            <v>#2P9Y92G9C</v>
          </cell>
          <cell r="E39" t="str">
            <v>Big Boss</v>
          </cell>
          <cell r="F39">
            <v>15</v>
          </cell>
          <cell r="G39">
            <v>10</v>
          </cell>
          <cell r="H39">
            <v>2</v>
          </cell>
          <cell r="I39">
            <v>4</v>
          </cell>
          <cell r="J39">
            <v>9</v>
          </cell>
          <cell r="K39">
            <v>34.299999999999997</v>
          </cell>
          <cell r="L39">
            <v>29</v>
          </cell>
          <cell r="M39">
            <v>30</v>
          </cell>
          <cell r="N39">
            <v>100</v>
          </cell>
          <cell r="O39" t="str">
            <v>2023-10-11 19:46:54</v>
          </cell>
          <cell r="P39" t="str">
            <v>lose</v>
          </cell>
        </row>
        <row r="40">
          <cell r="A40" t="str">
            <v>#V9J82LUC</v>
          </cell>
          <cell r="B40" t="str">
            <v>WarHurricanes</v>
          </cell>
          <cell r="C40">
            <v>16</v>
          </cell>
          <cell r="D40" t="str">
            <v>#VYP89QQ</v>
          </cell>
          <cell r="E40" t="str">
            <v>Venezuela</v>
          </cell>
          <cell r="F40">
            <v>22</v>
          </cell>
          <cell r="G40">
            <v>10</v>
          </cell>
          <cell r="H40">
            <v>2</v>
          </cell>
          <cell r="I40">
            <v>10</v>
          </cell>
          <cell r="J40">
            <v>22</v>
          </cell>
          <cell r="K40">
            <v>76.400000000000006</v>
          </cell>
          <cell r="L40">
            <v>103</v>
          </cell>
          <cell r="M40">
            <v>28</v>
          </cell>
          <cell r="N40">
            <v>96.4</v>
          </cell>
          <cell r="O40" t="str">
            <v>2023-10-09 09:24:57</v>
          </cell>
          <cell r="P40" t="str">
            <v>lose</v>
          </cell>
        </row>
        <row r="41">
          <cell r="A41" t="str">
            <v>#V9J82LUC</v>
          </cell>
          <cell r="B41" t="str">
            <v>WarHurricanes</v>
          </cell>
          <cell r="C41">
            <v>16</v>
          </cell>
          <cell r="D41" t="str">
            <v>#PR9LPJYC</v>
          </cell>
          <cell r="E41" t="str">
            <v>[ Kids @ War ]</v>
          </cell>
          <cell r="F41">
            <v>22</v>
          </cell>
          <cell r="G41">
            <v>15</v>
          </cell>
          <cell r="H41">
            <v>2</v>
          </cell>
          <cell r="I41">
            <v>6</v>
          </cell>
          <cell r="J41">
            <v>13</v>
          </cell>
          <cell r="K41">
            <v>29.4</v>
          </cell>
          <cell r="L41">
            <v>53</v>
          </cell>
          <cell r="M41">
            <v>35</v>
          </cell>
          <cell r="N41">
            <v>87.866669999999999</v>
          </cell>
          <cell r="O41" t="str">
            <v>2023-10-06 12:29:36</v>
          </cell>
          <cell r="P41" t="str">
            <v>lose</v>
          </cell>
        </row>
        <row r="42">
          <cell r="A42" t="str">
            <v>#V9J82LUC</v>
          </cell>
          <cell r="B42" t="str">
            <v>WarHurricanes</v>
          </cell>
          <cell r="C42">
            <v>16</v>
          </cell>
          <cell r="D42" t="str">
            <v>#8GP2YCQU</v>
          </cell>
          <cell r="E42" t="str">
            <v>römer</v>
          </cell>
          <cell r="F42">
            <v>15</v>
          </cell>
          <cell r="G42">
            <v>10</v>
          </cell>
          <cell r="H42">
            <v>2</v>
          </cell>
          <cell r="I42">
            <v>11</v>
          </cell>
          <cell r="J42">
            <v>28</v>
          </cell>
          <cell r="K42">
            <v>93.7</v>
          </cell>
          <cell r="L42">
            <v>187</v>
          </cell>
          <cell r="M42">
            <v>15</v>
          </cell>
          <cell r="N42">
            <v>61.4</v>
          </cell>
          <cell r="O42" t="str">
            <v>2023-10-02 00:16:38</v>
          </cell>
          <cell r="P42" t="str">
            <v>win</v>
          </cell>
        </row>
        <row r="43">
          <cell r="A43" t="str">
            <v>#V9J82LUC</v>
          </cell>
          <cell r="B43" t="str">
            <v>WarHurricanes</v>
          </cell>
          <cell r="C43">
            <v>16</v>
          </cell>
          <cell r="D43" t="str">
            <v>#JGRLV99Q</v>
          </cell>
          <cell r="E43" t="str">
            <v>DON CLAN 2017</v>
          </cell>
          <cell r="F43">
            <v>15</v>
          </cell>
          <cell r="G43">
            <v>10</v>
          </cell>
          <cell r="H43">
            <v>2</v>
          </cell>
          <cell r="I43">
            <v>10</v>
          </cell>
          <cell r="J43">
            <v>29</v>
          </cell>
          <cell r="K43">
            <v>99.5</v>
          </cell>
          <cell r="L43">
            <v>190</v>
          </cell>
          <cell r="M43">
            <v>14</v>
          </cell>
          <cell r="N43">
            <v>50.6</v>
          </cell>
          <cell r="O43" t="str">
            <v>2023-09-30 01:10:57</v>
          </cell>
          <cell r="P43" t="str">
            <v>win</v>
          </cell>
        </row>
        <row r="44">
          <cell r="A44" t="str">
            <v>#V9J82LUC</v>
          </cell>
          <cell r="B44" t="str">
            <v>WarHurricanes</v>
          </cell>
          <cell r="C44">
            <v>16</v>
          </cell>
          <cell r="D44" t="str">
            <v>#2YJQL2JGG</v>
          </cell>
          <cell r="E44" t="str">
            <v>RL ARENA</v>
          </cell>
          <cell r="F44">
            <v>10</v>
          </cell>
          <cell r="G44">
            <v>10</v>
          </cell>
          <cell r="H44">
            <v>2</v>
          </cell>
          <cell r="I44">
            <v>12</v>
          </cell>
          <cell r="J44">
            <v>26</v>
          </cell>
          <cell r="K44">
            <v>92.8</v>
          </cell>
          <cell r="L44">
            <v>175</v>
          </cell>
          <cell r="M44">
            <v>25</v>
          </cell>
          <cell r="N44">
            <v>89.8</v>
          </cell>
          <cell r="O44" t="str">
            <v>2023-09-27 22:01:46</v>
          </cell>
          <cell r="P44" t="str">
            <v>win</v>
          </cell>
        </row>
        <row r="45">
          <cell r="A45" t="str">
            <v>#V9J82LUC</v>
          </cell>
          <cell r="B45" t="str">
            <v>WarHurricanes</v>
          </cell>
          <cell r="C45">
            <v>16</v>
          </cell>
          <cell r="D45" t="str">
            <v>#JPR0J9UL</v>
          </cell>
          <cell r="E45" t="str">
            <v>R.T.A-2.4.5</v>
          </cell>
          <cell r="F45">
            <v>19</v>
          </cell>
          <cell r="G45">
            <v>10</v>
          </cell>
          <cell r="H45">
            <v>2</v>
          </cell>
          <cell r="I45">
            <v>5</v>
          </cell>
          <cell r="J45">
            <v>13</v>
          </cell>
          <cell r="K45">
            <v>46.8</v>
          </cell>
          <cell r="L45">
            <v>56</v>
          </cell>
          <cell r="M45">
            <v>26</v>
          </cell>
          <cell r="N45">
            <v>92.3</v>
          </cell>
          <cell r="O45" t="str">
            <v>2023-09-25 09:57:53</v>
          </cell>
          <cell r="P45" t="str">
            <v>lose</v>
          </cell>
        </row>
        <row r="46">
          <cell r="A46" t="str">
            <v>#V9J82LUC</v>
          </cell>
          <cell r="B46" t="str">
            <v>WarHurricanes</v>
          </cell>
          <cell r="C46">
            <v>16</v>
          </cell>
          <cell r="D46" t="str">
            <v>#9QPU928</v>
          </cell>
          <cell r="E46" t="str">
            <v>Leviathan_Tetra</v>
          </cell>
          <cell r="F46">
            <v>20</v>
          </cell>
          <cell r="G46">
            <v>10</v>
          </cell>
          <cell r="H46">
            <v>2</v>
          </cell>
          <cell r="I46">
            <v>16</v>
          </cell>
          <cell r="J46">
            <v>28</v>
          </cell>
          <cell r="K46">
            <v>94.5</v>
          </cell>
          <cell r="L46">
            <v>129</v>
          </cell>
          <cell r="M46">
            <v>29</v>
          </cell>
          <cell r="N46">
            <v>98.8</v>
          </cell>
          <cell r="O46" t="str">
            <v>2023-09-23 10:15:47</v>
          </cell>
          <cell r="P46" t="str">
            <v>lose</v>
          </cell>
        </row>
        <row r="47">
          <cell r="A47" t="str">
            <v>#V9J82LUC</v>
          </cell>
          <cell r="B47" t="str">
            <v>WarHurricanes</v>
          </cell>
          <cell r="C47">
            <v>16</v>
          </cell>
          <cell r="D47" t="str">
            <v>#P2V0P0RY</v>
          </cell>
          <cell r="E47" t="str">
            <v>veteranos01.</v>
          </cell>
          <cell r="F47">
            <v>19</v>
          </cell>
          <cell r="G47">
            <v>10</v>
          </cell>
          <cell r="H47">
            <v>2</v>
          </cell>
          <cell r="I47">
            <v>12</v>
          </cell>
          <cell r="J47">
            <v>29</v>
          </cell>
          <cell r="K47">
            <v>99.4</v>
          </cell>
          <cell r="L47">
            <v>190</v>
          </cell>
          <cell r="M47">
            <v>22</v>
          </cell>
          <cell r="N47">
            <v>74</v>
          </cell>
          <cell r="O47" t="str">
            <v>2023-09-17 00:11:50</v>
          </cell>
          <cell r="P47" t="str">
            <v>win</v>
          </cell>
        </row>
        <row r="48">
          <cell r="A48" t="str">
            <v>#V9J82LUC</v>
          </cell>
          <cell r="B48" t="str">
            <v>WarHurricanes</v>
          </cell>
          <cell r="C48">
            <v>16</v>
          </cell>
          <cell r="D48" t="str">
            <v>#2LQRLCP8Q</v>
          </cell>
          <cell r="E48" t="str">
            <v>Falcons Clan™.</v>
          </cell>
          <cell r="F48">
            <v>14</v>
          </cell>
          <cell r="G48">
            <v>10</v>
          </cell>
          <cell r="H48">
            <v>2</v>
          </cell>
          <cell r="I48">
            <v>11</v>
          </cell>
          <cell r="J48">
            <v>27</v>
          </cell>
          <cell r="K48">
            <v>90</v>
          </cell>
          <cell r="L48">
            <v>174</v>
          </cell>
          <cell r="M48">
            <v>22</v>
          </cell>
          <cell r="N48">
            <v>80.400000000000006</v>
          </cell>
          <cell r="O48" t="str">
            <v>2023-09-15 00:22:30</v>
          </cell>
          <cell r="P48" t="str">
            <v>win</v>
          </cell>
        </row>
        <row r="49">
          <cell r="A49" t="str">
            <v>#V9J82LUC</v>
          </cell>
          <cell r="B49" t="str">
            <v>WarHurricanes</v>
          </cell>
          <cell r="C49">
            <v>16</v>
          </cell>
          <cell r="D49" t="str">
            <v>#UG92QVQP</v>
          </cell>
          <cell r="E49" t="str">
            <v>ایران.کلش</v>
          </cell>
          <cell r="F49">
            <v>15</v>
          </cell>
          <cell r="G49">
            <v>10</v>
          </cell>
          <cell r="H49">
            <v>2</v>
          </cell>
          <cell r="I49">
            <v>10</v>
          </cell>
          <cell r="J49">
            <v>27</v>
          </cell>
          <cell r="K49">
            <v>94.2</v>
          </cell>
          <cell r="L49">
            <v>186</v>
          </cell>
          <cell r="M49">
            <v>12</v>
          </cell>
          <cell r="N49">
            <v>57.8</v>
          </cell>
          <cell r="O49" t="str">
            <v>2023-09-12 23:42:16</v>
          </cell>
          <cell r="P49" t="str">
            <v>win</v>
          </cell>
        </row>
        <row r="50">
          <cell r="A50" t="str">
            <v>#V9J82LUC</v>
          </cell>
          <cell r="B50" t="str">
            <v>WarHurricanes</v>
          </cell>
          <cell r="C50">
            <v>16</v>
          </cell>
          <cell r="D50" t="str">
            <v>#JVYVLPPL</v>
          </cell>
          <cell r="E50" t="str">
            <v>CRaZy MaTRix</v>
          </cell>
          <cell r="F50">
            <v>17</v>
          </cell>
          <cell r="G50">
            <v>25</v>
          </cell>
          <cell r="H50">
            <v>2</v>
          </cell>
          <cell r="I50">
            <v>9</v>
          </cell>
          <cell r="J50">
            <v>20</v>
          </cell>
          <cell r="K50">
            <v>29.84</v>
          </cell>
          <cell r="L50">
            <v>51</v>
          </cell>
          <cell r="M50">
            <v>73</v>
          </cell>
          <cell r="N50">
            <v>98.92</v>
          </cell>
          <cell r="O50" t="str">
            <v>2023-07-30 15:03:49</v>
          </cell>
          <cell r="P50" t="str">
            <v>lose</v>
          </cell>
        </row>
        <row r="51">
          <cell r="A51" t="str">
            <v>#V9J82LUC</v>
          </cell>
          <cell r="B51" t="str">
            <v>WarHurricanes</v>
          </cell>
          <cell r="C51">
            <v>16</v>
          </cell>
          <cell r="D51" t="str">
            <v>#GR2UPC2U</v>
          </cell>
          <cell r="E51" t="str">
            <v>Ae một nhà</v>
          </cell>
          <cell r="F51">
            <v>15</v>
          </cell>
          <cell r="G51">
            <v>20</v>
          </cell>
          <cell r="H51">
            <v>2</v>
          </cell>
          <cell r="I51">
            <v>15</v>
          </cell>
          <cell r="J51">
            <v>38</v>
          </cell>
          <cell r="K51">
            <v>65.95</v>
          </cell>
          <cell r="L51">
            <v>163</v>
          </cell>
          <cell r="M51">
            <v>58</v>
          </cell>
          <cell r="N51">
            <v>98.8</v>
          </cell>
          <cell r="O51" t="str">
            <v>2023-07-26 12:30:12</v>
          </cell>
          <cell r="P51" t="str">
            <v>lose</v>
          </cell>
        </row>
        <row r="52">
          <cell r="A52" t="str">
            <v>#V9J82LUC</v>
          </cell>
          <cell r="B52" t="str">
            <v>WarHurricanes</v>
          </cell>
          <cell r="C52">
            <v>15</v>
          </cell>
          <cell r="D52" t="str">
            <v>#V82R9UY9</v>
          </cell>
          <cell r="E52" t="str">
            <v>R A N G E</v>
          </cell>
          <cell r="F52">
            <v>6</v>
          </cell>
          <cell r="G52">
            <v>5</v>
          </cell>
          <cell r="H52">
            <v>2</v>
          </cell>
          <cell r="I52">
            <v>5</v>
          </cell>
          <cell r="J52">
            <v>13</v>
          </cell>
          <cell r="K52">
            <v>90.6</v>
          </cell>
          <cell r="L52">
            <v>0</v>
          </cell>
          <cell r="M52">
            <v>1</v>
          </cell>
          <cell r="N52">
            <v>16</v>
          </cell>
          <cell r="O52" t="str">
            <v>2022-07-30 21:10:26</v>
          </cell>
          <cell r="P52" t="str">
            <v>win</v>
          </cell>
        </row>
        <row r="53">
          <cell r="A53" t="str">
            <v>#V9J82LUC</v>
          </cell>
          <cell r="B53" t="str">
            <v>WarHurricanes</v>
          </cell>
          <cell r="C53">
            <v>15</v>
          </cell>
          <cell r="D53" t="str">
            <v>#V82R9UY9</v>
          </cell>
          <cell r="E53" t="str">
            <v>R A N G E</v>
          </cell>
          <cell r="F53">
            <v>6</v>
          </cell>
          <cell r="G53">
            <v>5</v>
          </cell>
          <cell r="H53">
            <v>2</v>
          </cell>
          <cell r="I53">
            <v>2</v>
          </cell>
          <cell r="J53">
            <v>5</v>
          </cell>
          <cell r="K53">
            <v>38.4</v>
          </cell>
          <cell r="L53">
            <v>0</v>
          </cell>
          <cell r="M53">
            <v>6</v>
          </cell>
          <cell r="N53">
            <v>55.4</v>
          </cell>
          <cell r="O53" t="str">
            <v>2022-07-30 20:45:42</v>
          </cell>
          <cell r="P53" t="str">
            <v>lose</v>
          </cell>
        </row>
        <row r="54">
          <cell r="A54" t="str">
            <v>#V9J82LUC</v>
          </cell>
          <cell r="B54" t="str">
            <v>WarHurricanes</v>
          </cell>
          <cell r="C54">
            <v>13</v>
          </cell>
          <cell r="D54" t="str">
            <v>#22R29JRPQ</v>
          </cell>
          <cell r="E54" t="str">
            <v>WORLD WAR</v>
          </cell>
          <cell r="F54">
            <v>12</v>
          </cell>
          <cell r="G54">
            <v>30</v>
          </cell>
          <cell r="H54">
            <v>2</v>
          </cell>
          <cell r="I54">
            <v>47</v>
          </cell>
          <cell r="J54">
            <v>76</v>
          </cell>
          <cell r="K54">
            <v>90.3</v>
          </cell>
          <cell r="L54">
            <v>343</v>
          </cell>
          <cell r="M54">
            <v>70</v>
          </cell>
          <cell r="N54">
            <v>84.533330000000007</v>
          </cell>
          <cell r="O54" t="str">
            <v>2021-08-01 21:46:42</v>
          </cell>
          <cell r="P54" t="str">
            <v>win</v>
          </cell>
        </row>
        <row r="55">
          <cell r="A55" t="str">
            <v>#V9J82LUC</v>
          </cell>
          <cell r="B55" t="str">
            <v>WarHurricanes</v>
          </cell>
          <cell r="C55">
            <v>13</v>
          </cell>
          <cell r="D55" t="str">
            <v>#2LY09J8L</v>
          </cell>
          <cell r="E55" t="str">
            <v>kaRbi War LorD</v>
          </cell>
          <cell r="F55">
            <v>20</v>
          </cell>
          <cell r="G55">
            <v>30</v>
          </cell>
          <cell r="H55">
            <v>2</v>
          </cell>
          <cell r="I55">
            <v>47</v>
          </cell>
          <cell r="J55">
            <v>84</v>
          </cell>
          <cell r="K55">
            <v>94.833336000000003</v>
          </cell>
          <cell r="L55">
            <v>351</v>
          </cell>
          <cell r="M55">
            <v>18</v>
          </cell>
          <cell r="N55">
            <v>24.333334000000001</v>
          </cell>
          <cell r="O55" t="str">
            <v>2021-07-30 21:43:50</v>
          </cell>
          <cell r="P55" t="str">
            <v>win</v>
          </cell>
        </row>
        <row r="56">
          <cell r="A56" t="str">
            <v>#V9J82LUC</v>
          </cell>
          <cell r="B56" t="str">
            <v>WarHurricanes</v>
          </cell>
          <cell r="C56">
            <v>13</v>
          </cell>
          <cell r="D56" t="str">
            <v>#2YJ2UVVYU</v>
          </cell>
          <cell r="E56" t="str">
            <v>Medan tempur</v>
          </cell>
          <cell r="F56">
            <v>5</v>
          </cell>
          <cell r="G56">
            <v>30</v>
          </cell>
          <cell r="H56">
            <v>2</v>
          </cell>
          <cell r="I56">
            <v>47</v>
          </cell>
          <cell r="J56">
            <v>85</v>
          </cell>
          <cell r="K56">
            <v>96.866669999999999</v>
          </cell>
          <cell r="L56">
            <v>343</v>
          </cell>
          <cell r="M56">
            <v>52</v>
          </cell>
          <cell r="N56">
            <v>67.7</v>
          </cell>
          <cell r="O56" t="str">
            <v>2021-07-28 21:06:00</v>
          </cell>
          <cell r="P56" t="str">
            <v>win</v>
          </cell>
        </row>
        <row r="57">
          <cell r="A57" t="str">
            <v>#V9J82LUC</v>
          </cell>
          <cell r="B57" t="str">
            <v>WarHurricanes</v>
          </cell>
          <cell r="C57">
            <v>13</v>
          </cell>
          <cell r="D57" t="str">
            <v>#UQ8ULRJP</v>
          </cell>
          <cell r="E57" t="str">
            <v>√红【尘莫】扰『唯缘』双少¹³</v>
          </cell>
          <cell r="F57">
            <v>13</v>
          </cell>
          <cell r="G57">
            <v>30</v>
          </cell>
          <cell r="H57">
            <v>2</v>
          </cell>
          <cell r="I57">
            <v>43</v>
          </cell>
          <cell r="J57">
            <v>82</v>
          </cell>
          <cell r="K57">
            <v>91.266670000000005</v>
          </cell>
          <cell r="L57">
            <v>329</v>
          </cell>
          <cell r="M57">
            <v>49</v>
          </cell>
          <cell r="N57">
            <v>71.733329999999995</v>
          </cell>
          <cell r="O57" t="str">
            <v>2021-07-26 16:35:32</v>
          </cell>
          <cell r="P57" t="str">
            <v>win</v>
          </cell>
        </row>
        <row r="58">
          <cell r="A58" t="str">
            <v>#V9J82LUC</v>
          </cell>
          <cell r="B58" t="str">
            <v>WarHurricanes</v>
          </cell>
          <cell r="C58">
            <v>13</v>
          </cell>
          <cell r="D58" t="str">
            <v>#QCP9RJ9Y</v>
          </cell>
          <cell r="E58" t="str">
            <v>THERI BABY</v>
          </cell>
          <cell r="F58">
            <v>15</v>
          </cell>
          <cell r="G58">
            <v>30</v>
          </cell>
          <cell r="H58">
            <v>2</v>
          </cell>
          <cell r="I58">
            <v>50</v>
          </cell>
          <cell r="J58">
            <v>78</v>
          </cell>
          <cell r="K58">
            <v>91.233329999999995</v>
          </cell>
          <cell r="L58">
            <v>346</v>
          </cell>
          <cell r="M58">
            <v>56</v>
          </cell>
          <cell r="N58">
            <v>73.333336000000003</v>
          </cell>
          <cell r="O58" t="str">
            <v>2021-07-23 22:05:28</v>
          </cell>
          <cell r="P58" t="str">
            <v>win</v>
          </cell>
        </row>
        <row r="59">
          <cell r="A59" t="str">
            <v>#V9J82LUC</v>
          </cell>
          <cell r="B59" t="str">
            <v>WarHurricanes</v>
          </cell>
          <cell r="C59">
            <v>13</v>
          </cell>
          <cell r="D59" t="str">
            <v>#2YY29R22P</v>
          </cell>
          <cell r="E59" t="str">
            <v>Friends ForEver</v>
          </cell>
          <cell r="F59">
            <v>13</v>
          </cell>
          <cell r="G59">
            <v>50</v>
          </cell>
          <cell r="H59">
            <v>2</v>
          </cell>
          <cell r="I59">
            <v>49</v>
          </cell>
          <cell r="J59">
            <v>95</v>
          </cell>
          <cell r="K59">
            <v>70.099999999999994</v>
          </cell>
          <cell r="L59">
            <v>391</v>
          </cell>
          <cell r="M59">
            <v>122</v>
          </cell>
          <cell r="N59">
            <v>84.58</v>
          </cell>
          <cell r="O59" t="str">
            <v>2021-07-21 22:14:16</v>
          </cell>
          <cell r="P59" t="str">
            <v>lose</v>
          </cell>
        </row>
        <row r="60">
          <cell r="A60" t="str">
            <v>#V9J82LUC</v>
          </cell>
          <cell r="B60" t="str">
            <v>WarHurricanes</v>
          </cell>
          <cell r="C60">
            <v>13</v>
          </cell>
          <cell r="D60" t="str">
            <v>#YJ8GJJPJ</v>
          </cell>
          <cell r="E60" t="str">
            <v>INDIAN CLASHERS</v>
          </cell>
          <cell r="F60">
            <v>16</v>
          </cell>
          <cell r="G60">
            <v>40</v>
          </cell>
          <cell r="H60">
            <v>2</v>
          </cell>
          <cell r="I60">
            <v>54</v>
          </cell>
          <cell r="J60">
            <v>107</v>
          </cell>
          <cell r="K60">
            <v>92.474999999999994</v>
          </cell>
          <cell r="L60">
            <v>433</v>
          </cell>
          <cell r="M60">
            <v>98</v>
          </cell>
          <cell r="N60">
            <v>86.924999999999997</v>
          </cell>
          <cell r="O60" t="str">
            <v>2021-07-19 21:45:03</v>
          </cell>
          <cell r="P60" t="str">
            <v>win</v>
          </cell>
        </row>
        <row r="61">
          <cell r="A61" t="str">
            <v>#V9J82LUC</v>
          </cell>
          <cell r="B61" t="str">
            <v>WarHurricanes</v>
          </cell>
          <cell r="C61">
            <v>13</v>
          </cell>
          <cell r="D61" t="str">
            <v>#Y0YJRP8V</v>
          </cell>
          <cell r="E61" t="str">
            <v>The Rejects</v>
          </cell>
          <cell r="F61">
            <v>15</v>
          </cell>
          <cell r="G61">
            <v>15</v>
          </cell>
          <cell r="H61">
            <v>2</v>
          </cell>
          <cell r="I61">
            <v>21</v>
          </cell>
          <cell r="J61">
            <v>42</v>
          </cell>
          <cell r="K61">
            <v>94.533330000000007</v>
          </cell>
          <cell r="L61">
            <v>205</v>
          </cell>
          <cell r="M61">
            <v>29</v>
          </cell>
          <cell r="N61">
            <v>76</v>
          </cell>
          <cell r="O61" t="str">
            <v>2021-07-17 19:01:08</v>
          </cell>
          <cell r="P61" t="str">
            <v>win</v>
          </cell>
        </row>
        <row r="62">
          <cell r="A62" t="str">
            <v>#V9J82LUC</v>
          </cell>
          <cell r="B62" t="str">
            <v>WarHurricanes</v>
          </cell>
          <cell r="C62">
            <v>13</v>
          </cell>
          <cell r="D62" t="str">
            <v>#2YG2C2RJ2</v>
          </cell>
          <cell r="E62" t="str">
            <v>NEWBIE</v>
          </cell>
          <cell r="F62">
            <v>7</v>
          </cell>
          <cell r="G62">
            <v>15</v>
          </cell>
          <cell r="H62">
            <v>2</v>
          </cell>
          <cell r="I62">
            <v>25</v>
          </cell>
          <cell r="J62">
            <v>42</v>
          </cell>
          <cell r="K62">
            <v>96</v>
          </cell>
          <cell r="L62">
            <v>152</v>
          </cell>
          <cell r="M62">
            <v>44</v>
          </cell>
          <cell r="N62">
            <v>99.4</v>
          </cell>
          <cell r="O62" t="str">
            <v>2021-06-11 20:47:26</v>
          </cell>
          <cell r="P62" t="str">
            <v>lose</v>
          </cell>
        </row>
        <row r="63">
          <cell r="A63" t="str">
            <v>#V9J82LUC</v>
          </cell>
          <cell r="B63" t="str">
            <v>WarHurricanes</v>
          </cell>
          <cell r="C63">
            <v>12</v>
          </cell>
          <cell r="D63" t="str">
            <v>#VQY02LY9</v>
          </cell>
          <cell r="E63" t="str">
            <v>REQN GTFO TR</v>
          </cell>
          <cell r="F63">
            <v>14</v>
          </cell>
          <cell r="G63">
            <v>30</v>
          </cell>
          <cell r="H63">
            <v>2</v>
          </cell>
          <cell r="I63">
            <v>52</v>
          </cell>
          <cell r="J63">
            <v>83</v>
          </cell>
          <cell r="K63">
            <v>95.866669999999999</v>
          </cell>
          <cell r="L63">
            <v>339</v>
          </cell>
          <cell r="M63">
            <v>65</v>
          </cell>
          <cell r="N63">
            <v>80.333336000000003</v>
          </cell>
          <cell r="O63" t="str">
            <v>2021-05-31 15:55:18</v>
          </cell>
          <cell r="P63" t="str">
            <v>win</v>
          </cell>
        </row>
        <row r="64">
          <cell r="A64" t="str">
            <v>#V9J82LUC</v>
          </cell>
          <cell r="B64" t="str">
            <v>WarHurricanes</v>
          </cell>
          <cell r="C64">
            <v>12</v>
          </cell>
          <cell r="D64" t="str">
            <v>#Y2QCQC0V</v>
          </cell>
          <cell r="E64" t="str">
            <v>The Indian Army</v>
          </cell>
          <cell r="F64">
            <v>12</v>
          </cell>
          <cell r="G64">
            <v>40</v>
          </cell>
          <cell r="H64">
            <v>2</v>
          </cell>
          <cell r="I64">
            <v>68</v>
          </cell>
          <cell r="J64">
            <v>105</v>
          </cell>
          <cell r="K64">
            <v>92.1</v>
          </cell>
          <cell r="L64">
            <v>427</v>
          </cell>
          <cell r="M64">
            <v>94</v>
          </cell>
          <cell r="N64">
            <v>80.125</v>
          </cell>
          <cell r="O64" t="str">
            <v>2021-05-28 13:56:12</v>
          </cell>
          <cell r="P64" t="str">
            <v>win</v>
          </cell>
        </row>
        <row r="65">
          <cell r="A65" t="str">
            <v>#V9J82LUC</v>
          </cell>
          <cell r="B65" t="str">
            <v>WarHurricanes</v>
          </cell>
          <cell r="C65">
            <v>12</v>
          </cell>
          <cell r="D65" t="str">
            <v>#22RCJCRJ0</v>
          </cell>
          <cell r="E65" t="str">
            <v>地平线（战龙）</v>
          </cell>
          <cell r="F65">
            <v>12</v>
          </cell>
          <cell r="G65">
            <v>30</v>
          </cell>
          <cell r="H65">
            <v>2</v>
          </cell>
          <cell r="I65">
            <v>47</v>
          </cell>
          <cell r="J65">
            <v>73</v>
          </cell>
          <cell r="K65">
            <v>84.3</v>
          </cell>
          <cell r="L65">
            <v>346</v>
          </cell>
          <cell r="M65">
            <v>68</v>
          </cell>
          <cell r="N65">
            <v>82.466669999999993</v>
          </cell>
          <cell r="O65" t="str">
            <v>2021-05-26 12:33:40</v>
          </cell>
          <cell r="P65" t="str">
            <v>win</v>
          </cell>
        </row>
        <row r="66">
          <cell r="A66" t="str">
            <v>#V9J82LUC</v>
          </cell>
          <cell r="B66" t="str">
            <v>WarHurricanes</v>
          </cell>
          <cell r="C66">
            <v>12</v>
          </cell>
          <cell r="D66" t="str">
            <v>#RYVVR28P</v>
          </cell>
          <cell r="E66" t="str">
            <v>Coc champs</v>
          </cell>
          <cell r="F66">
            <v>13</v>
          </cell>
          <cell r="G66">
            <v>30</v>
          </cell>
          <cell r="H66">
            <v>2</v>
          </cell>
          <cell r="I66">
            <v>44</v>
          </cell>
          <cell r="J66">
            <v>80</v>
          </cell>
          <cell r="K66">
            <v>91.966669999999993</v>
          </cell>
          <cell r="L66">
            <v>328</v>
          </cell>
          <cell r="M66">
            <v>50</v>
          </cell>
          <cell r="N66">
            <v>64.266670000000005</v>
          </cell>
          <cell r="O66" t="str">
            <v>2021-05-24 12:23:27</v>
          </cell>
          <cell r="P66" t="str">
            <v>win</v>
          </cell>
        </row>
        <row r="67">
          <cell r="A67" t="str">
            <v>#V9J82LUC</v>
          </cell>
          <cell r="B67" t="str">
            <v>WarHurricanes</v>
          </cell>
          <cell r="C67">
            <v>12</v>
          </cell>
          <cell r="D67" t="str">
            <v>#C2LRCCQL</v>
          </cell>
          <cell r="E67" t="str">
            <v>INDIAN ARMY ***</v>
          </cell>
          <cell r="F67">
            <v>11</v>
          </cell>
          <cell r="G67">
            <v>30</v>
          </cell>
          <cell r="H67">
            <v>2</v>
          </cell>
          <cell r="I67">
            <v>35</v>
          </cell>
          <cell r="J67">
            <v>69</v>
          </cell>
          <cell r="K67">
            <v>84.133330000000001</v>
          </cell>
          <cell r="L67">
            <v>338</v>
          </cell>
          <cell r="M67">
            <v>52</v>
          </cell>
          <cell r="N67">
            <v>69.400000000000006</v>
          </cell>
          <cell r="O67" t="str">
            <v>2021-05-22 11:42:05</v>
          </cell>
          <cell r="P67" t="str">
            <v>win</v>
          </cell>
        </row>
        <row r="68">
          <cell r="A68" t="str">
            <v>#V9J82LUC</v>
          </cell>
          <cell r="B68" t="str">
            <v>WarHurricanes</v>
          </cell>
          <cell r="C68">
            <v>12</v>
          </cell>
          <cell r="D68" t="str">
            <v>#2Y2VJVRPU</v>
          </cell>
          <cell r="E68" t="str">
            <v>Dark Room</v>
          </cell>
          <cell r="F68">
            <v>10</v>
          </cell>
          <cell r="G68">
            <v>40</v>
          </cell>
          <cell r="H68">
            <v>2</v>
          </cell>
          <cell r="I68">
            <v>62</v>
          </cell>
          <cell r="J68">
            <v>103</v>
          </cell>
          <cell r="K68">
            <v>91.45</v>
          </cell>
          <cell r="L68">
            <v>419</v>
          </cell>
          <cell r="M68">
            <v>56</v>
          </cell>
          <cell r="N68">
            <v>53.25</v>
          </cell>
          <cell r="O68" t="str">
            <v>2021-05-20 09:53:14</v>
          </cell>
          <cell r="P68" t="str">
            <v>win</v>
          </cell>
        </row>
        <row r="69">
          <cell r="A69" t="str">
            <v>#V9J82LUC</v>
          </cell>
          <cell r="B69" t="str">
            <v>WarHurricanes</v>
          </cell>
          <cell r="C69">
            <v>12</v>
          </cell>
          <cell r="D69" t="str">
            <v>#J0Y8C9LC</v>
          </cell>
          <cell r="E69" t="str">
            <v>@-BD Tigers-@</v>
          </cell>
          <cell r="F69">
            <v>16</v>
          </cell>
          <cell r="G69">
            <v>40</v>
          </cell>
          <cell r="H69">
            <v>2</v>
          </cell>
          <cell r="I69">
            <v>63</v>
          </cell>
          <cell r="J69">
            <v>109</v>
          </cell>
          <cell r="K69">
            <v>94.5</v>
          </cell>
          <cell r="L69">
            <v>419</v>
          </cell>
          <cell r="M69">
            <v>11</v>
          </cell>
          <cell r="N69">
            <v>11.1</v>
          </cell>
          <cell r="O69" t="str">
            <v>2021-05-18 09:40:45</v>
          </cell>
          <cell r="P69" t="str">
            <v>win</v>
          </cell>
        </row>
        <row r="70">
          <cell r="A70" t="str">
            <v>#V9J82LUC</v>
          </cell>
          <cell r="B70" t="str">
            <v>WarHurricanes</v>
          </cell>
          <cell r="C70">
            <v>12</v>
          </cell>
          <cell r="D70" t="str">
            <v>#Q8UCV9PL</v>
          </cell>
          <cell r="E70" t="str">
            <v>巅峰灬世界</v>
          </cell>
          <cell r="F70">
            <v>9</v>
          </cell>
          <cell r="G70">
            <v>50</v>
          </cell>
          <cell r="H70">
            <v>2</v>
          </cell>
          <cell r="I70">
            <v>75</v>
          </cell>
          <cell r="J70">
            <v>124</v>
          </cell>
          <cell r="K70">
            <v>86.24</v>
          </cell>
          <cell r="L70">
            <v>426</v>
          </cell>
          <cell r="M70">
            <v>127</v>
          </cell>
          <cell r="N70">
            <v>87.7</v>
          </cell>
          <cell r="O70" t="str">
            <v>2021-05-16 10:20:01</v>
          </cell>
          <cell r="P70" t="str">
            <v>lose</v>
          </cell>
        </row>
        <row r="71">
          <cell r="A71" t="str">
            <v>#V9J82LUC</v>
          </cell>
          <cell r="B71" t="str">
            <v>WarHurricanes</v>
          </cell>
          <cell r="C71">
            <v>12</v>
          </cell>
          <cell r="D71" t="str">
            <v>#20YPC9PUR</v>
          </cell>
          <cell r="E71" t="str">
            <v>King of Bd</v>
          </cell>
          <cell r="F71">
            <v>13</v>
          </cell>
          <cell r="G71">
            <v>40</v>
          </cell>
          <cell r="H71">
            <v>2</v>
          </cell>
          <cell r="I71">
            <v>60</v>
          </cell>
          <cell r="J71">
            <v>112</v>
          </cell>
          <cell r="K71">
            <v>95.35</v>
          </cell>
          <cell r="L71">
            <v>422</v>
          </cell>
          <cell r="M71">
            <v>17</v>
          </cell>
          <cell r="N71">
            <v>18.100000000000001</v>
          </cell>
          <cell r="O71" t="str">
            <v>2021-05-14 08:37:39</v>
          </cell>
          <cell r="P71" t="str">
            <v>win</v>
          </cell>
        </row>
        <row r="72">
          <cell r="A72" t="str">
            <v>#V9J82LUC</v>
          </cell>
          <cell r="B72" t="str">
            <v>WarHurricanes</v>
          </cell>
          <cell r="C72">
            <v>12</v>
          </cell>
          <cell r="D72" t="str">
            <v>#282Q2RRJY</v>
          </cell>
          <cell r="E72" t="str">
            <v>S K NEPAL</v>
          </cell>
          <cell r="F72">
            <v>13</v>
          </cell>
          <cell r="G72">
            <v>40</v>
          </cell>
          <cell r="H72">
            <v>2</v>
          </cell>
          <cell r="I72">
            <v>34</v>
          </cell>
          <cell r="J72">
            <v>72</v>
          </cell>
          <cell r="K72">
            <v>66.825000000000003</v>
          </cell>
          <cell r="L72">
            <v>300</v>
          </cell>
          <cell r="M72">
            <v>93</v>
          </cell>
          <cell r="N72">
            <v>85.25</v>
          </cell>
          <cell r="O72" t="str">
            <v>2021-05-11 14:09:22</v>
          </cell>
          <cell r="P72" t="str">
            <v>lose</v>
          </cell>
        </row>
        <row r="73">
          <cell r="A73" t="str">
            <v>#V9J82LUC</v>
          </cell>
          <cell r="B73" t="str">
            <v>WarHurricanes</v>
          </cell>
          <cell r="C73">
            <v>12</v>
          </cell>
          <cell r="D73" t="str">
            <v>#GYV9V29U</v>
          </cell>
          <cell r="E73" t="str">
            <v>ARISING LEGENDS</v>
          </cell>
          <cell r="F73">
            <v>15</v>
          </cell>
          <cell r="G73">
            <v>25</v>
          </cell>
          <cell r="H73">
            <v>2</v>
          </cell>
          <cell r="I73">
            <v>35</v>
          </cell>
          <cell r="J73">
            <v>71</v>
          </cell>
          <cell r="K73">
            <v>98.28</v>
          </cell>
          <cell r="L73">
            <v>234</v>
          </cell>
          <cell r="M73">
            <v>72</v>
          </cell>
          <cell r="N73">
            <v>97.12</v>
          </cell>
          <cell r="O73" t="str">
            <v>2021-04-30 16:19:17</v>
          </cell>
          <cell r="P73" t="str">
            <v>lose</v>
          </cell>
        </row>
        <row r="74">
          <cell r="A74" t="str">
            <v>#V9J82LUC</v>
          </cell>
          <cell r="B74" t="str">
            <v>WarHurricanes</v>
          </cell>
          <cell r="C74">
            <v>12</v>
          </cell>
          <cell r="D74" t="str">
            <v>#UJCYG29C</v>
          </cell>
          <cell r="E74" t="str">
            <v>j a n</v>
          </cell>
          <cell r="F74">
            <v>14</v>
          </cell>
          <cell r="G74">
            <v>20</v>
          </cell>
          <cell r="H74">
            <v>2</v>
          </cell>
          <cell r="I74">
            <v>30</v>
          </cell>
          <cell r="J74">
            <v>59</v>
          </cell>
          <cell r="K74">
            <v>99.05</v>
          </cell>
          <cell r="L74">
            <v>250</v>
          </cell>
          <cell r="M74">
            <v>2</v>
          </cell>
          <cell r="N74">
            <v>3.55</v>
          </cell>
          <cell r="O74" t="str">
            <v>2021-04-28 13:21:11</v>
          </cell>
          <cell r="P74" t="str">
            <v>win</v>
          </cell>
        </row>
        <row r="75">
          <cell r="A75" t="str">
            <v>#V9J82LUC</v>
          </cell>
          <cell r="B75" t="str">
            <v>WarHurricanes</v>
          </cell>
          <cell r="C75">
            <v>12</v>
          </cell>
          <cell r="D75" t="str">
            <v>#JR9LYPQ8</v>
          </cell>
          <cell r="E75" t="str">
            <v>attack mi24@</v>
          </cell>
          <cell r="F75">
            <v>13</v>
          </cell>
          <cell r="G75">
            <v>30</v>
          </cell>
          <cell r="H75">
            <v>2</v>
          </cell>
          <cell r="I75">
            <v>34</v>
          </cell>
          <cell r="J75">
            <v>71</v>
          </cell>
          <cell r="K75">
            <v>87.2</v>
          </cell>
          <cell r="L75">
            <v>296</v>
          </cell>
          <cell r="M75">
            <v>29</v>
          </cell>
          <cell r="N75">
            <v>36.233333999999999</v>
          </cell>
          <cell r="O75" t="str">
            <v>2021-04-26 07:35:44</v>
          </cell>
          <cell r="P75" t="str">
            <v>win</v>
          </cell>
        </row>
        <row r="76">
          <cell r="A76" t="str">
            <v>#V9J82LUC</v>
          </cell>
          <cell r="B76" t="str">
            <v>WarHurricanes</v>
          </cell>
          <cell r="C76">
            <v>12</v>
          </cell>
          <cell r="D76" t="str">
            <v>#20VJJ9VJL</v>
          </cell>
          <cell r="E76" t="str">
            <v>RawClash</v>
          </cell>
          <cell r="F76">
            <v>11</v>
          </cell>
          <cell r="G76">
            <v>10</v>
          </cell>
          <cell r="H76">
            <v>2</v>
          </cell>
          <cell r="I76">
            <v>6</v>
          </cell>
          <cell r="J76">
            <v>12</v>
          </cell>
          <cell r="K76">
            <v>49</v>
          </cell>
          <cell r="L76">
            <v>50</v>
          </cell>
          <cell r="M76">
            <v>17</v>
          </cell>
          <cell r="N76">
            <v>73.099999999999994</v>
          </cell>
          <cell r="O76" t="str">
            <v>2021-04-24 07:22:18</v>
          </cell>
          <cell r="P76" t="str">
            <v>lose</v>
          </cell>
        </row>
        <row r="77">
          <cell r="A77" t="str">
            <v>#V9J82LUC</v>
          </cell>
          <cell r="B77" t="str">
            <v>WarHurricanes</v>
          </cell>
          <cell r="C77">
            <v>12</v>
          </cell>
          <cell r="D77" t="str">
            <v>#292CQ8J9L</v>
          </cell>
          <cell r="E77" t="str">
            <v>龙之九子</v>
          </cell>
          <cell r="F77">
            <v>5</v>
          </cell>
          <cell r="G77">
            <v>20</v>
          </cell>
          <cell r="H77">
            <v>2</v>
          </cell>
          <cell r="I77">
            <v>8</v>
          </cell>
          <cell r="J77">
            <v>9</v>
          </cell>
          <cell r="K77">
            <v>19.05</v>
          </cell>
          <cell r="L77">
            <v>11</v>
          </cell>
          <cell r="M77">
            <v>51</v>
          </cell>
          <cell r="N77">
            <v>87.55</v>
          </cell>
          <cell r="O77" t="str">
            <v>2020-11-23 08:45:24</v>
          </cell>
          <cell r="P77" t="str">
            <v>lose</v>
          </cell>
        </row>
        <row r="78">
          <cell r="A78" t="str">
            <v>#V9J82LUC</v>
          </cell>
          <cell r="B78" t="str">
            <v>WarHurricanes</v>
          </cell>
          <cell r="C78">
            <v>12</v>
          </cell>
          <cell r="D78" t="str">
            <v>#28UGLVVCG</v>
          </cell>
          <cell r="E78" t="str">
            <v>SYNERGY AlpHa</v>
          </cell>
          <cell r="F78">
            <v>7</v>
          </cell>
          <cell r="G78">
            <v>15</v>
          </cell>
          <cell r="H78">
            <v>2</v>
          </cell>
          <cell r="I78">
            <v>5</v>
          </cell>
          <cell r="J78">
            <v>7</v>
          </cell>
          <cell r="K78">
            <v>20.733333999999999</v>
          </cell>
          <cell r="L78">
            <v>14</v>
          </cell>
          <cell r="M78">
            <v>44</v>
          </cell>
          <cell r="N78">
            <v>99.333336000000003</v>
          </cell>
          <cell r="O78" t="str">
            <v>2020-11-17 12:09:43</v>
          </cell>
          <cell r="P78" t="str">
            <v>lose</v>
          </cell>
        </row>
        <row r="79">
          <cell r="A79" t="str">
            <v>#V9J82LUC</v>
          </cell>
          <cell r="B79" t="str">
            <v>WarHurricanes</v>
          </cell>
          <cell r="C79">
            <v>12</v>
          </cell>
          <cell r="D79" t="str">
            <v>#28080L8VG</v>
          </cell>
          <cell r="E79" t="str">
            <v>战马&amp;龙皇</v>
          </cell>
          <cell r="F79">
            <v>7</v>
          </cell>
          <cell r="G79">
            <v>25</v>
          </cell>
          <cell r="H79">
            <v>2</v>
          </cell>
          <cell r="I79">
            <v>18</v>
          </cell>
          <cell r="J79">
            <v>22</v>
          </cell>
          <cell r="K79">
            <v>36.520000000000003</v>
          </cell>
          <cell r="L79">
            <v>53</v>
          </cell>
          <cell r="M79">
            <v>36</v>
          </cell>
          <cell r="N79">
            <v>51.8</v>
          </cell>
          <cell r="O79" t="str">
            <v>2020-11-15 11:32:00</v>
          </cell>
          <cell r="P79" t="str">
            <v>lose</v>
          </cell>
        </row>
        <row r="80">
          <cell r="A80" t="str">
            <v>#V9J82LUC</v>
          </cell>
          <cell r="B80" t="str">
            <v>WarHurricanes</v>
          </cell>
          <cell r="C80">
            <v>12</v>
          </cell>
          <cell r="D80" t="str">
            <v>#VJVYJYCR</v>
          </cell>
          <cell r="E80" t="str">
            <v>شیر‌بچه‌کابلی</v>
          </cell>
          <cell r="F80">
            <v>13</v>
          </cell>
          <cell r="G80">
            <v>15</v>
          </cell>
          <cell r="H80">
            <v>2</v>
          </cell>
          <cell r="I80">
            <v>5</v>
          </cell>
          <cell r="J80">
            <v>6</v>
          </cell>
          <cell r="K80">
            <v>19.866667</v>
          </cell>
          <cell r="L80">
            <v>75</v>
          </cell>
          <cell r="M80">
            <v>0</v>
          </cell>
          <cell r="N80">
            <v>0</v>
          </cell>
          <cell r="O80" t="str">
            <v>2020-10-11 13:40:38</v>
          </cell>
          <cell r="P80" t="str">
            <v>win</v>
          </cell>
        </row>
        <row r="81">
          <cell r="A81" t="str">
            <v>#V9J82LUC</v>
          </cell>
          <cell r="B81" t="str">
            <v>WarHurricanes</v>
          </cell>
          <cell r="C81">
            <v>12</v>
          </cell>
          <cell r="D81" t="str">
            <v>#2PRCYLPGC</v>
          </cell>
          <cell r="E81" t="str">
            <v>desi warss</v>
          </cell>
          <cell r="F81">
            <v>4</v>
          </cell>
          <cell r="G81">
            <v>5</v>
          </cell>
          <cell r="H81" t="str">
            <v>N/A</v>
          </cell>
          <cell r="I81">
            <v>2</v>
          </cell>
          <cell r="J81">
            <v>6</v>
          </cell>
          <cell r="K81">
            <v>40</v>
          </cell>
          <cell r="L81">
            <v>0</v>
          </cell>
          <cell r="M81">
            <v>0</v>
          </cell>
          <cell r="N81">
            <v>0</v>
          </cell>
          <cell r="O81" t="str">
            <v>2020-09-30 14:31:21</v>
          </cell>
          <cell r="P81" t="str">
            <v>win</v>
          </cell>
        </row>
        <row r="82">
          <cell r="A82" t="str">
            <v>#V9J82LUC</v>
          </cell>
          <cell r="B82" t="str">
            <v>WarHurricanes</v>
          </cell>
          <cell r="C82">
            <v>11</v>
          </cell>
          <cell r="D82" t="str">
            <v>#U0PR0G00</v>
          </cell>
          <cell r="E82" t="str">
            <v>死神部落.</v>
          </cell>
          <cell r="F82">
            <v>7</v>
          </cell>
          <cell r="G82">
            <v>5</v>
          </cell>
          <cell r="H82">
            <v>2</v>
          </cell>
          <cell r="I82">
            <v>6</v>
          </cell>
          <cell r="J82">
            <v>13</v>
          </cell>
          <cell r="K82">
            <v>92.4</v>
          </cell>
          <cell r="L82">
            <v>117</v>
          </cell>
          <cell r="M82">
            <v>1</v>
          </cell>
          <cell r="N82">
            <v>18.2</v>
          </cell>
          <cell r="O82" t="str">
            <v>2020-09-29 18:00:11</v>
          </cell>
          <cell r="P82" t="str">
            <v>win</v>
          </cell>
        </row>
        <row r="83">
          <cell r="A83" t="str">
            <v>#V9J82LUC</v>
          </cell>
          <cell r="B83" t="str">
            <v>WarHurricanes</v>
          </cell>
          <cell r="C83">
            <v>11</v>
          </cell>
          <cell r="D83" t="str">
            <v>#2P8GQV8Y9</v>
          </cell>
          <cell r="E83" t="str">
            <v>狼影之穴</v>
          </cell>
          <cell r="F83">
            <v>10</v>
          </cell>
          <cell r="G83">
            <v>10</v>
          </cell>
          <cell r="H83">
            <v>2</v>
          </cell>
          <cell r="I83">
            <v>2</v>
          </cell>
          <cell r="J83">
            <v>3</v>
          </cell>
          <cell r="K83">
            <v>15.8</v>
          </cell>
          <cell r="L83">
            <v>19</v>
          </cell>
          <cell r="M83">
            <v>13</v>
          </cell>
          <cell r="N83">
            <v>48.9</v>
          </cell>
          <cell r="O83" t="str">
            <v>2020-09-27 17:27:26</v>
          </cell>
          <cell r="P83" t="str">
            <v>lose</v>
          </cell>
        </row>
        <row r="84">
          <cell r="A84" t="str">
            <v>#V9J82LUC</v>
          </cell>
          <cell r="B84" t="str">
            <v>WarHurricanes</v>
          </cell>
          <cell r="C84">
            <v>11</v>
          </cell>
          <cell r="D84" t="str">
            <v>#C0UYLJG</v>
          </cell>
          <cell r="E84" t="str">
            <v>พอกะเทิน...นะ</v>
          </cell>
          <cell r="F84">
            <v>11</v>
          </cell>
          <cell r="G84">
            <v>5</v>
          </cell>
          <cell r="H84">
            <v>2</v>
          </cell>
          <cell r="I84">
            <v>4</v>
          </cell>
          <cell r="J84">
            <v>5</v>
          </cell>
          <cell r="K84">
            <v>41.8</v>
          </cell>
          <cell r="L84">
            <v>18</v>
          </cell>
          <cell r="M84">
            <v>13</v>
          </cell>
          <cell r="N84">
            <v>88.8</v>
          </cell>
          <cell r="O84" t="str">
            <v>2020-09-24 07:20:41</v>
          </cell>
          <cell r="P84" t="str">
            <v>lose</v>
          </cell>
        </row>
        <row r="85">
          <cell r="A85" t="str">
            <v>#V9J82LUC</v>
          </cell>
          <cell r="B85" t="str">
            <v>WarHurricanes</v>
          </cell>
          <cell r="C85">
            <v>11</v>
          </cell>
          <cell r="D85" t="str">
            <v>#GVJGPCGQ</v>
          </cell>
          <cell r="E85" t="str">
            <v>Classic</v>
          </cell>
          <cell r="F85">
            <v>10</v>
          </cell>
          <cell r="G85">
            <v>10</v>
          </cell>
          <cell r="H85">
            <v>2</v>
          </cell>
          <cell r="I85">
            <v>13</v>
          </cell>
          <cell r="J85">
            <v>20</v>
          </cell>
          <cell r="K85">
            <v>71.5</v>
          </cell>
          <cell r="L85">
            <v>67</v>
          </cell>
          <cell r="M85">
            <v>27</v>
          </cell>
          <cell r="N85">
            <v>96.7</v>
          </cell>
          <cell r="O85" t="str">
            <v>2020-09-19 21:51:01</v>
          </cell>
          <cell r="P85" t="str">
            <v>lose</v>
          </cell>
        </row>
        <row r="86">
          <cell r="A86" t="str">
            <v>#V9J82LUC</v>
          </cell>
          <cell r="B86" t="str">
            <v>WarHurricanes</v>
          </cell>
          <cell r="C86">
            <v>11</v>
          </cell>
          <cell r="D86" t="str">
            <v>#80R9Q2PC</v>
          </cell>
          <cell r="E86" t="str">
            <v>Constantine</v>
          </cell>
          <cell r="F86">
            <v>12</v>
          </cell>
          <cell r="G86">
            <v>10</v>
          </cell>
          <cell r="H86">
            <v>2</v>
          </cell>
          <cell r="I86">
            <v>2</v>
          </cell>
          <cell r="J86">
            <v>4</v>
          </cell>
          <cell r="K86">
            <v>11.7</v>
          </cell>
          <cell r="L86">
            <v>19</v>
          </cell>
          <cell r="M86">
            <v>27</v>
          </cell>
          <cell r="N86">
            <v>93.1</v>
          </cell>
          <cell r="O86" t="str">
            <v>2020-09-17 07:13:28</v>
          </cell>
          <cell r="P86" t="str">
            <v>lose</v>
          </cell>
        </row>
        <row r="87">
          <cell r="A87" t="str">
            <v>#V9J82LUC</v>
          </cell>
          <cell r="B87" t="str">
            <v>WarHurricanes</v>
          </cell>
          <cell r="C87">
            <v>11</v>
          </cell>
          <cell r="D87" t="str">
            <v>#2Q0J88G2</v>
          </cell>
          <cell r="E87" t="str">
            <v>GROUND CLASHERS</v>
          </cell>
          <cell r="F87">
            <v>18</v>
          </cell>
          <cell r="G87">
            <v>10</v>
          </cell>
          <cell r="H87">
            <v>2</v>
          </cell>
          <cell r="I87">
            <v>10</v>
          </cell>
          <cell r="J87">
            <v>23</v>
          </cell>
          <cell r="K87">
            <v>83.9</v>
          </cell>
          <cell r="L87">
            <v>106</v>
          </cell>
          <cell r="M87">
            <v>26</v>
          </cell>
          <cell r="N87">
            <v>88.2</v>
          </cell>
          <cell r="O87" t="str">
            <v>2020-09-14 09:48:33</v>
          </cell>
          <cell r="P87" t="str">
            <v>lose</v>
          </cell>
        </row>
        <row r="88">
          <cell r="A88" t="str">
            <v>#V9J82LUC</v>
          </cell>
          <cell r="B88" t="str">
            <v>WarHurricanes</v>
          </cell>
          <cell r="C88">
            <v>11</v>
          </cell>
          <cell r="D88" t="str">
            <v>#JVQU2VR8</v>
          </cell>
          <cell r="E88" t="str">
            <v>BD★100%</v>
          </cell>
          <cell r="F88">
            <v>13</v>
          </cell>
          <cell r="G88">
            <v>5</v>
          </cell>
          <cell r="H88">
            <v>2</v>
          </cell>
          <cell r="I88">
            <v>6</v>
          </cell>
          <cell r="J88">
            <v>12</v>
          </cell>
          <cell r="K88">
            <v>86.6</v>
          </cell>
          <cell r="L88">
            <v>130</v>
          </cell>
          <cell r="M88">
            <v>4</v>
          </cell>
          <cell r="N88">
            <v>35.4</v>
          </cell>
          <cell r="O88" t="str">
            <v>2020-09-12 05:06:35</v>
          </cell>
          <cell r="P88" t="str">
            <v>win</v>
          </cell>
        </row>
        <row r="89">
          <cell r="A89" t="str">
            <v>#V9J82LUC</v>
          </cell>
          <cell r="B89" t="str">
            <v>WarHurricanes</v>
          </cell>
          <cell r="C89">
            <v>11</v>
          </cell>
          <cell r="D89" t="str">
            <v>#20GRVQRVL</v>
          </cell>
          <cell r="E89" t="str">
            <v>NEPALI COC CLAN</v>
          </cell>
          <cell r="F89">
            <v>13</v>
          </cell>
          <cell r="G89">
            <v>30</v>
          </cell>
          <cell r="H89">
            <v>2</v>
          </cell>
          <cell r="I89">
            <v>31</v>
          </cell>
          <cell r="J89">
            <v>52</v>
          </cell>
          <cell r="K89">
            <v>65.7</v>
          </cell>
          <cell r="L89">
            <v>185</v>
          </cell>
          <cell r="M89">
            <v>70</v>
          </cell>
          <cell r="N89">
            <v>83.633330000000001</v>
          </cell>
          <cell r="O89" t="str">
            <v>2020-08-29 21:27:01</v>
          </cell>
          <cell r="P89" t="str">
            <v>lose</v>
          </cell>
        </row>
        <row r="90">
          <cell r="A90" t="str">
            <v>#V9J82LUC</v>
          </cell>
          <cell r="B90" t="str">
            <v>WarHurricanes</v>
          </cell>
          <cell r="C90">
            <v>11</v>
          </cell>
          <cell r="D90" t="str">
            <v>#290VRP8PR</v>
          </cell>
          <cell r="E90" t="str">
            <v>OriginalV3</v>
          </cell>
          <cell r="F90">
            <v>11</v>
          </cell>
          <cell r="G90">
            <v>30</v>
          </cell>
          <cell r="H90">
            <v>2</v>
          </cell>
          <cell r="I90">
            <v>47</v>
          </cell>
          <cell r="J90">
            <v>71</v>
          </cell>
          <cell r="K90">
            <v>83.066665999999998</v>
          </cell>
          <cell r="L90">
            <v>344</v>
          </cell>
          <cell r="M90">
            <v>44</v>
          </cell>
          <cell r="N90">
            <v>60.433334000000002</v>
          </cell>
          <cell r="O90" t="str">
            <v>2020-08-27 20:24:59</v>
          </cell>
          <cell r="P90" t="str">
            <v>win</v>
          </cell>
        </row>
        <row r="91">
          <cell r="A91" t="str">
            <v>#V9J82LUC</v>
          </cell>
          <cell r="B91" t="str">
            <v>WarHurricanes</v>
          </cell>
          <cell r="C91">
            <v>11</v>
          </cell>
          <cell r="D91" t="str">
            <v>#2208JR220</v>
          </cell>
          <cell r="E91" t="str">
            <v>君主阁『阁中阁』</v>
          </cell>
          <cell r="F91">
            <v>13</v>
          </cell>
          <cell r="G91">
            <v>30</v>
          </cell>
          <cell r="H91">
            <v>2</v>
          </cell>
          <cell r="I91">
            <v>40</v>
          </cell>
          <cell r="J91">
            <v>55</v>
          </cell>
          <cell r="K91">
            <v>67.533330000000007</v>
          </cell>
          <cell r="L91">
            <v>299</v>
          </cell>
          <cell r="M91">
            <v>67</v>
          </cell>
          <cell r="N91">
            <v>81.266670000000005</v>
          </cell>
          <cell r="O91" t="str">
            <v>2020-08-25 16:28:46</v>
          </cell>
          <cell r="P91" t="str">
            <v>lose</v>
          </cell>
        </row>
        <row r="92">
          <cell r="A92" t="str">
            <v>#V9J82LUC</v>
          </cell>
          <cell r="B92" t="str">
            <v>WarHurricanes</v>
          </cell>
          <cell r="C92">
            <v>11</v>
          </cell>
          <cell r="D92" t="str">
            <v>#28V08L80G</v>
          </cell>
          <cell r="E92" t="str">
            <v>AVENGERS</v>
          </cell>
          <cell r="F92">
            <v>10</v>
          </cell>
          <cell r="G92">
            <v>30</v>
          </cell>
          <cell r="H92">
            <v>2</v>
          </cell>
          <cell r="I92">
            <v>49</v>
          </cell>
          <cell r="J92">
            <v>76</v>
          </cell>
          <cell r="K92">
            <v>85.5</v>
          </cell>
          <cell r="L92">
            <v>332</v>
          </cell>
          <cell r="M92">
            <v>48</v>
          </cell>
          <cell r="N92">
            <v>57.533332999999999</v>
          </cell>
          <cell r="O92" t="str">
            <v>2020-08-23 17:00:21</v>
          </cell>
          <cell r="P92" t="str">
            <v>win</v>
          </cell>
        </row>
        <row r="93">
          <cell r="A93" t="str">
            <v>#V9J82LUC</v>
          </cell>
          <cell r="B93" t="str">
            <v>WarHurricanes</v>
          </cell>
          <cell r="C93">
            <v>11</v>
          </cell>
          <cell r="D93" t="str">
            <v>#22RGJ2RLQ</v>
          </cell>
          <cell r="E93" t="str">
            <v>我靠想不出来</v>
          </cell>
          <cell r="F93">
            <v>10</v>
          </cell>
          <cell r="G93">
            <v>30</v>
          </cell>
          <cell r="H93">
            <v>2</v>
          </cell>
          <cell r="I93">
            <v>31</v>
          </cell>
          <cell r="J93">
            <v>52</v>
          </cell>
          <cell r="K93">
            <v>65.933334000000002</v>
          </cell>
          <cell r="L93">
            <v>234</v>
          </cell>
          <cell r="M93">
            <v>63</v>
          </cell>
          <cell r="N93">
            <v>78.599999999999994</v>
          </cell>
          <cell r="O93" t="str">
            <v>2020-08-21 10:16:08</v>
          </cell>
          <cell r="P93" t="str">
            <v>lose</v>
          </cell>
        </row>
        <row r="94">
          <cell r="A94" t="str">
            <v>#V9J82LUC</v>
          </cell>
          <cell r="B94" t="str">
            <v>WarHurricanes</v>
          </cell>
          <cell r="C94">
            <v>11</v>
          </cell>
          <cell r="D94" t="str">
            <v>#28GUPLRQP</v>
          </cell>
          <cell r="E94" t="str">
            <v>LEGENDARIOS</v>
          </cell>
          <cell r="F94">
            <v>9</v>
          </cell>
          <cell r="G94">
            <v>30</v>
          </cell>
          <cell r="H94">
            <v>2</v>
          </cell>
          <cell r="I94">
            <v>44</v>
          </cell>
          <cell r="J94">
            <v>71</v>
          </cell>
          <cell r="K94">
            <v>80.3</v>
          </cell>
          <cell r="L94">
            <v>340</v>
          </cell>
          <cell r="M94">
            <v>57</v>
          </cell>
          <cell r="N94">
            <v>77.599999999999994</v>
          </cell>
          <cell r="O94" t="str">
            <v>2020-08-19 10:19:51</v>
          </cell>
          <cell r="P94" t="str">
            <v>win</v>
          </cell>
        </row>
        <row r="95">
          <cell r="A95" t="str">
            <v>#V9J82LUC</v>
          </cell>
          <cell r="B95" t="str">
            <v>WarHurricanes</v>
          </cell>
          <cell r="C95">
            <v>11</v>
          </cell>
          <cell r="D95" t="str">
            <v>#20QLYJQG8</v>
          </cell>
          <cell r="E95" t="str">
            <v>دوستان خوب</v>
          </cell>
          <cell r="F95">
            <v>12</v>
          </cell>
          <cell r="G95">
            <v>30</v>
          </cell>
          <cell r="H95">
            <v>2</v>
          </cell>
          <cell r="I95">
            <v>38</v>
          </cell>
          <cell r="J95">
            <v>54</v>
          </cell>
          <cell r="K95">
            <v>65.966669999999993</v>
          </cell>
          <cell r="L95">
            <v>253</v>
          </cell>
          <cell r="M95">
            <v>72</v>
          </cell>
          <cell r="N95">
            <v>85.1</v>
          </cell>
          <cell r="O95" t="str">
            <v>2020-08-16 21:27:27</v>
          </cell>
          <cell r="P95" t="str">
            <v>lose</v>
          </cell>
        </row>
        <row r="96">
          <cell r="A96" t="str">
            <v>#V9J82LUC</v>
          </cell>
          <cell r="B96" t="str">
            <v>WarHurricanes</v>
          </cell>
          <cell r="C96">
            <v>11</v>
          </cell>
          <cell r="D96" t="str">
            <v>#28GQUQ8CQ</v>
          </cell>
          <cell r="E96" t="str">
            <v>***ZEVS***</v>
          </cell>
          <cell r="F96">
            <v>14</v>
          </cell>
          <cell r="G96">
            <v>30</v>
          </cell>
          <cell r="H96">
            <v>2</v>
          </cell>
          <cell r="I96">
            <v>41</v>
          </cell>
          <cell r="J96">
            <v>67</v>
          </cell>
          <cell r="K96">
            <v>81.400000000000006</v>
          </cell>
          <cell r="L96">
            <v>267</v>
          </cell>
          <cell r="M96">
            <v>72</v>
          </cell>
          <cell r="N96">
            <v>82.366669999999999</v>
          </cell>
          <cell r="O96" t="str">
            <v>2020-08-14 14:06:22</v>
          </cell>
          <cell r="P96" t="str">
            <v>lose</v>
          </cell>
        </row>
        <row r="97">
          <cell r="A97" t="str">
            <v>#V9J82LUC</v>
          </cell>
          <cell r="B97" t="str">
            <v>WarHurricanes</v>
          </cell>
          <cell r="C97">
            <v>11</v>
          </cell>
          <cell r="D97" t="str">
            <v>#9U9YJCYP</v>
          </cell>
          <cell r="E97" t="str">
            <v>江南部落</v>
          </cell>
          <cell r="F97">
            <v>16</v>
          </cell>
          <cell r="G97">
            <v>25</v>
          </cell>
          <cell r="H97">
            <v>2</v>
          </cell>
          <cell r="I97">
            <v>32</v>
          </cell>
          <cell r="J97">
            <v>56</v>
          </cell>
          <cell r="K97">
            <v>80.48</v>
          </cell>
          <cell r="L97">
            <v>306</v>
          </cell>
          <cell r="M97">
            <v>43</v>
          </cell>
          <cell r="N97">
            <v>58.2</v>
          </cell>
          <cell r="O97" t="str">
            <v>2020-08-12 13:55:56</v>
          </cell>
          <cell r="P97" t="str">
            <v>win</v>
          </cell>
        </row>
        <row r="98">
          <cell r="A98" t="str">
            <v>#V9J82LUC</v>
          </cell>
          <cell r="B98" t="str">
            <v>WarHurricanes</v>
          </cell>
          <cell r="C98">
            <v>11</v>
          </cell>
          <cell r="D98" t="str">
            <v>#9JUJGUYQ</v>
          </cell>
          <cell r="E98" t="str">
            <v>TIM BATU AKIK</v>
          </cell>
          <cell r="F98">
            <v>13</v>
          </cell>
          <cell r="G98">
            <v>40</v>
          </cell>
          <cell r="H98">
            <v>2</v>
          </cell>
          <cell r="I98">
            <v>60</v>
          </cell>
          <cell r="J98">
            <v>105</v>
          </cell>
          <cell r="K98">
            <v>87.9</v>
          </cell>
          <cell r="L98">
            <v>393</v>
          </cell>
          <cell r="M98">
            <v>100</v>
          </cell>
          <cell r="N98">
            <v>84.724999999999994</v>
          </cell>
          <cell r="O98" t="str">
            <v>2020-07-31 15:14:49</v>
          </cell>
          <cell r="P98" t="str">
            <v>win</v>
          </cell>
        </row>
        <row r="99">
          <cell r="A99" t="str">
            <v>#V9J82LUC</v>
          </cell>
          <cell r="B99" t="str">
            <v>WarHurricanes</v>
          </cell>
          <cell r="C99">
            <v>11</v>
          </cell>
          <cell r="D99" t="str">
            <v>#28YJVYPJV</v>
          </cell>
          <cell r="E99" t="str">
            <v>KOKO zZz(2)9</v>
          </cell>
          <cell r="F99">
            <v>14</v>
          </cell>
          <cell r="G99">
            <v>40</v>
          </cell>
          <cell r="H99">
            <v>2</v>
          </cell>
          <cell r="I99">
            <v>67</v>
          </cell>
          <cell r="J99">
            <v>106</v>
          </cell>
          <cell r="K99">
            <v>90.35</v>
          </cell>
          <cell r="L99">
            <v>394</v>
          </cell>
          <cell r="M99">
            <v>98</v>
          </cell>
          <cell r="N99">
            <v>84.724999999999994</v>
          </cell>
          <cell r="O99" t="str">
            <v>2020-07-29 15:41:57</v>
          </cell>
          <cell r="P99" t="str">
            <v>win</v>
          </cell>
        </row>
        <row r="100">
          <cell r="A100" t="str">
            <v>#V9J82LUC</v>
          </cell>
          <cell r="B100" t="str">
            <v>WarHurricanes</v>
          </cell>
          <cell r="C100">
            <v>11</v>
          </cell>
          <cell r="D100" t="str">
            <v>#LY8GRRG8</v>
          </cell>
          <cell r="E100" t="str">
            <v>ANDIJON N1</v>
          </cell>
          <cell r="F100">
            <v>13</v>
          </cell>
          <cell r="G100">
            <v>40</v>
          </cell>
          <cell r="H100">
            <v>2</v>
          </cell>
          <cell r="I100">
            <v>60</v>
          </cell>
          <cell r="J100">
            <v>97</v>
          </cell>
          <cell r="K100">
            <v>88.674999999999997</v>
          </cell>
          <cell r="L100">
            <v>349</v>
          </cell>
          <cell r="M100">
            <v>103</v>
          </cell>
          <cell r="N100">
            <v>90.025000000000006</v>
          </cell>
          <cell r="O100" t="str">
            <v>2020-07-27 15:06:00</v>
          </cell>
          <cell r="P100" t="str">
            <v>lose</v>
          </cell>
        </row>
        <row r="101">
          <cell r="A101" t="str">
            <v>#V9J82LUC</v>
          </cell>
          <cell r="B101" t="str">
            <v>WarHurricanes</v>
          </cell>
          <cell r="C101">
            <v>11</v>
          </cell>
          <cell r="D101" t="str">
            <v>#J0P20UQU</v>
          </cell>
          <cell r="E101" t="str">
            <v>pinoy pride</v>
          </cell>
          <cell r="F101">
            <v>14</v>
          </cell>
          <cell r="G101">
            <v>40</v>
          </cell>
          <cell r="H101">
            <v>2</v>
          </cell>
          <cell r="I101">
            <v>57</v>
          </cell>
          <cell r="J101">
            <v>100</v>
          </cell>
          <cell r="K101">
            <v>88.075000000000003</v>
          </cell>
          <cell r="L101">
            <v>404</v>
          </cell>
          <cell r="M101">
            <v>94</v>
          </cell>
          <cell r="N101">
            <v>85.4</v>
          </cell>
          <cell r="O101" t="str">
            <v>2020-07-25 15:12:21</v>
          </cell>
          <cell r="P101" t="str">
            <v>win</v>
          </cell>
        </row>
        <row r="102">
          <cell r="A102" t="str">
            <v>#V9J82LUC</v>
          </cell>
          <cell r="B102" t="str">
            <v>WarHurricanes</v>
          </cell>
          <cell r="C102">
            <v>11</v>
          </cell>
          <cell r="D102" t="str">
            <v>#GLGPCGYL</v>
          </cell>
          <cell r="E102" t="str">
            <v>__KyZz__</v>
          </cell>
          <cell r="F102">
            <v>10</v>
          </cell>
          <cell r="G102">
            <v>40</v>
          </cell>
          <cell r="H102">
            <v>2</v>
          </cell>
          <cell r="I102">
            <v>71</v>
          </cell>
          <cell r="J102">
            <v>99</v>
          </cell>
          <cell r="K102">
            <v>87.974999999999994</v>
          </cell>
          <cell r="L102">
            <v>409</v>
          </cell>
          <cell r="M102">
            <v>94</v>
          </cell>
          <cell r="N102">
            <v>82.25</v>
          </cell>
          <cell r="O102" t="str">
            <v>2020-07-23 14:17:08</v>
          </cell>
          <cell r="P102" t="str">
            <v>win</v>
          </cell>
        </row>
        <row r="103">
          <cell r="A103" t="str">
            <v>#V9J82LUC</v>
          </cell>
          <cell r="B103" t="str">
            <v>WarHurricanes</v>
          </cell>
          <cell r="C103">
            <v>11</v>
          </cell>
          <cell r="D103" t="str">
            <v>#YUG00PV0</v>
          </cell>
          <cell r="E103" t="str">
            <v>MH-19 (JSR)</v>
          </cell>
          <cell r="F103">
            <v>14</v>
          </cell>
          <cell r="G103">
            <v>40</v>
          </cell>
          <cell r="H103">
            <v>2</v>
          </cell>
          <cell r="I103">
            <v>65</v>
          </cell>
          <cell r="J103">
            <v>103</v>
          </cell>
          <cell r="K103">
            <v>86.9</v>
          </cell>
          <cell r="L103">
            <v>403</v>
          </cell>
          <cell r="M103">
            <v>82</v>
          </cell>
          <cell r="N103">
            <v>73.099999999999994</v>
          </cell>
          <cell r="O103" t="str">
            <v>2020-07-21 14:34:26</v>
          </cell>
          <cell r="P103" t="str">
            <v>win</v>
          </cell>
        </row>
        <row r="104">
          <cell r="A104" t="str">
            <v>#V9J82LUC</v>
          </cell>
          <cell r="B104" t="str">
            <v>WarHurricanes</v>
          </cell>
          <cell r="C104">
            <v>11</v>
          </cell>
          <cell r="D104" t="str">
            <v>#J09JLQY2</v>
          </cell>
          <cell r="E104" t="str">
            <v>초보자 클랜</v>
          </cell>
          <cell r="F104">
            <v>14</v>
          </cell>
          <cell r="G104">
            <v>40</v>
          </cell>
          <cell r="H104">
            <v>2</v>
          </cell>
          <cell r="I104">
            <v>65</v>
          </cell>
          <cell r="J104">
            <v>103</v>
          </cell>
          <cell r="K104">
            <v>87.474999999999994</v>
          </cell>
          <cell r="L104">
            <v>395</v>
          </cell>
          <cell r="M104">
            <v>93</v>
          </cell>
          <cell r="N104">
            <v>85.674999999999997</v>
          </cell>
          <cell r="O104" t="str">
            <v>2020-07-19 14:44:56</v>
          </cell>
          <cell r="P104" t="str">
            <v>win</v>
          </cell>
        </row>
        <row r="105">
          <cell r="A105" t="str">
            <v>#V9J82LUC</v>
          </cell>
          <cell r="B105" t="str">
            <v>WarHurricanes</v>
          </cell>
          <cell r="C105">
            <v>1</v>
          </cell>
          <cell r="D105" t="str">
            <v>#P8L8GQ9Y</v>
          </cell>
          <cell r="E105" t="str">
            <v>clasher's world</v>
          </cell>
          <cell r="F105">
            <v>11</v>
          </cell>
          <cell r="G105">
            <v>5</v>
          </cell>
          <cell r="H105" t="str">
            <v>N/A</v>
          </cell>
          <cell r="I105">
            <v>4</v>
          </cell>
          <cell r="J105">
            <v>4</v>
          </cell>
          <cell r="K105">
            <v>37.6</v>
          </cell>
          <cell r="L105">
            <v>0</v>
          </cell>
          <cell r="M105">
            <v>6</v>
          </cell>
          <cell r="N105">
            <v>40</v>
          </cell>
          <cell r="O105" t="str">
            <v>2017-11-26 14:37:20</v>
          </cell>
          <cell r="P105" t="str">
            <v>lose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1F2544"/>
  </sheetPr>
  <dimension ref="A1:T41"/>
  <sheetViews>
    <sheetView showGridLines="0" tabSelected="1" zoomScaleNormal="100" workbookViewId="0">
      <selection activeCell="A9" sqref="A9:B10"/>
    </sheetView>
  </sheetViews>
  <sheetFormatPr defaultRowHeight="14.4" x14ac:dyDescent="0.3"/>
  <cols>
    <col min="1" max="1" width="27.77734375" bestFit="1" customWidth="1"/>
    <col min="2" max="2" width="40.77734375" customWidth="1"/>
    <col min="3" max="3" width="5.6640625" customWidth="1"/>
    <col min="4" max="4" width="23.44140625" bestFit="1" customWidth="1"/>
    <col min="5" max="5" width="14.33203125" bestFit="1" customWidth="1"/>
    <col min="11" max="11" width="11.88671875" bestFit="1" customWidth="1"/>
    <col min="12" max="12" width="12.21875" bestFit="1" customWidth="1"/>
    <col min="13" max="13" width="16.33203125" bestFit="1" customWidth="1"/>
  </cols>
  <sheetData>
    <row r="1" spans="1:20" ht="14.4" customHeight="1" x14ac:dyDescent="0.3">
      <c r="A1" s="1"/>
      <c r="B1" s="1"/>
      <c r="C1" s="1"/>
      <c r="D1" s="1"/>
      <c r="E1" s="1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1"/>
      <c r="B2" s="1"/>
      <c r="C2" s="1"/>
      <c r="D2" s="1"/>
      <c r="E2" s="3"/>
      <c r="F2" s="3"/>
      <c r="G2" s="3"/>
      <c r="H2" s="3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1"/>
      <c r="B3" s="1"/>
      <c r="C3" s="1"/>
      <c r="D3" s="1"/>
      <c r="E3" s="3"/>
      <c r="F3" s="3"/>
      <c r="G3" s="3"/>
      <c r="H3" s="3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>
      <c r="A4" s="1"/>
      <c r="B4" s="1"/>
      <c r="C4" s="1"/>
      <c r="D4" s="1"/>
      <c r="E4" s="3"/>
      <c r="F4" s="3"/>
      <c r="G4" s="3"/>
      <c r="H4" s="3"/>
      <c r="I4" s="3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5" thickBot="1" x14ac:dyDescent="0.35">
      <c r="A5" s="2" t="s">
        <v>17</v>
      </c>
      <c r="B5" s="1"/>
      <c r="C5" s="1"/>
      <c r="D5" s="1"/>
      <c r="E5" s="3"/>
      <c r="F5" s="3"/>
      <c r="G5" s="3"/>
      <c r="H5" s="3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4.4" customHeight="1" thickBot="1" x14ac:dyDescent="0.35">
      <c r="A6" s="129" t="str">
        <f>VLOOKUP(A5,[1]Sheet1!$A$1:$B$21,2,0)</f>
        <v>Clan Wars, Clan War League, Trophy Pushing</v>
      </c>
      <c r="B6" s="130"/>
      <c r="C6" s="1"/>
      <c r="D6" s="1"/>
      <c r="E6" s="133" t="str">
        <f>VLOOKUP(D7,[1]Sheet1!$A$1:$B$21,2,0)</f>
        <v>जय श्री राम 🚩                                                                                                                                          Recruiting Th16 with good attacking skills ✅</v>
      </c>
      <c r="F6" s="134"/>
      <c r="G6" s="134"/>
      <c r="H6" s="134"/>
      <c r="I6" s="134"/>
      <c r="J6" s="134"/>
      <c r="K6" s="135"/>
      <c r="L6" s="1"/>
      <c r="M6" s="1"/>
      <c r="N6" s="1"/>
      <c r="O6" s="1"/>
      <c r="P6" s="1"/>
      <c r="Q6" s="1"/>
      <c r="R6" s="1"/>
      <c r="S6" s="1"/>
      <c r="T6" s="1"/>
    </row>
    <row r="7" spans="1:20" ht="14.4" customHeight="1" thickBot="1" x14ac:dyDescent="0.35">
      <c r="A7" s="131"/>
      <c r="B7" s="132"/>
      <c r="C7" s="1"/>
      <c r="D7" s="142" t="s">
        <v>1</v>
      </c>
      <c r="E7" s="136"/>
      <c r="F7" s="137"/>
      <c r="G7" s="137"/>
      <c r="H7" s="137"/>
      <c r="I7" s="137"/>
      <c r="J7" s="137"/>
      <c r="K7" s="138"/>
      <c r="L7" s="1"/>
      <c r="M7" s="1"/>
      <c r="N7" s="1"/>
      <c r="O7" s="1"/>
      <c r="P7" s="1"/>
      <c r="Q7" s="1"/>
      <c r="R7" s="1"/>
      <c r="S7" s="1"/>
      <c r="T7" s="1"/>
    </row>
    <row r="8" spans="1:20" ht="14.4" customHeight="1" thickBot="1" x14ac:dyDescent="0.35">
      <c r="A8" s="1"/>
      <c r="B8" s="1"/>
      <c r="C8" s="1"/>
      <c r="D8" s="143"/>
      <c r="E8" s="136"/>
      <c r="F8" s="137"/>
      <c r="G8" s="137"/>
      <c r="H8" s="137"/>
      <c r="I8" s="137"/>
      <c r="J8" s="137"/>
      <c r="K8" s="138"/>
      <c r="L8" s="1"/>
      <c r="M8" s="1"/>
      <c r="N8" s="1"/>
      <c r="O8" s="1"/>
      <c r="P8" s="1"/>
      <c r="Q8" s="1"/>
      <c r="R8" s="1"/>
      <c r="S8" s="1"/>
      <c r="T8" s="1"/>
    </row>
    <row r="9" spans="1:20" ht="14.4" customHeight="1" x14ac:dyDescent="0.3">
      <c r="A9" s="125" t="s">
        <v>19</v>
      </c>
      <c r="B9" s="126"/>
      <c r="C9" s="1"/>
      <c r="D9" s="143"/>
      <c r="E9" s="136"/>
      <c r="F9" s="137"/>
      <c r="G9" s="137"/>
      <c r="H9" s="137"/>
      <c r="I9" s="137"/>
      <c r="J9" s="137"/>
      <c r="K9" s="138"/>
      <c r="L9" s="1"/>
      <c r="M9" s="1"/>
      <c r="N9" s="1"/>
      <c r="O9" s="1"/>
      <c r="P9" s="1"/>
      <c r="Q9" s="1"/>
      <c r="R9" s="1"/>
      <c r="S9" s="1"/>
      <c r="T9" s="1"/>
    </row>
    <row r="10" spans="1:20" ht="14.4" customHeight="1" thickBot="1" x14ac:dyDescent="0.35">
      <c r="A10" s="127"/>
      <c r="B10" s="128"/>
      <c r="C10" s="1"/>
      <c r="D10" s="143"/>
      <c r="E10" s="136"/>
      <c r="F10" s="137"/>
      <c r="G10" s="137"/>
      <c r="H10" s="137"/>
      <c r="I10" s="137"/>
      <c r="J10" s="137"/>
      <c r="K10" s="138"/>
      <c r="L10" s="1"/>
      <c r="M10" s="1"/>
      <c r="N10" s="1"/>
      <c r="O10" s="1"/>
      <c r="P10" s="1"/>
      <c r="Q10" s="1"/>
      <c r="R10" s="1"/>
      <c r="S10" s="1"/>
      <c r="T10" s="1"/>
    </row>
    <row r="11" spans="1:20" ht="14.4" customHeight="1" thickBot="1" x14ac:dyDescent="0.35">
      <c r="A11" s="4" t="s">
        <v>3</v>
      </c>
      <c r="B11" s="17">
        <f>VLOOKUP(A11,[1]Sheet1!$A$1:$B$21,2,0)</f>
        <v>17</v>
      </c>
      <c r="C11" s="1"/>
      <c r="D11" s="144"/>
      <c r="E11" s="136"/>
      <c r="F11" s="137"/>
      <c r="G11" s="137"/>
      <c r="H11" s="137"/>
      <c r="I11" s="137"/>
      <c r="J11" s="137"/>
      <c r="K11" s="138"/>
      <c r="L11" s="1"/>
      <c r="M11" s="1"/>
      <c r="N11" s="1"/>
      <c r="O11" s="1"/>
      <c r="P11" s="1"/>
      <c r="Q11" s="1"/>
      <c r="R11" s="1"/>
      <c r="S11" s="1"/>
      <c r="T11" s="1"/>
    </row>
    <row r="12" spans="1:20" ht="15" customHeight="1" thickBot="1" x14ac:dyDescent="0.35">
      <c r="A12" s="16" t="s">
        <v>16</v>
      </c>
      <c r="B12" s="18">
        <f>VLOOKUP(A12,[1]Sheet1!$A$1:$B$21,2,0)</f>
        <v>35</v>
      </c>
      <c r="C12" s="1"/>
      <c r="D12" s="1"/>
      <c r="E12" s="139"/>
      <c r="F12" s="140"/>
      <c r="G12" s="140"/>
      <c r="H12" s="140"/>
      <c r="I12" s="140"/>
      <c r="J12" s="140"/>
      <c r="K12" s="141"/>
      <c r="L12" s="1"/>
      <c r="M12" s="1"/>
      <c r="N12" s="1"/>
      <c r="O12" s="1"/>
      <c r="P12" s="1"/>
      <c r="Q12" s="1"/>
      <c r="R12" s="1"/>
      <c r="S12" s="1"/>
      <c r="T12" s="1"/>
    </row>
    <row r="13" spans="1:20" ht="16.2" thickBot="1" x14ac:dyDescent="0.35">
      <c r="A13" s="5" t="s">
        <v>9</v>
      </c>
      <c r="B13" s="6">
        <f>VLOOKUP(A13,[1]Sheet1!$A$1:$B$21,2,0)</f>
        <v>4000</v>
      </c>
      <c r="C13" s="1"/>
      <c r="D13" s="1"/>
      <c r="E13" s="1"/>
      <c r="F13" s="1"/>
      <c r="G13" s="1"/>
      <c r="H13" s="1"/>
      <c r="I13" s="1"/>
      <c r="J13" s="1"/>
      <c r="K13" s="146" t="s">
        <v>74</v>
      </c>
      <c r="L13" s="147"/>
      <c r="M13" s="147"/>
      <c r="N13" s="148"/>
      <c r="O13" s="1"/>
      <c r="P13" s="1"/>
      <c r="Q13" s="1"/>
      <c r="R13" s="1"/>
      <c r="S13" s="1"/>
      <c r="T13" s="1"/>
    </row>
    <row r="14" spans="1:20" ht="15.6" customHeight="1" thickBot="1" x14ac:dyDescent="0.35">
      <c r="A14" s="5" t="s">
        <v>0</v>
      </c>
      <c r="B14" s="6" t="str">
        <f>VLOOKUP(A14,[1]Sheet1!$A$1:$B$21,2,0)</f>
        <v>open</v>
      </c>
      <c r="C14" s="1"/>
      <c r="D14" s="145" t="s">
        <v>34</v>
      </c>
      <c r="E14" s="123">
        <f>COUNTIF(PlayersData!D:D,"leader")</f>
        <v>1</v>
      </c>
      <c r="F14" s="1"/>
      <c r="G14" s="55"/>
      <c r="H14" s="55"/>
      <c r="I14" s="55"/>
      <c r="J14" s="1"/>
      <c r="K14" s="149"/>
      <c r="L14" s="150"/>
      <c r="M14" s="150"/>
      <c r="N14" s="151"/>
      <c r="O14" s="1"/>
      <c r="P14" s="1"/>
      <c r="Q14" s="1"/>
      <c r="R14" s="1"/>
      <c r="S14" s="1"/>
      <c r="T14" s="1"/>
    </row>
    <row r="15" spans="1:20" ht="15.6" customHeight="1" thickBot="1" x14ac:dyDescent="0.35">
      <c r="A15" s="5" t="s">
        <v>2</v>
      </c>
      <c r="B15" s="6" t="str">
        <f>VLOOKUP(A15,[1]Sheet1!$A$1:$B$21,2,0)</f>
        <v>India</v>
      </c>
      <c r="C15" s="1"/>
      <c r="D15" s="119"/>
      <c r="E15" s="121"/>
      <c r="F15" s="1"/>
      <c r="G15" s="55"/>
      <c r="H15" s="55"/>
      <c r="I15" s="55"/>
      <c r="J15" s="1"/>
      <c r="K15" s="101" t="s">
        <v>79</v>
      </c>
      <c r="L15" s="102" t="s">
        <v>21</v>
      </c>
      <c r="M15" s="102" t="s">
        <v>22</v>
      </c>
      <c r="N15" s="103" t="s">
        <v>52</v>
      </c>
      <c r="O15" s="1"/>
      <c r="P15" s="1"/>
      <c r="Q15" s="1"/>
      <c r="R15" s="1"/>
      <c r="S15" s="1"/>
      <c r="T15" s="1"/>
    </row>
    <row r="16" spans="1:20" ht="16.2" thickBot="1" x14ac:dyDescent="0.35">
      <c r="A16" s="5" t="s">
        <v>18</v>
      </c>
      <c r="B16" s="6" t="str">
        <f>VLOOKUP(A16,[1]Sheet1!$A$1:$B$21,2,0)</f>
        <v>English</v>
      </c>
      <c r="C16" s="1"/>
      <c r="D16" s="119" t="s">
        <v>31</v>
      </c>
      <c r="E16" s="121">
        <f>COUNTIF(PlayersData!D:D,"coLeader")</f>
        <v>6</v>
      </c>
      <c r="F16" s="1"/>
      <c r="G16" s="124" t="str">
        <f>INDEX(PlayersData!$C:$C, MATCH(MAX(PlayersData!$I:$I), PlayersData!$I:$I, 0))</f>
        <v>satyam Raj $</v>
      </c>
      <c r="H16" s="124"/>
      <c r="I16" s="56">
        <f>MAX(PlayersData!$I:$I)</f>
        <v>13862</v>
      </c>
      <c r="J16" s="1"/>
      <c r="K16" s="105">
        <f>LARGE(PointTable!$S$2:$S$200, 1)</f>
        <v>8.879999999999999</v>
      </c>
      <c r="L16" s="106" t="str">
        <f>INDEX(PointTable!$D$2:$D$200, MATCH(SMALL(PointTable!$T$2:$T$200, ROW(S1)), PointTable!$T$2:$T$200, 0))</f>
        <v>#LV9QL9C0Y</v>
      </c>
      <c r="M16" s="106" t="str">
        <f>IF($L16="", "", IFERROR(VLOOKUP($L16, PointTable!$D$1:$H$200, 2, 0), ""))</f>
        <v>satyam Raj $</v>
      </c>
      <c r="N16" s="107" t="str">
        <f>IF($L16="", "", IFERROR(VLOOKUP($L16, PointTable!$D$1:$H$200, 5, 0), ""))</f>
        <v>Active</v>
      </c>
      <c r="O16" s="1"/>
      <c r="P16" s="1"/>
      <c r="Q16" s="1"/>
      <c r="R16" s="1"/>
      <c r="S16" s="1"/>
      <c r="T16" s="1"/>
    </row>
    <row r="17" spans="1:20" ht="16.2" customHeight="1" thickBot="1" x14ac:dyDescent="0.35">
      <c r="A17" s="5" t="s">
        <v>10</v>
      </c>
      <c r="B17" s="6" t="str">
        <f>VLOOKUP(A17,[1]Sheet1!$A$1:$B$21,2,0)</f>
        <v>always</v>
      </c>
      <c r="C17" s="1"/>
      <c r="D17" s="119"/>
      <c r="E17" s="121"/>
      <c r="F17" s="1"/>
      <c r="G17" s="1"/>
      <c r="H17" s="1"/>
      <c r="I17" s="1"/>
      <c r="J17" s="1"/>
      <c r="K17" s="105">
        <f>LARGE(PointTable!$S$2:$S$200, 2)</f>
        <v>8.32</v>
      </c>
      <c r="L17" s="104" t="str">
        <f>INDEX(PointTable!$D$2:$D$200, MATCH(SMALL(PointTable!$T$2:$T$200, ROW(S2)), PointTable!$T$2:$T$200, 0))</f>
        <v>#8LRURLP</v>
      </c>
      <c r="M17" s="104" t="str">
        <f>IF($L17="", "", IFERROR(VLOOKUP($L17, PointTable!$D$1:$H$200, 2, 0), ""))</f>
        <v>rishi</v>
      </c>
      <c r="N17" s="108" t="str">
        <f>IF($L17="", "", IFERROR(VLOOKUP($L17, PointTable!$D$1:$H$200, 5, 0), ""))</f>
        <v>Active</v>
      </c>
      <c r="O17" s="1"/>
      <c r="P17" s="1"/>
      <c r="Q17" s="1"/>
      <c r="R17" s="1"/>
      <c r="S17" s="1"/>
      <c r="T17" s="1"/>
    </row>
    <row r="18" spans="1:20" ht="16.2" thickBot="1" x14ac:dyDescent="0.35">
      <c r="A18" s="5" t="s">
        <v>15</v>
      </c>
      <c r="B18" s="6" t="b">
        <f>VLOOKUP(A18,[1]Sheet1!$A$1:$B$21,2,0)</f>
        <v>1</v>
      </c>
      <c r="C18" s="1"/>
      <c r="D18" s="119" t="s">
        <v>32</v>
      </c>
      <c r="E18" s="121">
        <f>COUNTIF(PlayersData!D:D,"elder")</f>
        <v>16</v>
      </c>
      <c r="F18" s="1"/>
      <c r="G18" s="1"/>
      <c r="H18" s="1"/>
      <c r="I18" s="1"/>
      <c r="J18" s="1"/>
      <c r="K18" s="105">
        <f>LARGE(PointTable!$S$2:$S$200, 3)</f>
        <v>8.07</v>
      </c>
      <c r="L18" s="104" t="str">
        <f>INDEX(PointTable!$D$2:$D$200, MATCH(SMALL(PointTable!$T$2:$T$200, ROW(S3)), PointTable!$T$2:$T$200, 0))</f>
        <v>#P0QYRL09V</v>
      </c>
      <c r="M18" s="104" t="str">
        <f>IF($L18="", "", IFERROR(VLOOKUP($L18, PointTable!$D$1:$H$200, 2, 0), ""))</f>
        <v>RDX</v>
      </c>
      <c r="N18" s="108" t="str">
        <f>IF($L18="", "", IFERROR(VLOOKUP($L18, PointTable!$D$1:$H$200, 5, 0), ""))</f>
        <v>Active</v>
      </c>
      <c r="O18" s="1"/>
      <c r="P18" s="1"/>
      <c r="Q18" s="1"/>
      <c r="R18" s="1"/>
      <c r="S18" s="1"/>
      <c r="T18" s="1"/>
    </row>
    <row r="19" spans="1:20" ht="16.2" thickBot="1" x14ac:dyDescent="0.35">
      <c r="A19" s="5" t="s">
        <v>11</v>
      </c>
      <c r="B19" s="6">
        <f>VLOOKUP(A19,[1]Sheet1!$A$1:$B$21,2,0)</f>
        <v>5</v>
      </c>
      <c r="C19" s="1"/>
      <c r="D19" s="119"/>
      <c r="E19" s="121"/>
      <c r="F19" s="1"/>
      <c r="G19" s="1"/>
      <c r="H19" s="1"/>
      <c r="I19" s="1"/>
      <c r="J19" s="1"/>
      <c r="K19" s="105">
        <f>LARGE(PointTable!$S$2:$S$200, 4)</f>
        <v>8</v>
      </c>
      <c r="L19" s="104" t="str">
        <f>INDEX(PointTable!$D$2:$D$200, MATCH(SMALL(PointTable!$T$2:$T$200, ROW(S4)), PointTable!$T$2:$T$200, 0))</f>
        <v>#2LRPC8U0Q</v>
      </c>
      <c r="M19" s="104" t="str">
        <f>IF($L19="", "", IFERROR(VLOOKUP($L19, PointTable!$D$1:$H$200, 2, 0), ""))</f>
        <v>MaTiaS</v>
      </c>
      <c r="N19" s="108" t="str">
        <f>IF($L19="", "", IFERROR(VLOOKUP($L19, PointTable!$D$1:$H$200, 5, 0), ""))</f>
        <v>Active</v>
      </c>
      <c r="O19" s="1"/>
      <c r="P19" s="1"/>
      <c r="Q19" s="1"/>
      <c r="R19" s="1"/>
      <c r="S19" s="1"/>
      <c r="T19" s="1"/>
    </row>
    <row r="20" spans="1:20" ht="16.2" thickBot="1" x14ac:dyDescent="0.35">
      <c r="A20" s="5" t="s">
        <v>12</v>
      </c>
      <c r="B20" s="6">
        <f>VLOOKUP(A20,[1]Sheet1!$A$1:$B$21,2,0)</f>
        <v>211</v>
      </c>
      <c r="C20" s="1"/>
      <c r="D20" s="119" t="s">
        <v>33</v>
      </c>
      <c r="E20" s="121">
        <f>COUNTIF(PlayersData!D:D,"member")</f>
        <v>12</v>
      </c>
      <c r="F20" s="1"/>
      <c r="G20" s="1"/>
      <c r="H20" s="1"/>
      <c r="I20" s="1"/>
      <c r="J20" s="1"/>
      <c r="K20" s="105">
        <f>LARGE(PointTable!$S$2:$S$200, 5)</f>
        <v>7.8500000000000005</v>
      </c>
      <c r="L20" s="104" t="str">
        <f>INDEX(PointTable!$D$2:$D$200, MATCH(SMALL(PointTable!$T$2:$T$200, ROW(S5)), PointTable!$T$2:$T$200, 0))</f>
        <v>#9Y2JPYR29</v>
      </c>
      <c r="M20" s="104" t="str">
        <f>IF($L20="", "", IFERROR(VLOOKUP($L20, PointTable!$D$1:$H$200, 2, 0), ""))</f>
        <v>Iron mann</v>
      </c>
      <c r="N20" s="108" t="str">
        <f>IF($L20="", "", IFERROR(VLOOKUP($L20, PointTable!$D$1:$H$200, 5, 0), ""))</f>
        <v>Active</v>
      </c>
      <c r="O20" s="1"/>
      <c r="P20" s="1"/>
      <c r="Q20" s="1"/>
      <c r="R20" s="1"/>
      <c r="S20" s="1"/>
      <c r="T20" s="1"/>
    </row>
    <row r="21" spans="1:20" ht="16.2" thickBot="1" x14ac:dyDescent="0.35">
      <c r="A21" s="5" t="s">
        <v>13</v>
      </c>
      <c r="B21" s="6">
        <f>VLOOKUP(A21,[1]Sheet1!$A$1:$B$21,2,0)</f>
        <v>188</v>
      </c>
      <c r="C21" s="1"/>
      <c r="D21" s="120"/>
      <c r="E21" s="122"/>
      <c r="F21" s="1"/>
      <c r="G21" s="1"/>
      <c r="H21" s="1"/>
      <c r="I21" s="1"/>
      <c r="J21" s="1"/>
      <c r="K21" s="105">
        <f>LARGE(PointTable!$S$2:$S$200, 6)</f>
        <v>7.79</v>
      </c>
      <c r="L21" s="104" t="str">
        <f>INDEX(PointTable!$D$2:$D$200, MATCH(SMALL(PointTable!$T$2:$T$200, ROW(S6)), PointTable!$T$2:$T$200, 0))</f>
        <v>#9PVP0PURY</v>
      </c>
      <c r="M21" s="104" t="str">
        <f>IF($L21="", "", IFERROR(VLOOKUP($L21, PointTable!$D$1:$H$200, 2, 0), ""))</f>
        <v>DADDYPOOL</v>
      </c>
      <c r="N21" s="108" t="str">
        <f>IF($L21="", "", IFERROR(VLOOKUP($L21, PointTable!$D$1:$H$200, 5, 0), ""))</f>
        <v>Active</v>
      </c>
      <c r="O21" s="1"/>
      <c r="P21" s="1"/>
      <c r="Q21" s="1"/>
      <c r="R21" s="1"/>
      <c r="S21" s="1"/>
      <c r="T21" s="1"/>
    </row>
    <row r="22" spans="1:20" ht="16.2" thickBot="1" x14ac:dyDescent="0.35">
      <c r="A22" s="5" t="s">
        <v>14</v>
      </c>
      <c r="B22" s="6">
        <f>VLOOKUP(A22,[1]Sheet1!$A$1:$B$21,2,0)</f>
        <v>2</v>
      </c>
      <c r="C22" s="1"/>
      <c r="D22" s="1"/>
      <c r="E22" s="1"/>
      <c r="F22" s="1"/>
      <c r="G22" s="1"/>
      <c r="H22" s="1"/>
      <c r="I22" s="1"/>
      <c r="J22" s="1"/>
      <c r="K22" s="105">
        <f>LARGE(PointTable!$S$2:$S$200, 7)</f>
        <v>7.76</v>
      </c>
      <c r="L22" s="104" t="str">
        <f>INDEX(PointTable!$D$2:$D$200, MATCH(SMALL(PointTable!$T$2:$T$200, ROW(S7)), PointTable!$T$2:$T$200, 0))</f>
        <v>#RVPPV0QV</v>
      </c>
      <c r="M22" s="104" t="str">
        <f>IF($L22="", "", IFERROR(VLOOKUP($L22, PointTable!$D$1:$H$200, 2, 0), ""))</f>
        <v>Invictus</v>
      </c>
      <c r="N22" s="108" t="str">
        <f>IF($L22="", "", IFERROR(VLOOKUP($L22, PointTable!$D$1:$H$200, 5, 0), ""))</f>
        <v>Active</v>
      </c>
      <c r="O22" s="1"/>
      <c r="P22" s="1"/>
      <c r="Q22" s="1"/>
      <c r="R22" s="1"/>
      <c r="S22" s="1"/>
      <c r="T22" s="1"/>
    </row>
    <row r="23" spans="1:20" ht="16.2" thickBot="1" x14ac:dyDescent="0.35">
      <c r="A23" s="5" t="s">
        <v>4</v>
      </c>
      <c r="B23" s="6">
        <f>VLOOKUP(A23,[1]Sheet1!$A$1:$B$21,2,0)</f>
        <v>41604</v>
      </c>
      <c r="C23" s="1"/>
      <c r="D23" s="1"/>
      <c r="E23" s="1"/>
      <c r="F23" s="1"/>
      <c r="G23" s="1"/>
      <c r="H23" s="1"/>
      <c r="I23" s="1"/>
      <c r="J23" s="1"/>
      <c r="K23" s="105">
        <f>LARGE(PointTable!$S$2:$S$200, 8)</f>
        <v>7.75</v>
      </c>
      <c r="L23" s="104" t="str">
        <f>INDEX(PointTable!$D$2:$D$200, MATCH(SMALL(PointTable!$T$2:$T$200, ROW(S8)), PointTable!$T$2:$T$200, 0))</f>
        <v>#98GLVQRLP</v>
      </c>
      <c r="M23" s="104" t="str">
        <f>IF($L23="", "", IFERROR(VLOOKUP($L23, PointTable!$D$1:$H$200, 2, 0), ""))</f>
        <v>#Ironman-3™</v>
      </c>
      <c r="N23" s="108" t="str">
        <f>IF($L23="", "", IFERROR(VLOOKUP($L23, PointTable!$D$1:$H$200, 5, 0), ""))</f>
        <v>Active</v>
      </c>
      <c r="O23" s="1"/>
      <c r="P23" s="1"/>
      <c r="Q23" s="1"/>
      <c r="R23" s="1"/>
      <c r="S23" s="1"/>
      <c r="T23" s="1"/>
    </row>
    <row r="24" spans="1:20" ht="16.2" thickBot="1" x14ac:dyDescent="0.35">
      <c r="A24" s="5" t="s">
        <v>5</v>
      </c>
      <c r="B24" s="6">
        <f>VLOOKUP(A24,[1]Sheet1!$A$1:$B$21,2,0)</f>
        <v>38199</v>
      </c>
      <c r="C24" s="1"/>
      <c r="D24" s="1"/>
      <c r="E24" s="1"/>
      <c r="F24" s="1"/>
      <c r="G24" s="1"/>
      <c r="H24" s="1"/>
      <c r="I24" s="1"/>
      <c r="J24" s="1"/>
      <c r="K24" s="105">
        <f>LARGE(PointTable!$S$2:$S$200, 9)</f>
        <v>7.6999999999999993</v>
      </c>
      <c r="L24" s="104" t="str">
        <f>INDEX(PointTable!$D$2:$D$200, MATCH(SMALL(PointTable!$T$2:$T$200, ROW(S9)), PointTable!$T$2:$T$200, 0))</f>
        <v>#L2L2Q0CC0</v>
      </c>
      <c r="M24" s="104" t="str">
        <f>IF($L24="", "", IFERROR(VLOOKUP($L24, PointTable!$D$1:$H$200, 2, 0), ""))</f>
        <v>HIRO</v>
      </c>
      <c r="N24" s="108" t="str">
        <f>IF($L24="", "", IFERROR(VLOOKUP($L24, PointTable!$D$1:$H$200, 5, 0), ""))</f>
        <v>Active</v>
      </c>
      <c r="O24" s="1"/>
      <c r="P24" s="1"/>
      <c r="Q24" s="1"/>
      <c r="R24" s="1"/>
      <c r="S24" s="1"/>
      <c r="T24" s="1"/>
    </row>
    <row r="25" spans="1:20" ht="16.2" thickBot="1" x14ac:dyDescent="0.35">
      <c r="A25" s="5" t="s">
        <v>6</v>
      </c>
      <c r="B25" s="6">
        <f>VLOOKUP(A25,[1]Sheet1!$A$1:$B$21,2,0)</f>
        <v>1413</v>
      </c>
      <c r="C25" s="1"/>
      <c r="D25" s="1"/>
      <c r="E25" s="1"/>
      <c r="F25" s="1"/>
      <c r="G25" s="1"/>
      <c r="H25" s="1"/>
      <c r="I25" s="1"/>
      <c r="J25" s="1"/>
      <c r="K25" s="105">
        <f>LARGE(PointTable!$S$2:$S$200, 10)</f>
        <v>7.66</v>
      </c>
      <c r="L25" s="109" t="str">
        <f>INDEX(PointTable!$D$2:$D$200, MATCH(SMALL(PointTable!$T$2:$T$200, ROW(S10)), PointTable!$T$2:$T$200, 0))</f>
        <v>#8G0QYU8JJ</v>
      </c>
      <c r="M25" s="109" t="str">
        <f>IF($L25="", "", IFERROR(VLOOKUP($L25, PointTable!$D$1:$H$200, 2, 0), ""))</f>
        <v>TheAMIT</v>
      </c>
      <c r="N25" s="110" t="str">
        <f>IF($L25="", "", IFERROR(VLOOKUP($L25, PointTable!$D$1:$H$200, 5, 0), ""))</f>
        <v>Active</v>
      </c>
      <c r="O25" s="1"/>
      <c r="P25" s="1"/>
      <c r="Q25" s="1"/>
      <c r="R25" s="1"/>
      <c r="S25" s="1"/>
      <c r="T25" s="1"/>
    </row>
    <row r="26" spans="1:20" ht="15.6" x14ac:dyDescent="0.3">
      <c r="A26" s="5" t="s">
        <v>7</v>
      </c>
      <c r="B26" s="6" t="str">
        <f>VLOOKUP(A26,[1]Sheet1!$A$1:$B$21,2,0)</f>
        <v>Master League III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6.2" thickBot="1" x14ac:dyDescent="0.35">
      <c r="A27" s="7" t="s">
        <v>8</v>
      </c>
      <c r="B27" s="8" t="str">
        <f>VLOOKUP(A27,[1]Sheet1!$A$1:$B$21,2,0)</f>
        <v>Gold League III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</sheetData>
  <mergeCells count="14">
    <mergeCell ref="G16:H16"/>
    <mergeCell ref="A9:B10"/>
    <mergeCell ref="A6:B7"/>
    <mergeCell ref="E6:K12"/>
    <mergeCell ref="D7:D11"/>
    <mergeCell ref="D14:D15"/>
    <mergeCell ref="K13:N14"/>
    <mergeCell ref="D20:D21"/>
    <mergeCell ref="E20:E21"/>
    <mergeCell ref="D16:D17"/>
    <mergeCell ref="D18:D19"/>
    <mergeCell ref="E14:E15"/>
    <mergeCell ref="E16:E17"/>
    <mergeCell ref="E18:E19"/>
  </mergeCells>
  <conditionalFormatting sqref="N16:N25">
    <cfRule type="containsText" dxfId="52" priority="1" operator="containsText" text="Left">
      <formula>NOT(ISERROR(SEARCH("Left",N16)))</formula>
    </cfRule>
    <cfRule type="containsText" dxfId="51" priority="2" operator="containsText" text="Active">
      <formula>NOT(ISERROR(SEARCH("Active",N16)))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7D462-0D8B-4B81-8160-215CA64E7224}">
  <sheetPr>
    <tabColor rgb="FF254336"/>
  </sheetPr>
  <dimension ref="A1:AE200"/>
  <sheetViews>
    <sheetView topLeftCell="D1" workbookViewId="0">
      <pane ySplit="1" topLeftCell="A2" activePane="bottomLeft" state="frozen"/>
      <selection activeCell="D1" sqref="D1"/>
      <selection pane="bottomLeft" activeCell="D1" sqref="D1"/>
    </sheetView>
  </sheetViews>
  <sheetFormatPr defaultRowHeight="14.4" outlineLevelCol="1" x14ac:dyDescent="0.3"/>
  <cols>
    <col min="1" max="2" width="12.21875" hidden="1" customWidth="1" outlineLevel="1"/>
    <col min="3" max="3" width="12.109375" hidden="1" customWidth="1" outlineLevel="1"/>
    <col min="4" max="4" width="12.21875" bestFit="1" customWidth="1" collapsed="1"/>
    <col min="5" max="5" width="23.109375" bestFit="1" customWidth="1"/>
    <col min="6" max="6" width="8.5546875" bestFit="1" customWidth="1"/>
    <col min="7" max="7" width="8" bestFit="1" customWidth="1"/>
    <col min="8" max="8" width="6.6640625" style="26" bestFit="1" customWidth="1"/>
    <col min="9" max="9" width="9.5546875" style="95" bestFit="1" customWidth="1"/>
    <col min="10" max="10" width="7.21875" style="95" bestFit="1" customWidth="1"/>
    <col min="11" max="11" width="9.44140625" style="95" bestFit="1" customWidth="1"/>
    <col min="12" max="12" width="6.21875" style="95" bestFit="1" customWidth="1"/>
    <col min="13" max="13" width="9.77734375" style="95" bestFit="1" customWidth="1"/>
    <col min="14" max="14" width="6.21875" style="95" bestFit="1" customWidth="1"/>
    <col min="15" max="16" width="9.21875" style="95" bestFit="1" customWidth="1"/>
    <col min="17" max="18" width="6.21875" style="95" bestFit="1" customWidth="1"/>
    <col min="19" max="19" width="7.77734375" style="95" bestFit="1" customWidth="1"/>
    <col min="20" max="20" width="6.6640625" bestFit="1" customWidth="1"/>
    <col min="24" max="24" width="12.33203125" customWidth="1"/>
    <col min="25" max="25" width="11.5546875" customWidth="1"/>
    <col min="26" max="26" width="13.5546875" customWidth="1"/>
  </cols>
  <sheetData>
    <row r="1" spans="1:31" s="93" customFormat="1" ht="28.8" x14ac:dyDescent="0.3">
      <c r="A1" s="91" t="str" cm="1">
        <f t="array" ref="A1:A200">IF(PlayersData!B1:B200=0, "", PlayersData!B1:B200)</f>
        <v>Player Tag</v>
      </c>
      <c r="B1" s="91" t="str" cm="1">
        <f t="array" ref="B1:B200">IF(RaidWeekendData!A1:A200=0, "", RaidWeekendData!A1:A200)</f>
        <v>Player Tag</v>
      </c>
      <c r="C1" s="91" t="str" cm="1">
        <f t="array" ref="C1:C200">IF(RegularWars!A1:A200=0, "", RegularWars!A1:A200)</f>
        <v>Tag</v>
      </c>
      <c r="D1" s="92" t="s">
        <v>21</v>
      </c>
      <c r="E1" s="92" t="s">
        <v>22</v>
      </c>
      <c r="F1" s="92" t="s">
        <v>23</v>
      </c>
      <c r="G1" s="92" t="s">
        <v>69</v>
      </c>
      <c r="H1" s="92" t="s">
        <v>52</v>
      </c>
      <c r="I1" s="92" t="s">
        <v>53</v>
      </c>
      <c r="J1" s="92" t="s">
        <v>54</v>
      </c>
      <c r="K1" s="92" t="s">
        <v>55</v>
      </c>
      <c r="L1" s="92" t="s">
        <v>70</v>
      </c>
      <c r="M1" s="92" t="s">
        <v>72</v>
      </c>
      <c r="N1" s="92" t="s">
        <v>71</v>
      </c>
      <c r="O1" s="92" t="s">
        <v>30</v>
      </c>
      <c r="P1" s="92" t="s">
        <v>73</v>
      </c>
      <c r="Q1" s="92" t="s">
        <v>76</v>
      </c>
      <c r="R1" s="92" t="s">
        <v>77</v>
      </c>
      <c r="S1" s="92" t="s">
        <v>78</v>
      </c>
      <c r="T1" s="92" t="s">
        <v>75</v>
      </c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</row>
    <row r="2" spans="1:31" x14ac:dyDescent="0.3">
      <c r="A2" s="88" t="str">
        <v>#98GLVQRLP</v>
      </c>
      <c r="B2" s="88" t="str">
        <v>#98GLVQRLP</v>
      </c>
      <c r="C2" s="88" t="str">
        <v>#98GLVQRLP</v>
      </c>
      <c r="D2" s="89" t="str" cm="1">
        <f t="array" ref="D2:D39">_xlfn.UNIQUE(_xlfn.FILTERXML("&lt;root&gt;&lt;x&gt;" &amp; _xlfn.TEXTJOIN("&lt;/x&gt;&lt;x&gt;", TRUE, A2:A200, B2:B200, C2:C200) &amp; "&lt;/x&gt;&lt;/root&gt;", "//x[. != '']"))</f>
        <v>#98GLVQRLP</v>
      </c>
      <c r="E2" s="89" t="str">
        <f>IF($D2="", "",
    IFERROR(VLOOKUP($D2, PlayersData!$B$1:$K$51, 2, 0),
            IFERROR(VLOOKUP($D2, RegularWars!$A$1:$E$51, 2, 0),
                    IFERROR(VLOOKUP($D2, RaidWeekendData!$A$1:$D$61, 2, 0), ""))))</f>
        <v>#Ironman-3™</v>
      </c>
      <c r="F2" s="89" t="str">
        <f>IF($D2="", "",
    IFERROR(VLOOKUP($D2, PlayersData!$B$1:$K$51, 3, 0),
            IFERROR(VLOOKUP($D2, RegularWars!$A$1:$E$51, 4, 0),
                    IFERROR(VLOOKUP($D2, RaidWeekendData!$A$1:$D$61, 3, 0), ""))))</f>
        <v>member</v>
      </c>
      <c r="G2" s="89">
        <f>IF($D2="","",
IFERROR(VLOOKUP($D2,PlayersData!$B$1:$K$51,4,0),
IFERROR(VLOOKUP($D2,RegularWars!$A$1:$E$51,3,0),"")))</f>
        <v>14</v>
      </c>
      <c r="H2" s="90" t="str">
        <f>IF($D2="","",IF(
ISNUMBER(MATCH($D2,PlayersData!$B2:$B51,0)),"Active",
IFERROR(VLOOKUP($D2,RaidWeekendData!$A$1:$D$61,4,0),
IFERROR(VLOOKUP($D2,RegularWars!$A$1:$E$51,5,0),"")
)))</f>
        <v>Active</v>
      </c>
      <c r="I2" s="94">
        <f>IF($D2="", "", IFERROR(VLOOKUP($D2, RegularWars!$A$1:$H$51, 6, FALSE), ""))</f>
        <v>3</v>
      </c>
      <c r="J2" s="94">
        <f>IF($D2="", "", IFERROR(VLOOKUP($D2, RegularWars!$A$1:$H$51, 7, FALSE), ""))</f>
        <v>4</v>
      </c>
      <c r="K2" s="94">
        <f>IF($D2="", "", IFERROR(VLOOKUP($D2, RegularWars!$A$1:$H$51, 8, FALSE), ""))</f>
        <v>11</v>
      </c>
      <c r="L2" s="98">
        <f>IFERROR(IF($J2=0,0,ROUND((($I2*3)+($J2*2)+($K2*1))/300, 2)),0)</f>
        <v>0.09</v>
      </c>
      <c r="M2" s="94">
        <f>IF($D2="", "", IFERROR(VLOOKUP($D2, RaidWeekendData!$A$1:$E$51, 5, FALSE), ""))</f>
        <v>7</v>
      </c>
      <c r="N2" s="98">
        <f>ROUND(IFERROR(($M2/24),0),2)</f>
        <v>0.28999999999999998</v>
      </c>
      <c r="O2" s="94">
        <f>IF($D2="", "", IFERROR(VLOOKUP($D2, PlayersData!$B$1:$K$51, 10, FALSE), ""))</f>
        <v>100</v>
      </c>
      <c r="P2" s="98">
        <f>ROUND(IFERROR(($O2/100),0),2)</f>
        <v>1</v>
      </c>
      <c r="Q2" s="99">
        <f>L2+N2+P2</f>
        <v>1.38</v>
      </c>
      <c r="R2" s="99">
        <f>IF($D2="", "0", IFERROR(VLOOKUP($D2, CWL!$A$1:$BG$51, 59, FALSE), "0"))</f>
        <v>6.37</v>
      </c>
      <c r="S2" s="113">
        <f>Q2+R2</f>
        <v>7.75</v>
      </c>
      <c r="T2" s="114">
        <f>IF($S2=0, "", _xlfn.RANK.EQ($S2, $S$2:$S$200, 0) + COUNTIF($S$2:$S2, $S2) - 1)</f>
        <v>8</v>
      </c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</row>
    <row r="3" spans="1:31" x14ac:dyDescent="0.3">
      <c r="A3" s="88" t="str">
        <v>#8Q20CJPRR</v>
      </c>
      <c r="B3" s="88" t="str">
        <v>#8Q20CJPRR</v>
      </c>
      <c r="C3" s="88" t="str">
        <v>#8Q20CJPRR</v>
      </c>
      <c r="D3" s="89" t="str">
        <v>#8Q20CJPRR</v>
      </c>
      <c r="E3" s="89" t="str">
        <f>IF($D3="", "",
    IFERROR(VLOOKUP($D3, PlayersData!$B$1:$K$51, 2, 0),
            IFERROR(VLOOKUP($D3, RegularWars!$A$1:$E$51, 2, 0),
                    IFERROR(VLOOKUP($D3, RaidWeekendData!$A$1:$D$61, 2, 0), ""))))</f>
        <v>ALOK</v>
      </c>
      <c r="F3" s="89" t="str">
        <f>IF($D3="", "",
    IFERROR(VLOOKUP($D3, PlayersData!$B$1:$K$51, 3, 0),
            IFERROR(VLOOKUP($D3, RegularWars!$A$1:$E$51, 4, 0),
                    IFERROR(VLOOKUP($D3, RaidWeekendData!$A$1:$D$61, 3, 0), ""))))</f>
        <v>elder</v>
      </c>
      <c r="G3" s="89">
        <f>IF($D3="","",
IFERROR(VLOOKUP($D3,PlayersData!$B$1:$K$51,4,0),
IFERROR(VLOOKUP($D3,RegularWars!$A$1:$E$51,3,0),"")))</f>
        <v>16</v>
      </c>
      <c r="H3" s="90" t="str">
        <f>IF($D3="","",IF(
ISNUMBER(MATCH($D3,PlayersData!$B3:$B52,0)),"Active",
IFERROR(VLOOKUP($D3,RaidWeekendData!$A$1:$D$61,4,0),
IFERROR(VLOOKUP($D3,RegularWars!$A$1:$E$51,5,0),"")
)))</f>
        <v>Active</v>
      </c>
      <c r="I3" s="94">
        <f>IF($D3="", "", IFERROR(VLOOKUP($D3, RegularWars!$A$1:$H$51, 6, FALSE), ""))</f>
        <v>1</v>
      </c>
      <c r="J3" s="94">
        <f>IF($D3="", "", IFERROR(VLOOKUP($D3, RegularWars!$A$1:$H$51, 7, FALSE), ""))</f>
        <v>0</v>
      </c>
      <c r="K3" s="94">
        <f>IF($D3="", "", IFERROR(VLOOKUP($D3, RegularWars!$A$1:$H$51, 8, FALSE), ""))</f>
        <v>0</v>
      </c>
      <c r="L3" s="98">
        <f t="shared" ref="L3:L66" si="0">IFERROR(IF($J3=0,0,ROUND((($I3*3)+($J3*2)+($K3*1))/300, 2)),0)</f>
        <v>0</v>
      </c>
      <c r="M3" s="94">
        <f>IF($D3="", "", IFERROR(VLOOKUP($D3, RaidWeekendData!$A$1:$E$51, 5, FALSE), ""))</f>
        <v>6</v>
      </c>
      <c r="N3" s="98">
        <f t="shared" ref="N3:N66" si="1">ROUND(IFERROR(($M3/24),0),2)</f>
        <v>0.25</v>
      </c>
      <c r="O3" s="94">
        <f>IF($D3="", "", IFERROR(VLOOKUP($D3, PlayersData!$B$1:$K$51, 10, FALSE), ""))</f>
        <v>100</v>
      </c>
      <c r="P3" s="98">
        <f t="shared" ref="P3:P66" si="2">ROUND(IFERROR(($O3/100),0),2)</f>
        <v>1</v>
      </c>
      <c r="Q3" s="99">
        <f t="shared" ref="Q3:Q66" si="3">L3+N3+P3</f>
        <v>1.25</v>
      </c>
      <c r="R3" s="99" t="str">
        <f>IF($D3="", "0", IFERROR(VLOOKUP($D3, CWL!$A$1:$BG$51, 59, FALSE), "0"))</f>
        <v>0</v>
      </c>
      <c r="S3" s="113">
        <f t="shared" ref="S3:S66" si="4">Q3+R3</f>
        <v>1.25</v>
      </c>
      <c r="T3" s="114">
        <f>IF($S3=0, "", _xlfn.RANK.EQ($S3, $S$2:$S$200, 0) + COUNTIF($S$2:$S3, $S3) - 1)</f>
        <v>33</v>
      </c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</row>
    <row r="4" spans="1:31" x14ac:dyDescent="0.3">
      <c r="A4" s="88" t="str">
        <v>#22QCPVUGL</v>
      </c>
      <c r="B4" s="88" t="str">
        <v>#22QCPVUGL</v>
      </c>
      <c r="C4" s="88" t="str">
        <v>#22QCPVUGL</v>
      </c>
      <c r="D4" s="89" t="str">
        <v>#22QCPVUGL</v>
      </c>
      <c r="E4" s="89" t="str">
        <f>IF($D4="", "",
    IFERROR(VLOOKUP($D4, PlayersData!$B$1:$K$51, 2, 0),
            IFERROR(VLOOKUP($D4, RegularWars!$A$1:$E$51, 2, 0),
                    IFERROR(VLOOKUP($D4, RaidWeekendData!$A$1:$D$61, 2, 0), ""))))</f>
        <v>ayyoob</v>
      </c>
      <c r="F4" s="89" t="str">
        <f>IF($D4="", "",
    IFERROR(VLOOKUP($D4, PlayersData!$B$1:$K$51, 3, 0),
            IFERROR(VLOOKUP($D4, RegularWars!$A$1:$E$51, 4, 0),
                    IFERROR(VLOOKUP($D4, RaidWeekendData!$A$1:$D$61, 3, 0), ""))))</f>
        <v>elder</v>
      </c>
      <c r="G4" s="89">
        <f>IF($D4="","",
IFERROR(VLOOKUP($D4,PlayersData!$B$1:$K$51,4,0),
IFERROR(VLOOKUP($D4,RegularWars!$A$1:$E$51,3,0),"")))</f>
        <v>16</v>
      </c>
      <c r="H4" s="90" t="str">
        <f>IF($D4="","",IF(
ISNUMBER(MATCH($D4,PlayersData!$B4:$B53,0)),"Active",
IFERROR(VLOOKUP($D4,RaidWeekendData!$A$1:$D$61,4,0),
IFERROR(VLOOKUP($D4,RegularWars!$A$1:$E$51,5,0),"")
)))</f>
        <v>Active</v>
      </c>
      <c r="I4" s="94">
        <f>IF($D4="", "", IFERROR(VLOOKUP($D4, RegularWars!$A$1:$H$51, 6, FALSE), ""))</f>
        <v>4</v>
      </c>
      <c r="J4" s="94">
        <f>IF($D4="", "", IFERROR(VLOOKUP($D4, RegularWars!$A$1:$H$51, 7, FALSE), ""))</f>
        <v>3</v>
      </c>
      <c r="K4" s="94">
        <f>IF($D4="", "", IFERROR(VLOOKUP($D4, RegularWars!$A$1:$H$51, 8, FALSE), ""))</f>
        <v>7</v>
      </c>
      <c r="L4" s="98">
        <f t="shared" si="0"/>
        <v>0.08</v>
      </c>
      <c r="M4" s="94">
        <f>IF($D4="", "", IFERROR(VLOOKUP($D4, RaidWeekendData!$A$1:$E$51, 5, FALSE), ""))</f>
        <v>12</v>
      </c>
      <c r="N4" s="98">
        <f t="shared" si="1"/>
        <v>0.5</v>
      </c>
      <c r="O4" s="94">
        <f>IF($D4="", "", IFERROR(VLOOKUP($D4, PlayersData!$B$1:$K$51, 10, FALSE), ""))</f>
        <v>21.81</v>
      </c>
      <c r="P4" s="98">
        <f t="shared" si="2"/>
        <v>0.22</v>
      </c>
      <c r="Q4" s="99">
        <f t="shared" si="3"/>
        <v>0.79999999999999993</v>
      </c>
      <c r="R4" s="99">
        <f>IF($D4="", "0", IFERROR(VLOOKUP($D4, CWL!$A$1:$BG$51, 59, FALSE), "0"))</f>
        <v>5.8299999999999992</v>
      </c>
      <c r="S4" s="113">
        <f t="shared" si="4"/>
        <v>6.629999999999999</v>
      </c>
      <c r="T4" s="114">
        <f>IF($S4=0, "", _xlfn.RANK.EQ($S4, $S$2:$S$200, 0) + COUNTIF($S$2:$S4, $S4) - 1)</f>
        <v>23</v>
      </c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</row>
    <row r="5" spans="1:31" x14ac:dyDescent="0.3">
      <c r="A5" s="88" t="str">
        <v>#9PVP0PURY</v>
      </c>
      <c r="B5" s="88" t="str">
        <v>#9PVP0PURY</v>
      </c>
      <c r="C5" s="88" t="str">
        <v>#9PVP0PURY</v>
      </c>
      <c r="D5" s="89" t="str">
        <v>#9PVP0PURY</v>
      </c>
      <c r="E5" s="89" t="str">
        <f>IF($D5="", "",
    IFERROR(VLOOKUP($D5, PlayersData!$B$1:$K$51, 2, 0),
            IFERROR(VLOOKUP($D5, RegularWars!$A$1:$E$51, 2, 0),
                    IFERROR(VLOOKUP($D5, RaidWeekendData!$A$1:$D$61, 2, 0), ""))))</f>
        <v>DADDYPOOL</v>
      </c>
      <c r="F5" s="89" t="str">
        <f>IF($D5="", "",
    IFERROR(VLOOKUP($D5, PlayersData!$B$1:$K$51, 3, 0),
            IFERROR(VLOOKUP($D5, RegularWars!$A$1:$E$51, 4, 0),
                    IFERROR(VLOOKUP($D5, RaidWeekendData!$A$1:$D$61, 3, 0), ""))))</f>
        <v>coLeader</v>
      </c>
      <c r="G5" s="89">
        <f>IF($D5="","",
IFERROR(VLOOKUP($D5,PlayersData!$B$1:$K$51,4,0),
IFERROR(VLOOKUP($D5,RegularWars!$A$1:$E$51,3,0),"")))</f>
        <v>16</v>
      </c>
      <c r="H5" s="90" t="str">
        <f>IF($D5="","",IF(
ISNUMBER(MATCH($D5,PlayersData!$B5:$B54,0)),"Active",
IFERROR(VLOOKUP($D5,RaidWeekendData!$A$1:$D$61,4,0),
IFERROR(VLOOKUP($D5,RegularWars!$A$1:$E$51,5,0),"")
)))</f>
        <v>Active</v>
      </c>
      <c r="I5" s="94">
        <f>IF($D5="", "", IFERROR(VLOOKUP($D5, RegularWars!$A$1:$H$51, 6, FALSE), ""))</f>
        <v>5</v>
      </c>
      <c r="J5" s="94">
        <f>IF($D5="", "", IFERROR(VLOOKUP($D5, RegularWars!$A$1:$H$51, 7, FALSE), ""))</f>
        <v>8</v>
      </c>
      <c r="K5" s="94">
        <f>IF($D5="", "", IFERROR(VLOOKUP($D5, RegularWars!$A$1:$H$51, 8, FALSE), ""))</f>
        <v>16</v>
      </c>
      <c r="L5" s="98">
        <f t="shared" si="0"/>
        <v>0.16</v>
      </c>
      <c r="M5" s="94">
        <f>IF($D5="", "", IFERROR(VLOOKUP($D5, RaidWeekendData!$A$1:$E$51, 5, FALSE), ""))</f>
        <v>12</v>
      </c>
      <c r="N5" s="98">
        <f t="shared" si="1"/>
        <v>0.5</v>
      </c>
      <c r="O5" s="94">
        <f>IF($D5="", "", IFERROR(VLOOKUP($D5, PlayersData!$B$1:$K$51, 10, FALSE), ""))</f>
        <v>100</v>
      </c>
      <c r="P5" s="98">
        <f t="shared" si="2"/>
        <v>1</v>
      </c>
      <c r="Q5" s="99">
        <f t="shared" si="3"/>
        <v>1.6600000000000001</v>
      </c>
      <c r="R5" s="99">
        <f>IF($D5="", "0", IFERROR(VLOOKUP($D5, CWL!$A$1:$BG$51, 59, FALSE), "0"))</f>
        <v>6.13</v>
      </c>
      <c r="S5" s="113">
        <f t="shared" si="4"/>
        <v>7.79</v>
      </c>
      <c r="T5" s="114">
        <f>IF($S5=0, "", _xlfn.RANK.EQ($S5, $S$2:$S$200, 0) + COUNTIF($S$2:$S5, $S5) - 1)</f>
        <v>6</v>
      </c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</row>
    <row r="6" spans="1:31" x14ac:dyDescent="0.3">
      <c r="A6" s="88" t="str">
        <v>#9YVG90CUU</v>
      </c>
      <c r="B6" s="88" t="str">
        <v>#9YVG90CUU</v>
      </c>
      <c r="C6" s="88" t="str">
        <v>#9YVG90CUU</v>
      </c>
      <c r="D6" s="89" t="str">
        <v>#9YVG90CUU</v>
      </c>
      <c r="E6" s="89" t="str">
        <f>IF($D6="", "",
    IFERROR(VLOOKUP($D6, PlayersData!$B$1:$K$51, 2, 0),
            IFERROR(VLOOKUP($D6, RegularWars!$A$1:$E$51, 2, 0),
                    IFERROR(VLOOKUP($D6, RaidWeekendData!$A$1:$D$61, 2, 0), ""))))</f>
        <v>Dhrxv</v>
      </c>
      <c r="F6" s="89" t="str">
        <f>IF($D6="", "",
    IFERROR(VLOOKUP($D6, PlayersData!$B$1:$K$51, 3, 0),
            IFERROR(VLOOKUP($D6, RegularWars!$A$1:$E$51, 4, 0),
                    IFERROR(VLOOKUP($D6, RaidWeekendData!$A$1:$D$61, 3, 0), ""))))</f>
        <v>elder</v>
      </c>
      <c r="G6" s="89">
        <f>IF($D6="","",
IFERROR(VLOOKUP($D6,PlayersData!$B$1:$K$51,4,0),
IFERROR(VLOOKUP($D6,RegularWars!$A$1:$E$51,3,0),"")))</f>
        <v>16</v>
      </c>
      <c r="H6" s="90" t="str">
        <f>IF($D6="","",IF(
ISNUMBER(MATCH($D6,PlayersData!$B6:$B55,0)),"Active",
IFERROR(VLOOKUP($D6,RaidWeekendData!$A$1:$D$61,4,0),
IFERROR(VLOOKUP($D6,RegularWars!$A$1:$E$51,5,0),"")
)))</f>
        <v>Active</v>
      </c>
      <c r="I6" s="94">
        <f>IF($D6="", "", IFERROR(VLOOKUP($D6, RegularWars!$A$1:$H$51, 6, FALSE), ""))</f>
        <v>5</v>
      </c>
      <c r="J6" s="94">
        <f>IF($D6="", "", IFERROR(VLOOKUP($D6, RegularWars!$A$1:$H$51, 7, FALSE), ""))</f>
        <v>10</v>
      </c>
      <c r="K6" s="94">
        <f>IF($D6="", "", IFERROR(VLOOKUP($D6, RegularWars!$A$1:$H$51, 8, FALSE), ""))</f>
        <v>24</v>
      </c>
      <c r="L6" s="98">
        <f t="shared" si="0"/>
        <v>0.2</v>
      </c>
      <c r="M6" s="94">
        <f>IF($D6="", "", IFERROR(VLOOKUP($D6, RaidWeekendData!$A$1:$E$51, 5, FALSE), ""))</f>
        <v>13</v>
      </c>
      <c r="N6" s="98">
        <f t="shared" si="1"/>
        <v>0.54</v>
      </c>
      <c r="O6" s="94">
        <f>IF($D6="", "", IFERROR(VLOOKUP($D6, PlayersData!$B$1:$K$51, 10, FALSE), ""))</f>
        <v>32.35</v>
      </c>
      <c r="P6" s="98">
        <f t="shared" si="2"/>
        <v>0.32</v>
      </c>
      <c r="Q6" s="99">
        <f t="shared" si="3"/>
        <v>1.06</v>
      </c>
      <c r="R6" s="99">
        <f>IF($D6="", "0", IFERROR(VLOOKUP($D6, CWL!$A$1:$BG$51, 59, FALSE), "0"))</f>
        <v>5.51</v>
      </c>
      <c r="S6" s="113">
        <f t="shared" si="4"/>
        <v>6.57</v>
      </c>
      <c r="T6" s="114">
        <f>IF($S6=0, "", _xlfn.RANK.EQ($S6, $S$2:$S$200, 0) + COUNTIF($S$2:$S6, $S6) - 1)</f>
        <v>24</v>
      </c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</row>
    <row r="7" spans="1:31" x14ac:dyDescent="0.3">
      <c r="A7" s="88" t="str">
        <v>#LJ8J928JJ</v>
      </c>
      <c r="B7" s="88" t="str">
        <v>#LJ8J928JJ</v>
      </c>
      <c r="C7" s="88" t="str">
        <v>#LJ8J928JJ</v>
      </c>
      <c r="D7" s="89" t="str">
        <v>#LJ8J928JJ</v>
      </c>
      <c r="E7" s="89" t="str">
        <f>IF($D7="", "",
    IFERROR(VLOOKUP($D7, PlayersData!$B$1:$K$51, 2, 0),
            IFERROR(VLOOKUP($D7, RegularWars!$A$1:$E$51, 2, 0),
                    IFERROR(VLOOKUP($D7, RaidWeekendData!$A$1:$D$61, 2, 0), ""))))</f>
        <v>Dimpu</v>
      </c>
      <c r="F7" s="89" t="str">
        <f>IF($D7="", "",
    IFERROR(VLOOKUP($D7, PlayersData!$B$1:$K$51, 3, 0),
            IFERROR(VLOOKUP($D7, RegularWars!$A$1:$E$51, 4, 0),
                    IFERROR(VLOOKUP($D7, RaidWeekendData!$A$1:$D$61, 3, 0), ""))))</f>
        <v>elder</v>
      </c>
      <c r="G7" s="89">
        <f>IF($D7="","",
IFERROR(VLOOKUP($D7,PlayersData!$B$1:$K$51,4,0),
IFERROR(VLOOKUP($D7,RegularWars!$A$1:$E$51,3,0),"")))</f>
        <v>16</v>
      </c>
      <c r="H7" s="90" t="str">
        <f>IF($D7="","",IF(
ISNUMBER(MATCH($D7,PlayersData!$B7:$B56,0)),"Active",
IFERROR(VLOOKUP($D7,RaidWeekendData!$A$1:$D$61,4,0),
IFERROR(VLOOKUP($D7,RegularWars!$A$1:$E$51,5,0),"")
)))</f>
        <v>Active</v>
      </c>
      <c r="I7" s="94">
        <f>IF($D7="", "", IFERROR(VLOOKUP($D7, RegularWars!$A$1:$H$51, 6, FALSE), ""))</f>
        <v>4</v>
      </c>
      <c r="J7" s="94">
        <f>IF($D7="", "", IFERROR(VLOOKUP($D7, RegularWars!$A$1:$H$51, 7, FALSE), ""))</f>
        <v>6</v>
      </c>
      <c r="K7" s="94">
        <f>IF($D7="", "", IFERROR(VLOOKUP($D7, RegularWars!$A$1:$H$51, 8, FALSE), ""))</f>
        <v>16</v>
      </c>
      <c r="L7" s="98">
        <f t="shared" si="0"/>
        <v>0.13</v>
      </c>
      <c r="M7" s="94">
        <f>IF($D7="", "", IFERROR(VLOOKUP($D7, RaidWeekendData!$A$1:$E$51, 5, FALSE), ""))</f>
        <v>12</v>
      </c>
      <c r="N7" s="98">
        <f t="shared" si="1"/>
        <v>0.5</v>
      </c>
      <c r="O7" s="94">
        <f>IF($D7="", "", IFERROR(VLOOKUP($D7, PlayersData!$B$1:$K$51, 10, FALSE), ""))</f>
        <v>67.239999999999995</v>
      </c>
      <c r="P7" s="98">
        <f t="shared" si="2"/>
        <v>0.67</v>
      </c>
      <c r="Q7" s="99">
        <f t="shared" si="3"/>
        <v>1.3</v>
      </c>
      <c r="R7" s="99">
        <f>IF($D7="", "0", IFERROR(VLOOKUP($D7, CWL!$A$1:$BG$51, 59, FALSE), "0"))</f>
        <v>5.83</v>
      </c>
      <c r="S7" s="113">
        <f t="shared" si="4"/>
        <v>7.13</v>
      </c>
      <c r="T7" s="114">
        <f>IF($S7=0, "", _xlfn.RANK.EQ($S7, $S$2:$S$200, 0) + COUNTIF($S$2:$S7, $S7) - 1)</f>
        <v>17</v>
      </c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</row>
    <row r="8" spans="1:31" x14ac:dyDescent="0.3">
      <c r="A8" s="88" t="str">
        <v>#P8GCYJ8LV</v>
      </c>
      <c r="B8" s="88" t="str">
        <v>#P8GCYJ8LV</v>
      </c>
      <c r="C8" s="88" t="str">
        <v>#P8GCYJ8LV</v>
      </c>
      <c r="D8" s="89" t="str">
        <v>#P8GCYJ8LV</v>
      </c>
      <c r="E8" s="89" t="str">
        <f>IF($D8="", "",
    IFERROR(VLOOKUP($D8, PlayersData!$B$1:$K$51, 2, 0),
            IFERROR(VLOOKUP($D8, RegularWars!$A$1:$E$51, 2, 0),
                    IFERROR(VLOOKUP($D8, RaidWeekendData!$A$1:$D$61, 2, 0), ""))))</f>
        <v>eustass_kidd</v>
      </c>
      <c r="F8" s="89" t="str">
        <f>IF($D8="", "",
    IFERROR(VLOOKUP($D8, PlayersData!$B$1:$K$51, 3, 0),
            IFERROR(VLOOKUP($D8, RegularWars!$A$1:$E$51, 4, 0),
                    IFERROR(VLOOKUP($D8, RaidWeekendData!$A$1:$D$61, 3, 0), ""))))</f>
        <v>member</v>
      </c>
      <c r="G8" s="89">
        <f>IF($D8="","",
IFERROR(VLOOKUP($D8,PlayersData!$B$1:$K$51,4,0),
IFERROR(VLOOKUP($D8,RegularWars!$A$1:$E$51,3,0),"")))</f>
        <v>15</v>
      </c>
      <c r="H8" s="90" t="str">
        <f>IF($D8="","",IF(
ISNUMBER(MATCH($D8,PlayersData!$B8:$B57,0)),"Active",
IFERROR(VLOOKUP($D8,RaidWeekendData!$A$1:$D$61,4,0),
IFERROR(VLOOKUP($D8,RegularWars!$A$1:$E$51,5,0),"")
)))</f>
        <v>Active</v>
      </c>
      <c r="I8" s="94">
        <f>IF($D8="", "", IFERROR(VLOOKUP($D8, RegularWars!$A$1:$H$51, 6, FALSE), ""))</f>
        <v>4</v>
      </c>
      <c r="J8" s="94">
        <f>IF($D8="", "", IFERROR(VLOOKUP($D8, RegularWars!$A$1:$H$51, 7, FALSE), ""))</f>
        <v>6</v>
      </c>
      <c r="K8" s="94">
        <f>IF($D8="", "", IFERROR(VLOOKUP($D8, RegularWars!$A$1:$H$51, 8, FALSE), ""))</f>
        <v>17</v>
      </c>
      <c r="L8" s="98">
        <f t="shared" si="0"/>
        <v>0.14000000000000001</v>
      </c>
      <c r="M8" s="94">
        <f>IF($D8="", "", IFERROR(VLOOKUP($D8, RaidWeekendData!$A$1:$E$51, 5, FALSE), ""))</f>
        <v>12</v>
      </c>
      <c r="N8" s="98">
        <f t="shared" si="1"/>
        <v>0.5</v>
      </c>
      <c r="O8" s="94">
        <f>IF($D8="", "", IFERROR(VLOOKUP($D8, PlayersData!$B$1:$K$51, 10, FALSE), ""))</f>
        <v>100</v>
      </c>
      <c r="P8" s="98">
        <f t="shared" si="2"/>
        <v>1</v>
      </c>
      <c r="Q8" s="99">
        <f t="shared" si="3"/>
        <v>1.6400000000000001</v>
      </c>
      <c r="R8" s="99">
        <f>IF($D8="", "0", IFERROR(VLOOKUP($D8, CWL!$A$1:$BG$51, 59, FALSE), "0"))</f>
        <v>3.3000000000000003</v>
      </c>
      <c r="S8" s="113">
        <f t="shared" si="4"/>
        <v>4.9400000000000004</v>
      </c>
      <c r="T8" s="114">
        <f>IF($S8=0, "", _xlfn.RANK.EQ($S8, $S$2:$S$200, 0) + COUNTIF($S$2:$S8, $S8) - 1)</f>
        <v>27</v>
      </c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</row>
    <row r="9" spans="1:31" x14ac:dyDescent="0.3">
      <c r="A9" s="88" t="str">
        <v>#8UJQQ9CQC</v>
      </c>
      <c r="B9" s="88" t="str">
        <v>#8UJQQ9CQC</v>
      </c>
      <c r="C9" s="88" t="str">
        <v>#Q0YJCCUGV</v>
      </c>
      <c r="D9" s="89" t="str">
        <v>#8UJQQ9CQC</v>
      </c>
      <c r="E9" s="89" t="str">
        <f>IF($D9="", "",
    IFERROR(VLOOKUP($D9, PlayersData!$B$1:$K$51, 2, 0),
            IFERROR(VLOOKUP($D9, RegularWars!$A$1:$E$51, 2, 0),
                    IFERROR(VLOOKUP($D9, RaidWeekendData!$A$1:$D$61, 2, 0), ""))))</f>
        <v>GAURAVP</v>
      </c>
      <c r="F9" s="89" t="str">
        <f>IF($D9="", "",
    IFERROR(VLOOKUP($D9, PlayersData!$B$1:$K$51, 3, 0),
            IFERROR(VLOOKUP($D9, RegularWars!$A$1:$E$51, 4, 0),
                    IFERROR(VLOOKUP($D9, RaidWeekendData!$A$1:$D$61, 3, 0), ""))))</f>
        <v>elder</v>
      </c>
      <c r="G9" s="89">
        <f>IF($D9="","",
IFERROR(VLOOKUP($D9,PlayersData!$B$1:$K$51,4,0),
IFERROR(VLOOKUP($D9,RegularWars!$A$1:$E$51,3,0),"")))</f>
        <v>16</v>
      </c>
      <c r="H9" s="90" t="str">
        <f>IF($D9="","",IF(
ISNUMBER(MATCH($D9,PlayersData!$B9:$B58,0)),"Active",
IFERROR(VLOOKUP($D9,RaidWeekendData!$A$1:$D$61,4,0),
IFERROR(VLOOKUP($D9,RegularWars!$A$1:$E$51,5,0),"")
)))</f>
        <v>Active</v>
      </c>
      <c r="I9" s="94" t="str">
        <f>IF($D9="", "", IFERROR(VLOOKUP($D9, RegularWars!$A$1:$H$51, 6, FALSE), ""))</f>
        <v/>
      </c>
      <c r="J9" s="94" t="str">
        <f>IF($D9="", "", IFERROR(VLOOKUP($D9, RegularWars!$A$1:$H$51, 7, FALSE), ""))</f>
        <v/>
      </c>
      <c r="K9" s="94" t="str">
        <f>IF($D9="", "", IFERROR(VLOOKUP($D9, RegularWars!$A$1:$H$51, 8, FALSE), ""))</f>
        <v/>
      </c>
      <c r="L9" s="98">
        <f t="shared" si="0"/>
        <v>0</v>
      </c>
      <c r="M9" s="94">
        <f>IF($D9="", "", IFERROR(VLOOKUP($D9, RaidWeekendData!$A$1:$E$51, 5, FALSE), ""))</f>
        <v>5</v>
      </c>
      <c r="N9" s="98">
        <f t="shared" si="1"/>
        <v>0.21</v>
      </c>
      <c r="O9" s="94">
        <f>IF($D9="", "", IFERROR(VLOOKUP($D9, PlayersData!$B$1:$K$51, 10, FALSE), ""))</f>
        <v>100</v>
      </c>
      <c r="P9" s="98">
        <f t="shared" si="2"/>
        <v>1</v>
      </c>
      <c r="Q9" s="99">
        <f t="shared" si="3"/>
        <v>1.21</v>
      </c>
      <c r="R9" s="99">
        <f>IF($D9="", "0", IFERROR(VLOOKUP($D9, CWL!$A$1:$BG$51, 59, FALSE), "0"))</f>
        <v>6.08</v>
      </c>
      <c r="S9" s="113">
        <f t="shared" si="4"/>
        <v>7.29</v>
      </c>
      <c r="T9" s="114">
        <f>IF($S9=0, "", _xlfn.RANK.EQ($S9, $S$2:$S$200, 0) + COUNTIF($S$2:$S9, $S9) - 1)</f>
        <v>13</v>
      </c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</row>
    <row r="10" spans="1:31" x14ac:dyDescent="0.3">
      <c r="A10" s="88" t="str">
        <v>#Q0YJCCUGV</v>
      </c>
      <c r="B10" s="88" t="str">
        <v>#Q0YJCCUGV</v>
      </c>
      <c r="C10" s="88" t="str">
        <v>#L2L2Q0CC0</v>
      </c>
      <c r="D10" s="89" t="str">
        <v>#Q0YJCCUGV</v>
      </c>
      <c r="E10" s="89" t="str">
        <f>IF($D10="", "",
    IFERROR(VLOOKUP($D10, PlayersData!$B$1:$K$51, 2, 0),
            IFERROR(VLOOKUP($D10, RegularWars!$A$1:$E$51, 2, 0),
                    IFERROR(VLOOKUP($D10, RaidWeekendData!$A$1:$D$61, 2, 0), ""))))</f>
        <v>GHOST</v>
      </c>
      <c r="F10" s="89" t="str">
        <f>IF($D10="", "",
    IFERROR(VLOOKUP($D10, PlayersData!$B$1:$K$51, 3, 0),
            IFERROR(VLOOKUP($D10, RegularWars!$A$1:$E$51, 4, 0),
                    IFERROR(VLOOKUP($D10, RaidWeekendData!$A$1:$D$61, 3, 0), ""))))</f>
        <v>member</v>
      </c>
      <c r="G10" s="89">
        <f>IF($D10="","",
IFERROR(VLOOKUP($D10,PlayersData!$B$1:$K$51,4,0),
IFERROR(VLOOKUP($D10,RegularWars!$A$1:$E$51,3,0),"")))</f>
        <v>16</v>
      </c>
      <c r="H10" s="90" t="str">
        <f>IF($D10="","",IF(
ISNUMBER(MATCH($D10,PlayersData!$B10:$B59,0)),"Active",
IFERROR(VLOOKUP($D10,RaidWeekendData!$A$1:$D$61,4,0),
IFERROR(VLOOKUP($D10,RegularWars!$A$1:$E$51,5,0),"")
)))</f>
        <v>Active</v>
      </c>
      <c r="I10" s="94">
        <f>IF($D10="", "", IFERROR(VLOOKUP($D10, RegularWars!$A$1:$H$51, 6, FALSE), ""))</f>
        <v>4</v>
      </c>
      <c r="J10" s="94">
        <f>IF($D10="", "", IFERROR(VLOOKUP($D10, RegularWars!$A$1:$H$51, 7, FALSE), ""))</f>
        <v>6</v>
      </c>
      <c r="K10" s="94">
        <f>IF($D10="", "", IFERROR(VLOOKUP($D10, RegularWars!$A$1:$H$51, 8, FALSE), ""))</f>
        <v>12</v>
      </c>
      <c r="L10" s="98">
        <f t="shared" si="0"/>
        <v>0.12</v>
      </c>
      <c r="M10" s="94">
        <f>IF($D10="", "", IFERROR(VLOOKUP($D10, RaidWeekendData!$A$1:$E$51, 5, FALSE), ""))</f>
        <v>12</v>
      </c>
      <c r="N10" s="98">
        <f t="shared" si="1"/>
        <v>0.5</v>
      </c>
      <c r="O10" s="94">
        <f>IF($D10="", "", IFERROR(VLOOKUP($D10, PlayersData!$B$1:$K$51, 10, FALSE), ""))</f>
        <v>100</v>
      </c>
      <c r="P10" s="98">
        <f t="shared" si="2"/>
        <v>1</v>
      </c>
      <c r="Q10" s="99">
        <f t="shared" si="3"/>
        <v>1.62</v>
      </c>
      <c r="R10" s="99">
        <f>IF($D10="", "0", IFERROR(VLOOKUP($D10, CWL!$A$1:$BG$51, 59, FALSE), "0"))</f>
        <v>5.4</v>
      </c>
      <c r="S10" s="113">
        <f t="shared" si="4"/>
        <v>7.0200000000000005</v>
      </c>
      <c r="T10" s="114">
        <f>IF($S10=0, "", _xlfn.RANK.EQ($S10, $S$2:$S$200, 0) + COUNTIF($S$2:$S10, $S10) - 1)</f>
        <v>18</v>
      </c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</row>
    <row r="11" spans="1:31" x14ac:dyDescent="0.3">
      <c r="A11" s="88" t="str">
        <v>#Q202Y0PLQ</v>
      </c>
      <c r="B11" s="88" t="str">
        <v>#L2L2Q0CC0</v>
      </c>
      <c r="C11" s="88" t="str">
        <v>#RVPPV0QV</v>
      </c>
      <c r="D11" s="89" t="str">
        <v>#Q202Y0PLQ</v>
      </c>
      <c r="E11" s="89" t="str">
        <f>IF($D11="", "",
    IFERROR(VLOOKUP($D11, PlayersData!$B$1:$K$51, 2, 0),
            IFERROR(VLOOKUP($D11, RegularWars!$A$1:$E$51, 2, 0),
                    IFERROR(VLOOKUP($D11, RaidWeekendData!$A$1:$D$61, 2, 0), ""))))</f>
        <v>Harshu♠️</v>
      </c>
      <c r="F11" s="89" t="str">
        <f>IF($D11="", "",
    IFERROR(VLOOKUP($D11, PlayersData!$B$1:$K$51, 3, 0),
            IFERROR(VLOOKUP($D11, RegularWars!$A$1:$E$51, 4, 0),
                    IFERROR(VLOOKUP($D11, RaidWeekendData!$A$1:$D$61, 3, 0), ""))))</f>
        <v>member</v>
      </c>
      <c r="G11" s="89">
        <f>IF($D11="","",
IFERROR(VLOOKUP($D11,PlayersData!$B$1:$K$51,4,0),
IFERROR(VLOOKUP($D11,RegularWars!$A$1:$E$51,3,0),"")))</f>
        <v>10</v>
      </c>
      <c r="H11" s="90" t="str">
        <f>IF($D11="","",IF(
ISNUMBER(MATCH($D11,PlayersData!$B11:$B60,0)),"Active",
IFERROR(VLOOKUP($D11,RaidWeekendData!$A$1:$D$61,4,0),
IFERROR(VLOOKUP($D11,RegularWars!$A$1:$E$51,5,0),"")
)))</f>
        <v>Active</v>
      </c>
      <c r="I11" s="94" t="str">
        <f>IF($D11="", "", IFERROR(VLOOKUP($D11, RegularWars!$A$1:$H$51, 6, FALSE), ""))</f>
        <v/>
      </c>
      <c r="J11" s="94" t="str">
        <f>IF($D11="", "", IFERROR(VLOOKUP($D11, RegularWars!$A$1:$H$51, 7, FALSE), ""))</f>
        <v/>
      </c>
      <c r="K11" s="94" t="str">
        <f>IF($D11="", "", IFERROR(VLOOKUP($D11, RegularWars!$A$1:$H$51, 8, FALSE), ""))</f>
        <v/>
      </c>
      <c r="L11" s="98">
        <f t="shared" si="0"/>
        <v>0</v>
      </c>
      <c r="M11" s="94" t="str">
        <f>IF($D11="", "", IFERROR(VLOOKUP($D11, RaidWeekendData!$A$1:$E$51, 5, FALSE), ""))</f>
        <v/>
      </c>
      <c r="N11" s="98">
        <f t="shared" si="1"/>
        <v>0</v>
      </c>
      <c r="O11" s="94">
        <f>IF($D11="", "", IFERROR(VLOOKUP($D11, PlayersData!$B$1:$K$51, 10, FALSE), ""))</f>
        <v>100</v>
      </c>
      <c r="P11" s="98">
        <f t="shared" si="2"/>
        <v>1</v>
      </c>
      <c r="Q11" s="99">
        <f t="shared" si="3"/>
        <v>1</v>
      </c>
      <c r="R11" s="99" t="str">
        <f>IF($D11="", "0", IFERROR(VLOOKUP($D11, CWL!$A$1:$BG$51, 59, FALSE), "0"))</f>
        <v>0</v>
      </c>
      <c r="S11" s="113">
        <f t="shared" si="4"/>
        <v>1</v>
      </c>
      <c r="T11" s="114">
        <f>IF($S11=0, "", _xlfn.RANK.EQ($S11, $S$2:$S$200, 0) + COUNTIF($S$2:$S11, $S11) - 1)</f>
        <v>34</v>
      </c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</row>
    <row r="12" spans="1:31" x14ac:dyDescent="0.3">
      <c r="A12" s="88" t="str">
        <v>#L2L2Q0CC0</v>
      </c>
      <c r="B12" s="88" t="str">
        <v>#RVPPV0QV</v>
      </c>
      <c r="C12" s="88" t="str">
        <v>#9Y2JPYR29</v>
      </c>
      <c r="D12" s="89" t="str">
        <v>#L2L2Q0CC0</v>
      </c>
      <c r="E12" s="89" t="str">
        <f>IF($D12="", "",
    IFERROR(VLOOKUP($D12, PlayersData!$B$1:$K$51, 2, 0),
            IFERROR(VLOOKUP($D12, RegularWars!$A$1:$E$51, 2, 0),
                    IFERROR(VLOOKUP($D12, RaidWeekendData!$A$1:$D$61, 2, 0), ""))))</f>
        <v>HIRO</v>
      </c>
      <c r="F12" s="89" t="str">
        <f>IF($D12="", "",
    IFERROR(VLOOKUP($D12, PlayersData!$B$1:$K$51, 3, 0),
            IFERROR(VLOOKUP($D12, RegularWars!$A$1:$E$51, 4, 0),
                    IFERROR(VLOOKUP($D12, RaidWeekendData!$A$1:$D$61, 3, 0), ""))))</f>
        <v>elder</v>
      </c>
      <c r="G12" s="89">
        <f>IF($D12="","",
IFERROR(VLOOKUP($D12,PlayersData!$B$1:$K$51,4,0),
IFERROR(VLOOKUP($D12,RegularWars!$A$1:$E$51,3,0),"")))</f>
        <v>16</v>
      </c>
      <c r="H12" s="90" t="str">
        <f>IF($D12="","",IF(
ISNUMBER(MATCH($D12,PlayersData!$B12:$B61,0)),"Active",
IFERROR(VLOOKUP($D12,RaidWeekendData!$A$1:$D$61,4,0),
IFERROR(VLOOKUP($D12,RegularWars!$A$1:$E$51,5,0),"")
)))</f>
        <v>Active</v>
      </c>
      <c r="I12" s="94">
        <f>IF($D12="", "", IFERROR(VLOOKUP($D12, RegularWars!$A$1:$H$51, 6, FALSE), ""))</f>
        <v>4</v>
      </c>
      <c r="J12" s="94">
        <f>IF($D12="", "", IFERROR(VLOOKUP($D12, RegularWars!$A$1:$H$51, 7, FALSE), ""))</f>
        <v>6</v>
      </c>
      <c r="K12" s="94">
        <f>IF($D12="", "", IFERROR(VLOOKUP($D12, RegularWars!$A$1:$H$51, 8, FALSE), ""))</f>
        <v>15</v>
      </c>
      <c r="L12" s="98">
        <f t="shared" si="0"/>
        <v>0.13</v>
      </c>
      <c r="M12" s="94">
        <f>IF($D12="", "", IFERROR(VLOOKUP($D12, RaidWeekendData!$A$1:$E$51, 5, FALSE), ""))</f>
        <v>12</v>
      </c>
      <c r="N12" s="98">
        <f t="shared" si="1"/>
        <v>0.5</v>
      </c>
      <c r="O12" s="94">
        <f>IF($D12="", "", IFERROR(VLOOKUP($D12, PlayersData!$B$1:$K$51, 10, FALSE), ""))</f>
        <v>55.34</v>
      </c>
      <c r="P12" s="98">
        <f t="shared" si="2"/>
        <v>0.55000000000000004</v>
      </c>
      <c r="Q12" s="99">
        <f t="shared" si="3"/>
        <v>1.1800000000000002</v>
      </c>
      <c r="R12" s="99">
        <f>IF($D12="", "0", IFERROR(VLOOKUP($D12, CWL!$A$1:$BG$51, 59, FALSE), "0"))</f>
        <v>6.52</v>
      </c>
      <c r="S12" s="113">
        <f t="shared" si="4"/>
        <v>7.6999999999999993</v>
      </c>
      <c r="T12" s="114">
        <f>IF($S12=0, "", _xlfn.RANK.EQ($S12, $S$2:$S$200, 0) + COUNTIF($S$2:$S12, $S12) - 1)</f>
        <v>9</v>
      </c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7"/>
    </row>
    <row r="13" spans="1:31" x14ac:dyDescent="0.3">
      <c r="A13" s="88" t="str">
        <v>#RVPPV0QV</v>
      </c>
      <c r="B13" s="88" t="str">
        <v>#9Y2JPYR29</v>
      </c>
      <c r="C13" s="88" t="str">
        <v>#29GGRVGC2</v>
      </c>
      <c r="D13" s="89" t="str">
        <v>#RVPPV0QV</v>
      </c>
      <c r="E13" s="89" t="str">
        <f>IF($D13="", "",
    IFERROR(VLOOKUP($D13, PlayersData!$B$1:$K$51, 2, 0),
            IFERROR(VLOOKUP($D13, RegularWars!$A$1:$E$51, 2, 0),
                    IFERROR(VLOOKUP($D13, RaidWeekendData!$A$1:$D$61, 2, 0), ""))))</f>
        <v>Invictus</v>
      </c>
      <c r="F13" s="89" t="str">
        <f>IF($D13="", "",
    IFERROR(VLOOKUP($D13, PlayersData!$B$1:$K$51, 3, 0),
            IFERROR(VLOOKUP($D13, RegularWars!$A$1:$E$51, 4, 0),
                    IFERROR(VLOOKUP($D13, RaidWeekendData!$A$1:$D$61, 3, 0), ""))))</f>
        <v>elder</v>
      </c>
      <c r="G13" s="89">
        <f>IF($D13="","",
IFERROR(VLOOKUP($D13,PlayersData!$B$1:$K$51,4,0),
IFERROR(VLOOKUP($D13,RegularWars!$A$1:$E$51,3,0),"")))</f>
        <v>15</v>
      </c>
      <c r="H13" s="90" t="str">
        <f>IF($D13="","",IF(
ISNUMBER(MATCH($D13,PlayersData!$B13:$B62,0)),"Active",
IFERROR(VLOOKUP($D13,RaidWeekendData!$A$1:$D$61,4,0),
IFERROR(VLOOKUP($D13,RegularWars!$A$1:$E$51,5,0),"")
)))</f>
        <v>Active</v>
      </c>
      <c r="I13" s="94">
        <f>IF($D13="", "", IFERROR(VLOOKUP($D13, RegularWars!$A$1:$H$51, 6, FALSE), ""))</f>
        <v>5</v>
      </c>
      <c r="J13" s="94">
        <f>IF($D13="", "", IFERROR(VLOOKUP($D13, RegularWars!$A$1:$H$51, 7, FALSE), ""))</f>
        <v>6</v>
      </c>
      <c r="K13" s="94">
        <f>IF($D13="", "", IFERROR(VLOOKUP($D13, RegularWars!$A$1:$H$51, 8, FALSE), ""))</f>
        <v>18</v>
      </c>
      <c r="L13" s="98">
        <f t="shared" si="0"/>
        <v>0.15</v>
      </c>
      <c r="M13" s="94">
        <f>IF($D13="", "", IFERROR(VLOOKUP($D13, RaidWeekendData!$A$1:$E$51, 5, FALSE), ""))</f>
        <v>12</v>
      </c>
      <c r="N13" s="98">
        <f t="shared" si="1"/>
        <v>0.5</v>
      </c>
      <c r="O13" s="94">
        <f>IF($D13="", "", IFERROR(VLOOKUP($D13, PlayersData!$B$1:$K$51, 10, FALSE), ""))</f>
        <v>100</v>
      </c>
      <c r="P13" s="98">
        <f t="shared" si="2"/>
        <v>1</v>
      </c>
      <c r="Q13" s="99">
        <f t="shared" si="3"/>
        <v>1.65</v>
      </c>
      <c r="R13" s="99">
        <f>IF($D13="", "0", IFERROR(VLOOKUP($D13, CWL!$A$1:$BG$51, 59, FALSE), "0"))</f>
        <v>6.1099999999999994</v>
      </c>
      <c r="S13" s="113">
        <f t="shared" si="4"/>
        <v>7.76</v>
      </c>
      <c r="T13" s="114">
        <f>IF($S13=0, "", _xlfn.RANK.EQ($S13, $S$2:$S$200, 0) + COUNTIF($S$2:$S13, $S13) - 1)</f>
        <v>7</v>
      </c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</row>
    <row r="14" spans="1:31" x14ac:dyDescent="0.3">
      <c r="A14" s="88" t="str">
        <v>#9Y2JPYR29</v>
      </c>
      <c r="B14" s="88" t="str">
        <v>#29GGRVGC2</v>
      </c>
      <c r="C14" s="88" t="str">
        <v>#PPQR2YQJC</v>
      </c>
      <c r="D14" s="89" t="str">
        <v>#9Y2JPYR29</v>
      </c>
      <c r="E14" s="89" t="str">
        <f>IF($D14="", "",
    IFERROR(VLOOKUP($D14, PlayersData!$B$1:$K$51, 2, 0),
            IFERROR(VLOOKUP($D14, RegularWars!$A$1:$E$51, 2, 0),
                    IFERROR(VLOOKUP($D14, RaidWeekendData!$A$1:$D$61, 2, 0), ""))))</f>
        <v>Iron mann</v>
      </c>
      <c r="F14" s="89" t="str">
        <f>IF($D14="", "",
    IFERROR(VLOOKUP($D14, PlayersData!$B$1:$K$51, 3, 0),
            IFERROR(VLOOKUP($D14, RegularWars!$A$1:$E$51, 4, 0),
                    IFERROR(VLOOKUP($D14, RaidWeekendData!$A$1:$D$61, 3, 0), ""))))</f>
        <v>elder</v>
      </c>
      <c r="G14" s="89">
        <f>IF($D14="","",
IFERROR(VLOOKUP($D14,PlayersData!$B$1:$K$51,4,0),
IFERROR(VLOOKUP($D14,RegularWars!$A$1:$E$51,3,0),"")))</f>
        <v>15</v>
      </c>
      <c r="H14" s="90" t="str">
        <f>IF($D14="","",IF(
ISNUMBER(MATCH($D14,PlayersData!$B14:$B63,0)),"Active",
IFERROR(VLOOKUP($D14,RaidWeekendData!$A$1:$D$61,4,0),
IFERROR(VLOOKUP($D14,RegularWars!$A$1:$E$51,5,0),"")
)))</f>
        <v>Active</v>
      </c>
      <c r="I14" s="94">
        <f>IF($D14="", "", IFERROR(VLOOKUP($D14, RegularWars!$A$1:$H$51, 6, FALSE), ""))</f>
        <v>5</v>
      </c>
      <c r="J14" s="94">
        <f>IF($D14="", "", IFERROR(VLOOKUP($D14, RegularWars!$A$1:$H$51, 7, FALSE), ""))</f>
        <v>9</v>
      </c>
      <c r="K14" s="94">
        <f>IF($D14="", "", IFERROR(VLOOKUP($D14, RegularWars!$A$1:$H$51, 8, FALSE), ""))</f>
        <v>27</v>
      </c>
      <c r="L14" s="98">
        <f t="shared" si="0"/>
        <v>0.2</v>
      </c>
      <c r="M14" s="94">
        <f>IF($D14="", "", IFERROR(VLOOKUP($D14, RaidWeekendData!$A$1:$E$51, 5, FALSE), ""))</f>
        <v>12</v>
      </c>
      <c r="N14" s="98">
        <f t="shared" si="1"/>
        <v>0.5</v>
      </c>
      <c r="O14" s="94">
        <f>IF($D14="", "", IFERROR(VLOOKUP($D14, PlayersData!$B$1:$K$51, 10, FALSE), ""))</f>
        <v>100</v>
      </c>
      <c r="P14" s="98">
        <f t="shared" si="2"/>
        <v>1</v>
      </c>
      <c r="Q14" s="99">
        <f t="shared" si="3"/>
        <v>1.7</v>
      </c>
      <c r="R14" s="99">
        <f>IF($D14="", "0", IFERROR(VLOOKUP($D14, CWL!$A$1:$BG$51, 59, FALSE), "0"))</f>
        <v>6.15</v>
      </c>
      <c r="S14" s="113">
        <f t="shared" si="4"/>
        <v>7.8500000000000005</v>
      </c>
      <c r="T14" s="114">
        <f>IF($S14=0, "", _xlfn.RANK.EQ($S14, $S$2:$S$200, 0) + COUNTIF($S$2:$S14, $S14) - 1)</f>
        <v>5</v>
      </c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</row>
    <row r="15" spans="1:31" x14ac:dyDescent="0.3">
      <c r="A15" s="88" t="str">
        <v>#29GGRVGC2</v>
      </c>
      <c r="B15" s="88" t="str">
        <v>#PPQR2YQJC</v>
      </c>
      <c r="C15" s="88" t="str">
        <v>#2LRPC8U0Q</v>
      </c>
      <c r="D15" s="89" t="str">
        <v>#29GGRVGC2</v>
      </c>
      <c r="E15" s="89" t="str">
        <f>IF($D15="", "",
    IFERROR(VLOOKUP($D15, PlayersData!$B$1:$K$51, 2, 0),
            IFERROR(VLOOKUP($D15, RegularWars!$A$1:$E$51, 2, 0),
                    IFERROR(VLOOKUP($D15, RaidWeekendData!$A$1:$D$61, 2, 0), ""))))</f>
        <v>MASTER MAYANK</v>
      </c>
      <c r="F15" s="89" t="str">
        <f>IF($D15="", "",
    IFERROR(VLOOKUP($D15, PlayersData!$B$1:$K$51, 3, 0),
            IFERROR(VLOOKUP($D15, RegularWars!$A$1:$E$51, 4, 0),
                    IFERROR(VLOOKUP($D15, RaidWeekendData!$A$1:$D$61, 3, 0), ""))))</f>
        <v>coLeader</v>
      </c>
      <c r="G15" s="89">
        <f>IF($D15="","",
IFERROR(VLOOKUP($D15,PlayersData!$B$1:$K$51,4,0),
IFERROR(VLOOKUP($D15,RegularWars!$A$1:$E$51,3,0),"")))</f>
        <v>15</v>
      </c>
      <c r="H15" s="90" t="str">
        <f>IF($D15="","",IF(
ISNUMBER(MATCH($D15,PlayersData!$B15:$B64,0)),"Active",
IFERROR(VLOOKUP($D15,RaidWeekendData!$A$1:$D$61,4,0),
IFERROR(VLOOKUP($D15,RegularWars!$A$1:$E$51,5,0),"")
)))</f>
        <v>Active</v>
      </c>
      <c r="I15" s="94">
        <f>IF($D15="", "", IFERROR(VLOOKUP($D15, RegularWars!$A$1:$H$51, 6, FALSE), ""))</f>
        <v>5</v>
      </c>
      <c r="J15" s="94">
        <f>IF($D15="", "", IFERROR(VLOOKUP($D15, RegularWars!$A$1:$H$51, 7, FALSE), ""))</f>
        <v>4</v>
      </c>
      <c r="K15" s="94">
        <f>IF($D15="", "", IFERROR(VLOOKUP($D15, RegularWars!$A$1:$H$51, 8, FALSE), ""))</f>
        <v>10</v>
      </c>
      <c r="L15" s="98">
        <f t="shared" si="0"/>
        <v>0.11</v>
      </c>
      <c r="M15" s="94">
        <f>IF($D15="", "", IFERROR(VLOOKUP($D15, RaidWeekendData!$A$1:$E$51, 5, FALSE), ""))</f>
        <v>12</v>
      </c>
      <c r="N15" s="98">
        <f t="shared" si="1"/>
        <v>0.5</v>
      </c>
      <c r="O15" s="94">
        <f>IF($D15="", "", IFERROR(VLOOKUP($D15, PlayersData!$B$1:$K$51, 10, FALSE), ""))</f>
        <v>0</v>
      </c>
      <c r="P15" s="98">
        <f t="shared" si="2"/>
        <v>0</v>
      </c>
      <c r="Q15" s="99">
        <f t="shared" si="3"/>
        <v>0.61</v>
      </c>
      <c r="R15" s="99">
        <f>IF($D15="", "0", IFERROR(VLOOKUP($D15, CWL!$A$1:$BG$51, 59, FALSE), "0"))</f>
        <v>6.2700000000000005</v>
      </c>
      <c r="S15" s="113">
        <f t="shared" si="4"/>
        <v>6.8800000000000008</v>
      </c>
      <c r="T15" s="114">
        <f>IF($S15=0, "", _xlfn.RANK.EQ($S15, $S$2:$S$200, 0) + COUNTIF($S$2:$S15, $S15) - 1)</f>
        <v>19</v>
      </c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</row>
    <row r="16" spans="1:31" x14ac:dyDescent="0.3">
      <c r="A16" s="88" t="str">
        <v>#PPQR2YQJC</v>
      </c>
      <c r="B16" s="88" t="str">
        <v>#2LRPC8U0Q</v>
      </c>
      <c r="C16" s="88" t="str">
        <v>#LVLVCU0JP</v>
      </c>
      <c r="D16" s="89" t="str">
        <v>#PPQR2YQJC</v>
      </c>
      <c r="E16" s="89" t="str">
        <f>IF($D16="", "",
    IFERROR(VLOOKUP($D16, PlayersData!$B$1:$K$51, 2, 0),
            IFERROR(VLOOKUP($D16, RegularWars!$A$1:$E$51, 2, 0),
                    IFERROR(VLOOKUP($D16, RaidWeekendData!$A$1:$D$61, 2, 0), ""))))</f>
        <v>MASTER MAYANK 3</v>
      </c>
      <c r="F16" s="89" t="str">
        <f>IF($D16="", "",
    IFERROR(VLOOKUP($D16, PlayersData!$B$1:$K$51, 3, 0),
            IFERROR(VLOOKUP($D16, RegularWars!$A$1:$E$51, 4, 0),
                    IFERROR(VLOOKUP($D16, RaidWeekendData!$A$1:$D$61, 3, 0), ""))))</f>
        <v>member</v>
      </c>
      <c r="G16" s="89">
        <f>IF($D16="","",
IFERROR(VLOOKUP($D16,PlayersData!$B$1:$K$51,4,0),
IFERROR(VLOOKUP($D16,RegularWars!$A$1:$E$51,3,0),"")))</f>
        <v>14</v>
      </c>
      <c r="H16" s="90" t="str">
        <f>IF($D16="","",IF(
ISNUMBER(MATCH($D16,PlayersData!$B16:$B65,0)),"Active",
IFERROR(VLOOKUP($D16,RaidWeekendData!$A$1:$D$61,4,0),
IFERROR(VLOOKUP($D16,RegularWars!$A$1:$E$51,5,0),"")
)))</f>
        <v>Active</v>
      </c>
      <c r="I16" s="94">
        <f>IF($D16="", "", IFERROR(VLOOKUP($D16, RegularWars!$A$1:$H$51, 6, FALSE), ""))</f>
        <v>3</v>
      </c>
      <c r="J16" s="94">
        <f>IF($D16="", "", IFERROR(VLOOKUP($D16, RegularWars!$A$1:$H$51, 7, FALSE), ""))</f>
        <v>6</v>
      </c>
      <c r="K16" s="94">
        <f>IF($D16="", "", IFERROR(VLOOKUP($D16, RegularWars!$A$1:$H$51, 8, FALSE), ""))</f>
        <v>10</v>
      </c>
      <c r="L16" s="98">
        <f t="shared" si="0"/>
        <v>0.1</v>
      </c>
      <c r="M16" s="94">
        <f>IF($D16="", "", IFERROR(VLOOKUP($D16, RaidWeekendData!$A$1:$E$51, 5, FALSE), ""))</f>
        <v>6</v>
      </c>
      <c r="N16" s="98">
        <f t="shared" si="1"/>
        <v>0.25</v>
      </c>
      <c r="O16" s="94">
        <f>IF($D16="", "", IFERROR(VLOOKUP($D16, PlayersData!$B$1:$K$51, 10, FALSE), ""))</f>
        <v>100</v>
      </c>
      <c r="P16" s="98">
        <f t="shared" si="2"/>
        <v>1</v>
      </c>
      <c r="Q16" s="99">
        <f t="shared" si="3"/>
        <v>1.35</v>
      </c>
      <c r="R16" s="99" t="str">
        <f>IF($D16="", "0", IFERROR(VLOOKUP($D16, CWL!$A$1:$BG$51, 59, FALSE), "0"))</f>
        <v>0</v>
      </c>
      <c r="S16" s="113">
        <f t="shared" si="4"/>
        <v>1.35</v>
      </c>
      <c r="T16" s="114">
        <f>IF($S16=0, "", _xlfn.RANK.EQ($S16, $S$2:$S$200, 0) + COUNTIF($S$2:$S16, $S16) - 1)</f>
        <v>32</v>
      </c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</row>
    <row r="17" spans="1:31" x14ac:dyDescent="0.3">
      <c r="A17" s="88" t="str">
        <v>#2LRPC8U0Q</v>
      </c>
      <c r="B17" s="88" t="str">
        <v>#LVLVCU0JP</v>
      </c>
      <c r="C17" s="88" t="str">
        <v>#PV2VY8U8Y</v>
      </c>
      <c r="D17" s="89" t="str">
        <v>#2LRPC8U0Q</v>
      </c>
      <c r="E17" s="89" t="str">
        <f>IF($D17="", "",
    IFERROR(VLOOKUP($D17, PlayersData!$B$1:$K$51, 2, 0),
            IFERROR(VLOOKUP($D17, RegularWars!$A$1:$E$51, 2, 0),
                    IFERROR(VLOOKUP($D17, RaidWeekendData!$A$1:$D$61, 2, 0), ""))))</f>
        <v>MaTiaS</v>
      </c>
      <c r="F17" s="89" t="str">
        <f>IF($D17="", "",
    IFERROR(VLOOKUP($D17, PlayersData!$B$1:$K$51, 3, 0),
            IFERROR(VLOOKUP($D17, RegularWars!$A$1:$E$51, 4, 0),
                    IFERROR(VLOOKUP($D17, RaidWeekendData!$A$1:$D$61, 3, 0), ""))))</f>
        <v>leader</v>
      </c>
      <c r="G17" s="89">
        <f>IF($D17="","",
IFERROR(VLOOKUP($D17,PlayersData!$B$1:$K$51,4,0),
IFERROR(VLOOKUP($D17,RegularWars!$A$1:$E$51,3,0),"")))</f>
        <v>16</v>
      </c>
      <c r="H17" s="90" t="str">
        <f>IF($D17="","",IF(
ISNUMBER(MATCH($D17,PlayersData!$B17:$B66,0)),"Active",
IFERROR(VLOOKUP($D17,RaidWeekendData!$A$1:$D$61,4,0),
IFERROR(VLOOKUP($D17,RegularWars!$A$1:$E$51,5,0),"")
)))</f>
        <v>Active</v>
      </c>
      <c r="I17" s="94">
        <f>IF($D17="", "", IFERROR(VLOOKUP($D17, RegularWars!$A$1:$H$51, 6, FALSE), ""))</f>
        <v>5</v>
      </c>
      <c r="J17" s="94">
        <f>IF($D17="", "", IFERROR(VLOOKUP($D17, RegularWars!$A$1:$H$51, 7, FALSE), ""))</f>
        <v>9</v>
      </c>
      <c r="K17" s="94">
        <f>IF($D17="", "", IFERROR(VLOOKUP($D17, RegularWars!$A$1:$H$51, 8, FALSE), ""))</f>
        <v>23</v>
      </c>
      <c r="L17" s="98">
        <f t="shared" si="0"/>
        <v>0.19</v>
      </c>
      <c r="M17" s="94">
        <f>IF($D17="", "", IFERROR(VLOOKUP($D17, RaidWeekendData!$A$1:$E$51, 5, FALSE), ""))</f>
        <v>12</v>
      </c>
      <c r="N17" s="98">
        <f t="shared" si="1"/>
        <v>0.5</v>
      </c>
      <c r="O17" s="94">
        <f>IF($D17="", "", IFERROR(VLOOKUP($D17, PlayersData!$B$1:$K$51, 10, FALSE), ""))</f>
        <v>67.569999999999993</v>
      </c>
      <c r="P17" s="98">
        <f t="shared" si="2"/>
        <v>0.68</v>
      </c>
      <c r="Q17" s="99">
        <f t="shared" si="3"/>
        <v>1.37</v>
      </c>
      <c r="R17" s="99">
        <f>IF($D17="", "0", IFERROR(VLOOKUP($D17, CWL!$A$1:$BG$51, 59, FALSE), "0"))</f>
        <v>6.63</v>
      </c>
      <c r="S17" s="113">
        <f t="shared" si="4"/>
        <v>8</v>
      </c>
      <c r="T17" s="114">
        <f>IF($S17=0, "", _xlfn.RANK.EQ($S17, $S$2:$S$200, 0) + COUNTIF($S$2:$S17, $S17) - 1)</f>
        <v>4</v>
      </c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</row>
    <row r="18" spans="1:31" x14ac:dyDescent="0.3">
      <c r="A18" s="88" t="str">
        <v>#LVLVCU0JP</v>
      </c>
      <c r="B18" s="88" t="str">
        <v>#PV2VY8U8Y</v>
      </c>
      <c r="C18" s="88" t="str">
        <v>#PY2LYC8RQ</v>
      </c>
      <c r="D18" s="89" t="str">
        <v>#LVLVCU0JP</v>
      </c>
      <c r="E18" s="89" t="str">
        <f>IF($D18="", "",
    IFERROR(VLOOKUP($D18, PlayersData!$B$1:$K$51, 2, 0),
            IFERROR(VLOOKUP($D18, RegularWars!$A$1:$E$51, 2, 0),
                    IFERROR(VLOOKUP($D18, RaidWeekendData!$A$1:$D$61, 2, 0), ""))))</f>
        <v>New Gabber Boy</v>
      </c>
      <c r="F18" s="89" t="str">
        <f>IF($D18="", "",
    IFERROR(VLOOKUP($D18, PlayersData!$B$1:$K$51, 3, 0),
            IFERROR(VLOOKUP($D18, RegularWars!$A$1:$E$51, 4, 0),
                    IFERROR(VLOOKUP($D18, RaidWeekendData!$A$1:$D$61, 3, 0), ""))))</f>
        <v>elder</v>
      </c>
      <c r="G18" s="89">
        <f>IF($D18="","",
IFERROR(VLOOKUP($D18,PlayersData!$B$1:$K$51,4,0),
IFERROR(VLOOKUP($D18,RegularWars!$A$1:$E$51,3,0),"")))</f>
        <v>15</v>
      </c>
      <c r="H18" s="90" t="str">
        <f>IF($D18="","",IF(
ISNUMBER(MATCH($D18,PlayersData!$B18:$B67,0)),"Active",
IFERROR(VLOOKUP($D18,RaidWeekendData!$A$1:$D$61,4,0),
IFERROR(VLOOKUP($D18,RegularWars!$A$1:$E$51,5,0),"")
)))</f>
        <v>Active</v>
      </c>
      <c r="I18" s="94">
        <f>IF($D18="", "", IFERROR(VLOOKUP($D18, RegularWars!$A$1:$H$51, 6, FALSE), ""))</f>
        <v>5</v>
      </c>
      <c r="J18" s="94">
        <f>IF($D18="", "", IFERROR(VLOOKUP($D18, RegularWars!$A$1:$H$51, 7, FALSE), ""))</f>
        <v>7</v>
      </c>
      <c r="K18" s="94">
        <f>IF($D18="", "", IFERROR(VLOOKUP($D18, RegularWars!$A$1:$H$51, 8, FALSE), ""))</f>
        <v>19</v>
      </c>
      <c r="L18" s="98">
        <f t="shared" si="0"/>
        <v>0.16</v>
      </c>
      <c r="M18" s="94">
        <f>IF($D18="", "", IFERROR(VLOOKUP($D18, RaidWeekendData!$A$1:$E$51, 5, FALSE), ""))</f>
        <v>12</v>
      </c>
      <c r="N18" s="98">
        <f t="shared" si="1"/>
        <v>0.5</v>
      </c>
      <c r="O18" s="94">
        <f>IF($D18="", "", IFERROR(VLOOKUP($D18, PlayersData!$B$1:$K$51, 10, FALSE), ""))</f>
        <v>27.39</v>
      </c>
      <c r="P18" s="98">
        <f t="shared" si="2"/>
        <v>0.27</v>
      </c>
      <c r="Q18" s="99">
        <f t="shared" si="3"/>
        <v>0.93</v>
      </c>
      <c r="R18" s="99">
        <f>IF($D18="", "0", IFERROR(VLOOKUP($D18, CWL!$A$1:$BG$51, 59, FALSE), "0"))</f>
        <v>6.2700000000000005</v>
      </c>
      <c r="S18" s="113">
        <f t="shared" si="4"/>
        <v>7.2</v>
      </c>
      <c r="T18" s="114">
        <f>IF($S18=0, "", _xlfn.RANK.EQ($S18, $S$2:$S$200, 0) + COUNTIF($S$2:$S18, $S18) - 1)</f>
        <v>15</v>
      </c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</row>
    <row r="19" spans="1:31" x14ac:dyDescent="0.3">
      <c r="A19" s="88" t="str">
        <v>#PV2VY8U8Y</v>
      </c>
      <c r="B19" s="88" t="str">
        <v>#PY2LYC8RQ</v>
      </c>
      <c r="C19" s="88" t="str">
        <v>#P0QYRL09V</v>
      </c>
      <c r="D19" s="89" t="str">
        <v>#PV2VY8U8Y</v>
      </c>
      <c r="E19" s="89" t="str">
        <f>IF($D19="", "",
    IFERROR(VLOOKUP($D19, PlayersData!$B$1:$K$51, 2, 0),
            IFERROR(VLOOKUP($D19, RegularWars!$A$1:$E$51, 2, 0),
                    IFERROR(VLOOKUP($D19, RaidWeekendData!$A$1:$D$61, 2, 0), ""))))</f>
        <v>Prince</v>
      </c>
      <c r="F19" s="89" t="str">
        <f>IF($D19="", "",
    IFERROR(VLOOKUP($D19, PlayersData!$B$1:$K$51, 3, 0),
            IFERROR(VLOOKUP($D19, RegularWars!$A$1:$E$51, 4, 0),
                    IFERROR(VLOOKUP($D19, RaidWeekendData!$A$1:$D$61, 3, 0), ""))))</f>
        <v>elder</v>
      </c>
      <c r="G19" s="89">
        <f>IF($D19="","",
IFERROR(VLOOKUP($D19,PlayersData!$B$1:$K$51,4,0),
IFERROR(VLOOKUP($D19,RegularWars!$A$1:$E$51,3,0),"")))</f>
        <v>16</v>
      </c>
      <c r="H19" s="90" t="str">
        <f>IF($D19="","",IF(
ISNUMBER(MATCH($D19,PlayersData!$B19:$B68,0)),"Active",
IFERROR(VLOOKUP($D19,RaidWeekendData!$A$1:$D$61,4,0),
IFERROR(VLOOKUP($D19,RegularWars!$A$1:$E$51,5,0),"")
)))</f>
        <v>Active</v>
      </c>
      <c r="I19" s="94">
        <f>IF($D19="", "", IFERROR(VLOOKUP($D19, RegularWars!$A$1:$H$51, 6, FALSE), ""))</f>
        <v>5</v>
      </c>
      <c r="J19" s="94">
        <f>IF($D19="", "", IFERROR(VLOOKUP($D19, RegularWars!$A$1:$H$51, 7, FALSE), ""))</f>
        <v>10</v>
      </c>
      <c r="K19" s="94">
        <f>IF($D19="", "", IFERROR(VLOOKUP($D19, RegularWars!$A$1:$H$51, 8, FALSE), ""))</f>
        <v>22</v>
      </c>
      <c r="L19" s="98">
        <f t="shared" si="0"/>
        <v>0.19</v>
      </c>
      <c r="M19" s="94">
        <f>IF($D19="", "", IFERROR(VLOOKUP($D19, RaidWeekendData!$A$1:$E$51, 5, FALSE), ""))</f>
        <v>12</v>
      </c>
      <c r="N19" s="98">
        <f t="shared" si="1"/>
        <v>0.5</v>
      </c>
      <c r="O19" s="94">
        <f>IF($D19="", "", IFERROR(VLOOKUP($D19, PlayersData!$B$1:$K$51, 10, FALSE), ""))</f>
        <v>89</v>
      </c>
      <c r="P19" s="98">
        <f t="shared" si="2"/>
        <v>0.89</v>
      </c>
      <c r="Q19" s="99">
        <f t="shared" si="3"/>
        <v>1.58</v>
      </c>
      <c r="R19" s="99">
        <f>IF($D19="", "0", IFERROR(VLOOKUP($D19, CWL!$A$1:$BG$51, 59, FALSE), "0"))</f>
        <v>5.91</v>
      </c>
      <c r="S19" s="113">
        <f t="shared" si="4"/>
        <v>7.49</v>
      </c>
      <c r="T19" s="114">
        <f>IF($S19=0, "", _xlfn.RANK.EQ($S19, $S$2:$S$200, 0) + COUNTIF($S$2:$S19, $S19) - 1)</f>
        <v>12</v>
      </c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</row>
    <row r="20" spans="1:31" x14ac:dyDescent="0.3">
      <c r="A20" s="88" t="str">
        <v>#PY2LYC8RQ</v>
      </c>
      <c r="B20" s="88" t="str">
        <v>#P0QYRL09V</v>
      </c>
      <c r="C20" s="88" t="str">
        <v>#8LRURLP</v>
      </c>
      <c r="D20" s="89" t="str">
        <v>#PY2LYC8RQ</v>
      </c>
      <c r="E20" s="89" t="str">
        <f>IF($D20="", "",
    IFERROR(VLOOKUP($D20, PlayersData!$B$1:$K$51, 2, 0),
            IFERROR(VLOOKUP($D20, RegularWars!$A$1:$E$51, 2, 0),
                    IFERROR(VLOOKUP($D20, RaidWeekendData!$A$1:$D$61, 2, 0), ""))))</f>
        <v>Rao RAHUL Yadav</v>
      </c>
      <c r="F20" s="89" t="str">
        <f>IF($D20="", "",
    IFERROR(VLOOKUP($D20, PlayersData!$B$1:$K$51, 3, 0),
            IFERROR(VLOOKUP($D20, RegularWars!$A$1:$E$51, 4, 0),
                    IFERROR(VLOOKUP($D20, RaidWeekendData!$A$1:$D$61, 3, 0), ""))))</f>
        <v>elder</v>
      </c>
      <c r="G20" s="89">
        <f>IF($D20="","",
IFERROR(VLOOKUP($D20,PlayersData!$B$1:$K$51,4,0),
IFERROR(VLOOKUP($D20,RegularWars!$A$1:$E$51,3,0),"")))</f>
        <v>15</v>
      </c>
      <c r="H20" s="90" t="str">
        <f>IF($D20="","",IF(
ISNUMBER(MATCH($D20,PlayersData!$B20:$B69,0)),"Active",
IFERROR(VLOOKUP($D20,RaidWeekendData!$A$1:$D$61,4,0),
IFERROR(VLOOKUP($D20,RegularWars!$A$1:$E$51,5,0),"")
)))</f>
        <v>Active</v>
      </c>
      <c r="I20" s="94">
        <f>IF($D20="", "", IFERROR(VLOOKUP($D20, RegularWars!$A$1:$H$51, 6, FALSE), ""))</f>
        <v>5</v>
      </c>
      <c r="J20" s="94">
        <f>IF($D20="", "", IFERROR(VLOOKUP($D20, RegularWars!$A$1:$H$51, 7, FALSE), ""))</f>
        <v>8</v>
      </c>
      <c r="K20" s="94">
        <f>IF($D20="", "", IFERROR(VLOOKUP($D20, RegularWars!$A$1:$H$51, 8, FALSE), ""))</f>
        <v>22</v>
      </c>
      <c r="L20" s="98">
        <f t="shared" si="0"/>
        <v>0.18</v>
      </c>
      <c r="M20" s="94">
        <f>IF($D20="", "", IFERROR(VLOOKUP($D20, RaidWeekendData!$A$1:$E$51, 5, FALSE), ""))</f>
        <v>12</v>
      </c>
      <c r="N20" s="98">
        <f t="shared" si="1"/>
        <v>0.5</v>
      </c>
      <c r="O20" s="94">
        <f>IF($D20="", "", IFERROR(VLOOKUP($D20, PlayersData!$B$1:$K$51, 10, FALSE), ""))</f>
        <v>2.21</v>
      </c>
      <c r="P20" s="98">
        <f t="shared" si="2"/>
        <v>0.02</v>
      </c>
      <c r="Q20" s="99">
        <f t="shared" si="3"/>
        <v>0.7</v>
      </c>
      <c r="R20" s="99">
        <f>IF($D20="", "0", IFERROR(VLOOKUP($D20, CWL!$A$1:$BG$51, 59, FALSE), "0"))</f>
        <v>6.07</v>
      </c>
      <c r="S20" s="113">
        <f t="shared" si="4"/>
        <v>6.7700000000000005</v>
      </c>
      <c r="T20" s="114">
        <f>IF($S20=0, "", _xlfn.RANK.EQ($S20, $S$2:$S$200, 0) + COUNTIF($S$2:$S20, $S20) - 1)</f>
        <v>21</v>
      </c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</row>
    <row r="21" spans="1:31" x14ac:dyDescent="0.3">
      <c r="A21" s="88" t="str">
        <v>#P0QYRL09V</v>
      </c>
      <c r="B21" s="88" t="str">
        <v>#8LRURLP</v>
      </c>
      <c r="C21" s="88" t="str">
        <v>#LC2QRQ88G</v>
      </c>
      <c r="D21" s="89" t="str">
        <v>#P0QYRL09V</v>
      </c>
      <c r="E21" s="89" t="str">
        <f>IF($D21="", "",
    IFERROR(VLOOKUP($D21, PlayersData!$B$1:$K$51, 2, 0),
            IFERROR(VLOOKUP($D21, RegularWars!$A$1:$E$51, 2, 0),
                    IFERROR(VLOOKUP($D21, RaidWeekendData!$A$1:$D$61, 2, 0), ""))))</f>
        <v>RDX</v>
      </c>
      <c r="F21" s="89" t="str">
        <f>IF($D21="", "",
    IFERROR(VLOOKUP($D21, PlayersData!$B$1:$K$51, 3, 0),
            IFERROR(VLOOKUP($D21, RegularWars!$A$1:$E$51, 4, 0),
                    IFERROR(VLOOKUP($D21, RaidWeekendData!$A$1:$D$61, 3, 0), ""))))</f>
        <v>member</v>
      </c>
      <c r="G21" s="89">
        <f>IF($D21="","",
IFERROR(VLOOKUP($D21,PlayersData!$B$1:$K$51,4,0),
IFERROR(VLOOKUP($D21,RegularWars!$A$1:$E$51,3,0),"")))</f>
        <v>14</v>
      </c>
      <c r="H21" s="90" t="str">
        <f>IF($D21="","",IF(
ISNUMBER(MATCH($D21,PlayersData!$B21:$B70,0)),"Active",
IFERROR(VLOOKUP($D21,RaidWeekendData!$A$1:$D$61,4,0),
IFERROR(VLOOKUP($D21,RegularWars!$A$1:$E$51,5,0),"")
)))</f>
        <v>Active</v>
      </c>
      <c r="I21" s="94">
        <f>IF($D21="", "", IFERROR(VLOOKUP($D21, RegularWars!$A$1:$H$51, 6, FALSE), ""))</f>
        <v>5</v>
      </c>
      <c r="J21" s="94">
        <f>IF($D21="", "", IFERROR(VLOOKUP($D21, RegularWars!$A$1:$H$51, 7, FALSE), ""))</f>
        <v>10</v>
      </c>
      <c r="K21" s="94">
        <f>IF($D21="", "", IFERROR(VLOOKUP($D21, RegularWars!$A$1:$H$51, 8, FALSE), ""))</f>
        <v>24</v>
      </c>
      <c r="L21" s="98">
        <f t="shared" si="0"/>
        <v>0.2</v>
      </c>
      <c r="M21" s="94">
        <f>IF($D21="", "", IFERROR(VLOOKUP($D21, RaidWeekendData!$A$1:$E$51, 5, FALSE), ""))</f>
        <v>12</v>
      </c>
      <c r="N21" s="98">
        <f t="shared" si="1"/>
        <v>0.5</v>
      </c>
      <c r="O21" s="94">
        <f>IF($D21="", "", IFERROR(VLOOKUP($D21, PlayersData!$B$1:$K$51, 10, FALSE), ""))</f>
        <v>100</v>
      </c>
      <c r="P21" s="98">
        <f t="shared" si="2"/>
        <v>1</v>
      </c>
      <c r="Q21" s="99">
        <f t="shared" si="3"/>
        <v>1.7</v>
      </c>
      <c r="R21" s="99">
        <f>IF($D21="", "0", IFERROR(VLOOKUP($D21, CWL!$A$1:$BG$51, 59, FALSE), "0"))</f>
        <v>6.37</v>
      </c>
      <c r="S21" s="113">
        <f t="shared" si="4"/>
        <v>8.07</v>
      </c>
      <c r="T21" s="114">
        <f>IF($S21=0, "", _xlfn.RANK.EQ($S21, $S$2:$S$200, 0) + COUNTIF($S$2:$S21, $S21) - 1)</f>
        <v>3</v>
      </c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</row>
    <row r="22" spans="1:31" x14ac:dyDescent="0.3">
      <c r="A22" s="88" t="str">
        <v>#8LRURLP</v>
      </c>
      <c r="B22" s="88" t="str">
        <v>#LC2QRQ88G</v>
      </c>
      <c r="C22" s="88" t="str">
        <v>#LV9QL9C0Y</v>
      </c>
      <c r="D22" s="89" t="str">
        <v>#8LRURLP</v>
      </c>
      <c r="E22" s="89" t="str">
        <f>IF($D22="", "",
    IFERROR(VLOOKUP($D22, PlayersData!$B$1:$K$51, 2, 0),
            IFERROR(VLOOKUP($D22, RegularWars!$A$1:$E$51, 2, 0),
                    IFERROR(VLOOKUP($D22, RaidWeekendData!$A$1:$D$61, 2, 0), ""))))</f>
        <v>rishi</v>
      </c>
      <c r="F22" s="89" t="str">
        <f>IF($D22="", "",
    IFERROR(VLOOKUP($D22, PlayersData!$B$1:$K$51, 3, 0),
            IFERROR(VLOOKUP($D22, RegularWars!$A$1:$E$51, 4, 0),
                    IFERROR(VLOOKUP($D22, RaidWeekendData!$A$1:$D$61, 3, 0), ""))))</f>
        <v>coLeader</v>
      </c>
      <c r="G22" s="89">
        <f>IF($D22="","",
IFERROR(VLOOKUP($D22,PlayersData!$B$1:$K$51,4,0),
IFERROR(VLOOKUP($D22,RegularWars!$A$1:$E$51,3,0),"")))</f>
        <v>16</v>
      </c>
      <c r="H22" s="90" t="str">
        <f>IF($D22="","",IF(
ISNUMBER(MATCH($D22,PlayersData!$B22:$B71,0)),"Active",
IFERROR(VLOOKUP($D22,RaidWeekendData!$A$1:$D$61,4,0),
IFERROR(VLOOKUP($D22,RegularWars!$A$1:$E$51,5,0),"")
)))</f>
        <v>Active</v>
      </c>
      <c r="I22" s="94">
        <f>IF($D22="", "", IFERROR(VLOOKUP($D22, RegularWars!$A$1:$H$51, 6, FALSE), ""))</f>
        <v>5</v>
      </c>
      <c r="J22" s="94">
        <f>IF($D22="", "", IFERROR(VLOOKUP($D22, RegularWars!$A$1:$H$51, 7, FALSE), ""))</f>
        <v>8</v>
      </c>
      <c r="K22" s="94">
        <f>IF($D22="", "", IFERROR(VLOOKUP($D22, RegularWars!$A$1:$H$51, 8, FALSE), ""))</f>
        <v>22</v>
      </c>
      <c r="L22" s="98">
        <f t="shared" si="0"/>
        <v>0.18</v>
      </c>
      <c r="M22" s="94">
        <f>IF($D22="", "", IFERROR(VLOOKUP($D22, RaidWeekendData!$A$1:$E$51, 5, FALSE), ""))</f>
        <v>12</v>
      </c>
      <c r="N22" s="98">
        <f t="shared" si="1"/>
        <v>0.5</v>
      </c>
      <c r="O22" s="94">
        <f>IF($D22="", "", IFERROR(VLOOKUP($D22, PlayersData!$B$1:$K$51, 10, FALSE), ""))</f>
        <v>100</v>
      </c>
      <c r="P22" s="98">
        <f t="shared" si="2"/>
        <v>1</v>
      </c>
      <c r="Q22" s="99">
        <f t="shared" si="3"/>
        <v>1.68</v>
      </c>
      <c r="R22" s="99">
        <f>IF($D22="", "0", IFERROR(VLOOKUP($D22, CWL!$A$1:$BG$51, 59, FALSE), "0"))</f>
        <v>6.64</v>
      </c>
      <c r="S22" s="113">
        <f t="shared" si="4"/>
        <v>8.32</v>
      </c>
      <c r="T22" s="114">
        <f>IF($S22=0, "", _xlfn.RANK.EQ($S22, $S$2:$S$200, 0) + COUNTIF($S$2:$S22, $S22) - 1)</f>
        <v>2</v>
      </c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</row>
    <row r="23" spans="1:31" x14ac:dyDescent="0.3">
      <c r="A23" s="88" t="str">
        <v>#LC2QRQ88G</v>
      </c>
      <c r="B23" s="88" t="str">
        <v>#LV9QL9C0Y</v>
      </c>
      <c r="C23" s="88" t="str">
        <v>#9YQUUVQ2P</v>
      </c>
      <c r="D23" s="89" t="str">
        <v>#LC2QRQ88G</v>
      </c>
      <c r="E23" s="89" t="str">
        <f>IF($D23="", "",
    IFERROR(VLOOKUP($D23, PlayersData!$B$1:$K$51, 2, 0),
            IFERROR(VLOOKUP($D23, RegularWars!$A$1:$E$51, 2, 0),
                    IFERROR(VLOOKUP($D23, RaidWeekendData!$A$1:$D$61, 2, 0), ""))))</f>
        <v>rishi raj</v>
      </c>
      <c r="F23" s="89" t="str">
        <f>IF($D23="", "",
    IFERROR(VLOOKUP($D23, PlayersData!$B$1:$K$51, 3, 0),
            IFERROR(VLOOKUP($D23, RegularWars!$A$1:$E$51, 4, 0),
                    IFERROR(VLOOKUP($D23, RaidWeekendData!$A$1:$D$61, 3, 0), ""))))</f>
        <v>member</v>
      </c>
      <c r="G23" s="89">
        <f>IF($D23="","",
IFERROR(VLOOKUP($D23,PlayersData!$B$1:$K$51,4,0),
IFERROR(VLOOKUP($D23,RegularWars!$A$1:$E$51,3,0),"")))</f>
        <v>15</v>
      </c>
      <c r="H23" s="90" t="str">
        <f>IF($D23="","",IF(
ISNUMBER(MATCH($D23,PlayersData!$B23:$B72,0)),"Active",
IFERROR(VLOOKUP($D23,RaidWeekendData!$A$1:$D$61,4,0),
IFERROR(VLOOKUP($D23,RegularWars!$A$1:$E$51,5,0),"")
)))</f>
        <v>Active</v>
      </c>
      <c r="I23" s="94">
        <f>IF($D23="", "", IFERROR(VLOOKUP($D23, RegularWars!$A$1:$H$51, 6, FALSE), ""))</f>
        <v>3</v>
      </c>
      <c r="J23" s="94">
        <f>IF($D23="", "", IFERROR(VLOOKUP($D23, RegularWars!$A$1:$H$51, 7, FALSE), ""))</f>
        <v>6</v>
      </c>
      <c r="K23" s="94">
        <f>IF($D23="", "", IFERROR(VLOOKUP($D23, RegularWars!$A$1:$H$51, 8, FALSE), ""))</f>
        <v>18</v>
      </c>
      <c r="L23" s="98">
        <f t="shared" si="0"/>
        <v>0.13</v>
      </c>
      <c r="M23" s="94">
        <f>IF($D23="", "", IFERROR(VLOOKUP($D23, RaidWeekendData!$A$1:$E$51, 5, FALSE), ""))</f>
        <v>6</v>
      </c>
      <c r="N23" s="98">
        <f t="shared" si="1"/>
        <v>0.25</v>
      </c>
      <c r="O23" s="94">
        <f>IF($D23="", "", IFERROR(VLOOKUP($D23, PlayersData!$B$1:$K$51, 10, FALSE), ""))</f>
        <v>47.93</v>
      </c>
      <c r="P23" s="98">
        <f t="shared" si="2"/>
        <v>0.48</v>
      </c>
      <c r="Q23" s="99">
        <f t="shared" si="3"/>
        <v>0.86</v>
      </c>
      <c r="R23" s="99" t="str">
        <f>IF($D23="", "0", IFERROR(VLOOKUP($D23, CWL!$A$1:$BG$51, 59, FALSE), "0"))</f>
        <v>0</v>
      </c>
      <c r="S23" s="113">
        <f t="shared" si="4"/>
        <v>0.86</v>
      </c>
      <c r="T23" s="114">
        <f>IF($S23=0, "", _xlfn.RANK.EQ($S23, $S$2:$S$200, 0) + COUNTIF($S$2:$S23, $S23) - 1)</f>
        <v>35</v>
      </c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</row>
    <row r="24" spans="1:31" x14ac:dyDescent="0.3">
      <c r="A24" s="88" t="str">
        <v>#LV9QL9C0Y</v>
      </c>
      <c r="B24" s="88" t="str">
        <v>#9YQUUVQ2P</v>
      </c>
      <c r="C24" s="88" t="str">
        <v>#2RVUPULYC</v>
      </c>
      <c r="D24" s="89" t="str">
        <v>#LV9QL9C0Y</v>
      </c>
      <c r="E24" s="89" t="str">
        <f>IF($D24="", "",
    IFERROR(VLOOKUP($D24, PlayersData!$B$1:$K$51, 2, 0),
            IFERROR(VLOOKUP($D24, RegularWars!$A$1:$E$51, 2, 0),
                    IFERROR(VLOOKUP($D24, RaidWeekendData!$A$1:$D$61, 2, 0), ""))))</f>
        <v>satyam Raj $</v>
      </c>
      <c r="F24" s="89" t="str">
        <f>IF($D24="", "",
    IFERROR(VLOOKUP($D24, PlayersData!$B$1:$K$51, 3, 0),
            IFERROR(VLOOKUP($D24, RegularWars!$A$1:$E$51, 4, 0),
                    IFERROR(VLOOKUP($D24, RaidWeekendData!$A$1:$D$61, 3, 0), ""))))</f>
        <v>coLeader</v>
      </c>
      <c r="G24" s="89">
        <f>IF($D24="","",
IFERROR(VLOOKUP($D24,PlayersData!$B$1:$K$51,4,0),
IFERROR(VLOOKUP($D24,RegularWars!$A$1:$E$51,3,0),"")))</f>
        <v>15</v>
      </c>
      <c r="H24" s="90" t="str">
        <f>IF($D24="","",IF(
ISNUMBER(MATCH($D24,PlayersData!$B24:$B73,0)),"Active",
IFERROR(VLOOKUP($D24,RaidWeekendData!$A$1:$D$61,4,0),
IFERROR(VLOOKUP($D24,RegularWars!$A$1:$E$51,5,0),"")
)))</f>
        <v>Active</v>
      </c>
      <c r="I24" s="94">
        <f>IF($D24="", "", IFERROR(VLOOKUP($D24, RegularWars!$A$1:$H$51, 6, FALSE), ""))</f>
        <v>5</v>
      </c>
      <c r="J24" s="94">
        <f>IF($D24="", "", IFERROR(VLOOKUP($D24, RegularWars!$A$1:$H$51, 7, FALSE), ""))</f>
        <v>10</v>
      </c>
      <c r="K24" s="94">
        <f>IF($D24="", "", IFERROR(VLOOKUP($D24, RegularWars!$A$1:$H$51, 8, FALSE), ""))</f>
        <v>26</v>
      </c>
      <c r="L24" s="98">
        <f t="shared" si="0"/>
        <v>0.2</v>
      </c>
      <c r="M24" s="94">
        <f>IF($D24="", "", IFERROR(VLOOKUP($D24, RaidWeekendData!$A$1:$E$51, 5, FALSE), ""))</f>
        <v>18</v>
      </c>
      <c r="N24" s="98">
        <f t="shared" si="1"/>
        <v>0.75</v>
      </c>
      <c r="O24" s="94">
        <f>IF($D24="", "", IFERROR(VLOOKUP($D24, PlayersData!$B$1:$K$51, 10, FALSE), ""))</f>
        <v>100</v>
      </c>
      <c r="P24" s="98">
        <f t="shared" si="2"/>
        <v>1</v>
      </c>
      <c r="Q24" s="99">
        <f t="shared" si="3"/>
        <v>1.95</v>
      </c>
      <c r="R24" s="99">
        <f>IF($D24="", "0", IFERROR(VLOOKUP($D24, CWL!$A$1:$BG$51, 59, FALSE), "0"))</f>
        <v>6.93</v>
      </c>
      <c r="S24" s="113">
        <f t="shared" si="4"/>
        <v>8.879999999999999</v>
      </c>
      <c r="T24" s="114">
        <f>IF($S24=0, "", _xlfn.RANK.EQ($S24, $S$2:$S$200, 0) + COUNTIF($S$2:$S24, $S24) - 1)</f>
        <v>1</v>
      </c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7"/>
    </row>
    <row r="25" spans="1:31" x14ac:dyDescent="0.3">
      <c r="A25" s="88" t="str">
        <v>#9YQUUVQ2P</v>
      </c>
      <c r="B25" s="88" t="str">
        <v>#2RVUPULYC</v>
      </c>
      <c r="C25" s="88" t="str">
        <v>#LPYV2G22J</v>
      </c>
      <c r="D25" s="89" t="str">
        <v>#9YQUUVQ2P</v>
      </c>
      <c r="E25" s="89" t="str">
        <f>IF($D25="", "",
    IFERROR(VLOOKUP($D25, PlayersData!$B$1:$K$51, 2, 0),
            IFERROR(VLOOKUP($D25, RegularWars!$A$1:$E$51, 2, 0),
                    IFERROR(VLOOKUP($D25, RaidWeekendData!$A$1:$D$61, 2, 0), ""))))</f>
        <v>SOMAY</v>
      </c>
      <c r="F25" s="89" t="str">
        <f>IF($D25="", "",
    IFERROR(VLOOKUP($D25, PlayersData!$B$1:$K$51, 3, 0),
            IFERROR(VLOOKUP($D25, RegularWars!$A$1:$E$51, 4, 0),
                    IFERROR(VLOOKUP($D25, RaidWeekendData!$A$1:$D$61, 3, 0), ""))))</f>
        <v>member</v>
      </c>
      <c r="G25" s="89">
        <f>IF($D25="","",
IFERROR(VLOOKUP($D25,PlayersData!$B$1:$K$51,4,0),
IFERROR(VLOOKUP($D25,RegularWars!$A$1:$E$51,3,0),"")))</f>
        <v>13</v>
      </c>
      <c r="H25" s="90" t="str">
        <f>IF($D25="","",IF(
ISNUMBER(MATCH($D25,PlayersData!$B25:$B74,0)),"Active",
IFERROR(VLOOKUP($D25,RaidWeekendData!$A$1:$D$61,4,0),
IFERROR(VLOOKUP($D25,RegularWars!$A$1:$E$51,5,0),"")
)))</f>
        <v>Active</v>
      </c>
      <c r="I25" s="94">
        <f>IF($D25="", "", IFERROR(VLOOKUP($D25, RegularWars!$A$1:$H$51, 6, FALSE), ""))</f>
        <v>5</v>
      </c>
      <c r="J25" s="94">
        <f>IF($D25="", "", IFERROR(VLOOKUP($D25, RegularWars!$A$1:$H$51, 7, FALSE), ""))</f>
        <v>5</v>
      </c>
      <c r="K25" s="94">
        <f>IF($D25="", "", IFERROR(VLOOKUP($D25, RegularWars!$A$1:$H$51, 8, FALSE), ""))</f>
        <v>13</v>
      </c>
      <c r="L25" s="98">
        <f t="shared" si="0"/>
        <v>0.13</v>
      </c>
      <c r="M25" s="94">
        <f>IF($D25="", "", IFERROR(VLOOKUP($D25, RaidWeekendData!$A$1:$E$51, 5, FALSE), ""))</f>
        <v>12</v>
      </c>
      <c r="N25" s="98">
        <f t="shared" si="1"/>
        <v>0.5</v>
      </c>
      <c r="O25" s="94">
        <f>IF($D25="", "", IFERROR(VLOOKUP($D25, PlayersData!$B$1:$K$51, 10, FALSE), ""))</f>
        <v>22.11</v>
      </c>
      <c r="P25" s="98">
        <f t="shared" si="2"/>
        <v>0.22</v>
      </c>
      <c r="Q25" s="99">
        <f t="shared" si="3"/>
        <v>0.85</v>
      </c>
      <c r="R25" s="99">
        <f>IF($D25="", "0", IFERROR(VLOOKUP($D25, CWL!$A$1:$BG$51, 59, FALSE), "0"))</f>
        <v>2.7600000000000002</v>
      </c>
      <c r="S25" s="113">
        <f t="shared" si="4"/>
        <v>3.6100000000000003</v>
      </c>
      <c r="T25" s="114">
        <f>IF($S25=0, "", _xlfn.RANK.EQ($S25, $S$2:$S$200, 0) + COUNTIF($S$2:$S25, $S25) - 1)</f>
        <v>30</v>
      </c>
      <c r="U25" s="97"/>
      <c r="V25" s="97"/>
      <c r="W25" s="97"/>
      <c r="X25" s="100"/>
      <c r="Y25" s="100"/>
      <c r="Z25" s="100"/>
      <c r="AA25" s="100"/>
      <c r="AB25" s="100"/>
      <c r="AC25" s="97"/>
      <c r="AD25" s="97"/>
      <c r="AE25" s="97"/>
    </row>
    <row r="26" spans="1:31" x14ac:dyDescent="0.3">
      <c r="A26" s="88" t="str">
        <v>#2RVUPULYC</v>
      </c>
      <c r="B26" s="88" t="str">
        <v>#LPYV2G22J</v>
      </c>
      <c r="C26" s="88" t="str">
        <v>#LPRCC9UQV</v>
      </c>
      <c r="D26" s="89" t="str">
        <v>#2RVUPULYC</v>
      </c>
      <c r="E26" s="89" t="str">
        <f>IF($D26="", "",
    IFERROR(VLOOKUP($D26, PlayersData!$B$1:$K$51, 2, 0),
            IFERROR(VLOOKUP($D26, RegularWars!$A$1:$E$51, 2, 0),
                    IFERROR(VLOOKUP($D26, RaidWeekendData!$A$1:$D$61, 2, 0), ""))))</f>
        <v>SOURABH</v>
      </c>
      <c r="F26" s="89" t="str">
        <f>IF($D26="", "",
    IFERROR(VLOOKUP($D26, PlayersData!$B$1:$K$51, 3, 0),
            IFERROR(VLOOKUP($D26, RegularWars!$A$1:$E$51, 4, 0),
                    IFERROR(VLOOKUP($D26, RaidWeekendData!$A$1:$D$61, 3, 0), ""))))</f>
        <v>coLeader</v>
      </c>
      <c r="G26" s="89">
        <f>IF($D26="","",
IFERROR(VLOOKUP($D26,PlayersData!$B$1:$K$51,4,0),
IFERROR(VLOOKUP($D26,RegularWars!$A$1:$E$51,3,0),"")))</f>
        <v>16</v>
      </c>
      <c r="H26" s="90" t="str">
        <f>IF($D26="","",IF(
ISNUMBER(MATCH($D26,PlayersData!$B26:$B75,0)),"Active",
IFERROR(VLOOKUP($D26,RaidWeekendData!$A$1:$D$61,4,0),
IFERROR(VLOOKUP($D26,RegularWars!$A$1:$E$51,5,0),"")
)))</f>
        <v>Active</v>
      </c>
      <c r="I26" s="94">
        <f>IF($D26="", "", IFERROR(VLOOKUP($D26, RegularWars!$A$1:$H$51, 6, FALSE), ""))</f>
        <v>5</v>
      </c>
      <c r="J26" s="94">
        <f>IF($D26="", "", IFERROR(VLOOKUP($D26, RegularWars!$A$1:$H$51, 7, FALSE), ""))</f>
        <v>9</v>
      </c>
      <c r="K26" s="94">
        <f>IF($D26="", "", IFERROR(VLOOKUP($D26, RegularWars!$A$1:$H$51, 8, FALSE), ""))</f>
        <v>25</v>
      </c>
      <c r="L26" s="98">
        <f t="shared" si="0"/>
        <v>0.19</v>
      </c>
      <c r="M26" s="94">
        <f>IF($D26="", "", IFERROR(VLOOKUP($D26, RaidWeekendData!$A$1:$E$51, 5, FALSE), ""))</f>
        <v>12</v>
      </c>
      <c r="N26" s="98">
        <f t="shared" si="1"/>
        <v>0.5</v>
      </c>
      <c r="O26" s="94">
        <f>IF($D26="", "", IFERROR(VLOOKUP($D26, PlayersData!$B$1:$K$51, 10, FALSE), ""))</f>
        <v>59.19</v>
      </c>
      <c r="P26" s="98">
        <f t="shared" si="2"/>
        <v>0.59</v>
      </c>
      <c r="Q26" s="99">
        <f t="shared" si="3"/>
        <v>1.2799999999999998</v>
      </c>
      <c r="R26" s="99">
        <f>IF($D26="", "0", IFERROR(VLOOKUP($D26, CWL!$A$1:$BG$51, 59, FALSE), "0"))</f>
        <v>6.2799999999999994</v>
      </c>
      <c r="S26" s="113">
        <f t="shared" si="4"/>
        <v>7.5599999999999987</v>
      </c>
      <c r="T26" s="114">
        <f>IF($S26=0, "", _xlfn.RANK.EQ($S26, $S$2:$S$200, 0) + COUNTIF($S$2:$S26, $S26) - 1)</f>
        <v>11</v>
      </c>
      <c r="U26" s="97"/>
      <c r="V26" s="97"/>
      <c r="W26" s="97"/>
      <c r="X26" s="100"/>
      <c r="Y26" s="100"/>
      <c r="Z26" s="100"/>
      <c r="AA26" s="100"/>
      <c r="AB26" s="100"/>
      <c r="AC26" s="97"/>
      <c r="AD26" s="97"/>
      <c r="AE26" s="97"/>
    </row>
    <row r="27" spans="1:31" x14ac:dyDescent="0.3">
      <c r="A27" s="88" t="str">
        <v>#8YURVGQ0V</v>
      </c>
      <c r="B27" s="88" t="str">
        <v>#8YURVGQ0V</v>
      </c>
      <c r="C27" s="88" t="str">
        <v>#PG8CPPQGC</v>
      </c>
      <c r="D27" s="89" t="str">
        <v>#8YURVGQ0V</v>
      </c>
      <c r="E27" s="89" t="str">
        <f>IF($D27="", "",
    IFERROR(VLOOKUP($D27, PlayersData!$B$1:$K$51, 2, 0),
            IFERROR(VLOOKUP($D27, RegularWars!$A$1:$E$51, 2, 0),
                    IFERROR(VLOOKUP($D27, RaidWeekendData!$A$1:$D$61, 2, 0), ""))))</f>
        <v>Sumder</v>
      </c>
      <c r="F27" s="89" t="str">
        <f>IF($D27="", "",
    IFERROR(VLOOKUP($D27, PlayersData!$B$1:$K$51, 3, 0),
            IFERROR(VLOOKUP($D27, RegularWars!$A$1:$E$51, 4, 0),
                    IFERROR(VLOOKUP($D27, RaidWeekendData!$A$1:$D$61, 3, 0), ""))))</f>
        <v>member</v>
      </c>
      <c r="G27" s="89">
        <f>IF($D27="","",
IFERROR(VLOOKUP($D27,PlayersData!$B$1:$K$51,4,0),
IFERROR(VLOOKUP($D27,RegularWars!$A$1:$E$51,3,0),"")))</f>
        <v>13</v>
      </c>
      <c r="H27" s="90" t="str">
        <f>IF($D27="","",IF(
ISNUMBER(MATCH($D27,PlayersData!$B27:$B76,0)),"Active",
IFERROR(VLOOKUP($D27,RaidWeekendData!$A$1:$D$61,4,0),
IFERROR(VLOOKUP($D27,RegularWars!$A$1:$E$51,5,0),"")
)))</f>
        <v>Active</v>
      </c>
      <c r="I27" s="94" t="str">
        <f>IF($D27="", "", IFERROR(VLOOKUP($D27, RegularWars!$A$1:$H$51, 6, FALSE), ""))</f>
        <v/>
      </c>
      <c r="J27" s="94" t="str">
        <f>IF($D27="", "", IFERROR(VLOOKUP($D27, RegularWars!$A$1:$H$51, 7, FALSE), ""))</f>
        <v/>
      </c>
      <c r="K27" s="94" t="str">
        <f>IF($D27="", "", IFERROR(VLOOKUP($D27, RegularWars!$A$1:$H$51, 8, FALSE), ""))</f>
        <v/>
      </c>
      <c r="L27" s="98">
        <f t="shared" si="0"/>
        <v>0</v>
      </c>
      <c r="M27" s="94">
        <f>IF($D27="", "", IFERROR(VLOOKUP($D27, RaidWeekendData!$A$1:$E$51, 5, FALSE), ""))</f>
        <v>12</v>
      </c>
      <c r="N27" s="98">
        <f t="shared" si="1"/>
        <v>0.5</v>
      </c>
      <c r="O27" s="94">
        <f>IF($D27="", "", IFERROR(VLOOKUP($D27, PlayersData!$B$1:$K$51, 10, FALSE), ""))</f>
        <v>33.92</v>
      </c>
      <c r="P27" s="98">
        <f t="shared" si="2"/>
        <v>0.34</v>
      </c>
      <c r="Q27" s="99">
        <f t="shared" si="3"/>
        <v>0.84000000000000008</v>
      </c>
      <c r="R27" s="99">
        <f>IF($D27="", "0", IFERROR(VLOOKUP($D27, CWL!$A$1:$BG$51, 59, FALSE), "0"))</f>
        <v>6.32</v>
      </c>
      <c r="S27" s="113">
        <f t="shared" si="4"/>
        <v>7.16</v>
      </c>
      <c r="T27" s="114">
        <f>IF($S27=0, "", _xlfn.RANK.EQ($S27, $S$2:$S$200, 0) + COUNTIF($S$2:$S27, $S27) - 1)</f>
        <v>16</v>
      </c>
      <c r="U27" s="97"/>
      <c r="V27" s="97"/>
      <c r="W27" s="97"/>
      <c r="X27" s="100"/>
      <c r="Y27" s="100"/>
      <c r="Z27" s="100"/>
      <c r="AA27" s="100"/>
      <c r="AB27" s="100"/>
      <c r="AC27" s="97"/>
      <c r="AD27" s="97"/>
      <c r="AE27" s="97"/>
    </row>
    <row r="28" spans="1:31" x14ac:dyDescent="0.3">
      <c r="A28" s="88" t="str">
        <v>#LPRCC9UQV</v>
      </c>
      <c r="B28" s="88" t="str">
        <v>#LPRCC9UQV</v>
      </c>
      <c r="C28" s="88" t="str">
        <v>#8G0QYU8JJ</v>
      </c>
      <c r="D28" s="89" t="str">
        <v>#LPRCC9UQV</v>
      </c>
      <c r="E28" s="89" t="str">
        <f>IF($D28="", "",
    IFERROR(VLOOKUP($D28, PlayersData!$B$1:$K$51, 2, 0),
            IFERROR(VLOOKUP($D28, RegularWars!$A$1:$E$51, 2, 0),
                    IFERROR(VLOOKUP($D28, RaidWeekendData!$A$1:$D$61, 2, 0), ""))))</f>
        <v>The beast</v>
      </c>
      <c r="F28" s="89" t="str">
        <f>IF($D28="", "",
    IFERROR(VLOOKUP($D28, PlayersData!$B$1:$K$51, 3, 0),
            IFERROR(VLOOKUP($D28, RegularWars!$A$1:$E$51, 4, 0),
                    IFERROR(VLOOKUP($D28, RaidWeekendData!$A$1:$D$61, 3, 0), ""))))</f>
        <v>elder</v>
      </c>
      <c r="G28" s="89">
        <f>IF($D28="","",
IFERROR(VLOOKUP($D28,PlayersData!$B$1:$K$51,4,0),
IFERROR(VLOOKUP($D28,RegularWars!$A$1:$E$51,3,0),"")))</f>
        <v>13</v>
      </c>
      <c r="H28" s="90" t="str">
        <f>IF($D28="","",IF(
ISNUMBER(MATCH($D28,PlayersData!$B28:$B77,0)),"Active",
IFERROR(VLOOKUP($D28,RaidWeekendData!$A$1:$D$61,4,0),
IFERROR(VLOOKUP($D28,RegularWars!$A$1:$E$51,5,0),"")
)))</f>
        <v>Active</v>
      </c>
      <c r="I28" s="94">
        <f>IF($D28="", "", IFERROR(VLOOKUP($D28, RegularWars!$A$1:$H$51, 6, FALSE), ""))</f>
        <v>2</v>
      </c>
      <c r="J28" s="94">
        <f>IF($D28="", "", IFERROR(VLOOKUP($D28, RegularWars!$A$1:$H$51, 7, FALSE), ""))</f>
        <v>0</v>
      </c>
      <c r="K28" s="94">
        <f>IF($D28="", "", IFERROR(VLOOKUP($D28, RegularWars!$A$1:$H$51, 8, FALSE), ""))</f>
        <v>0</v>
      </c>
      <c r="L28" s="98">
        <f t="shared" si="0"/>
        <v>0</v>
      </c>
      <c r="M28" s="94">
        <f>IF($D28="", "", IFERROR(VLOOKUP($D28, RaidWeekendData!$A$1:$E$51, 5, FALSE), ""))</f>
        <v>12</v>
      </c>
      <c r="N28" s="98">
        <f t="shared" si="1"/>
        <v>0.5</v>
      </c>
      <c r="O28" s="94">
        <f>IF($D28="", "", IFERROR(VLOOKUP($D28, PlayersData!$B$1:$K$51, 10, FALSE), ""))</f>
        <v>100</v>
      </c>
      <c r="P28" s="98">
        <f t="shared" si="2"/>
        <v>1</v>
      </c>
      <c r="Q28" s="99">
        <f t="shared" si="3"/>
        <v>1.5</v>
      </c>
      <c r="R28" s="99" t="str">
        <f>IF($D28="", "0", IFERROR(VLOOKUP($D28, CWL!$A$1:$BG$51, 59, FALSE), "0"))</f>
        <v>0</v>
      </c>
      <c r="S28" s="113">
        <f t="shared" si="4"/>
        <v>1.5</v>
      </c>
      <c r="T28" s="114">
        <f>IF($S28=0, "", _xlfn.RANK.EQ($S28, $S$2:$S$200, 0) + COUNTIF($S$2:$S28, $S28) - 1)</f>
        <v>31</v>
      </c>
      <c r="U28" s="97"/>
      <c r="V28" s="97"/>
      <c r="W28" s="97"/>
      <c r="X28" s="100"/>
      <c r="Y28" s="100"/>
      <c r="Z28" s="100"/>
      <c r="AA28" s="100"/>
      <c r="AB28" s="100"/>
      <c r="AC28" s="97"/>
      <c r="AD28" s="97"/>
      <c r="AE28" s="97"/>
    </row>
    <row r="29" spans="1:31" x14ac:dyDescent="0.3">
      <c r="A29" s="88" t="str">
        <v>#PG8CPPQGC</v>
      </c>
      <c r="B29" s="88" t="str">
        <v>#PG8CPPQGC</v>
      </c>
      <c r="C29" s="88" t="str">
        <v>#P0RPLPYLL</v>
      </c>
      <c r="D29" s="89" t="str">
        <v>#PG8CPPQGC</v>
      </c>
      <c r="E29" s="89" t="str">
        <f>IF($D29="", "",
    IFERROR(VLOOKUP($D29, PlayersData!$B$1:$K$51, 2, 0),
            IFERROR(VLOOKUP($D29, RegularWars!$A$1:$E$51, 2, 0),
                    IFERROR(VLOOKUP($D29, RaidWeekendData!$A$1:$D$61, 2, 0), ""))))</f>
        <v>The Gladiator</v>
      </c>
      <c r="F29" s="89" t="str">
        <f>IF($D29="", "",
    IFERROR(VLOOKUP($D29, PlayersData!$B$1:$K$51, 3, 0),
            IFERROR(VLOOKUP($D29, RegularWars!$A$1:$E$51, 4, 0),
                    IFERROR(VLOOKUP($D29, RaidWeekendData!$A$1:$D$61, 3, 0), ""))))</f>
        <v>member</v>
      </c>
      <c r="G29" s="89">
        <f>IF($D29="","",
IFERROR(VLOOKUP($D29,PlayersData!$B$1:$K$51,4,0),
IFERROR(VLOOKUP($D29,RegularWars!$A$1:$E$51,3,0),"")))</f>
        <v>15</v>
      </c>
      <c r="H29" s="90" t="str">
        <f>IF($D29="","",IF(
ISNUMBER(MATCH($D29,PlayersData!$B29:$B78,0)),"Active",
IFERROR(VLOOKUP($D29,RaidWeekendData!$A$1:$D$61,4,0),
IFERROR(VLOOKUP($D29,RegularWars!$A$1:$E$51,5,0),"")
)))</f>
        <v>Active</v>
      </c>
      <c r="I29" s="94">
        <f>IF($D29="", "", IFERROR(VLOOKUP($D29, RegularWars!$A$1:$H$51, 6, FALSE), ""))</f>
        <v>5</v>
      </c>
      <c r="J29" s="94">
        <f>IF($D29="", "", IFERROR(VLOOKUP($D29, RegularWars!$A$1:$H$51, 7, FALSE), ""))</f>
        <v>9</v>
      </c>
      <c r="K29" s="94">
        <f>IF($D29="", "", IFERROR(VLOOKUP($D29, RegularWars!$A$1:$H$51, 8, FALSE), ""))</f>
        <v>22</v>
      </c>
      <c r="L29" s="98">
        <f t="shared" si="0"/>
        <v>0.18</v>
      </c>
      <c r="M29" s="94">
        <f>IF($D29="", "", IFERROR(VLOOKUP($D29, RaidWeekendData!$A$1:$E$51, 5, FALSE), ""))</f>
        <v>12</v>
      </c>
      <c r="N29" s="98">
        <f t="shared" si="1"/>
        <v>0.5</v>
      </c>
      <c r="O29" s="94">
        <f>IF($D29="", "", IFERROR(VLOOKUP($D29, PlayersData!$B$1:$K$51, 10, FALSE), ""))</f>
        <v>6.24</v>
      </c>
      <c r="P29" s="98">
        <f t="shared" si="2"/>
        <v>0.06</v>
      </c>
      <c r="Q29" s="99">
        <f t="shared" si="3"/>
        <v>0.74</v>
      </c>
      <c r="R29" s="99">
        <f>IF($D29="", "0", IFERROR(VLOOKUP($D29, CWL!$A$1:$BG$51, 59, FALSE), "0"))</f>
        <v>5.27</v>
      </c>
      <c r="S29" s="113">
        <f t="shared" si="4"/>
        <v>6.01</v>
      </c>
      <c r="T29" s="114">
        <f>IF($S29=0, "", _xlfn.RANK.EQ($S29, $S$2:$S$200, 0) + COUNTIF($S$2:$S29, $S29) - 1)</f>
        <v>26</v>
      </c>
      <c r="U29" s="97"/>
      <c r="V29" s="97"/>
      <c r="W29" s="97"/>
      <c r="X29" s="100"/>
      <c r="Y29" s="100"/>
      <c r="Z29" s="100"/>
      <c r="AA29" s="100"/>
      <c r="AB29" s="100"/>
      <c r="AC29" s="97"/>
      <c r="AD29" s="97"/>
      <c r="AE29" s="97"/>
    </row>
    <row r="30" spans="1:31" x14ac:dyDescent="0.3">
      <c r="A30" s="88" t="str">
        <v>#8G0QYU8JJ</v>
      </c>
      <c r="B30" s="88" t="str">
        <v>#8G0QYU8JJ</v>
      </c>
      <c r="C30" s="88" t="str">
        <v>#PY9LUQCGJ</v>
      </c>
      <c r="D30" s="89" t="str">
        <v>#8G0QYU8JJ</v>
      </c>
      <c r="E30" s="89" t="str">
        <f>IF($D30="", "",
    IFERROR(VLOOKUP($D30, PlayersData!$B$1:$K$51, 2, 0),
            IFERROR(VLOOKUP($D30, RegularWars!$A$1:$E$51, 2, 0),
                    IFERROR(VLOOKUP($D30, RaidWeekendData!$A$1:$D$61, 2, 0), ""))))</f>
        <v>TheAMIT</v>
      </c>
      <c r="F30" s="89" t="str">
        <f>IF($D30="", "",
    IFERROR(VLOOKUP($D30, PlayersData!$B$1:$K$51, 3, 0),
            IFERROR(VLOOKUP($D30, RegularWars!$A$1:$E$51, 4, 0),
                    IFERROR(VLOOKUP($D30, RaidWeekendData!$A$1:$D$61, 3, 0), ""))))</f>
        <v>coLeader</v>
      </c>
      <c r="G30" s="89">
        <f>IF($D30="","",
IFERROR(VLOOKUP($D30,PlayersData!$B$1:$K$51,4,0),
IFERROR(VLOOKUP($D30,RegularWars!$A$1:$E$51,3,0),"")))</f>
        <v>16</v>
      </c>
      <c r="H30" s="90" t="str">
        <f>IF($D30="","",IF(
ISNUMBER(MATCH($D30,PlayersData!$B30:$B79,0)),"Active",
IFERROR(VLOOKUP($D30,RaidWeekendData!$A$1:$D$61,4,0),
IFERROR(VLOOKUP($D30,RegularWars!$A$1:$E$51,5,0),"")
)))</f>
        <v>Active</v>
      </c>
      <c r="I30" s="94">
        <f>IF($D30="", "", IFERROR(VLOOKUP($D30, RegularWars!$A$1:$H$51, 6, FALSE), ""))</f>
        <v>5</v>
      </c>
      <c r="J30" s="94">
        <f>IF($D30="", "", IFERROR(VLOOKUP($D30, RegularWars!$A$1:$H$51, 7, FALSE), ""))</f>
        <v>8</v>
      </c>
      <c r="K30" s="94">
        <f>IF($D30="", "", IFERROR(VLOOKUP($D30, RegularWars!$A$1:$H$51, 8, FALSE), ""))</f>
        <v>14</v>
      </c>
      <c r="L30" s="98">
        <f t="shared" si="0"/>
        <v>0.15</v>
      </c>
      <c r="M30" s="94">
        <f>IF($D30="", "", IFERROR(VLOOKUP($D30, RaidWeekendData!$A$1:$E$51, 5, FALSE), ""))</f>
        <v>12</v>
      </c>
      <c r="N30" s="98">
        <f t="shared" si="1"/>
        <v>0.5</v>
      </c>
      <c r="O30" s="94">
        <f>IF($D30="", "", IFERROR(VLOOKUP($D30, PlayersData!$B$1:$K$51, 10, FALSE), ""))</f>
        <v>100</v>
      </c>
      <c r="P30" s="98">
        <f t="shared" si="2"/>
        <v>1</v>
      </c>
      <c r="Q30" s="99">
        <f t="shared" si="3"/>
        <v>1.65</v>
      </c>
      <c r="R30" s="99">
        <f>IF($D30="", "0", IFERROR(VLOOKUP($D30, CWL!$A$1:$BG$51, 59, FALSE), "0"))</f>
        <v>6.01</v>
      </c>
      <c r="S30" s="113">
        <f t="shared" si="4"/>
        <v>7.66</v>
      </c>
      <c r="T30" s="114">
        <f>IF($S30=0, "", _xlfn.RANK.EQ($S30, $S$2:$S$200, 0) + COUNTIF($S$2:$S30, $S30) - 1)</f>
        <v>10</v>
      </c>
      <c r="U30" s="97"/>
      <c r="V30" s="97"/>
      <c r="W30" s="97"/>
      <c r="X30" s="100"/>
      <c r="Y30" s="100"/>
      <c r="Z30" s="100"/>
      <c r="AA30" s="100"/>
      <c r="AB30" s="100"/>
      <c r="AC30" s="97"/>
      <c r="AD30" s="97"/>
      <c r="AE30" s="97"/>
    </row>
    <row r="31" spans="1:31" x14ac:dyDescent="0.3">
      <c r="A31" s="88" t="str">
        <v>#8QGJ08YCR</v>
      </c>
      <c r="B31" s="88" t="str">
        <v>#8QGJ08YCR</v>
      </c>
      <c r="C31" s="88" t="str">
        <v>#8JU9RUPYR</v>
      </c>
      <c r="D31" s="89" t="str">
        <v>#8QGJ08YCR</v>
      </c>
      <c r="E31" s="89" t="str">
        <f>IF($D31="", "",
    IFERROR(VLOOKUP($D31, PlayersData!$B$1:$K$51, 2, 0),
            IFERROR(VLOOKUP($D31, RegularWars!$A$1:$E$51, 2, 0),
                    IFERROR(VLOOKUP($D31, RaidWeekendData!$A$1:$D$61, 2, 0), ""))))</f>
        <v>TheAMIT05</v>
      </c>
      <c r="F31" s="89" t="str">
        <f>IF($D31="", "",
    IFERROR(VLOOKUP($D31, PlayersData!$B$1:$K$51, 3, 0),
            IFERROR(VLOOKUP($D31, RegularWars!$A$1:$E$51, 4, 0),
                    IFERROR(VLOOKUP($D31, RaidWeekendData!$A$1:$D$61, 3, 0), ""))))</f>
        <v>member</v>
      </c>
      <c r="G31" s="89">
        <f>IF($D31="","",
IFERROR(VLOOKUP($D31,PlayersData!$B$1:$K$51,4,0),
IFERROR(VLOOKUP($D31,RegularWars!$A$1:$E$51,3,0),"")))</f>
        <v>11</v>
      </c>
      <c r="H31" s="90" t="str">
        <f>IF($D31="","",IF(
ISNUMBER(MATCH($D31,PlayersData!$B31:$B80,0)),"Active",
IFERROR(VLOOKUP($D31,RaidWeekendData!$A$1:$D$61,4,0),
IFERROR(VLOOKUP($D31,RegularWars!$A$1:$E$51,5,0),"")
)))</f>
        <v>Active</v>
      </c>
      <c r="I31" s="94" t="str">
        <f>IF($D31="", "", IFERROR(VLOOKUP($D31, RegularWars!$A$1:$H$51, 6, FALSE), ""))</f>
        <v/>
      </c>
      <c r="J31" s="94" t="str">
        <f>IF($D31="", "", IFERROR(VLOOKUP($D31, RegularWars!$A$1:$H$51, 7, FALSE), ""))</f>
        <v/>
      </c>
      <c r="K31" s="94" t="str">
        <f>IF($D31="", "", IFERROR(VLOOKUP($D31, RegularWars!$A$1:$H$51, 8, FALSE), ""))</f>
        <v/>
      </c>
      <c r="L31" s="98">
        <f t="shared" si="0"/>
        <v>0</v>
      </c>
      <c r="M31" s="94">
        <f>IF($D31="", "", IFERROR(VLOOKUP($D31, RaidWeekendData!$A$1:$E$51, 5, FALSE), ""))</f>
        <v>12</v>
      </c>
      <c r="N31" s="98">
        <f t="shared" si="1"/>
        <v>0.5</v>
      </c>
      <c r="O31" s="94">
        <f>IF($D31="", "", IFERROR(VLOOKUP($D31, PlayersData!$B$1:$K$51, 10, FALSE), ""))</f>
        <v>0.79</v>
      </c>
      <c r="P31" s="98">
        <f t="shared" si="2"/>
        <v>0.01</v>
      </c>
      <c r="Q31" s="99">
        <f t="shared" si="3"/>
        <v>0.51</v>
      </c>
      <c r="R31" s="99" t="str">
        <f>IF($D31="", "0", IFERROR(VLOOKUP($D31, CWL!$A$1:$BG$51, 59, FALSE), "0"))</f>
        <v>0</v>
      </c>
      <c r="S31" s="113">
        <f t="shared" si="4"/>
        <v>0.51</v>
      </c>
      <c r="T31" s="114">
        <f>IF($S31=0, "", _xlfn.RANK.EQ($S31, $S$2:$S$200, 0) + COUNTIF($S$2:$S31, $S31) - 1)</f>
        <v>37</v>
      </c>
      <c r="U31" s="97"/>
      <c r="V31" s="97"/>
      <c r="W31" s="97"/>
      <c r="X31" s="100"/>
      <c r="Y31" s="100"/>
      <c r="Z31" s="100"/>
      <c r="AA31" s="100"/>
      <c r="AB31" s="100"/>
      <c r="AC31" s="97"/>
      <c r="AD31" s="97"/>
      <c r="AE31" s="97"/>
    </row>
    <row r="32" spans="1:31" x14ac:dyDescent="0.3">
      <c r="A32" s="88" t="str">
        <v>#P0RPLPYLL</v>
      </c>
      <c r="B32" s="88" t="str">
        <v>#P0RPLPYLL</v>
      </c>
      <c r="C32" s="88" t="str">
        <v>#LL8098L0</v>
      </c>
      <c r="D32" s="89" t="str">
        <v>#P0RPLPYLL</v>
      </c>
      <c r="E32" s="89" t="str">
        <f>IF($D32="", "",
    IFERROR(VLOOKUP($D32, PlayersData!$B$1:$K$51, 2, 0),
            IFERROR(VLOOKUP($D32, RegularWars!$A$1:$E$51, 2, 0),
                    IFERROR(VLOOKUP($D32, RaidWeekendData!$A$1:$D$61, 2, 0), ""))))</f>
        <v>TRUST NOBODY</v>
      </c>
      <c r="F32" s="89" t="str">
        <f>IF($D32="", "",
    IFERROR(VLOOKUP($D32, PlayersData!$B$1:$K$51, 3, 0),
            IFERROR(VLOOKUP($D32, RegularWars!$A$1:$E$51, 4, 0),
                    IFERROR(VLOOKUP($D32, RaidWeekendData!$A$1:$D$61, 3, 0), ""))))</f>
        <v>elder</v>
      </c>
      <c r="G32" s="89">
        <f>IF($D32="","",
IFERROR(VLOOKUP($D32,PlayersData!$B$1:$K$51,4,0),
IFERROR(VLOOKUP($D32,RegularWars!$A$1:$E$51,3,0),"")))</f>
        <v>16</v>
      </c>
      <c r="H32" s="90" t="str">
        <f>IF($D32="","",IF(
ISNUMBER(MATCH($D32,PlayersData!$B32:$B81,0)),"Active",
IFERROR(VLOOKUP($D32,RaidWeekendData!$A$1:$D$61,4,0),
IFERROR(VLOOKUP($D32,RegularWars!$A$1:$E$51,5,0),"")
)))</f>
        <v>Active</v>
      </c>
      <c r="I32" s="94">
        <f>IF($D32="", "", IFERROR(VLOOKUP($D32, RegularWars!$A$1:$H$51, 6, FALSE), ""))</f>
        <v>5</v>
      </c>
      <c r="J32" s="94">
        <f>IF($D32="", "", IFERROR(VLOOKUP($D32, RegularWars!$A$1:$H$51, 7, FALSE), ""))</f>
        <v>6</v>
      </c>
      <c r="K32" s="94">
        <f>IF($D32="", "", IFERROR(VLOOKUP($D32, RegularWars!$A$1:$H$51, 8, FALSE), ""))</f>
        <v>10</v>
      </c>
      <c r="L32" s="98">
        <f t="shared" si="0"/>
        <v>0.12</v>
      </c>
      <c r="M32" s="94">
        <f>IF($D32="", "", IFERROR(VLOOKUP($D32, RaidWeekendData!$A$1:$E$51, 5, FALSE), ""))</f>
        <v>12</v>
      </c>
      <c r="N32" s="98">
        <f t="shared" si="1"/>
        <v>0.5</v>
      </c>
      <c r="O32" s="94">
        <f>IF($D32="", "", IFERROR(VLOOKUP($D32, PlayersData!$B$1:$K$51, 10, FALSE), ""))</f>
        <v>0</v>
      </c>
      <c r="P32" s="98">
        <f t="shared" si="2"/>
        <v>0</v>
      </c>
      <c r="Q32" s="99">
        <f t="shared" si="3"/>
        <v>0.62</v>
      </c>
      <c r="R32" s="99">
        <f>IF($D32="", "0", IFERROR(VLOOKUP($D32, CWL!$A$1:$BG$51, 59, FALSE), "0"))</f>
        <v>3.44</v>
      </c>
      <c r="S32" s="113">
        <f t="shared" si="4"/>
        <v>4.0599999999999996</v>
      </c>
      <c r="T32" s="114">
        <f>IF($S32=0, "", _xlfn.RANK.EQ($S32, $S$2:$S$200, 0) + COUNTIF($S$2:$S32, $S32) - 1)</f>
        <v>29</v>
      </c>
      <c r="U32" s="97"/>
      <c r="V32" s="97"/>
      <c r="W32" s="97"/>
      <c r="X32" s="100"/>
      <c r="Y32" s="100"/>
      <c r="Z32" s="100"/>
      <c r="AA32" s="100"/>
      <c r="AB32" s="100"/>
      <c r="AC32" s="97"/>
      <c r="AD32" s="97"/>
      <c r="AE32" s="97"/>
    </row>
    <row r="33" spans="1:31" x14ac:dyDescent="0.3">
      <c r="A33" s="88" t="str">
        <v>#PY9LUQCGJ</v>
      </c>
      <c r="B33" s="88" t="str">
        <v>#PY9LUQCGJ</v>
      </c>
      <c r="C33" s="88" t="str">
        <v>#P02808J2L</v>
      </c>
      <c r="D33" s="89" t="str">
        <v>#PY9LUQCGJ</v>
      </c>
      <c r="E33" s="89" t="str">
        <f>IF($D33="", "",
    IFERROR(VLOOKUP($D33, PlayersData!$B$1:$K$51, 2, 0),
            IFERROR(VLOOKUP($D33, RegularWars!$A$1:$E$51, 2, 0),
                    IFERROR(VLOOKUP($D33, RaidWeekendData!$A$1:$D$61, 2, 0), ""))))</f>
        <v>Vikas</v>
      </c>
      <c r="F33" s="89" t="str">
        <f>IF($D33="", "",
    IFERROR(VLOOKUP($D33, PlayersData!$B$1:$K$51, 3, 0),
            IFERROR(VLOOKUP($D33, RegularWars!$A$1:$E$51, 4, 0),
                    IFERROR(VLOOKUP($D33, RaidWeekendData!$A$1:$D$61, 3, 0), ""))))</f>
        <v>elder</v>
      </c>
      <c r="G33" s="89">
        <f>IF($D33="","",
IFERROR(VLOOKUP($D33,PlayersData!$B$1:$K$51,4,0),
IFERROR(VLOOKUP($D33,RegularWars!$A$1:$E$51,3,0),"")))</f>
        <v>16</v>
      </c>
      <c r="H33" s="90" t="str">
        <f>IF($D33="","",IF(
ISNUMBER(MATCH($D33,PlayersData!$B33:$B82,0)),"Active",
IFERROR(VLOOKUP($D33,RaidWeekendData!$A$1:$D$61,4,0),
IFERROR(VLOOKUP($D33,RegularWars!$A$1:$E$51,5,0),"")
)))</f>
        <v>Active</v>
      </c>
      <c r="I33" s="94">
        <f>IF($D33="", "", IFERROR(VLOOKUP($D33, RegularWars!$A$1:$H$51, 6, FALSE), ""))</f>
        <v>5</v>
      </c>
      <c r="J33" s="94">
        <f>IF($D33="", "", IFERROR(VLOOKUP($D33, RegularWars!$A$1:$H$51, 7, FALSE), ""))</f>
        <v>10</v>
      </c>
      <c r="K33" s="94">
        <f>IF($D33="", "", IFERROR(VLOOKUP($D33, RegularWars!$A$1:$H$51, 8, FALSE), ""))</f>
        <v>23</v>
      </c>
      <c r="L33" s="98">
        <f t="shared" si="0"/>
        <v>0.19</v>
      </c>
      <c r="M33" s="94">
        <f>IF($D33="", "", IFERROR(VLOOKUP($D33, RaidWeekendData!$A$1:$E$51, 5, FALSE), ""))</f>
        <v>12</v>
      </c>
      <c r="N33" s="98">
        <f t="shared" si="1"/>
        <v>0.5</v>
      </c>
      <c r="O33" s="94">
        <f>IF($D33="", "", IFERROR(VLOOKUP($D33, PlayersData!$B$1:$K$51, 10, FALSE), ""))</f>
        <v>94.51</v>
      </c>
      <c r="P33" s="98">
        <f t="shared" si="2"/>
        <v>0.95</v>
      </c>
      <c r="Q33" s="99">
        <f t="shared" si="3"/>
        <v>1.64</v>
      </c>
      <c r="R33" s="99">
        <f>IF($D33="", "0", IFERROR(VLOOKUP($D33, CWL!$A$1:$BG$51, 59, FALSE), "0"))</f>
        <v>5.6400000000000006</v>
      </c>
      <c r="S33" s="113">
        <f t="shared" si="4"/>
        <v>7.28</v>
      </c>
      <c r="T33" s="114">
        <f>IF($S33=0, "", _xlfn.RANK.EQ($S33, $S$2:$S$200, 0) + COUNTIF($S$2:$S33, $S33) - 1)</f>
        <v>14</v>
      </c>
      <c r="U33" s="97"/>
      <c r="V33" s="97"/>
      <c r="W33" s="97"/>
      <c r="X33" s="100"/>
      <c r="Y33" s="100"/>
      <c r="Z33" s="100"/>
      <c r="AA33" s="100"/>
      <c r="AB33" s="100"/>
      <c r="AC33" s="97"/>
      <c r="AD33" s="97"/>
      <c r="AE33" s="97"/>
    </row>
    <row r="34" spans="1:31" x14ac:dyDescent="0.3">
      <c r="A34" s="88" t="str">
        <v>#8JU9RUPYR</v>
      </c>
      <c r="B34" s="88" t="str">
        <v>#8JU9RUPYR</v>
      </c>
      <c r="C34" s="88" t="str">
        <v>#QCCVRLPGL</v>
      </c>
      <c r="D34" s="89" t="str">
        <v>#8JU9RUPYR</v>
      </c>
      <c r="E34" s="89" t="str">
        <f>IF($D34="", "",
    IFERROR(VLOOKUP($D34, PlayersData!$B$1:$K$51, 2, 0),
            IFERROR(VLOOKUP($D34, RegularWars!$A$1:$E$51, 2, 0),
                    IFERROR(VLOOKUP($D34, RaidWeekendData!$A$1:$D$61, 2, 0), ""))))</f>
        <v>XOKANTA</v>
      </c>
      <c r="F34" s="89" t="str">
        <f>IF($D34="", "",
    IFERROR(VLOOKUP($D34, PlayersData!$B$1:$K$51, 3, 0),
            IFERROR(VLOOKUP($D34, RegularWars!$A$1:$E$51, 4, 0),
                    IFERROR(VLOOKUP($D34, RaidWeekendData!$A$1:$D$61, 3, 0), ""))))</f>
        <v>elder</v>
      </c>
      <c r="G34" s="89">
        <f>IF($D34="","",
IFERROR(VLOOKUP($D34,PlayersData!$B$1:$K$51,4,0),
IFERROR(VLOOKUP($D34,RegularWars!$A$1:$E$51,3,0),"")))</f>
        <v>16</v>
      </c>
      <c r="H34" s="90" t="str">
        <f>IF($D34="","",IF(
ISNUMBER(MATCH($D34,PlayersData!$B34:$B83,0)),"Active",
IFERROR(VLOOKUP($D34,RaidWeekendData!$A$1:$D$61,4,0),
IFERROR(VLOOKUP($D34,RegularWars!$A$1:$E$51,5,0),"")
)))</f>
        <v>Active</v>
      </c>
      <c r="I34" s="94">
        <f>IF($D34="", "", IFERROR(VLOOKUP($D34, RegularWars!$A$1:$H$51, 6, FALSE), ""))</f>
        <v>5</v>
      </c>
      <c r="J34" s="94">
        <f>IF($D34="", "", IFERROR(VLOOKUP($D34, RegularWars!$A$1:$H$51, 7, FALSE), ""))</f>
        <v>10</v>
      </c>
      <c r="K34" s="94">
        <f>IF($D34="", "", IFERROR(VLOOKUP($D34, RegularWars!$A$1:$H$51, 8, FALSE), ""))</f>
        <v>26</v>
      </c>
      <c r="L34" s="98">
        <f t="shared" si="0"/>
        <v>0.2</v>
      </c>
      <c r="M34" s="94">
        <f>IF($D34="", "", IFERROR(VLOOKUP($D34, RaidWeekendData!$A$1:$E$51, 5, FALSE), ""))</f>
        <v>18</v>
      </c>
      <c r="N34" s="98">
        <f t="shared" si="1"/>
        <v>0.75</v>
      </c>
      <c r="O34" s="94">
        <f>IF($D34="", "", IFERROR(VLOOKUP($D34, PlayersData!$B$1:$K$51, 10, FALSE), ""))</f>
        <v>54.29</v>
      </c>
      <c r="P34" s="98">
        <f t="shared" si="2"/>
        <v>0.54</v>
      </c>
      <c r="Q34" s="99">
        <f t="shared" si="3"/>
        <v>1.49</v>
      </c>
      <c r="R34" s="99">
        <f>IF($D34="", "0", IFERROR(VLOOKUP($D34, CWL!$A$1:$BG$51, 59, FALSE), "0"))</f>
        <v>5.28</v>
      </c>
      <c r="S34" s="113">
        <f t="shared" si="4"/>
        <v>6.7700000000000005</v>
      </c>
      <c r="T34" s="114">
        <f>IF($S34=0, "", _xlfn.RANK.EQ($S34, $S$2:$S$200, 0) + COUNTIF($S$2:$S34, $S34) - 1)</f>
        <v>22</v>
      </c>
      <c r="U34" s="97"/>
      <c r="V34" s="97"/>
      <c r="W34" s="97"/>
      <c r="X34" s="100"/>
      <c r="Y34" s="100"/>
      <c r="Z34" s="100"/>
      <c r="AA34" s="100"/>
      <c r="AB34" s="100"/>
      <c r="AC34" s="97"/>
      <c r="AD34" s="97"/>
      <c r="AE34" s="97"/>
    </row>
    <row r="35" spans="1:31" x14ac:dyDescent="0.3">
      <c r="A35" s="88" t="str">
        <v>#LL8098L0</v>
      </c>
      <c r="B35" s="88" t="str">
        <v>#LL8098L0</v>
      </c>
      <c r="C35" s="88" t="str">
        <v>#90CQ2QYRR</v>
      </c>
      <c r="D35" s="89" t="str">
        <v>#LL8098L0</v>
      </c>
      <c r="E35" s="89" t="str">
        <f>IF($D35="", "",
    IFERROR(VLOOKUP($D35, PlayersData!$B$1:$K$51, 2, 0),
            IFERROR(VLOOKUP($D35, RegularWars!$A$1:$E$51, 2, 0),
                    IFERROR(VLOOKUP($D35, RaidWeekendData!$A$1:$D$61, 2, 0), ""))))</f>
        <v>yogi</v>
      </c>
      <c r="F35" s="89" t="str">
        <f>IF($D35="", "",
    IFERROR(VLOOKUP($D35, PlayersData!$B$1:$K$51, 3, 0),
            IFERROR(VLOOKUP($D35, RegularWars!$A$1:$E$51, 4, 0),
                    IFERROR(VLOOKUP($D35, RaidWeekendData!$A$1:$D$61, 3, 0), ""))))</f>
        <v>elder</v>
      </c>
      <c r="G35" s="89">
        <f>IF($D35="","",
IFERROR(VLOOKUP($D35,PlayersData!$B$1:$K$51,4,0),
IFERROR(VLOOKUP($D35,RegularWars!$A$1:$E$51,3,0),"")))</f>
        <v>16</v>
      </c>
      <c r="H35" s="90" t="str">
        <f>IF($D35="","",IF(
ISNUMBER(MATCH($D35,PlayersData!$B35:$B84,0)),"Active",
IFERROR(VLOOKUP($D35,RaidWeekendData!$A$1:$D$61,4,0),
IFERROR(VLOOKUP($D35,RegularWars!$A$1:$E$51,5,0),"")
)))</f>
        <v>Active</v>
      </c>
      <c r="I35" s="94">
        <f>IF($D35="", "", IFERROR(VLOOKUP($D35, RegularWars!$A$1:$H$51, 6, FALSE), ""))</f>
        <v>5</v>
      </c>
      <c r="J35" s="94">
        <f>IF($D35="", "", IFERROR(VLOOKUP($D35, RegularWars!$A$1:$H$51, 7, FALSE), ""))</f>
        <v>9</v>
      </c>
      <c r="K35" s="94">
        <f>IF($D35="", "", IFERROR(VLOOKUP($D35, RegularWars!$A$1:$H$51, 8, FALSE), ""))</f>
        <v>25</v>
      </c>
      <c r="L35" s="98">
        <f t="shared" si="0"/>
        <v>0.19</v>
      </c>
      <c r="M35" s="94">
        <f>IF($D35="", "", IFERROR(VLOOKUP($D35, RaidWeekendData!$A$1:$E$51, 5, FALSE), ""))</f>
        <v>12</v>
      </c>
      <c r="N35" s="98">
        <f t="shared" si="1"/>
        <v>0.5</v>
      </c>
      <c r="O35" s="94">
        <f>IF($D35="", "", IFERROR(VLOOKUP($D35, PlayersData!$B$1:$K$51, 10, FALSE), ""))</f>
        <v>57.06</v>
      </c>
      <c r="P35" s="98">
        <f t="shared" si="2"/>
        <v>0.56999999999999995</v>
      </c>
      <c r="Q35" s="99">
        <f t="shared" si="3"/>
        <v>1.2599999999999998</v>
      </c>
      <c r="R35" s="99">
        <f>IF($D35="", "0", IFERROR(VLOOKUP($D35, CWL!$A$1:$BG$51, 59, FALSE), "0"))</f>
        <v>5.58</v>
      </c>
      <c r="S35" s="113">
        <f t="shared" si="4"/>
        <v>6.84</v>
      </c>
      <c r="T35" s="114">
        <f>IF($S35=0, "", _xlfn.RANK.EQ($S35, $S$2:$S$200, 0) + COUNTIF($S$2:$S35, $S35) - 1)</f>
        <v>20</v>
      </c>
      <c r="U35" s="97"/>
      <c r="V35" s="97"/>
      <c r="W35" s="97"/>
      <c r="X35" s="100"/>
      <c r="Y35" s="100"/>
      <c r="Z35" s="100"/>
      <c r="AA35" s="100"/>
      <c r="AB35" s="100"/>
      <c r="AC35" s="97"/>
      <c r="AD35" s="97"/>
      <c r="AE35" s="97"/>
    </row>
    <row r="36" spans="1:31" x14ac:dyDescent="0.3">
      <c r="A36" s="88" t="str">
        <v>#QCCVRLPGL</v>
      </c>
      <c r="B36" s="88" t="str">
        <v>#P02808J2L</v>
      </c>
      <c r="C36" s="88" t="str">
        <v/>
      </c>
      <c r="D36" s="89" t="str">
        <v>#QCCVRLPGL</v>
      </c>
      <c r="E36" s="89" t="str">
        <f>IF($D36="", "",
    IFERROR(VLOOKUP($D36, PlayersData!$B$1:$K$51, 2, 0),
            IFERROR(VLOOKUP($D36, RegularWars!$A$1:$E$51, 2, 0),
                    IFERROR(VLOOKUP($D36, RaidWeekendData!$A$1:$D$61, 2, 0), ""))))</f>
        <v>♥️ACE♥️</v>
      </c>
      <c r="F36" s="89" t="str">
        <f>IF($D36="", "",
    IFERROR(VLOOKUP($D36, PlayersData!$B$1:$K$51, 3, 0),
            IFERROR(VLOOKUP($D36, RegularWars!$A$1:$E$51, 4, 0),
                    IFERROR(VLOOKUP($D36, RaidWeekendData!$A$1:$D$61, 3, 0), ""))))</f>
        <v>member</v>
      </c>
      <c r="G36" s="89">
        <f>IF($D36="","",
IFERROR(VLOOKUP($D36,PlayersData!$B$1:$K$51,4,0),
IFERROR(VLOOKUP($D36,RegularWars!$A$1:$E$51,3,0),"")))</f>
        <v>11</v>
      </c>
      <c r="H36" s="90" t="str">
        <f>IF($D36="","",IF(
ISNUMBER(MATCH($D36,PlayersData!$B36:$B85,0)),"Active",
IFERROR(VLOOKUP($D36,RaidWeekendData!$A$1:$D$61,4,0),
IFERROR(VLOOKUP($D36,RegularWars!$A$1:$E$51,5,0),"")
)))</f>
        <v>Active</v>
      </c>
      <c r="I36" s="94">
        <f>IF($D36="", "", IFERROR(VLOOKUP($D36, RegularWars!$A$1:$H$51, 6, FALSE), ""))</f>
        <v>2</v>
      </c>
      <c r="J36" s="94">
        <f>IF($D36="", "", IFERROR(VLOOKUP($D36, RegularWars!$A$1:$H$51, 7, FALSE), ""))</f>
        <v>2</v>
      </c>
      <c r="K36" s="94">
        <f>IF($D36="", "", IFERROR(VLOOKUP($D36, RegularWars!$A$1:$H$51, 8, FALSE), ""))</f>
        <v>6</v>
      </c>
      <c r="L36" s="98">
        <f t="shared" si="0"/>
        <v>0.05</v>
      </c>
      <c r="M36" s="94">
        <f>IF($D36="", "", IFERROR(VLOOKUP($D36, RaidWeekendData!$A$1:$E$51, 5, FALSE), ""))</f>
        <v>12</v>
      </c>
      <c r="N36" s="98">
        <f t="shared" si="1"/>
        <v>0.5</v>
      </c>
      <c r="O36" s="94">
        <f>IF($D36="", "", IFERROR(VLOOKUP($D36, PlayersData!$B$1:$K$51, 10, FALSE), ""))</f>
        <v>1.5</v>
      </c>
      <c r="P36" s="98">
        <f t="shared" si="2"/>
        <v>0.02</v>
      </c>
      <c r="Q36" s="99">
        <f t="shared" si="3"/>
        <v>0.57000000000000006</v>
      </c>
      <c r="R36" s="99" t="str">
        <f>IF($D36="", "0", IFERROR(VLOOKUP($D36, CWL!$A$1:$BG$51, 59, FALSE), "0"))</f>
        <v>0</v>
      </c>
      <c r="S36" s="113">
        <f t="shared" si="4"/>
        <v>0.57000000000000006</v>
      </c>
      <c r="T36" s="114">
        <f>IF($S36=0, "", _xlfn.RANK.EQ($S36, $S$2:$S$200, 0) + COUNTIF($S$2:$S36, $S36) - 1)</f>
        <v>36</v>
      </c>
      <c r="U36" s="97"/>
      <c r="V36" s="97"/>
      <c r="W36" s="97"/>
      <c r="X36" s="100"/>
      <c r="Y36" s="100"/>
      <c r="Z36" s="100"/>
      <c r="AA36" s="100"/>
      <c r="AB36" s="100"/>
      <c r="AC36" s="97"/>
      <c r="AD36" s="97"/>
      <c r="AE36" s="97"/>
    </row>
    <row r="37" spans="1:31" x14ac:dyDescent="0.3">
      <c r="A37" s="88" t="str">
        <v/>
      </c>
      <c r="B37" s="88" t="str">
        <v>#QCCVRLPGL</v>
      </c>
      <c r="C37" s="88" t="str">
        <v/>
      </c>
      <c r="D37" s="89" t="str">
        <v>#LPYV2G22J</v>
      </c>
      <c r="E37" s="89" t="str">
        <f>IF($D37="", "",
    IFERROR(VLOOKUP($D37, PlayersData!$B$1:$K$51, 2, 0),
            IFERROR(VLOOKUP($D37, RegularWars!$A$1:$E$51, 2, 0),
                    IFERROR(VLOOKUP($D37, RaidWeekendData!$A$1:$D$61, 2, 0), ""))))</f>
        <v>Spy Arjun YT</v>
      </c>
      <c r="F37" s="89" t="str">
        <f>IF($D37="", "",
    IFERROR(VLOOKUP($D37, PlayersData!$B$1:$K$51, 3, 0),
            IFERROR(VLOOKUP($D37, RegularWars!$A$1:$E$51, 4, 0),
                    IFERROR(VLOOKUP($D37, RaidWeekendData!$A$1:$D$61, 3, 0), ""))))</f>
        <v/>
      </c>
      <c r="G37" s="89" t="str">
        <f>IF($D37="","",
IFERROR(VLOOKUP($D37,PlayersData!$B$1:$K$51,4,0),
IFERROR(VLOOKUP($D37,RegularWars!$A$1:$E$51,3,0),"")))</f>
        <v/>
      </c>
      <c r="H37" s="90" t="str">
        <f>IF($D37="","",IF(
ISNUMBER(MATCH($D37,PlayersData!$B37:$B86,0)),"Active",
IFERROR(VLOOKUP($D37,RaidWeekendData!$A$1:$D$61,4,0),
IFERROR(VLOOKUP($D37,RegularWars!$A$1:$E$51,5,0),"")
)))</f>
        <v>Left</v>
      </c>
      <c r="I37" s="94">
        <f>IF($D37="", "", IFERROR(VLOOKUP($D37, RegularWars!$A$1:$H$51, 6, FALSE), ""))</f>
        <v>3</v>
      </c>
      <c r="J37" s="94">
        <f>IF($D37="", "", IFERROR(VLOOKUP($D37, RegularWars!$A$1:$H$51, 7, FALSE), ""))</f>
        <v>4</v>
      </c>
      <c r="K37" s="94">
        <f>IF($D37="", "", IFERROR(VLOOKUP($D37, RegularWars!$A$1:$H$51, 8, FALSE), ""))</f>
        <v>8</v>
      </c>
      <c r="L37" s="98">
        <f t="shared" si="0"/>
        <v>0.08</v>
      </c>
      <c r="M37" s="94">
        <f>IF($D37="", "", IFERROR(VLOOKUP($D37, RaidWeekendData!$A$1:$E$51, 5, FALSE), ""))</f>
        <v>6</v>
      </c>
      <c r="N37" s="98">
        <f t="shared" si="1"/>
        <v>0.25</v>
      </c>
      <c r="O37" s="94" t="str">
        <f>IF($D37="", "", IFERROR(VLOOKUP($D37, PlayersData!$B$1:$K$51, 10, FALSE), ""))</f>
        <v/>
      </c>
      <c r="P37" s="98">
        <f t="shared" si="2"/>
        <v>0</v>
      </c>
      <c r="Q37" s="99">
        <f t="shared" si="3"/>
        <v>0.33</v>
      </c>
      <c r="R37" s="99">
        <f>IF($D37="", "0", IFERROR(VLOOKUP($D37, CWL!$A$1:$BG$51, 59, FALSE), "0"))</f>
        <v>6.1999999999999993</v>
      </c>
      <c r="S37" s="113">
        <f t="shared" si="4"/>
        <v>6.5299999999999994</v>
      </c>
      <c r="T37" s="114">
        <f>IF($S37=0, "", _xlfn.RANK.EQ($S37, $S$2:$S$200, 0) + COUNTIF($S$2:$S37, $S37) - 1)</f>
        <v>25</v>
      </c>
      <c r="U37" s="97"/>
      <c r="V37" s="97"/>
      <c r="W37" s="97"/>
      <c r="X37" s="100"/>
      <c r="Y37" s="100"/>
      <c r="Z37" s="100"/>
      <c r="AA37" s="100"/>
      <c r="AB37" s="100"/>
      <c r="AC37" s="97"/>
      <c r="AD37" s="97"/>
      <c r="AE37" s="97"/>
    </row>
    <row r="38" spans="1:31" x14ac:dyDescent="0.3">
      <c r="A38" s="88" t="str">
        <v/>
      </c>
      <c r="B38" s="88" t="str">
        <v/>
      </c>
      <c r="C38" s="88" t="str">
        <v/>
      </c>
      <c r="D38" s="89" t="str">
        <v>#P02808J2L</v>
      </c>
      <c r="E38" s="89" t="str">
        <f>IF($D38="", "",
    IFERROR(VLOOKUP($D38, PlayersData!$B$1:$K$51, 2, 0),
            IFERROR(VLOOKUP($D38, RegularWars!$A$1:$E$51, 2, 0),
                    IFERROR(VLOOKUP($D38, RaidWeekendData!$A$1:$D$61, 2, 0), ""))))</f>
        <v>ķîņğ ámíř</v>
      </c>
      <c r="F38" s="89" t="str">
        <f>IF($D38="", "",
    IFERROR(VLOOKUP($D38, PlayersData!$B$1:$K$51, 3, 0),
            IFERROR(VLOOKUP($D38, RegularWars!$A$1:$E$51, 4, 0),
                    IFERROR(VLOOKUP($D38, RaidWeekendData!$A$1:$D$61, 3, 0), ""))))</f>
        <v/>
      </c>
      <c r="G38" s="89" t="str">
        <f>IF($D38="","",
IFERROR(VLOOKUP($D38,PlayersData!$B$1:$K$51,4,0),
IFERROR(VLOOKUP($D38,RegularWars!$A$1:$E$51,3,0),"")))</f>
        <v/>
      </c>
      <c r="H38" s="90" t="str">
        <f>IF($D38="","",IF(
ISNUMBER(MATCH($D38,PlayersData!$B38:$B87,0)),"Active",
IFERROR(VLOOKUP($D38,RaidWeekendData!$A$1:$D$61,4,0),
IFERROR(VLOOKUP($D38,RegularWars!$A$1:$E$51,5,0),"")
)))</f>
        <v>Left</v>
      </c>
      <c r="I38" s="94">
        <f>IF($D38="", "", IFERROR(VLOOKUP($D38, RegularWars!$A$1:$H$51, 6, FALSE), ""))</f>
        <v>2</v>
      </c>
      <c r="J38" s="94">
        <f>IF($D38="", "", IFERROR(VLOOKUP($D38, RegularWars!$A$1:$H$51, 7, FALSE), ""))</f>
        <v>4</v>
      </c>
      <c r="K38" s="94">
        <f>IF($D38="", "", IFERROR(VLOOKUP($D38, RegularWars!$A$1:$H$51, 8, FALSE), ""))</f>
        <v>5</v>
      </c>
      <c r="L38" s="98">
        <f t="shared" si="0"/>
        <v>0.06</v>
      </c>
      <c r="M38" s="94">
        <f>IF($D38="", "", IFERROR(VLOOKUP($D38, RaidWeekendData!$A$1:$E$51, 5, FALSE), ""))</f>
        <v>5</v>
      </c>
      <c r="N38" s="98">
        <f t="shared" si="1"/>
        <v>0.21</v>
      </c>
      <c r="O38" s="94" t="str">
        <f>IF($D38="", "", IFERROR(VLOOKUP($D38, PlayersData!$B$1:$K$51, 10, FALSE), ""))</f>
        <v/>
      </c>
      <c r="P38" s="98">
        <f t="shared" si="2"/>
        <v>0</v>
      </c>
      <c r="Q38" s="99">
        <f t="shared" si="3"/>
        <v>0.27</v>
      </c>
      <c r="R38" s="99" t="str">
        <f>IF($D38="", "0", IFERROR(VLOOKUP($D38, CWL!$A$1:$BG$51, 59, FALSE), "0"))</f>
        <v>0</v>
      </c>
      <c r="S38" s="113">
        <f t="shared" si="4"/>
        <v>0.27</v>
      </c>
      <c r="T38" s="114">
        <f>IF($S38=0, "", _xlfn.RANK.EQ($S38, $S$2:$S$200, 0) + COUNTIF($S$2:$S38, $S38) - 1)</f>
        <v>38</v>
      </c>
      <c r="U38" s="97"/>
      <c r="V38" s="97"/>
      <c r="W38" s="97"/>
      <c r="X38" s="100"/>
      <c r="Y38" s="100"/>
      <c r="Z38" s="100"/>
      <c r="AA38" s="100"/>
      <c r="AB38" s="100"/>
      <c r="AC38" s="97"/>
      <c r="AD38" s="97"/>
      <c r="AE38" s="97"/>
    </row>
    <row r="39" spans="1:31" x14ac:dyDescent="0.3">
      <c r="A39" s="88" t="str">
        <v/>
      </c>
      <c r="B39" s="88" t="str">
        <v/>
      </c>
      <c r="C39" s="88" t="str">
        <v/>
      </c>
      <c r="D39" s="89" t="str">
        <v>#90CQ2QYRR</v>
      </c>
      <c r="E39" s="89" t="str">
        <f>IF($D39="", "",
    IFERROR(VLOOKUP($D39, PlayersData!$B$1:$K$51, 2, 0),
            IFERROR(VLOOKUP($D39, RegularWars!$A$1:$E$51, 2, 0),
                    IFERROR(VLOOKUP($D39, RaidWeekendData!$A$1:$D$61, 2, 0), ""))))</f>
        <v>✨CLASHER✨ROHAN✨</v>
      </c>
      <c r="F39" s="89" t="str">
        <f>IF($D39="", "",
    IFERROR(VLOOKUP($D39, PlayersData!$B$1:$K$51, 3, 0),
            IFERROR(VLOOKUP($D39, RegularWars!$A$1:$E$51, 4, 0),
                    IFERROR(VLOOKUP($D39, RaidWeekendData!$A$1:$D$61, 3, 0), ""))))</f>
        <v/>
      </c>
      <c r="G39" s="89" t="str">
        <f>IF($D39="","",
IFERROR(VLOOKUP($D39,PlayersData!$B$1:$K$51,4,0),
IFERROR(VLOOKUP($D39,RegularWars!$A$1:$E$51,3,0),"")))</f>
        <v/>
      </c>
      <c r="H39" s="90" t="str">
        <f>IF($D39="","",IF(
ISNUMBER(MATCH($D39,PlayersData!$B39:$B88,0)),"Active",
IFERROR(VLOOKUP($D39,RaidWeekendData!$A$1:$D$61,4,0),
IFERROR(VLOOKUP($D39,RegularWars!$A$1:$E$51,5,0),"")
)))</f>
        <v>Left</v>
      </c>
      <c r="I39" s="94">
        <f>IF($D39="", "", IFERROR(VLOOKUP($D39, RegularWars!$A$1:$H$51, 6, FALSE), ""))</f>
        <v>1</v>
      </c>
      <c r="J39" s="94">
        <f>IF($D39="", "", IFERROR(VLOOKUP($D39, RegularWars!$A$1:$H$51, 7, FALSE), ""))</f>
        <v>0</v>
      </c>
      <c r="K39" s="94">
        <f>IF($D39="", "", IFERROR(VLOOKUP($D39, RegularWars!$A$1:$H$51, 8, FALSE), ""))</f>
        <v>0</v>
      </c>
      <c r="L39" s="98">
        <f t="shared" si="0"/>
        <v>0</v>
      </c>
      <c r="M39" s="94" t="str">
        <f>IF($D39="", "", IFERROR(VLOOKUP($D39, RaidWeekendData!$A$1:$E$51, 5, FALSE), ""))</f>
        <v/>
      </c>
      <c r="N39" s="98">
        <f t="shared" si="1"/>
        <v>0</v>
      </c>
      <c r="O39" s="94" t="str">
        <f>IF($D39="", "", IFERROR(VLOOKUP($D39, PlayersData!$B$1:$K$51, 10, FALSE), ""))</f>
        <v/>
      </c>
      <c r="P39" s="98">
        <f t="shared" si="2"/>
        <v>0</v>
      </c>
      <c r="Q39" s="99">
        <f t="shared" si="3"/>
        <v>0</v>
      </c>
      <c r="R39" s="99">
        <f>IF($D39="", "0", IFERROR(VLOOKUP($D39, CWL!$A$1:$BG$51, 59, FALSE), "0"))</f>
        <v>4.8099999999999996</v>
      </c>
      <c r="S39" s="113">
        <f t="shared" si="4"/>
        <v>4.8099999999999996</v>
      </c>
      <c r="T39" s="114">
        <f>IF($S39=0, "", _xlfn.RANK.EQ($S39, $S$2:$S$200, 0) + COUNTIF($S$2:$S39, $S39) - 1)</f>
        <v>28</v>
      </c>
      <c r="U39" s="97"/>
      <c r="V39" s="97"/>
      <c r="W39" s="97"/>
      <c r="X39" s="100"/>
      <c r="Y39" s="100"/>
      <c r="Z39" s="100"/>
      <c r="AA39" s="100"/>
      <c r="AB39" s="100"/>
      <c r="AC39" s="97"/>
      <c r="AD39" s="97"/>
      <c r="AE39" s="97"/>
    </row>
    <row r="40" spans="1:31" x14ac:dyDescent="0.3">
      <c r="A40" s="88" t="str">
        <v/>
      </c>
      <c r="B40" s="88" t="str">
        <v/>
      </c>
      <c r="C40" s="88" t="str">
        <v/>
      </c>
      <c r="D40" s="89"/>
      <c r="E40" s="89" t="str">
        <f>IF($D40="", "",
    IFERROR(VLOOKUP($D40, PlayersData!$B$1:$K$51, 2, 0),
            IFERROR(VLOOKUP($D40, RegularWars!$A$1:$E$51, 2, 0),
                    IFERROR(VLOOKUP($D40, RaidWeekendData!$A$1:$D$61, 2, 0), ""))))</f>
        <v/>
      </c>
      <c r="F40" s="89" t="str">
        <f>IF($D40="", "",
    IFERROR(VLOOKUP($D40, PlayersData!$B$1:$K$51, 3, 0),
            IFERROR(VLOOKUP($D40, RegularWars!$A$1:$E$51, 4, 0),
                    IFERROR(VLOOKUP($D40, RaidWeekendData!$A$1:$D$61, 3, 0), ""))))</f>
        <v/>
      </c>
      <c r="G40" s="89" t="str">
        <f>IF($D40="","",
IFERROR(VLOOKUP($D40,PlayersData!$B$1:$K$51,4,0),
IFERROR(VLOOKUP($D40,RegularWars!$A$1:$E$51,3,0),"")))</f>
        <v/>
      </c>
      <c r="H40" s="90" t="str">
        <f>IF($D40="","",IF(
ISNUMBER(MATCH($D40,PlayersData!$B40:$B89,0)),"Active",
IFERROR(VLOOKUP($D40,RaidWeekendData!$A$1:$D$61,4,0),
IFERROR(VLOOKUP($D40,RegularWars!$A$1:$E$51,5,0),"")
)))</f>
        <v/>
      </c>
      <c r="I40" s="94" t="str">
        <f>IF($D40="", "", IFERROR(VLOOKUP($D40, RegularWars!$A$1:$H$51, 6, FALSE), ""))</f>
        <v/>
      </c>
      <c r="J40" s="94" t="str">
        <f>IF($D40="", "", IFERROR(VLOOKUP($D40, RegularWars!$A$1:$H$51, 7, FALSE), ""))</f>
        <v/>
      </c>
      <c r="K40" s="94" t="str">
        <f>IF($D40="", "", IFERROR(VLOOKUP($D40, RegularWars!$A$1:$H$51, 8, FALSE), ""))</f>
        <v/>
      </c>
      <c r="L40" s="98">
        <f t="shared" si="0"/>
        <v>0</v>
      </c>
      <c r="M40" s="94" t="str">
        <f>IF($D40="", "", IFERROR(VLOOKUP($D40, RaidWeekendData!$A$1:$E$51, 5, FALSE), ""))</f>
        <v/>
      </c>
      <c r="N40" s="98">
        <f t="shared" si="1"/>
        <v>0</v>
      </c>
      <c r="O40" s="94" t="str">
        <f>IF($D40="", "", IFERROR(VLOOKUP($D40, PlayersData!$B$1:$K$51, 10, FALSE), ""))</f>
        <v/>
      </c>
      <c r="P40" s="98">
        <f t="shared" si="2"/>
        <v>0</v>
      </c>
      <c r="Q40" s="99">
        <f t="shared" si="3"/>
        <v>0</v>
      </c>
      <c r="R40" s="99" t="str">
        <f>IF($D40="", "0", IFERROR(VLOOKUP($D40, CWL!$A$1:$BG$51, 59, FALSE), "0"))</f>
        <v>0</v>
      </c>
      <c r="S40" s="113">
        <f t="shared" si="4"/>
        <v>0</v>
      </c>
      <c r="T40" s="114" t="str">
        <f>IF($S40=0, "", _xlfn.RANK.EQ($S40, $S$2:$S$200, 0) + COUNTIF($S$2:$S40, $S40) - 1)</f>
        <v/>
      </c>
      <c r="U40" s="97"/>
      <c r="V40" s="97"/>
      <c r="W40" s="97"/>
      <c r="X40" s="100"/>
      <c r="Y40" s="100"/>
      <c r="Z40" s="100"/>
      <c r="AA40" s="100"/>
      <c r="AB40" s="100"/>
      <c r="AC40" s="97"/>
      <c r="AD40" s="97"/>
      <c r="AE40" s="97"/>
    </row>
    <row r="41" spans="1:31" x14ac:dyDescent="0.3">
      <c r="A41" s="88" t="str">
        <v/>
      </c>
      <c r="B41" s="88" t="str">
        <v/>
      </c>
      <c r="C41" s="88" t="str">
        <v/>
      </c>
      <c r="D41" s="89"/>
      <c r="E41" s="89" t="str">
        <f>IF($D41="", "",
    IFERROR(VLOOKUP($D41, PlayersData!$B$1:$K$51, 2, 0),
            IFERROR(VLOOKUP($D41, RegularWars!$A$1:$E$51, 2, 0),
                    IFERROR(VLOOKUP($D41, RaidWeekendData!$A$1:$D$61, 2, 0), ""))))</f>
        <v/>
      </c>
      <c r="F41" s="89" t="str">
        <f>IF($D41="", "",
    IFERROR(VLOOKUP($D41, PlayersData!$B$1:$K$51, 3, 0),
            IFERROR(VLOOKUP($D41, RegularWars!$A$1:$E$51, 4, 0),
                    IFERROR(VLOOKUP($D41, RaidWeekendData!$A$1:$D$61, 3, 0), ""))))</f>
        <v/>
      </c>
      <c r="G41" s="89" t="str">
        <f>IF($D41="","",
IFERROR(VLOOKUP($D41,PlayersData!$B$1:$K$51,4,0),
IFERROR(VLOOKUP($D41,RegularWars!$A$1:$E$51,3,0),"")))</f>
        <v/>
      </c>
      <c r="H41" s="90" t="str">
        <f>IF($D41="","",IF(
ISNUMBER(MATCH($D41,PlayersData!$B41:$B90,0)),"Active",
IFERROR(VLOOKUP($D41,RaidWeekendData!$A$1:$D$61,4,0),
IFERROR(VLOOKUP($D41,RegularWars!$A$1:$E$51,5,0),"")
)))</f>
        <v/>
      </c>
      <c r="I41" s="94" t="str">
        <f>IF($D41="", "", IFERROR(VLOOKUP($D41, RegularWars!$A$1:$H$51, 6, FALSE), ""))</f>
        <v/>
      </c>
      <c r="J41" s="94" t="str">
        <f>IF($D41="", "", IFERROR(VLOOKUP($D41, RegularWars!$A$1:$H$51, 7, FALSE), ""))</f>
        <v/>
      </c>
      <c r="K41" s="94" t="str">
        <f>IF($D41="", "", IFERROR(VLOOKUP($D41, RegularWars!$A$1:$H$51, 8, FALSE), ""))</f>
        <v/>
      </c>
      <c r="L41" s="98">
        <f t="shared" si="0"/>
        <v>0</v>
      </c>
      <c r="M41" s="94" t="str">
        <f>IF($D41="", "", IFERROR(VLOOKUP($D41, RaidWeekendData!$A$1:$E$51, 5, FALSE), ""))</f>
        <v/>
      </c>
      <c r="N41" s="98">
        <f t="shared" si="1"/>
        <v>0</v>
      </c>
      <c r="O41" s="94" t="str">
        <f>IF($D41="", "", IFERROR(VLOOKUP($D41, PlayersData!$B$1:$K$51, 10, FALSE), ""))</f>
        <v/>
      </c>
      <c r="P41" s="98">
        <f t="shared" si="2"/>
        <v>0</v>
      </c>
      <c r="Q41" s="99">
        <f t="shared" si="3"/>
        <v>0</v>
      </c>
      <c r="R41" s="99" t="str">
        <f>IF($D41="", "0", IFERROR(VLOOKUP($D41, CWL!$A$1:$BG$51, 59, FALSE), "0"))</f>
        <v>0</v>
      </c>
      <c r="S41" s="113">
        <f t="shared" si="4"/>
        <v>0</v>
      </c>
      <c r="T41" s="114" t="str">
        <f>IF($S41=0, "", _xlfn.RANK.EQ($S41, $S$2:$S$200, 0) + COUNTIF($S$2:$S41, $S41) - 1)</f>
        <v/>
      </c>
      <c r="U41" s="97"/>
      <c r="V41" s="97"/>
      <c r="W41" s="97"/>
      <c r="X41" s="100"/>
      <c r="Y41" s="100"/>
      <c r="Z41" s="100"/>
      <c r="AA41" s="100"/>
      <c r="AB41" s="100"/>
      <c r="AC41" s="97"/>
      <c r="AD41" s="97"/>
      <c r="AE41" s="97"/>
    </row>
    <row r="42" spans="1:31" x14ac:dyDescent="0.3">
      <c r="A42" s="88" t="str">
        <v/>
      </c>
      <c r="B42" s="88" t="str">
        <v/>
      </c>
      <c r="C42" s="88" t="str">
        <v/>
      </c>
      <c r="D42" s="89"/>
      <c r="E42" s="89" t="str">
        <f>IF($D42="", "",
    IFERROR(VLOOKUP($D42, PlayersData!$B$1:$K$51, 2, 0),
            IFERROR(VLOOKUP($D42, RegularWars!$A$1:$E$51, 2, 0),
                    IFERROR(VLOOKUP($D42, RaidWeekendData!$A$1:$D$61, 2, 0), ""))))</f>
        <v/>
      </c>
      <c r="F42" s="89" t="str">
        <f>IF($D42="", "",
    IFERROR(VLOOKUP($D42, PlayersData!$B$1:$K$51, 3, 0),
            IFERROR(VLOOKUP($D42, RegularWars!$A$1:$E$51, 4, 0),
                    IFERROR(VLOOKUP($D42, RaidWeekendData!$A$1:$D$61, 3, 0), ""))))</f>
        <v/>
      </c>
      <c r="G42" s="89" t="str">
        <f>IF($D42="","",
IFERROR(VLOOKUP($D42,PlayersData!$B$1:$K$51,4,0),
IFERROR(VLOOKUP($D42,RegularWars!$A$1:$E$51,3,0),"")))</f>
        <v/>
      </c>
      <c r="H42" s="90" t="str">
        <f>IF($D42="","",IF(
ISNUMBER(MATCH($D42,PlayersData!$B42:$B91,0)),"Active",
IFERROR(VLOOKUP($D42,RaidWeekendData!$A$1:$D$61,4,0),
IFERROR(VLOOKUP($D42,RegularWars!$A$1:$E$51,5,0),"")
)))</f>
        <v/>
      </c>
      <c r="I42" s="94" t="str">
        <f>IF($D42="", "", IFERROR(VLOOKUP($D42, RegularWars!$A$1:$H$51, 6, FALSE), ""))</f>
        <v/>
      </c>
      <c r="J42" s="94" t="str">
        <f>IF($D42="", "", IFERROR(VLOOKUP($D42, RegularWars!$A$1:$H$51, 7, FALSE), ""))</f>
        <v/>
      </c>
      <c r="K42" s="94" t="str">
        <f>IF($D42="", "", IFERROR(VLOOKUP($D42, RegularWars!$A$1:$H$51, 8, FALSE), ""))</f>
        <v/>
      </c>
      <c r="L42" s="98">
        <f t="shared" si="0"/>
        <v>0</v>
      </c>
      <c r="M42" s="94" t="str">
        <f>IF($D42="", "", IFERROR(VLOOKUP($D42, RaidWeekendData!$A$1:$E$51, 5, FALSE), ""))</f>
        <v/>
      </c>
      <c r="N42" s="98">
        <f t="shared" si="1"/>
        <v>0</v>
      </c>
      <c r="O42" s="94" t="str">
        <f>IF($D42="", "", IFERROR(VLOOKUP($D42, PlayersData!$B$1:$K$51, 10, FALSE), ""))</f>
        <v/>
      </c>
      <c r="P42" s="98">
        <f t="shared" si="2"/>
        <v>0</v>
      </c>
      <c r="Q42" s="99">
        <f t="shared" si="3"/>
        <v>0</v>
      </c>
      <c r="R42" s="99" t="str">
        <f>IF($D42="", "0", IFERROR(VLOOKUP($D42, CWL!$A$1:$BG$51, 59, FALSE), "0"))</f>
        <v>0</v>
      </c>
      <c r="S42" s="113">
        <f t="shared" si="4"/>
        <v>0</v>
      </c>
      <c r="T42" s="114" t="str">
        <f>IF($S42=0, "", _xlfn.RANK.EQ($S42, $S$2:$S$200, 0) + COUNTIF($S$2:$S42, $S42) - 1)</f>
        <v/>
      </c>
      <c r="U42" s="97"/>
      <c r="V42" s="97"/>
      <c r="W42" s="97"/>
      <c r="X42" s="100"/>
      <c r="Y42" s="100"/>
      <c r="Z42" s="100"/>
      <c r="AA42" s="100"/>
      <c r="AB42" s="100"/>
      <c r="AC42" s="97"/>
      <c r="AD42" s="97"/>
      <c r="AE42" s="97"/>
    </row>
    <row r="43" spans="1:31" x14ac:dyDescent="0.3">
      <c r="A43" s="88" t="str">
        <v/>
      </c>
      <c r="B43" s="88" t="str">
        <v/>
      </c>
      <c r="C43" s="88" t="str">
        <v/>
      </c>
      <c r="D43" s="89"/>
      <c r="E43" s="89" t="str">
        <f>IF($D43="", "",
    IFERROR(VLOOKUP($D43, PlayersData!$B$1:$K$51, 2, 0),
            IFERROR(VLOOKUP($D43, RegularWars!$A$1:$E$51, 2, 0),
                    IFERROR(VLOOKUP($D43, RaidWeekendData!$A$1:$D$61, 2, 0), ""))))</f>
        <v/>
      </c>
      <c r="F43" s="89" t="str">
        <f>IF($D43="", "",
    IFERROR(VLOOKUP($D43, PlayersData!$B$1:$K$51, 3, 0),
            IFERROR(VLOOKUP($D43, RegularWars!$A$1:$E$51, 4, 0),
                    IFERROR(VLOOKUP($D43, RaidWeekendData!$A$1:$D$61, 3, 0), ""))))</f>
        <v/>
      </c>
      <c r="G43" s="89" t="str">
        <f>IF($D43="","",
IFERROR(VLOOKUP($D43,PlayersData!$B$1:$K$51,4,0),
IFERROR(VLOOKUP($D43,RegularWars!$A$1:$E$51,3,0),"")))</f>
        <v/>
      </c>
      <c r="H43" s="90" t="str">
        <f>IF($D43="","",IF(
ISNUMBER(MATCH($D43,PlayersData!$B43:$B92,0)),"Active",
IFERROR(VLOOKUP($D43,RaidWeekendData!$A$1:$D$61,4,0),
IFERROR(VLOOKUP($D43,RegularWars!$A$1:$E$51,5,0),"")
)))</f>
        <v/>
      </c>
      <c r="I43" s="94" t="str">
        <f>IF($D43="", "", IFERROR(VLOOKUP($D43, RegularWars!$A$1:$H$51, 6, FALSE), ""))</f>
        <v/>
      </c>
      <c r="J43" s="94" t="str">
        <f>IF($D43="", "", IFERROR(VLOOKUP($D43, RegularWars!$A$1:$H$51, 7, FALSE), ""))</f>
        <v/>
      </c>
      <c r="K43" s="94" t="str">
        <f>IF($D43="", "", IFERROR(VLOOKUP($D43, RegularWars!$A$1:$H$51, 8, FALSE), ""))</f>
        <v/>
      </c>
      <c r="L43" s="98">
        <f t="shared" si="0"/>
        <v>0</v>
      </c>
      <c r="M43" s="94" t="str">
        <f>IF($D43="", "", IFERROR(VLOOKUP($D43, RaidWeekendData!$A$1:$E$51, 5, FALSE), ""))</f>
        <v/>
      </c>
      <c r="N43" s="98">
        <f t="shared" si="1"/>
        <v>0</v>
      </c>
      <c r="O43" s="94" t="str">
        <f>IF($D43="", "", IFERROR(VLOOKUP($D43, PlayersData!$B$1:$K$51, 10, FALSE), ""))</f>
        <v/>
      </c>
      <c r="P43" s="98">
        <f t="shared" si="2"/>
        <v>0</v>
      </c>
      <c r="Q43" s="99">
        <f t="shared" si="3"/>
        <v>0</v>
      </c>
      <c r="R43" s="99" t="str">
        <f>IF($D43="", "0", IFERROR(VLOOKUP($D43, CWL!$A$1:$BG$51, 59, FALSE), "0"))</f>
        <v>0</v>
      </c>
      <c r="S43" s="113">
        <f t="shared" si="4"/>
        <v>0</v>
      </c>
      <c r="T43" s="114" t="str">
        <f>IF($S43=0, "", _xlfn.RANK.EQ($S43, $S$2:$S$200, 0) + COUNTIF($S$2:$S43, $S43) - 1)</f>
        <v/>
      </c>
      <c r="U43" s="97"/>
      <c r="V43" s="97"/>
      <c r="W43" s="97"/>
      <c r="X43" s="100"/>
      <c r="Y43" s="100"/>
      <c r="Z43" s="100"/>
      <c r="AA43" s="100"/>
      <c r="AB43" s="100"/>
      <c r="AC43" s="97"/>
      <c r="AD43" s="97"/>
      <c r="AE43" s="97"/>
    </row>
    <row r="44" spans="1:31" x14ac:dyDescent="0.3">
      <c r="A44" s="88" t="str">
        <v/>
      </c>
      <c r="B44" s="88" t="str">
        <v/>
      </c>
      <c r="C44" s="88" t="str">
        <v/>
      </c>
      <c r="D44" s="89"/>
      <c r="E44" s="89" t="str">
        <f>IF($D44="", "",
    IFERROR(VLOOKUP($D44, PlayersData!$B$1:$K$51, 2, 0),
            IFERROR(VLOOKUP($D44, RegularWars!$A$1:$E$51, 2, 0),
                    IFERROR(VLOOKUP($D44, RaidWeekendData!$A$1:$D$61, 2, 0), ""))))</f>
        <v/>
      </c>
      <c r="F44" s="89" t="str">
        <f>IF($D44="", "",
    IFERROR(VLOOKUP($D44, PlayersData!$B$1:$K$51, 3, 0),
            IFERROR(VLOOKUP($D44, RegularWars!$A$1:$E$51, 4, 0),
                    IFERROR(VLOOKUP($D44, RaidWeekendData!$A$1:$D$61, 3, 0), ""))))</f>
        <v/>
      </c>
      <c r="G44" s="89" t="str">
        <f>IF($D44="","",
IFERROR(VLOOKUP($D44,PlayersData!$B$1:$K$51,4,0),
IFERROR(VLOOKUP($D44,RegularWars!$A$1:$E$51,3,0),"")))</f>
        <v/>
      </c>
      <c r="H44" s="90" t="str">
        <f>IF($D44="","",IF(
ISNUMBER(MATCH($D44,PlayersData!$B44:$B93,0)),"Active",
IFERROR(VLOOKUP($D44,RaidWeekendData!$A$1:$D$61,4,0),
IFERROR(VLOOKUP($D44,RegularWars!$A$1:$E$51,5,0),"")
)))</f>
        <v/>
      </c>
      <c r="I44" s="94" t="str">
        <f>IF($D44="", "", IFERROR(VLOOKUP($D44, RegularWars!$A$1:$H$51, 6, FALSE), ""))</f>
        <v/>
      </c>
      <c r="J44" s="94" t="str">
        <f>IF($D44="", "", IFERROR(VLOOKUP($D44, RegularWars!$A$1:$H$51, 7, FALSE), ""))</f>
        <v/>
      </c>
      <c r="K44" s="94" t="str">
        <f>IF($D44="", "", IFERROR(VLOOKUP($D44, RegularWars!$A$1:$H$51, 8, FALSE), ""))</f>
        <v/>
      </c>
      <c r="L44" s="98">
        <f t="shared" si="0"/>
        <v>0</v>
      </c>
      <c r="M44" s="94" t="str">
        <f>IF($D44="", "", IFERROR(VLOOKUP($D44, RaidWeekendData!$A$1:$E$51, 5, FALSE), ""))</f>
        <v/>
      </c>
      <c r="N44" s="98">
        <f t="shared" si="1"/>
        <v>0</v>
      </c>
      <c r="O44" s="94" t="str">
        <f>IF($D44="", "", IFERROR(VLOOKUP($D44, PlayersData!$B$1:$K$51, 10, FALSE), ""))</f>
        <v/>
      </c>
      <c r="P44" s="98">
        <f t="shared" si="2"/>
        <v>0</v>
      </c>
      <c r="Q44" s="99">
        <f t="shared" si="3"/>
        <v>0</v>
      </c>
      <c r="R44" s="99" t="str">
        <f>IF($D44="", "0", IFERROR(VLOOKUP($D44, CWL!$A$1:$BG$51, 59, FALSE), "0"))</f>
        <v>0</v>
      </c>
      <c r="S44" s="113">
        <f t="shared" si="4"/>
        <v>0</v>
      </c>
      <c r="T44" s="114" t="str">
        <f>IF($S44=0, "", _xlfn.RANK.EQ($S44, $S$2:$S$200, 0) + COUNTIF($S$2:$S44, $S44) - 1)</f>
        <v/>
      </c>
      <c r="U44" s="97"/>
      <c r="V44" s="97"/>
      <c r="W44" s="97"/>
      <c r="X44" s="100"/>
      <c r="Y44" s="100"/>
      <c r="Z44" s="100"/>
      <c r="AA44" s="100"/>
      <c r="AB44" s="100"/>
      <c r="AC44" s="97"/>
      <c r="AD44" s="97"/>
      <c r="AE44" s="97"/>
    </row>
    <row r="45" spans="1:31" x14ac:dyDescent="0.3">
      <c r="A45" s="88" t="str">
        <v/>
      </c>
      <c r="B45" s="88" t="str">
        <v/>
      </c>
      <c r="C45" s="88" t="str">
        <v/>
      </c>
      <c r="D45" s="89"/>
      <c r="E45" s="89" t="str">
        <f>IF($D45="", "",
    IFERROR(VLOOKUP($D45, PlayersData!$B$1:$K$51, 2, 0),
            IFERROR(VLOOKUP($D45, RegularWars!$A$1:$E$51, 2, 0),
                    IFERROR(VLOOKUP($D45, RaidWeekendData!$A$1:$D$61, 2, 0), ""))))</f>
        <v/>
      </c>
      <c r="F45" s="89" t="str">
        <f>IF($D45="", "",
    IFERROR(VLOOKUP($D45, PlayersData!$B$1:$K$51, 3, 0),
            IFERROR(VLOOKUP($D45, RegularWars!$A$1:$E$51, 4, 0),
                    IFERROR(VLOOKUP($D45, RaidWeekendData!$A$1:$D$61, 3, 0), ""))))</f>
        <v/>
      </c>
      <c r="G45" s="89" t="str">
        <f>IF($D45="","",
IFERROR(VLOOKUP($D45,PlayersData!$B$1:$K$51,4,0),
IFERROR(VLOOKUP($D45,RegularWars!$A$1:$E$51,3,0),"")))</f>
        <v/>
      </c>
      <c r="H45" s="90" t="str">
        <f>IF($D45="","",IF(
ISNUMBER(MATCH($D45,PlayersData!$B45:$B94,0)),"Active",
IFERROR(VLOOKUP($D45,RaidWeekendData!$A$1:$D$61,4,0),
IFERROR(VLOOKUP($D45,RegularWars!$A$1:$E$51,5,0),"")
)))</f>
        <v/>
      </c>
      <c r="I45" s="94" t="str">
        <f>IF($D45="", "", IFERROR(VLOOKUP($D45, RegularWars!$A$1:$H$51, 6, FALSE), ""))</f>
        <v/>
      </c>
      <c r="J45" s="94" t="str">
        <f>IF($D45="", "", IFERROR(VLOOKUP($D45, RegularWars!$A$1:$H$51, 7, FALSE), ""))</f>
        <v/>
      </c>
      <c r="K45" s="94" t="str">
        <f>IF($D45="", "", IFERROR(VLOOKUP($D45, RegularWars!$A$1:$H$51, 8, FALSE), ""))</f>
        <v/>
      </c>
      <c r="L45" s="98">
        <f t="shared" si="0"/>
        <v>0</v>
      </c>
      <c r="M45" s="94" t="str">
        <f>IF($D45="", "", IFERROR(VLOOKUP($D45, RaidWeekendData!$A$1:$E$51, 5, FALSE), ""))</f>
        <v/>
      </c>
      <c r="N45" s="98">
        <f t="shared" si="1"/>
        <v>0</v>
      </c>
      <c r="O45" s="94" t="str">
        <f>IF($D45="", "", IFERROR(VLOOKUP($D45, PlayersData!$B$1:$K$51, 10, FALSE), ""))</f>
        <v/>
      </c>
      <c r="P45" s="98">
        <f t="shared" si="2"/>
        <v>0</v>
      </c>
      <c r="Q45" s="99">
        <f t="shared" si="3"/>
        <v>0</v>
      </c>
      <c r="R45" s="99" t="str">
        <f>IF($D45="", "0", IFERROR(VLOOKUP($D45, CWL!$A$1:$BG$51, 59, FALSE), "0"))</f>
        <v>0</v>
      </c>
      <c r="S45" s="113">
        <f t="shared" si="4"/>
        <v>0</v>
      </c>
      <c r="T45" s="114" t="str">
        <f>IF($S45=0, "", _xlfn.RANK.EQ($S45, $S$2:$S$200, 0) + COUNTIF($S$2:$S45, $S45) - 1)</f>
        <v/>
      </c>
      <c r="U45" s="97"/>
      <c r="V45" s="97"/>
      <c r="W45" s="97"/>
      <c r="X45" s="100"/>
      <c r="Y45" s="100"/>
      <c r="Z45" s="100"/>
      <c r="AA45" s="100"/>
      <c r="AB45" s="100"/>
      <c r="AC45" s="97"/>
      <c r="AD45" s="97"/>
      <c r="AE45" s="97"/>
    </row>
    <row r="46" spans="1:31" x14ac:dyDescent="0.3">
      <c r="A46" s="88" t="str">
        <v/>
      </c>
      <c r="B46" s="88" t="str">
        <v/>
      </c>
      <c r="C46" s="88" t="str">
        <v/>
      </c>
      <c r="D46" s="89"/>
      <c r="E46" s="89" t="str">
        <f>IF($D46="", "",
    IFERROR(VLOOKUP($D46, PlayersData!$B$1:$K$51, 2, 0),
            IFERROR(VLOOKUP($D46, RegularWars!$A$1:$E$51, 2, 0),
                    IFERROR(VLOOKUP($D46, RaidWeekendData!$A$1:$D$61, 2, 0), ""))))</f>
        <v/>
      </c>
      <c r="F46" s="89" t="str">
        <f>IF($D46="", "",
    IFERROR(VLOOKUP($D46, PlayersData!$B$1:$K$51, 3, 0),
            IFERROR(VLOOKUP($D46, RegularWars!$A$1:$E$51, 4, 0),
                    IFERROR(VLOOKUP($D46, RaidWeekendData!$A$1:$D$61, 3, 0), ""))))</f>
        <v/>
      </c>
      <c r="G46" s="89" t="str">
        <f>IF($D46="","",
IFERROR(VLOOKUP($D46,PlayersData!$B$1:$K$51,4,0),
IFERROR(VLOOKUP($D46,RegularWars!$A$1:$E$51,3,0),"")))</f>
        <v/>
      </c>
      <c r="H46" s="90" t="str">
        <f>IF($D46="","",IF(
ISNUMBER(MATCH($D46,PlayersData!$B46:$B95,0)),"Active",
IFERROR(VLOOKUP($D46,RaidWeekendData!$A$1:$D$61,4,0),
IFERROR(VLOOKUP($D46,RegularWars!$A$1:$E$51,5,0),"")
)))</f>
        <v/>
      </c>
      <c r="I46" s="94" t="str">
        <f>IF($D46="", "", IFERROR(VLOOKUP($D46, RegularWars!$A$1:$H$51, 6, FALSE), ""))</f>
        <v/>
      </c>
      <c r="J46" s="94" t="str">
        <f>IF($D46="", "", IFERROR(VLOOKUP($D46, RegularWars!$A$1:$H$51, 7, FALSE), ""))</f>
        <v/>
      </c>
      <c r="K46" s="94" t="str">
        <f>IF($D46="", "", IFERROR(VLOOKUP($D46, RegularWars!$A$1:$H$51, 8, FALSE), ""))</f>
        <v/>
      </c>
      <c r="L46" s="98">
        <f t="shared" si="0"/>
        <v>0</v>
      </c>
      <c r="M46" s="94" t="str">
        <f>IF($D46="", "", IFERROR(VLOOKUP($D46, RaidWeekendData!$A$1:$E$51, 5, FALSE), ""))</f>
        <v/>
      </c>
      <c r="N46" s="98">
        <f t="shared" si="1"/>
        <v>0</v>
      </c>
      <c r="O46" s="94" t="str">
        <f>IF($D46="", "", IFERROR(VLOOKUP($D46, PlayersData!$B$1:$K$51, 10, FALSE), ""))</f>
        <v/>
      </c>
      <c r="P46" s="98">
        <f t="shared" si="2"/>
        <v>0</v>
      </c>
      <c r="Q46" s="99">
        <f t="shared" si="3"/>
        <v>0</v>
      </c>
      <c r="R46" s="99" t="str">
        <f>IF($D46="", "0", IFERROR(VLOOKUP($D46, CWL!$A$1:$BG$51, 59, FALSE), "0"))</f>
        <v>0</v>
      </c>
      <c r="S46" s="113">
        <f t="shared" si="4"/>
        <v>0</v>
      </c>
      <c r="T46" s="114" t="str">
        <f>IF($S46=0, "", _xlfn.RANK.EQ($S46, $S$2:$S$200, 0) + COUNTIF($S$2:$S46, $S46) - 1)</f>
        <v/>
      </c>
      <c r="U46" s="97"/>
      <c r="V46" s="97"/>
      <c r="W46" s="97"/>
      <c r="X46" s="100"/>
      <c r="Y46" s="100"/>
      <c r="Z46" s="100"/>
      <c r="AA46" s="100"/>
      <c r="AB46" s="100"/>
      <c r="AC46" s="97"/>
      <c r="AD46" s="97"/>
      <c r="AE46" s="97"/>
    </row>
    <row r="47" spans="1:31" x14ac:dyDescent="0.3">
      <c r="A47" s="88" t="str">
        <v/>
      </c>
      <c r="B47" s="88" t="str">
        <v/>
      </c>
      <c r="C47" s="88" t="str">
        <v/>
      </c>
      <c r="D47" s="89"/>
      <c r="E47" s="89" t="str">
        <f>IF($D47="", "",
    IFERROR(VLOOKUP($D47, PlayersData!$B$1:$K$51, 2, 0),
            IFERROR(VLOOKUP($D47, RegularWars!$A$1:$E$51, 2, 0),
                    IFERROR(VLOOKUP($D47, RaidWeekendData!$A$1:$D$61, 2, 0), ""))))</f>
        <v/>
      </c>
      <c r="F47" s="89" t="str">
        <f>IF($D47="", "",
    IFERROR(VLOOKUP($D47, PlayersData!$B$1:$K$51, 3, 0),
            IFERROR(VLOOKUP($D47, RegularWars!$A$1:$E$51, 4, 0),
                    IFERROR(VLOOKUP($D47, RaidWeekendData!$A$1:$D$61, 3, 0), ""))))</f>
        <v/>
      </c>
      <c r="G47" s="89" t="str">
        <f>IF($D47="","",
IFERROR(VLOOKUP($D47,PlayersData!$B$1:$K$51,4,0),
IFERROR(VLOOKUP($D47,RegularWars!$A$1:$E$51,3,0),"")))</f>
        <v/>
      </c>
      <c r="H47" s="90" t="str">
        <f>IF($D47="","",IF(
ISNUMBER(MATCH($D47,PlayersData!$B47:$B96,0)),"Active",
IFERROR(VLOOKUP($D47,RaidWeekendData!$A$1:$D$61,4,0),
IFERROR(VLOOKUP($D47,RegularWars!$A$1:$E$51,5,0),"")
)))</f>
        <v/>
      </c>
      <c r="I47" s="94" t="str">
        <f>IF($D47="", "", IFERROR(VLOOKUP($D47, RegularWars!$A$1:$H$51, 6, FALSE), ""))</f>
        <v/>
      </c>
      <c r="J47" s="94" t="str">
        <f>IF($D47="", "", IFERROR(VLOOKUP($D47, RegularWars!$A$1:$H$51, 7, FALSE), ""))</f>
        <v/>
      </c>
      <c r="K47" s="94" t="str">
        <f>IF($D47="", "", IFERROR(VLOOKUP($D47, RegularWars!$A$1:$H$51, 8, FALSE), ""))</f>
        <v/>
      </c>
      <c r="L47" s="98">
        <f t="shared" si="0"/>
        <v>0</v>
      </c>
      <c r="M47" s="94" t="str">
        <f>IF($D47="", "", IFERROR(VLOOKUP($D47, RaidWeekendData!$A$1:$E$51, 5, FALSE), ""))</f>
        <v/>
      </c>
      <c r="N47" s="98">
        <f t="shared" si="1"/>
        <v>0</v>
      </c>
      <c r="O47" s="94" t="str">
        <f>IF($D47="", "", IFERROR(VLOOKUP($D47, PlayersData!$B$1:$K$51, 10, FALSE), ""))</f>
        <v/>
      </c>
      <c r="P47" s="98">
        <f t="shared" si="2"/>
        <v>0</v>
      </c>
      <c r="Q47" s="99">
        <f t="shared" si="3"/>
        <v>0</v>
      </c>
      <c r="R47" s="99" t="str">
        <f>IF($D47="", "0", IFERROR(VLOOKUP($D47, CWL!$A$1:$BG$51, 59, FALSE), "0"))</f>
        <v>0</v>
      </c>
      <c r="S47" s="113">
        <f t="shared" si="4"/>
        <v>0</v>
      </c>
      <c r="T47" s="114" t="str">
        <f>IF($S47=0, "", _xlfn.RANK.EQ($S47, $S$2:$S$200, 0) + COUNTIF($S$2:$S47, $S47) - 1)</f>
        <v/>
      </c>
      <c r="U47" s="97"/>
      <c r="V47" s="97"/>
      <c r="W47" s="97"/>
      <c r="X47" s="100"/>
      <c r="Y47" s="100"/>
      <c r="Z47" s="100"/>
      <c r="AA47" s="100"/>
      <c r="AB47" s="100"/>
      <c r="AC47" s="97"/>
      <c r="AD47" s="97"/>
      <c r="AE47" s="97"/>
    </row>
    <row r="48" spans="1:31" x14ac:dyDescent="0.3">
      <c r="A48" s="88" t="str">
        <v/>
      </c>
      <c r="B48" s="88" t="str">
        <v/>
      </c>
      <c r="C48" s="88" t="str">
        <v/>
      </c>
      <c r="D48" s="89"/>
      <c r="E48" s="89" t="str">
        <f>IF($D48="", "",
    IFERROR(VLOOKUP($D48, PlayersData!$B$1:$K$51, 2, 0),
            IFERROR(VLOOKUP($D48, RegularWars!$A$1:$E$51, 2, 0),
                    IFERROR(VLOOKUP($D48, RaidWeekendData!$A$1:$D$61, 2, 0), ""))))</f>
        <v/>
      </c>
      <c r="F48" s="89" t="str">
        <f>IF($D48="", "",
    IFERROR(VLOOKUP($D48, PlayersData!$B$1:$K$51, 3, 0),
            IFERROR(VLOOKUP($D48, RegularWars!$A$1:$E$51, 4, 0),
                    IFERROR(VLOOKUP($D48, RaidWeekendData!$A$1:$D$61, 3, 0), ""))))</f>
        <v/>
      </c>
      <c r="G48" s="89" t="str">
        <f>IF($D48="","",
IFERROR(VLOOKUP($D48,PlayersData!$B$1:$K$51,4,0),
IFERROR(VLOOKUP($D48,RegularWars!$A$1:$E$51,3,0),"")))</f>
        <v/>
      </c>
      <c r="H48" s="90" t="str">
        <f>IF($D48="","",IF(
ISNUMBER(MATCH($D48,PlayersData!$B48:$B97,0)),"Active",
IFERROR(VLOOKUP($D48,RaidWeekendData!$A$1:$D$61,4,0),
IFERROR(VLOOKUP($D48,RegularWars!$A$1:$E$51,5,0),"")
)))</f>
        <v/>
      </c>
      <c r="I48" s="94" t="str">
        <f>IF($D48="", "", IFERROR(VLOOKUP($D48, RegularWars!$A$1:$H$51, 6, FALSE), ""))</f>
        <v/>
      </c>
      <c r="J48" s="94" t="str">
        <f>IF($D48="", "", IFERROR(VLOOKUP($D48, RegularWars!$A$1:$H$51, 7, FALSE), ""))</f>
        <v/>
      </c>
      <c r="K48" s="94" t="str">
        <f>IF($D48="", "", IFERROR(VLOOKUP($D48, RegularWars!$A$1:$H$51, 8, FALSE), ""))</f>
        <v/>
      </c>
      <c r="L48" s="98">
        <f t="shared" si="0"/>
        <v>0</v>
      </c>
      <c r="M48" s="94" t="str">
        <f>IF($D48="", "", IFERROR(VLOOKUP($D48, RaidWeekendData!$A$1:$E$51, 5, FALSE), ""))</f>
        <v/>
      </c>
      <c r="N48" s="98">
        <f t="shared" si="1"/>
        <v>0</v>
      </c>
      <c r="O48" s="94" t="str">
        <f>IF($D48="", "", IFERROR(VLOOKUP($D48, PlayersData!$B$1:$K$51, 10, FALSE), ""))</f>
        <v/>
      </c>
      <c r="P48" s="98">
        <f t="shared" si="2"/>
        <v>0</v>
      </c>
      <c r="Q48" s="99">
        <f t="shared" si="3"/>
        <v>0</v>
      </c>
      <c r="R48" s="99" t="str">
        <f>IF($D48="", "0", IFERROR(VLOOKUP($D48, CWL!$A$1:$BG$51, 59, FALSE), "0"))</f>
        <v>0</v>
      </c>
      <c r="S48" s="113">
        <f t="shared" si="4"/>
        <v>0</v>
      </c>
      <c r="T48" s="114" t="str">
        <f>IF($S48=0, "", _xlfn.RANK.EQ($S48, $S$2:$S$200, 0) + COUNTIF($S$2:$S48, $S48) - 1)</f>
        <v/>
      </c>
      <c r="U48" s="97"/>
      <c r="V48" s="97"/>
      <c r="W48" s="97"/>
      <c r="X48" s="100"/>
      <c r="Y48" s="100"/>
      <c r="Z48" s="100"/>
      <c r="AA48" s="100"/>
      <c r="AB48" s="100"/>
      <c r="AC48" s="97"/>
      <c r="AD48" s="97"/>
      <c r="AE48" s="97"/>
    </row>
    <row r="49" spans="1:31" x14ac:dyDescent="0.3">
      <c r="A49" s="88" t="str">
        <v/>
      </c>
      <c r="B49" s="88" t="str">
        <v/>
      </c>
      <c r="C49" s="88" t="str">
        <v/>
      </c>
      <c r="D49" s="89"/>
      <c r="E49" s="89" t="str">
        <f>IF($D49="", "",
    IFERROR(VLOOKUP($D49, PlayersData!$B$1:$K$51, 2, 0),
            IFERROR(VLOOKUP($D49, RegularWars!$A$1:$E$51, 2, 0),
                    IFERROR(VLOOKUP($D49, RaidWeekendData!$A$1:$D$61, 2, 0), ""))))</f>
        <v/>
      </c>
      <c r="F49" s="89" t="str">
        <f>IF($D49="", "",
    IFERROR(VLOOKUP($D49, PlayersData!$B$1:$K$51, 3, 0),
            IFERROR(VLOOKUP($D49, RegularWars!$A$1:$E$51, 4, 0),
                    IFERROR(VLOOKUP($D49, RaidWeekendData!$A$1:$D$61, 3, 0), ""))))</f>
        <v/>
      </c>
      <c r="G49" s="89" t="str">
        <f>IF($D49="","",
IFERROR(VLOOKUP($D49,PlayersData!$B$1:$K$51,4,0),
IFERROR(VLOOKUP($D49,RegularWars!$A$1:$E$51,3,0),"")))</f>
        <v/>
      </c>
      <c r="H49" s="90" t="str">
        <f>IF($D49="","",IF(
ISNUMBER(MATCH($D49,PlayersData!$B49:$B98,0)),"Active",
IFERROR(VLOOKUP($D49,RaidWeekendData!$A$1:$D$61,4,0),
IFERROR(VLOOKUP($D49,RegularWars!$A$1:$E$51,5,0),"")
)))</f>
        <v/>
      </c>
      <c r="I49" s="94" t="str">
        <f>IF($D49="", "", IFERROR(VLOOKUP($D49, RegularWars!$A$1:$H$51, 6, FALSE), ""))</f>
        <v/>
      </c>
      <c r="J49" s="94" t="str">
        <f>IF($D49="", "", IFERROR(VLOOKUP($D49, RegularWars!$A$1:$H$51, 7, FALSE), ""))</f>
        <v/>
      </c>
      <c r="K49" s="94" t="str">
        <f>IF($D49="", "", IFERROR(VLOOKUP($D49, RegularWars!$A$1:$H$51, 8, FALSE), ""))</f>
        <v/>
      </c>
      <c r="L49" s="98">
        <f t="shared" si="0"/>
        <v>0</v>
      </c>
      <c r="M49" s="94" t="str">
        <f>IF($D49="", "", IFERROR(VLOOKUP($D49, RaidWeekendData!$A$1:$E$51, 5, FALSE), ""))</f>
        <v/>
      </c>
      <c r="N49" s="98">
        <f t="shared" si="1"/>
        <v>0</v>
      </c>
      <c r="O49" s="94" t="str">
        <f>IF($D49="", "", IFERROR(VLOOKUP($D49, PlayersData!$B$1:$K$51, 10, FALSE), ""))</f>
        <v/>
      </c>
      <c r="P49" s="98">
        <f t="shared" si="2"/>
        <v>0</v>
      </c>
      <c r="Q49" s="99">
        <f t="shared" si="3"/>
        <v>0</v>
      </c>
      <c r="R49" s="99" t="str">
        <f>IF($D49="", "0", IFERROR(VLOOKUP($D49, CWL!$A$1:$BG$51, 59, FALSE), "0"))</f>
        <v>0</v>
      </c>
      <c r="S49" s="113">
        <f t="shared" si="4"/>
        <v>0</v>
      </c>
      <c r="T49" s="114" t="str">
        <f>IF($S49=0, "", _xlfn.RANK.EQ($S49, $S$2:$S$200, 0) + COUNTIF($S$2:$S49, $S49) - 1)</f>
        <v/>
      </c>
      <c r="U49" s="97"/>
      <c r="V49" s="97"/>
      <c r="W49" s="97"/>
      <c r="X49" s="100"/>
      <c r="Y49" s="100"/>
      <c r="Z49" s="100"/>
      <c r="AA49" s="100"/>
      <c r="AB49" s="100"/>
      <c r="AC49" s="97"/>
      <c r="AD49" s="97"/>
      <c r="AE49" s="97"/>
    </row>
    <row r="50" spans="1:31" x14ac:dyDescent="0.3">
      <c r="A50" s="88" t="str">
        <v/>
      </c>
      <c r="B50" s="88" t="str">
        <v/>
      </c>
      <c r="C50" s="88" t="str">
        <v/>
      </c>
      <c r="D50" s="89"/>
      <c r="E50" s="89" t="str">
        <f>IF($D50="", "",
    IFERROR(VLOOKUP($D50, PlayersData!$B$1:$K$51, 2, 0),
            IFERROR(VLOOKUP($D50, RegularWars!$A$1:$E$51, 2, 0),
                    IFERROR(VLOOKUP($D50, RaidWeekendData!$A$1:$D$61, 2, 0), ""))))</f>
        <v/>
      </c>
      <c r="F50" s="89" t="str">
        <f>IF($D50="", "",
    IFERROR(VLOOKUP($D50, PlayersData!$B$1:$K$51, 3, 0),
            IFERROR(VLOOKUP($D50, RegularWars!$A$1:$E$51, 4, 0),
                    IFERROR(VLOOKUP($D50, RaidWeekendData!$A$1:$D$61, 3, 0), ""))))</f>
        <v/>
      </c>
      <c r="G50" s="89" t="str">
        <f>IF($D50="","",
IFERROR(VLOOKUP($D50,PlayersData!$B$1:$K$51,4,0),
IFERROR(VLOOKUP($D50,RegularWars!$A$1:$E$51,3,0),"")))</f>
        <v/>
      </c>
      <c r="H50" s="90" t="str">
        <f>IF($D50="","",IF(
ISNUMBER(MATCH($D50,PlayersData!$B50:$B99,0)),"Active",
IFERROR(VLOOKUP($D50,RaidWeekendData!$A$1:$D$61,4,0),
IFERROR(VLOOKUP($D50,RegularWars!$A$1:$E$51,5,0),"")
)))</f>
        <v/>
      </c>
      <c r="I50" s="94" t="str">
        <f>IF($D50="", "", IFERROR(VLOOKUP($D50, RegularWars!$A$1:$H$51, 6, FALSE), ""))</f>
        <v/>
      </c>
      <c r="J50" s="94" t="str">
        <f>IF($D50="", "", IFERROR(VLOOKUP($D50, RegularWars!$A$1:$H$51, 7, FALSE), ""))</f>
        <v/>
      </c>
      <c r="K50" s="94" t="str">
        <f>IF($D50="", "", IFERROR(VLOOKUP($D50, RegularWars!$A$1:$H$51, 8, FALSE), ""))</f>
        <v/>
      </c>
      <c r="L50" s="98">
        <f t="shared" si="0"/>
        <v>0</v>
      </c>
      <c r="M50" s="94" t="str">
        <f>IF($D50="", "", IFERROR(VLOOKUP($D50, RaidWeekendData!$A$1:$E$51, 5, FALSE), ""))</f>
        <v/>
      </c>
      <c r="N50" s="98">
        <f t="shared" si="1"/>
        <v>0</v>
      </c>
      <c r="O50" s="94" t="str">
        <f>IF($D50="", "", IFERROR(VLOOKUP($D50, PlayersData!$B$1:$K$51, 10, FALSE), ""))</f>
        <v/>
      </c>
      <c r="P50" s="98">
        <f t="shared" si="2"/>
        <v>0</v>
      </c>
      <c r="Q50" s="99">
        <f t="shared" si="3"/>
        <v>0</v>
      </c>
      <c r="R50" s="99" t="str">
        <f>IF($D50="", "0", IFERROR(VLOOKUP($D50, CWL!$A$1:$BG$51, 59, FALSE), "0"))</f>
        <v>0</v>
      </c>
      <c r="S50" s="113">
        <f t="shared" si="4"/>
        <v>0</v>
      </c>
      <c r="T50" s="114" t="str">
        <f>IF($S50=0, "", _xlfn.RANK.EQ($S50, $S$2:$S$200, 0) + COUNTIF($S$2:$S50, $S50) - 1)</f>
        <v/>
      </c>
      <c r="U50" s="97"/>
      <c r="V50" s="97"/>
      <c r="W50" s="97"/>
      <c r="X50" s="100"/>
      <c r="Y50" s="100"/>
      <c r="Z50" s="100"/>
      <c r="AA50" s="100"/>
      <c r="AB50" s="100"/>
      <c r="AC50" s="97"/>
      <c r="AD50" s="97"/>
      <c r="AE50" s="97"/>
    </row>
    <row r="51" spans="1:31" x14ac:dyDescent="0.3">
      <c r="A51" s="88" t="str">
        <v/>
      </c>
      <c r="B51" s="88" t="str">
        <v/>
      </c>
      <c r="C51" s="88" t="str">
        <v/>
      </c>
      <c r="D51" s="89"/>
      <c r="E51" s="89" t="str">
        <f>IF($D51="", "",
    IFERROR(VLOOKUP($D51, PlayersData!$B$1:$K$51, 2, 0),
            IFERROR(VLOOKUP($D51, RegularWars!$A$1:$E$51, 2, 0),
                    IFERROR(VLOOKUP($D51, RaidWeekendData!$A$1:$D$61, 2, 0), ""))))</f>
        <v/>
      </c>
      <c r="F51" s="89" t="str">
        <f>IF($D51="", "",
    IFERROR(VLOOKUP($D51, PlayersData!$B$1:$K$51, 3, 0),
            IFERROR(VLOOKUP($D51, RegularWars!$A$1:$E$51, 4, 0),
                    IFERROR(VLOOKUP($D51, RaidWeekendData!$A$1:$D$61, 3, 0), ""))))</f>
        <v/>
      </c>
      <c r="G51" s="89" t="str">
        <f>IF($D51="","",
IFERROR(VLOOKUP($D51,PlayersData!$B$1:$K$51,4,0),
IFERROR(VLOOKUP($D51,RegularWars!$A$1:$E$51,3,0),"")))</f>
        <v/>
      </c>
      <c r="H51" s="90" t="str">
        <f>IF($D51="","",IF(
ISNUMBER(MATCH($D51,PlayersData!$B51:$B100,0)),"Active",
IFERROR(VLOOKUP($D51,RaidWeekendData!$A$1:$D$61,4,0),
IFERROR(VLOOKUP($D51,RegularWars!$A$1:$E$51,5,0),"")
)))</f>
        <v/>
      </c>
      <c r="I51" s="94" t="str">
        <f>IF($D51="", "", IFERROR(VLOOKUP($D51, RegularWars!$A$1:$H$51, 6, FALSE), ""))</f>
        <v/>
      </c>
      <c r="J51" s="94" t="str">
        <f>IF($D51="", "", IFERROR(VLOOKUP($D51, RegularWars!$A$1:$H$51, 7, FALSE), ""))</f>
        <v/>
      </c>
      <c r="K51" s="94" t="str">
        <f>IF($D51="", "", IFERROR(VLOOKUP($D51, RegularWars!$A$1:$H$51, 8, FALSE), ""))</f>
        <v/>
      </c>
      <c r="L51" s="98">
        <f t="shared" si="0"/>
        <v>0</v>
      </c>
      <c r="M51" s="94" t="str">
        <f>IF($D51="", "", IFERROR(VLOOKUP($D51, RaidWeekendData!$A$1:$E$51, 5, FALSE), ""))</f>
        <v/>
      </c>
      <c r="N51" s="98">
        <f t="shared" si="1"/>
        <v>0</v>
      </c>
      <c r="O51" s="94" t="str">
        <f>IF($D51="", "", IFERROR(VLOOKUP($D51, PlayersData!$B$1:$K$51, 10, FALSE), ""))</f>
        <v/>
      </c>
      <c r="P51" s="98">
        <f t="shared" si="2"/>
        <v>0</v>
      </c>
      <c r="Q51" s="99">
        <f t="shared" si="3"/>
        <v>0</v>
      </c>
      <c r="R51" s="99" t="str">
        <f>IF($D51="", "0", IFERROR(VLOOKUP($D51, CWL!$A$1:$BG$51, 59, FALSE), "0"))</f>
        <v>0</v>
      </c>
      <c r="S51" s="113">
        <f t="shared" si="4"/>
        <v>0</v>
      </c>
      <c r="T51" s="114" t="str">
        <f>IF($S51=0, "", _xlfn.RANK.EQ($S51, $S$2:$S$200, 0) + COUNTIF($S$2:$S51, $S51) - 1)</f>
        <v/>
      </c>
      <c r="U51" s="97"/>
      <c r="V51" s="97"/>
      <c r="W51" s="97"/>
      <c r="X51" s="100"/>
      <c r="Y51" s="100"/>
      <c r="Z51" s="100"/>
      <c r="AA51" s="100"/>
      <c r="AB51" s="100"/>
      <c r="AC51" s="97"/>
      <c r="AD51" s="97"/>
      <c r="AE51" s="97"/>
    </row>
    <row r="52" spans="1:31" x14ac:dyDescent="0.3">
      <c r="A52" s="88" t="str">
        <v/>
      </c>
      <c r="B52" s="88" t="str">
        <v/>
      </c>
      <c r="C52" s="88" t="str">
        <v/>
      </c>
      <c r="D52" s="89"/>
      <c r="E52" s="89" t="str">
        <f>IF($D52="", "",
    IFERROR(VLOOKUP($D52, PlayersData!$B$1:$K$51, 2, 0),
            IFERROR(VLOOKUP($D52, RegularWars!$A$1:$E$51, 2, 0),
                    IFERROR(VLOOKUP($D52, RaidWeekendData!$A$1:$D$61, 2, 0), ""))))</f>
        <v/>
      </c>
      <c r="F52" s="89" t="str">
        <f>IF($D52="", "",
    IFERROR(VLOOKUP($D52, PlayersData!$B$1:$K$51, 3, 0),
            IFERROR(VLOOKUP($D52, RegularWars!$A$1:$E$51, 4, 0),
                    IFERROR(VLOOKUP($D52, RaidWeekendData!$A$1:$D$61, 3, 0), ""))))</f>
        <v/>
      </c>
      <c r="G52" s="89" t="str">
        <f>IF($D52="","",
IFERROR(VLOOKUP($D52,PlayersData!$B$1:$K$51,4,0),
IFERROR(VLOOKUP($D52,RegularWars!$A$1:$E$51,3,0),"")))</f>
        <v/>
      </c>
      <c r="H52" s="90" t="str">
        <f>IF($D52="","",IF(
ISNUMBER(MATCH($D52,PlayersData!$B52:$B101,0)),"Active",
IFERROR(VLOOKUP($D52,RaidWeekendData!$A$1:$D$61,4,0),
IFERROR(VLOOKUP($D52,RegularWars!$A$1:$E$51,5,0),"")
)))</f>
        <v/>
      </c>
      <c r="I52" s="94" t="str">
        <f>IF($D52="", "", IFERROR(VLOOKUP($D52, RegularWars!$A$1:$H$51, 6, FALSE), ""))</f>
        <v/>
      </c>
      <c r="J52" s="94" t="str">
        <f>IF($D52="", "", IFERROR(VLOOKUP($D52, RegularWars!$A$1:$H$51, 7, FALSE), ""))</f>
        <v/>
      </c>
      <c r="K52" s="94" t="str">
        <f>IF($D52="", "", IFERROR(VLOOKUP($D52, RegularWars!$A$1:$H$51, 8, FALSE), ""))</f>
        <v/>
      </c>
      <c r="L52" s="98">
        <f t="shared" si="0"/>
        <v>0</v>
      </c>
      <c r="M52" s="94" t="str">
        <f>IF($D52="", "", IFERROR(VLOOKUP($D52, RaidWeekendData!$A$1:$E$51, 5, FALSE), ""))</f>
        <v/>
      </c>
      <c r="N52" s="98">
        <f t="shared" si="1"/>
        <v>0</v>
      </c>
      <c r="O52" s="94" t="str">
        <f>IF($D52="", "", IFERROR(VLOOKUP($D52, PlayersData!$B$1:$K$51, 10, FALSE), ""))</f>
        <v/>
      </c>
      <c r="P52" s="98">
        <f t="shared" si="2"/>
        <v>0</v>
      </c>
      <c r="Q52" s="99">
        <f t="shared" si="3"/>
        <v>0</v>
      </c>
      <c r="R52" s="99" t="str">
        <f>IF($D52="", "0", IFERROR(VLOOKUP($D52, CWL!$A$1:$BG$51, 59, FALSE), "0"))</f>
        <v>0</v>
      </c>
      <c r="S52" s="113">
        <f t="shared" si="4"/>
        <v>0</v>
      </c>
      <c r="T52" s="114" t="str">
        <f>IF($S52=0, "", _xlfn.RANK.EQ($S52, $S$2:$S$200, 0) + COUNTIF($S$2:$S52, $S52) - 1)</f>
        <v/>
      </c>
      <c r="U52" s="97"/>
      <c r="V52" s="97"/>
      <c r="W52" s="97"/>
      <c r="X52" s="100"/>
      <c r="Y52" s="100"/>
      <c r="Z52" s="100"/>
      <c r="AA52" s="100"/>
      <c r="AB52" s="100"/>
      <c r="AC52" s="97"/>
      <c r="AD52" s="97"/>
      <c r="AE52" s="97"/>
    </row>
    <row r="53" spans="1:31" x14ac:dyDescent="0.3">
      <c r="A53" s="88" t="str">
        <v/>
      </c>
      <c r="B53" s="88" t="str">
        <v/>
      </c>
      <c r="C53" s="88" t="str">
        <v/>
      </c>
      <c r="D53" s="89"/>
      <c r="E53" s="89" t="str">
        <f>IF($D53="", "",
    IFERROR(VLOOKUP($D53, PlayersData!$B$1:$K$51, 2, 0),
            IFERROR(VLOOKUP($D53, RegularWars!$A$1:$E$51, 2, 0),
                    IFERROR(VLOOKUP($D53, RaidWeekendData!$A$1:$D$61, 2, 0), ""))))</f>
        <v/>
      </c>
      <c r="F53" s="89" t="str">
        <f>IF($D53="", "",
    IFERROR(VLOOKUP($D53, PlayersData!$B$1:$K$51, 3, 0),
            IFERROR(VLOOKUP($D53, RegularWars!$A$1:$E$51, 4, 0),
                    IFERROR(VLOOKUP($D53, RaidWeekendData!$A$1:$D$61, 3, 0), ""))))</f>
        <v/>
      </c>
      <c r="G53" s="89" t="str">
        <f>IF($D53="","",
IFERROR(VLOOKUP($D53,PlayersData!$B$1:$K$51,4,0),
IFERROR(VLOOKUP($D53,RegularWars!$A$1:$E$51,3,0),"")))</f>
        <v/>
      </c>
      <c r="H53" s="90" t="str">
        <f>IF($D53="","",IF(
ISNUMBER(MATCH($D53,PlayersData!$B53:$B102,0)),"Active",
IFERROR(VLOOKUP($D53,RaidWeekendData!$A$1:$D$61,4,0),
IFERROR(VLOOKUP($D53,RegularWars!$A$1:$E$51,5,0),"")
)))</f>
        <v/>
      </c>
      <c r="I53" s="94" t="str">
        <f>IF($D53="", "", IFERROR(VLOOKUP($D53, RegularWars!$A$1:$H$51, 6, FALSE), ""))</f>
        <v/>
      </c>
      <c r="J53" s="94" t="str">
        <f>IF($D53="", "", IFERROR(VLOOKUP($D53, RegularWars!$A$1:$H$51, 7, FALSE), ""))</f>
        <v/>
      </c>
      <c r="K53" s="94" t="str">
        <f>IF($D53="", "", IFERROR(VLOOKUP($D53, RegularWars!$A$1:$H$51, 8, FALSE), ""))</f>
        <v/>
      </c>
      <c r="L53" s="98">
        <f t="shared" si="0"/>
        <v>0</v>
      </c>
      <c r="M53" s="94" t="str">
        <f>IF($D53="", "", IFERROR(VLOOKUP($D53, RaidWeekendData!$A$1:$E$51, 5, FALSE), ""))</f>
        <v/>
      </c>
      <c r="N53" s="98">
        <f t="shared" si="1"/>
        <v>0</v>
      </c>
      <c r="O53" s="94" t="str">
        <f>IF($D53="", "", IFERROR(VLOOKUP($D53, PlayersData!$B$1:$K$51, 10, FALSE), ""))</f>
        <v/>
      </c>
      <c r="P53" s="98">
        <f t="shared" si="2"/>
        <v>0</v>
      </c>
      <c r="Q53" s="99">
        <f t="shared" si="3"/>
        <v>0</v>
      </c>
      <c r="R53" s="99" t="str">
        <f>IF($D53="", "0", IFERROR(VLOOKUP($D53, CWL!$A$1:$BG$51, 59, FALSE), "0"))</f>
        <v>0</v>
      </c>
      <c r="S53" s="113">
        <f t="shared" si="4"/>
        <v>0</v>
      </c>
      <c r="T53" s="114" t="str">
        <f>IF($S53=0, "", _xlfn.RANK.EQ($S53, $S$2:$S$200, 0) + COUNTIF($S$2:$S53, $S53) - 1)</f>
        <v/>
      </c>
      <c r="U53" s="97"/>
      <c r="V53" s="97"/>
      <c r="W53" s="97"/>
      <c r="X53" s="100"/>
      <c r="Y53" s="100"/>
      <c r="Z53" s="100"/>
      <c r="AA53" s="100"/>
      <c r="AB53" s="100"/>
      <c r="AC53" s="97"/>
      <c r="AD53" s="97"/>
      <c r="AE53" s="97"/>
    </row>
    <row r="54" spans="1:31" x14ac:dyDescent="0.3">
      <c r="A54" s="88" t="str">
        <v/>
      </c>
      <c r="B54" s="88" t="str">
        <v/>
      </c>
      <c r="C54" s="88" t="str">
        <v/>
      </c>
      <c r="D54" s="89"/>
      <c r="E54" s="89" t="str">
        <f>IF($D54="", "",
    IFERROR(VLOOKUP($D54, PlayersData!$B$1:$K$51, 2, 0),
            IFERROR(VLOOKUP($D54, RegularWars!$A$1:$E$51, 2, 0),
                    IFERROR(VLOOKUP($D54, RaidWeekendData!$A$1:$D$61, 2, 0), ""))))</f>
        <v/>
      </c>
      <c r="F54" s="89" t="str">
        <f>IF($D54="", "",
    IFERROR(VLOOKUP($D54, PlayersData!$B$1:$K$51, 3, 0),
            IFERROR(VLOOKUP($D54, RegularWars!$A$1:$E$51, 4, 0),
                    IFERROR(VLOOKUP($D54, RaidWeekendData!$A$1:$D$61, 3, 0), ""))))</f>
        <v/>
      </c>
      <c r="G54" s="89" t="str">
        <f>IF($D54="","",
IFERROR(VLOOKUP($D54,PlayersData!$B$1:$K$51,4,0),
IFERROR(VLOOKUP($D54,RegularWars!$A$1:$E$51,3,0),"")))</f>
        <v/>
      </c>
      <c r="H54" s="90" t="str">
        <f>IF($D54="","",IF(
ISNUMBER(MATCH($D54,PlayersData!$B54:$B103,0)),"Active",
IFERROR(VLOOKUP($D54,RaidWeekendData!$A$1:$D$61,4,0),
IFERROR(VLOOKUP($D54,RegularWars!$A$1:$E$51,5,0),"")
)))</f>
        <v/>
      </c>
      <c r="I54" s="94" t="str">
        <f>IF($D54="", "", IFERROR(VLOOKUP($D54, RegularWars!$A$1:$H$51, 6, FALSE), ""))</f>
        <v/>
      </c>
      <c r="J54" s="94" t="str">
        <f>IF($D54="", "", IFERROR(VLOOKUP($D54, RegularWars!$A$1:$H$51, 7, FALSE), ""))</f>
        <v/>
      </c>
      <c r="K54" s="94" t="str">
        <f>IF($D54="", "", IFERROR(VLOOKUP($D54, RegularWars!$A$1:$H$51, 8, FALSE), ""))</f>
        <v/>
      </c>
      <c r="L54" s="98">
        <f t="shared" si="0"/>
        <v>0</v>
      </c>
      <c r="M54" s="94" t="str">
        <f>IF($D54="", "", IFERROR(VLOOKUP($D54, RaidWeekendData!$A$1:$E$51, 5, FALSE), ""))</f>
        <v/>
      </c>
      <c r="N54" s="98">
        <f t="shared" si="1"/>
        <v>0</v>
      </c>
      <c r="O54" s="94" t="str">
        <f>IF($D54="", "", IFERROR(VLOOKUP($D54, PlayersData!$B$1:$K$51, 10, FALSE), ""))</f>
        <v/>
      </c>
      <c r="P54" s="98">
        <f t="shared" si="2"/>
        <v>0</v>
      </c>
      <c r="Q54" s="99">
        <f t="shared" si="3"/>
        <v>0</v>
      </c>
      <c r="R54" s="99" t="str">
        <f>IF($D54="", "0", IFERROR(VLOOKUP($D54, CWL!$A$1:$BG$51, 59, FALSE), "0"))</f>
        <v>0</v>
      </c>
      <c r="S54" s="113">
        <f t="shared" si="4"/>
        <v>0</v>
      </c>
      <c r="T54" s="114" t="str">
        <f>IF($S54=0, "", _xlfn.RANK.EQ($S54, $S$2:$S$200, 0) + COUNTIF($S$2:$S54, $S54) - 1)</f>
        <v/>
      </c>
      <c r="U54" s="97"/>
      <c r="V54" s="97"/>
      <c r="W54" s="97"/>
      <c r="X54" s="100"/>
      <c r="Y54" s="100"/>
      <c r="Z54" s="100"/>
      <c r="AA54" s="100"/>
      <c r="AB54" s="100"/>
      <c r="AC54" s="97"/>
      <c r="AD54" s="97"/>
      <c r="AE54" s="97"/>
    </row>
    <row r="55" spans="1:31" x14ac:dyDescent="0.3">
      <c r="A55" s="88" t="str">
        <v/>
      </c>
      <c r="B55" s="88" t="str">
        <v/>
      </c>
      <c r="C55" s="88" t="str">
        <v/>
      </c>
      <c r="D55" s="89"/>
      <c r="E55" s="89" t="str">
        <f>IF($D55="", "",
    IFERROR(VLOOKUP($D55, PlayersData!$B$1:$K$51, 2, 0),
            IFERROR(VLOOKUP($D55, RegularWars!$A$1:$E$51, 2, 0),
                    IFERROR(VLOOKUP($D55, RaidWeekendData!$A$1:$D$61, 2, 0), ""))))</f>
        <v/>
      </c>
      <c r="F55" s="89" t="str">
        <f>IF($D55="", "",
    IFERROR(VLOOKUP($D55, PlayersData!$B$1:$K$51, 3, 0),
            IFERROR(VLOOKUP($D55, RegularWars!$A$1:$E$51, 4, 0),
                    IFERROR(VLOOKUP($D55, RaidWeekendData!$A$1:$D$61, 3, 0), ""))))</f>
        <v/>
      </c>
      <c r="G55" s="89" t="str">
        <f>IF($D55="","",
IFERROR(VLOOKUP($D55,PlayersData!$B$1:$K$51,4,0),
IFERROR(VLOOKUP($D55,RegularWars!$A$1:$E$51,3,0),"")))</f>
        <v/>
      </c>
      <c r="H55" s="90" t="str">
        <f>IF($D55="","",IF(
ISNUMBER(MATCH($D55,PlayersData!$B55:$B104,0)),"Active",
IFERROR(VLOOKUP($D55,RaidWeekendData!$A$1:$D$61,4,0),
IFERROR(VLOOKUP($D55,RegularWars!$A$1:$E$51,5,0),"")
)))</f>
        <v/>
      </c>
      <c r="I55" s="94" t="str">
        <f>IF($D55="", "", IFERROR(VLOOKUP($D55, RegularWars!$A$1:$H$51, 6, FALSE), ""))</f>
        <v/>
      </c>
      <c r="J55" s="94" t="str">
        <f>IF($D55="", "", IFERROR(VLOOKUP($D55, RegularWars!$A$1:$H$51, 7, FALSE), ""))</f>
        <v/>
      </c>
      <c r="K55" s="94" t="str">
        <f>IF($D55="", "", IFERROR(VLOOKUP($D55, RegularWars!$A$1:$H$51, 8, FALSE), ""))</f>
        <v/>
      </c>
      <c r="L55" s="98">
        <f t="shared" si="0"/>
        <v>0</v>
      </c>
      <c r="M55" s="94" t="str">
        <f>IF($D55="", "", IFERROR(VLOOKUP($D55, RaidWeekendData!$A$1:$E$51, 5, FALSE), ""))</f>
        <v/>
      </c>
      <c r="N55" s="98">
        <f t="shared" si="1"/>
        <v>0</v>
      </c>
      <c r="O55" s="94" t="str">
        <f>IF($D55="", "", IFERROR(VLOOKUP($D55, PlayersData!$B$1:$K$51, 10, FALSE), ""))</f>
        <v/>
      </c>
      <c r="P55" s="98">
        <f t="shared" si="2"/>
        <v>0</v>
      </c>
      <c r="Q55" s="99">
        <f t="shared" si="3"/>
        <v>0</v>
      </c>
      <c r="R55" s="99" t="str">
        <f>IF($D55="", "0", IFERROR(VLOOKUP($D55, CWL!$A$1:$BG$51, 59, FALSE), "0"))</f>
        <v>0</v>
      </c>
      <c r="S55" s="113">
        <f t="shared" si="4"/>
        <v>0</v>
      </c>
      <c r="T55" s="114" t="str">
        <f>IF($S55=0, "", _xlfn.RANK.EQ($S55, $S$2:$S$200, 0) + COUNTIF($S$2:$S55, $S55) - 1)</f>
        <v/>
      </c>
      <c r="U55" s="97"/>
      <c r="V55" s="97"/>
      <c r="W55" s="97"/>
      <c r="X55" s="100"/>
      <c r="Y55" s="100"/>
      <c r="Z55" s="100"/>
      <c r="AA55" s="100"/>
      <c r="AB55" s="100"/>
      <c r="AC55" s="97"/>
      <c r="AD55" s="97"/>
      <c r="AE55" s="97"/>
    </row>
    <row r="56" spans="1:31" x14ac:dyDescent="0.3">
      <c r="A56" s="88" t="str">
        <v/>
      </c>
      <c r="B56" s="88" t="str">
        <v/>
      </c>
      <c r="C56" s="88" t="str">
        <v/>
      </c>
      <c r="D56" s="89"/>
      <c r="E56" s="89" t="str">
        <f>IF($D56="", "",
    IFERROR(VLOOKUP($D56, PlayersData!$B$1:$K$51, 2, 0),
            IFERROR(VLOOKUP($D56, RegularWars!$A$1:$E$51, 2, 0),
                    IFERROR(VLOOKUP($D56, RaidWeekendData!$A$1:$D$61, 2, 0), ""))))</f>
        <v/>
      </c>
      <c r="F56" s="89" t="str">
        <f>IF($D56="", "",
    IFERROR(VLOOKUP($D56, PlayersData!$B$1:$K$51, 3, 0),
            IFERROR(VLOOKUP($D56, RegularWars!$A$1:$E$51, 4, 0),
                    IFERROR(VLOOKUP($D56, RaidWeekendData!$A$1:$D$61, 3, 0), ""))))</f>
        <v/>
      </c>
      <c r="G56" s="89" t="str">
        <f>IF($D56="","",
IFERROR(VLOOKUP($D56,PlayersData!$B$1:$K$51,4,0),
IFERROR(VLOOKUP($D56,RegularWars!$A$1:$E$51,3,0),"")))</f>
        <v/>
      </c>
      <c r="H56" s="90" t="str">
        <f>IF($D56="","",IF(
ISNUMBER(MATCH($D56,PlayersData!$B56:$B105,0)),"Active",
IFERROR(VLOOKUP($D56,RaidWeekendData!$A$1:$D$61,4,0),
IFERROR(VLOOKUP($D56,RegularWars!$A$1:$E$51,5,0),"")
)))</f>
        <v/>
      </c>
      <c r="I56" s="94" t="str">
        <f>IF($D56="", "", IFERROR(VLOOKUP($D56, RegularWars!$A$1:$H$51, 6, FALSE), ""))</f>
        <v/>
      </c>
      <c r="J56" s="94" t="str">
        <f>IF($D56="", "", IFERROR(VLOOKUP($D56, RegularWars!$A$1:$H$51, 7, FALSE), ""))</f>
        <v/>
      </c>
      <c r="K56" s="94" t="str">
        <f>IF($D56="", "", IFERROR(VLOOKUP($D56, RegularWars!$A$1:$H$51, 8, FALSE), ""))</f>
        <v/>
      </c>
      <c r="L56" s="98">
        <f t="shared" si="0"/>
        <v>0</v>
      </c>
      <c r="M56" s="94" t="str">
        <f>IF($D56="", "", IFERROR(VLOOKUP($D56, RaidWeekendData!$A$1:$E$51, 5, FALSE), ""))</f>
        <v/>
      </c>
      <c r="N56" s="98">
        <f t="shared" si="1"/>
        <v>0</v>
      </c>
      <c r="O56" s="94" t="str">
        <f>IF($D56="", "", IFERROR(VLOOKUP($D56, PlayersData!$B$1:$K$51, 10, FALSE), ""))</f>
        <v/>
      </c>
      <c r="P56" s="98">
        <f t="shared" si="2"/>
        <v>0</v>
      </c>
      <c r="Q56" s="99">
        <f t="shared" si="3"/>
        <v>0</v>
      </c>
      <c r="R56" s="99" t="str">
        <f>IF($D56="", "0", IFERROR(VLOOKUP($D56, CWL!$A$1:$BG$51, 59, FALSE), "0"))</f>
        <v>0</v>
      </c>
      <c r="S56" s="113">
        <f t="shared" si="4"/>
        <v>0</v>
      </c>
      <c r="T56" s="114" t="str">
        <f>IF($S56=0, "", _xlfn.RANK.EQ($S56, $S$2:$S$200, 0) + COUNTIF($S$2:$S56, $S56) - 1)</f>
        <v/>
      </c>
      <c r="U56" s="97"/>
      <c r="V56" s="97"/>
      <c r="W56" s="97"/>
      <c r="X56" s="100"/>
      <c r="Y56" s="100"/>
      <c r="Z56" s="100"/>
      <c r="AA56" s="100"/>
      <c r="AB56" s="100"/>
      <c r="AC56" s="97"/>
      <c r="AD56" s="97"/>
      <c r="AE56" s="97"/>
    </row>
    <row r="57" spans="1:31" x14ac:dyDescent="0.3">
      <c r="A57" s="88" t="str">
        <v/>
      </c>
      <c r="B57" s="88" t="str">
        <v/>
      </c>
      <c r="C57" s="88" t="str">
        <v/>
      </c>
      <c r="D57" s="89"/>
      <c r="E57" s="89" t="str">
        <f>IF($D57="", "",
    IFERROR(VLOOKUP($D57, PlayersData!$B$1:$K$51, 2, 0),
            IFERROR(VLOOKUP($D57, RegularWars!$A$1:$E$51, 2, 0),
                    IFERROR(VLOOKUP($D57, RaidWeekendData!$A$1:$D$61, 2, 0), ""))))</f>
        <v/>
      </c>
      <c r="F57" s="89" t="str">
        <f>IF($D57="", "",
    IFERROR(VLOOKUP($D57, PlayersData!$B$1:$K$51, 3, 0),
            IFERROR(VLOOKUP($D57, RegularWars!$A$1:$E$51, 4, 0),
                    IFERROR(VLOOKUP($D57, RaidWeekendData!$A$1:$D$61, 3, 0), ""))))</f>
        <v/>
      </c>
      <c r="G57" s="89" t="str">
        <f>IF($D57="","",
IFERROR(VLOOKUP($D57,PlayersData!$B$1:$K$51,4,0),
IFERROR(VLOOKUP($D57,RegularWars!$A$1:$E$51,3,0),"")))</f>
        <v/>
      </c>
      <c r="H57" s="90" t="str">
        <f>IF($D57="","",IF(
ISNUMBER(MATCH($D57,PlayersData!$B57:$B106,0)),"Active",
IFERROR(VLOOKUP($D57,RaidWeekendData!$A$1:$D$61,4,0),
IFERROR(VLOOKUP($D57,RegularWars!$A$1:$E$51,5,0),"")
)))</f>
        <v/>
      </c>
      <c r="I57" s="94" t="str">
        <f>IF($D57="", "", IFERROR(VLOOKUP($D57, RegularWars!$A$1:$H$51, 6, FALSE), ""))</f>
        <v/>
      </c>
      <c r="J57" s="94" t="str">
        <f>IF($D57="", "", IFERROR(VLOOKUP($D57, RegularWars!$A$1:$H$51, 7, FALSE), ""))</f>
        <v/>
      </c>
      <c r="K57" s="94" t="str">
        <f>IF($D57="", "", IFERROR(VLOOKUP($D57, RegularWars!$A$1:$H$51, 8, FALSE), ""))</f>
        <v/>
      </c>
      <c r="L57" s="98">
        <f t="shared" si="0"/>
        <v>0</v>
      </c>
      <c r="M57" s="94" t="str">
        <f>IF($D57="", "", IFERROR(VLOOKUP($D57, RaidWeekendData!$A$1:$E$51, 5, FALSE), ""))</f>
        <v/>
      </c>
      <c r="N57" s="98">
        <f t="shared" si="1"/>
        <v>0</v>
      </c>
      <c r="O57" s="94" t="str">
        <f>IF($D57="", "", IFERROR(VLOOKUP($D57, PlayersData!$B$1:$K$51, 10, FALSE), ""))</f>
        <v/>
      </c>
      <c r="P57" s="98">
        <f t="shared" si="2"/>
        <v>0</v>
      </c>
      <c r="Q57" s="99">
        <f t="shared" si="3"/>
        <v>0</v>
      </c>
      <c r="R57" s="99" t="str">
        <f>IF($D57="", "0", IFERROR(VLOOKUP($D57, CWL!$A$1:$BG$51, 59, FALSE), "0"))</f>
        <v>0</v>
      </c>
      <c r="S57" s="113">
        <f t="shared" si="4"/>
        <v>0</v>
      </c>
      <c r="T57" s="114" t="str">
        <f>IF($S57=0, "", _xlfn.RANK.EQ($S57, $S$2:$S$200, 0) + COUNTIF($S$2:$S57, $S57) - 1)</f>
        <v/>
      </c>
      <c r="U57" s="97"/>
      <c r="V57" s="97"/>
      <c r="W57" s="97"/>
      <c r="X57" s="100"/>
      <c r="Y57" s="100"/>
      <c r="Z57" s="100"/>
      <c r="AA57" s="100"/>
      <c r="AB57" s="100"/>
      <c r="AC57" s="97"/>
      <c r="AD57" s="97"/>
      <c r="AE57" s="97"/>
    </row>
    <row r="58" spans="1:31" x14ac:dyDescent="0.3">
      <c r="A58" s="88" t="str">
        <v/>
      </c>
      <c r="B58" s="88" t="str">
        <v/>
      </c>
      <c r="C58" s="88" t="str">
        <v/>
      </c>
      <c r="D58" s="89"/>
      <c r="E58" s="89" t="str">
        <f>IF($D58="", "",
    IFERROR(VLOOKUP($D58, PlayersData!$B$1:$K$51, 2, 0),
            IFERROR(VLOOKUP($D58, RegularWars!$A$1:$E$51, 2, 0),
                    IFERROR(VLOOKUP($D58, RaidWeekendData!$A$1:$D$61, 2, 0), ""))))</f>
        <v/>
      </c>
      <c r="F58" s="89" t="str">
        <f>IF($D58="", "",
    IFERROR(VLOOKUP($D58, PlayersData!$B$1:$K$51, 3, 0),
            IFERROR(VLOOKUP($D58, RegularWars!$A$1:$E$51, 4, 0),
                    IFERROR(VLOOKUP($D58, RaidWeekendData!$A$1:$D$61, 3, 0), ""))))</f>
        <v/>
      </c>
      <c r="G58" s="89" t="str">
        <f>IF($D58="","",
IFERROR(VLOOKUP($D58,PlayersData!$B$1:$K$51,4,0),
IFERROR(VLOOKUP($D58,RegularWars!$A$1:$E$51,3,0),"")))</f>
        <v/>
      </c>
      <c r="H58" s="90" t="str">
        <f>IF($D58="","",IF(
ISNUMBER(MATCH($D58,PlayersData!$B58:$B107,0)),"Active",
IFERROR(VLOOKUP($D58,RaidWeekendData!$A$1:$D$61,4,0),
IFERROR(VLOOKUP($D58,RegularWars!$A$1:$E$51,5,0),"")
)))</f>
        <v/>
      </c>
      <c r="I58" s="94" t="str">
        <f>IF($D58="", "", IFERROR(VLOOKUP($D58, RegularWars!$A$1:$H$51, 6, FALSE), ""))</f>
        <v/>
      </c>
      <c r="J58" s="94" t="str">
        <f>IF($D58="", "", IFERROR(VLOOKUP($D58, RegularWars!$A$1:$H$51, 7, FALSE), ""))</f>
        <v/>
      </c>
      <c r="K58" s="94" t="str">
        <f>IF($D58="", "", IFERROR(VLOOKUP($D58, RegularWars!$A$1:$H$51, 8, FALSE), ""))</f>
        <v/>
      </c>
      <c r="L58" s="98">
        <f t="shared" si="0"/>
        <v>0</v>
      </c>
      <c r="M58" s="94" t="str">
        <f>IF($D58="", "", IFERROR(VLOOKUP($D58, RaidWeekendData!$A$1:$E$51, 5, FALSE), ""))</f>
        <v/>
      </c>
      <c r="N58" s="98">
        <f t="shared" si="1"/>
        <v>0</v>
      </c>
      <c r="O58" s="94" t="str">
        <f>IF($D58="", "", IFERROR(VLOOKUP($D58, PlayersData!$B$1:$K$51, 10, FALSE), ""))</f>
        <v/>
      </c>
      <c r="P58" s="98">
        <f t="shared" si="2"/>
        <v>0</v>
      </c>
      <c r="Q58" s="99">
        <f t="shared" si="3"/>
        <v>0</v>
      </c>
      <c r="R58" s="99" t="str">
        <f>IF($D58="", "0", IFERROR(VLOOKUP($D58, CWL!$A$1:$BG$51, 59, FALSE), "0"))</f>
        <v>0</v>
      </c>
      <c r="S58" s="113">
        <f t="shared" si="4"/>
        <v>0</v>
      </c>
      <c r="T58" s="114" t="str">
        <f>IF($S58=0, "", _xlfn.RANK.EQ($S58, $S$2:$S$200, 0) + COUNTIF($S$2:$S58, $S58) - 1)</f>
        <v/>
      </c>
      <c r="U58" s="97"/>
      <c r="V58" s="97"/>
      <c r="W58" s="97"/>
      <c r="X58" s="100"/>
      <c r="Y58" s="100"/>
      <c r="Z58" s="100"/>
      <c r="AA58" s="100"/>
      <c r="AB58" s="100"/>
      <c r="AC58" s="97"/>
      <c r="AD58" s="97"/>
      <c r="AE58" s="97"/>
    </row>
    <row r="59" spans="1:31" x14ac:dyDescent="0.3">
      <c r="A59" s="88" t="str">
        <v/>
      </c>
      <c r="B59" s="88" t="str">
        <v/>
      </c>
      <c r="C59" s="88" t="str">
        <v/>
      </c>
      <c r="D59" s="89"/>
      <c r="E59" s="89" t="str">
        <f>IF($D59="", "",
    IFERROR(VLOOKUP($D59, PlayersData!$B$1:$K$51, 2, 0),
            IFERROR(VLOOKUP($D59, RegularWars!$A$1:$E$51, 2, 0),
                    IFERROR(VLOOKUP($D59, RaidWeekendData!$A$1:$D$61, 2, 0), ""))))</f>
        <v/>
      </c>
      <c r="F59" s="89" t="str">
        <f>IF($D59="", "",
    IFERROR(VLOOKUP($D59, PlayersData!$B$1:$K$51, 3, 0),
            IFERROR(VLOOKUP($D59, RegularWars!$A$1:$E$51, 4, 0),
                    IFERROR(VLOOKUP($D59, RaidWeekendData!$A$1:$D$61, 3, 0), ""))))</f>
        <v/>
      </c>
      <c r="G59" s="89" t="str">
        <f>IF($D59="","",
IFERROR(VLOOKUP($D59,PlayersData!$B$1:$K$51,4,0),
IFERROR(VLOOKUP($D59,RegularWars!$A$1:$E$51,3,0),"")))</f>
        <v/>
      </c>
      <c r="H59" s="90" t="str">
        <f>IF($D59="","",IF(
ISNUMBER(MATCH($D59,PlayersData!$B59:$B108,0)),"Active",
IFERROR(VLOOKUP($D59,RaidWeekendData!$A$1:$D$61,4,0),
IFERROR(VLOOKUP($D59,RegularWars!$A$1:$E$51,5,0),"")
)))</f>
        <v/>
      </c>
      <c r="I59" s="94" t="str">
        <f>IF($D59="", "", IFERROR(VLOOKUP($D59, RegularWars!$A$1:$H$51, 6, FALSE), ""))</f>
        <v/>
      </c>
      <c r="J59" s="94" t="str">
        <f>IF($D59="", "", IFERROR(VLOOKUP($D59, RegularWars!$A$1:$H$51, 7, FALSE), ""))</f>
        <v/>
      </c>
      <c r="K59" s="94" t="str">
        <f>IF($D59="", "", IFERROR(VLOOKUP($D59, RegularWars!$A$1:$H$51, 8, FALSE), ""))</f>
        <v/>
      </c>
      <c r="L59" s="98">
        <f t="shared" si="0"/>
        <v>0</v>
      </c>
      <c r="M59" s="94" t="str">
        <f>IF($D59="", "", IFERROR(VLOOKUP($D59, RaidWeekendData!$A$1:$E$51, 5, FALSE), ""))</f>
        <v/>
      </c>
      <c r="N59" s="98">
        <f t="shared" si="1"/>
        <v>0</v>
      </c>
      <c r="O59" s="94" t="str">
        <f>IF($D59="", "", IFERROR(VLOOKUP($D59, PlayersData!$B$1:$K$51, 10, FALSE), ""))</f>
        <v/>
      </c>
      <c r="P59" s="98">
        <f t="shared" si="2"/>
        <v>0</v>
      </c>
      <c r="Q59" s="99">
        <f t="shared" si="3"/>
        <v>0</v>
      </c>
      <c r="R59" s="99" t="str">
        <f>IF($D59="", "0", IFERROR(VLOOKUP($D59, CWL!$A$1:$BG$51, 59, FALSE), "0"))</f>
        <v>0</v>
      </c>
      <c r="S59" s="113">
        <f t="shared" si="4"/>
        <v>0</v>
      </c>
      <c r="T59" s="114" t="str">
        <f>IF($S59=0, "", _xlfn.RANK.EQ($S59, $S$2:$S$200, 0) + COUNTIF($S$2:$S59, $S59) - 1)</f>
        <v/>
      </c>
      <c r="U59" s="97"/>
      <c r="V59" s="97"/>
      <c r="W59" s="97"/>
      <c r="X59" s="100"/>
      <c r="Y59" s="100"/>
      <c r="Z59" s="100"/>
      <c r="AA59" s="100"/>
      <c r="AB59" s="100"/>
      <c r="AC59" s="97"/>
      <c r="AD59" s="97"/>
      <c r="AE59" s="97"/>
    </row>
    <row r="60" spans="1:31" x14ac:dyDescent="0.3">
      <c r="A60" s="88" t="str">
        <v/>
      </c>
      <c r="B60" s="88" t="str">
        <v/>
      </c>
      <c r="C60" s="88" t="str">
        <v/>
      </c>
      <c r="D60" s="89"/>
      <c r="E60" s="89" t="str">
        <f>IF($D60="", "",
    IFERROR(VLOOKUP($D60, PlayersData!$B$1:$K$51, 2, 0),
            IFERROR(VLOOKUP($D60, RegularWars!$A$1:$E$51, 2, 0),
                    IFERROR(VLOOKUP($D60, RaidWeekendData!$A$1:$D$61, 2, 0), ""))))</f>
        <v/>
      </c>
      <c r="F60" s="89" t="str">
        <f>IF($D60="", "",
    IFERROR(VLOOKUP($D60, PlayersData!$B$1:$K$51, 3, 0),
            IFERROR(VLOOKUP($D60, RegularWars!$A$1:$E$51, 4, 0),
                    IFERROR(VLOOKUP($D60, RaidWeekendData!$A$1:$D$61, 3, 0), ""))))</f>
        <v/>
      </c>
      <c r="G60" s="89" t="str">
        <f>IF($D60="","",
IFERROR(VLOOKUP($D60,PlayersData!$B$1:$K$51,4,0),
IFERROR(VLOOKUP($D60,RegularWars!$A$1:$E$51,3,0),"")))</f>
        <v/>
      </c>
      <c r="H60" s="90" t="str">
        <f>IF($D60="","",IF(
ISNUMBER(MATCH($D60,PlayersData!$B60:$B109,0)),"Active",
IFERROR(VLOOKUP($D60,RaidWeekendData!$A$1:$D$61,4,0),
IFERROR(VLOOKUP($D60,RegularWars!$A$1:$E$51,5,0),"")
)))</f>
        <v/>
      </c>
      <c r="I60" s="94" t="str">
        <f>IF($D60="", "", IFERROR(VLOOKUP($D60, RegularWars!$A$1:$H$51, 6, FALSE), ""))</f>
        <v/>
      </c>
      <c r="J60" s="94" t="str">
        <f>IF($D60="", "", IFERROR(VLOOKUP($D60, RegularWars!$A$1:$H$51, 7, FALSE), ""))</f>
        <v/>
      </c>
      <c r="K60" s="94" t="str">
        <f>IF($D60="", "", IFERROR(VLOOKUP($D60, RegularWars!$A$1:$H$51, 8, FALSE), ""))</f>
        <v/>
      </c>
      <c r="L60" s="98">
        <f t="shared" si="0"/>
        <v>0</v>
      </c>
      <c r="M60" s="94" t="str">
        <f>IF($D60="", "", IFERROR(VLOOKUP($D60, RaidWeekendData!$A$1:$E$51, 5, FALSE), ""))</f>
        <v/>
      </c>
      <c r="N60" s="98">
        <f t="shared" si="1"/>
        <v>0</v>
      </c>
      <c r="O60" s="94" t="str">
        <f>IF($D60="", "", IFERROR(VLOOKUP($D60, PlayersData!$B$1:$K$51, 10, FALSE), ""))</f>
        <v/>
      </c>
      <c r="P60" s="98">
        <f t="shared" si="2"/>
        <v>0</v>
      </c>
      <c r="Q60" s="99">
        <f t="shared" si="3"/>
        <v>0</v>
      </c>
      <c r="R60" s="99" t="str">
        <f>IF($D60="", "0", IFERROR(VLOOKUP($D60, CWL!$A$1:$BG$51, 59, FALSE), "0"))</f>
        <v>0</v>
      </c>
      <c r="S60" s="113">
        <f t="shared" si="4"/>
        <v>0</v>
      </c>
      <c r="T60" s="114" t="str">
        <f>IF($S60=0, "", _xlfn.RANK.EQ($S60, $S$2:$S$200, 0) + COUNTIF($S$2:$S60, $S60) - 1)</f>
        <v/>
      </c>
      <c r="U60" s="97"/>
      <c r="V60" s="97"/>
      <c r="W60" s="97"/>
      <c r="X60" s="100"/>
      <c r="Y60" s="100"/>
      <c r="Z60" s="100"/>
      <c r="AA60" s="100"/>
      <c r="AB60" s="100"/>
      <c r="AC60" s="97"/>
      <c r="AD60" s="97"/>
      <c r="AE60" s="97"/>
    </row>
    <row r="61" spans="1:31" x14ac:dyDescent="0.3">
      <c r="A61" s="88" t="str">
        <v/>
      </c>
      <c r="B61" s="88" t="str">
        <v/>
      </c>
      <c r="C61" s="88" t="str">
        <v/>
      </c>
      <c r="D61" s="89"/>
      <c r="E61" s="89" t="str">
        <f>IF($D61="", "",
    IFERROR(VLOOKUP($D61, PlayersData!$B$1:$K$51, 2, 0),
            IFERROR(VLOOKUP($D61, RegularWars!$A$1:$E$51, 2, 0),
                    IFERROR(VLOOKUP($D61, RaidWeekendData!$A$1:$D$61, 2, 0), ""))))</f>
        <v/>
      </c>
      <c r="F61" s="89" t="str">
        <f>IF($D61="", "",
    IFERROR(VLOOKUP($D61, PlayersData!$B$1:$K$51, 3, 0),
            IFERROR(VLOOKUP($D61, RegularWars!$A$1:$E$51, 4, 0),
                    IFERROR(VLOOKUP($D61, RaidWeekendData!$A$1:$D$61, 3, 0), ""))))</f>
        <v/>
      </c>
      <c r="G61" s="89" t="str">
        <f>IF($D61="","",
IFERROR(VLOOKUP($D61,PlayersData!$B$1:$K$51,4,0),
IFERROR(VLOOKUP($D61,RegularWars!$A$1:$E$51,3,0),"")))</f>
        <v/>
      </c>
      <c r="H61" s="90" t="str">
        <f>IF($D61="","",IF(
ISNUMBER(MATCH($D61,PlayersData!$B61:$B110,0)),"Active",
IFERROR(VLOOKUP($D61,RaidWeekendData!$A$1:$D$61,4,0),
IFERROR(VLOOKUP($D61,RegularWars!$A$1:$E$51,5,0),"")
)))</f>
        <v/>
      </c>
      <c r="I61" s="94" t="str">
        <f>IF($D61="", "", IFERROR(VLOOKUP($D61, RegularWars!$A$1:$H$51, 6, FALSE), ""))</f>
        <v/>
      </c>
      <c r="J61" s="94" t="str">
        <f>IF($D61="", "", IFERROR(VLOOKUP($D61, RegularWars!$A$1:$H$51, 7, FALSE), ""))</f>
        <v/>
      </c>
      <c r="K61" s="94" t="str">
        <f>IF($D61="", "", IFERROR(VLOOKUP($D61, RegularWars!$A$1:$H$51, 8, FALSE), ""))</f>
        <v/>
      </c>
      <c r="L61" s="98">
        <f t="shared" si="0"/>
        <v>0</v>
      </c>
      <c r="M61" s="94" t="str">
        <f>IF($D61="", "", IFERROR(VLOOKUP($D61, RaidWeekendData!$A$1:$E$51, 5, FALSE), ""))</f>
        <v/>
      </c>
      <c r="N61" s="98">
        <f t="shared" si="1"/>
        <v>0</v>
      </c>
      <c r="O61" s="94" t="str">
        <f>IF($D61="", "", IFERROR(VLOOKUP($D61, PlayersData!$B$1:$K$51, 10, FALSE), ""))</f>
        <v/>
      </c>
      <c r="P61" s="98">
        <f t="shared" si="2"/>
        <v>0</v>
      </c>
      <c r="Q61" s="99">
        <f t="shared" si="3"/>
        <v>0</v>
      </c>
      <c r="R61" s="99" t="str">
        <f>IF($D61="", "0", IFERROR(VLOOKUP($D61, CWL!$A$1:$BG$51, 59, FALSE), "0"))</f>
        <v>0</v>
      </c>
      <c r="S61" s="113">
        <f t="shared" si="4"/>
        <v>0</v>
      </c>
      <c r="T61" s="114" t="str">
        <f>IF($S61=0, "", _xlfn.RANK.EQ($S61, $S$2:$S$200, 0) + COUNTIF($S$2:$S61, $S61) - 1)</f>
        <v/>
      </c>
      <c r="U61" s="97"/>
      <c r="V61" s="97"/>
      <c r="W61" s="97"/>
      <c r="X61" s="100"/>
      <c r="Y61" s="100"/>
      <c r="Z61" s="100"/>
      <c r="AA61" s="100"/>
      <c r="AB61" s="100"/>
      <c r="AC61" s="97"/>
      <c r="AD61" s="97"/>
      <c r="AE61" s="97"/>
    </row>
    <row r="62" spans="1:31" x14ac:dyDescent="0.3">
      <c r="A62" s="88" t="str">
        <v/>
      </c>
      <c r="B62" s="88" t="str">
        <v/>
      </c>
      <c r="C62" s="88" t="str">
        <v/>
      </c>
      <c r="D62" s="89"/>
      <c r="E62" s="89" t="str">
        <f>IF($D62="", "",
    IFERROR(VLOOKUP($D62, PlayersData!$B$1:$K$51, 2, 0),
            IFERROR(VLOOKUP($D62, RegularWars!$A$1:$E$51, 2, 0),
                    IFERROR(VLOOKUP($D62, RaidWeekendData!$A$1:$D$61, 2, 0), ""))))</f>
        <v/>
      </c>
      <c r="F62" s="89" t="str">
        <f>IF($D62="", "",
    IFERROR(VLOOKUP($D62, PlayersData!$B$1:$K$51, 3, 0),
            IFERROR(VLOOKUP($D62, RegularWars!$A$1:$E$51, 4, 0),
                    IFERROR(VLOOKUP($D62, RaidWeekendData!$A$1:$D$61, 3, 0), ""))))</f>
        <v/>
      </c>
      <c r="G62" s="89" t="str">
        <f>IF($D62="","",
IFERROR(VLOOKUP($D62,PlayersData!$B$1:$K$51,4,0),
IFERROR(VLOOKUP($D62,RegularWars!$A$1:$E$51,3,0),"")))</f>
        <v/>
      </c>
      <c r="H62" s="90" t="str">
        <f>IF($D62="","",IF(
ISNUMBER(MATCH($D62,PlayersData!$B62:$B111,0)),"Active",
IFERROR(VLOOKUP($D62,RaidWeekendData!$A$1:$D$61,4,0),
IFERROR(VLOOKUP($D62,RegularWars!$A$1:$E$51,5,0),"")
)))</f>
        <v/>
      </c>
      <c r="I62" s="94" t="str">
        <f>IF($D62="", "", IFERROR(VLOOKUP($D62, RegularWars!$A$1:$H$51, 6, FALSE), ""))</f>
        <v/>
      </c>
      <c r="J62" s="94" t="str">
        <f>IF($D62="", "", IFERROR(VLOOKUP($D62, RegularWars!$A$1:$H$51, 7, FALSE), ""))</f>
        <v/>
      </c>
      <c r="K62" s="94" t="str">
        <f>IF($D62="", "", IFERROR(VLOOKUP($D62, RegularWars!$A$1:$H$51, 8, FALSE), ""))</f>
        <v/>
      </c>
      <c r="L62" s="98">
        <f t="shared" si="0"/>
        <v>0</v>
      </c>
      <c r="M62" s="94" t="str">
        <f>IF($D62="", "", IFERROR(VLOOKUP($D62, RaidWeekendData!$A$1:$E$51, 5, FALSE), ""))</f>
        <v/>
      </c>
      <c r="N62" s="98">
        <f t="shared" si="1"/>
        <v>0</v>
      </c>
      <c r="O62" s="94" t="str">
        <f>IF($D62="", "", IFERROR(VLOOKUP($D62, PlayersData!$B$1:$K$51, 10, FALSE), ""))</f>
        <v/>
      </c>
      <c r="P62" s="98">
        <f t="shared" si="2"/>
        <v>0</v>
      </c>
      <c r="Q62" s="99">
        <f t="shared" si="3"/>
        <v>0</v>
      </c>
      <c r="R62" s="99" t="str">
        <f>IF($D62="", "0", IFERROR(VLOOKUP($D62, CWL!$A$1:$BG$51, 59, FALSE), "0"))</f>
        <v>0</v>
      </c>
      <c r="S62" s="113">
        <f t="shared" si="4"/>
        <v>0</v>
      </c>
      <c r="T62" s="114" t="str">
        <f>IF($S62=0, "", _xlfn.RANK.EQ($S62, $S$2:$S$200, 0) + COUNTIF($S$2:$S62, $S62) - 1)</f>
        <v/>
      </c>
      <c r="U62" s="97"/>
      <c r="V62" s="97"/>
      <c r="W62" s="97"/>
      <c r="X62" s="100"/>
      <c r="Y62" s="100"/>
      <c r="Z62" s="100"/>
      <c r="AA62" s="100"/>
      <c r="AB62" s="100"/>
      <c r="AC62" s="97"/>
      <c r="AD62" s="97"/>
      <c r="AE62" s="97"/>
    </row>
    <row r="63" spans="1:31" x14ac:dyDescent="0.3">
      <c r="A63" s="88" t="str">
        <v/>
      </c>
      <c r="B63" s="88" t="str">
        <v/>
      </c>
      <c r="C63" s="88" t="str">
        <v/>
      </c>
      <c r="D63" s="89"/>
      <c r="E63" s="89" t="str">
        <f>IF($D63="", "",
    IFERROR(VLOOKUP($D63, PlayersData!$B$1:$K$51, 2, 0),
            IFERROR(VLOOKUP($D63, RegularWars!$A$1:$E$51, 2, 0),
                    IFERROR(VLOOKUP($D63, RaidWeekendData!$A$1:$D$61, 2, 0), ""))))</f>
        <v/>
      </c>
      <c r="F63" s="89" t="str">
        <f>IF($D63="", "",
    IFERROR(VLOOKUP($D63, PlayersData!$B$1:$K$51, 3, 0),
            IFERROR(VLOOKUP($D63, RegularWars!$A$1:$E$51, 4, 0),
                    IFERROR(VLOOKUP($D63, RaidWeekendData!$A$1:$D$61, 3, 0), ""))))</f>
        <v/>
      </c>
      <c r="G63" s="89" t="str">
        <f>IF($D63="","",
IFERROR(VLOOKUP($D63,PlayersData!$B$1:$K$51,4,0),
IFERROR(VLOOKUP($D63,RegularWars!$A$1:$E$51,3,0),"")))</f>
        <v/>
      </c>
      <c r="H63" s="90" t="str">
        <f>IF($D63="","",IF(
ISNUMBER(MATCH($D63,PlayersData!$B63:$B112,0)),"Active",
IFERROR(VLOOKUP($D63,RaidWeekendData!$A$1:$D$61,4,0),
IFERROR(VLOOKUP($D63,RegularWars!$A$1:$E$51,5,0),"")
)))</f>
        <v/>
      </c>
      <c r="I63" s="94" t="str">
        <f>IF($D63="", "", IFERROR(VLOOKUP($D63, RegularWars!$A$1:$H$51, 6, FALSE), ""))</f>
        <v/>
      </c>
      <c r="J63" s="94" t="str">
        <f>IF($D63="", "", IFERROR(VLOOKUP($D63, RegularWars!$A$1:$H$51, 7, FALSE), ""))</f>
        <v/>
      </c>
      <c r="K63" s="94" t="str">
        <f>IF($D63="", "", IFERROR(VLOOKUP($D63, RegularWars!$A$1:$H$51, 8, FALSE), ""))</f>
        <v/>
      </c>
      <c r="L63" s="98">
        <f t="shared" si="0"/>
        <v>0</v>
      </c>
      <c r="M63" s="94" t="str">
        <f>IF($D63="", "", IFERROR(VLOOKUP($D63, RaidWeekendData!$A$1:$E$51, 5, FALSE), ""))</f>
        <v/>
      </c>
      <c r="N63" s="98">
        <f t="shared" si="1"/>
        <v>0</v>
      </c>
      <c r="O63" s="94" t="str">
        <f>IF($D63="", "", IFERROR(VLOOKUP($D63, PlayersData!$B$1:$K$51, 10, FALSE), ""))</f>
        <v/>
      </c>
      <c r="P63" s="98">
        <f t="shared" si="2"/>
        <v>0</v>
      </c>
      <c r="Q63" s="99">
        <f t="shared" si="3"/>
        <v>0</v>
      </c>
      <c r="R63" s="99" t="str">
        <f>IF($D63="", "0", IFERROR(VLOOKUP($D63, CWL!$A$1:$BG$51, 59, FALSE), "0"))</f>
        <v>0</v>
      </c>
      <c r="S63" s="113">
        <f t="shared" si="4"/>
        <v>0</v>
      </c>
      <c r="T63" s="114" t="str">
        <f>IF($S63=0, "", _xlfn.RANK.EQ($S63, $S$2:$S$200, 0) + COUNTIF($S$2:$S63, $S63) - 1)</f>
        <v/>
      </c>
      <c r="U63" s="97"/>
      <c r="V63" s="97"/>
      <c r="W63" s="97"/>
      <c r="X63" s="100"/>
      <c r="Y63" s="100"/>
      <c r="Z63" s="100"/>
      <c r="AA63" s="100"/>
      <c r="AB63" s="100"/>
      <c r="AC63" s="97"/>
      <c r="AD63" s="97"/>
      <c r="AE63" s="97"/>
    </row>
    <row r="64" spans="1:31" x14ac:dyDescent="0.3">
      <c r="A64" s="88" t="str">
        <v/>
      </c>
      <c r="B64" s="88" t="str">
        <v/>
      </c>
      <c r="C64" s="88" t="str">
        <v/>
      </c>
      <c r="D64" s="89"/>
      <c r="E64" s="89" t="str">
        <f>IF($D64="", "",
    IFERROR(VLOOKUP($D64, PlayersData!$B$1:$K$51, 2, 0),
            IFERROR(VLOOKUP($D64, RegularWars!$A$1:$E$51, 2, 0),
                    IFERROR(VLOOKUP($D64, RaidWeekendData!$A$1:$D$61, 2, 0), ""))))</f>
        <v/>
      </c>
      <c r="F64" s="89" t="str">
        <f>IF($D64="", "",
    IFERROR(VLOOKUP($D64, PlayersData!$B$1:$K$51, 3, 0),
            IFERROR(VLOOKUP($D64, RegularWars!$A$1:$E$51, 4, 0),
                    IFERROR(VLOOKUP($D64, RaidWeekendData!$A$1:$D$61, 3, 0), ""))))</f>
        <v/>
      </c>
      <c r="G64" s="89" t="str">
        <f>IF($D64="","",
IFERROR(VLOOKUP($D64,PlayersData!$B$1:$K$51,4,0),
IFERROR(VLOOKUP($D64,RegularWars!$A$1:$E$51,3,0),"")))</f>
        <v/>
      </c>
      <c r="H64" s="90" t="str">
        <f>IF($D64="","",IF(
ISNUMBER(MATCH($D64,PlayersData!$B64:$B113,0)),"Active",
IFERROR(VLOOKUP($D64,RaidWeekendData!$A$1:$D$61,4,0),
IFERROR(VLOOKUP($D64,RegularWars!$A$1:$E$51,5,0),"")
)))</f>
        <v/>
      </c>
      <c r="I64" s="94" t="str">
        <f>IF($D64="", "", IFERROR(VLOOKUP($D64, RegularWars!$A$1:$H$51, 6, FALSE), ""))</f>
        <v/>
      </c>
      <c r="J64" s="94" t="str">
        <f>IF($D64="", "", IFERROR(VLOOKUP($D64, RegularWars!$A$1:$H$51, 7, FALSE), ""))</f>
        <v/>
      </c>
      <c r="K64" s="94" t="str">
        <f>IF($D64="", "", IFERROR(VLOOKUP($D64, RegularWars!$A$1:$H$51, 8, FALSE), ""))</f>
        <v/>
      </c>
      <c r="L64" s="98">
        <f t="shared" si="0"/>
        <v>0</v>
      </c>
      <c r="M64" s="94" t="str">
        <f>IF($D64="", "", IFERROR(VLOOKUP($D64, RaidWeekendData!$A$1:$E$51, 5, FALSE), ""))</f>
        <v/>
      </c>
      <c r="N64" s="98">
        <f t="shared" si="1"/>
        <v>0</v>
      </c>
      <c r="O64" s="94" t="str">
        <f>IF($D64="", "", IFERROR(VLOOKUP($D64, PlayersData!$B$1:$K$51, 10, FALSE), ""))</f>
        <v/>
      </c>
      <c r="P64" s="98">
        <f t="shared" si="2"/>
        <v>0</v>
      </c>
      <c r="Q64" s="99">
        <f t="shared" si="3"/>
        <v>0</v>
      </c>
      <c r="R64" s="99" t="str">
        <f>IF($D64="", "0", IFERROR(VLOOKUP($D64, CWL!$A$1:$BG$51, 59, FALSE), "0"))</f>
        <v>0</v>
      </c>
      <c r="S64" s="113">
        <f t="shared" si="4"/>
        <v>0</v>
      </c>
      <c r="T64" s="114" t="str">
        <f>IF($S64=0, "", _xlfn.RANK.EQ($S64, $S$2:$S$200, 0) + COUNTIF($S$2:$S64, $S64) - 1)</f>
        <v/>
      </c>
      <c r="U64" s="97"/>
      <c r="V64" s="97"/>
      <c r="W64" s="97"/>
      <c r="X64" s="100"/>
      <c r="Y64" s="100"/>
      <c r="Z64" s="100"/>
      <c r="AA64" s="100"/>
      <c r="AB64" s="100"/>
      <c r="AC64" s="97"/>
      <c r="AD64" s="97"/>
      <c r="AE64" s="97"/>
    </row>
    <row r="65" spans="1:31" x14ac:dyDescent="0.3">
      <c r="A65" s="88" t="str">
        <v/>
      </c>
      <c r="B65" s="88" t="str">
        <v/>
      </c>
      <c r="C65" s="88" t="str">
        <v/>
      </c>
      <c r="D65" s="89"/>
      <c r="E65" s="89" t="str">
        <f>IF($D65="", "",
    IFERROR(VLOOKUP($D65, PlayersData!$B$1:$K$51, 2, 0),
            IFERROR(VLOOKUP($D65, RegularWars!$A$1:$E$51, 2, 0),
                    IFERROR(VLOOKUP($D65, RaidWeekendData!$A$1:$D$61, 2, 0), ""))))</f>
        <v/>
      </c>
      <c r="F65" s="89" t="str">
        <f>IF($D65="", "",
    IFERROR(VLOOKUP($D65, PlayersData!$B$1:$K$51, 3, 0),
            IFERROR(VLOOKUP($D65, RegularWars!$A$1:$E$51, 4, 0),
                    IFERROR(VLOOKUP($D65, RaidWeekendData!$A$1:$D$61, 3, 0), ""))))</f>
        <v/>
      </c>
      <c r="G65" s="89" t="str">
        <f>IF($D65="","",
IFERROR(VLOOKUP($D65,PlayersData!$B$1:$K$51,4,0),
IFERROR(VLOOKUP($D65,RegularWars!$A$1:$E$51,3,0),"")))</f>
        <v/>
      </c>
      <c r="H65" s="90" t="str">
        <f>IF($D65="","",IF(
ISNUMBER(MATCH($D65,PlayersData!$B65:$B114,0)),"Active",
IFERROR(VLOOKUP($D65,RaidWeekendData!$A$1:$D$61,4,0),
IFERROR(VLOOKUP($D65,RegularWars!$A$1:$E$51,5,0),"")
)))</f>
        <v/>
      </c>
      <c r="I65" s="94" t="str">
        <f>IF($D65="", "", IFERROR(VLOOKUP($D65, RegularWars!$A$1:$H$51, 6, FALSE), ""))</f>
        <v/>
      </c>
      <c r="J65" s="94" t="str">
        <f>IF($D65="", "", IFERROR(VLOOKUP($D65, RegularWars!$A$1:$H$51, 7, FALSE), ""))</f>
        <v/>
      </c>
      <c r="K65" s="94" t="str">
        <f>IF($D65="", "", IFERROR(VLOOKUP($D65, RegularWars!$A$1:$H$51, 8, FALSE), ""))</f>
        <v/>
      </c>
      <c r="L65" s="98">
        <f t="shared" si="0"/>
        <v>0</v>
      </c>
      <c r="M65" s="94" t="str">
        <f>IF($D65="", "", IFERROR(VLOOKUP($D65, RaidWeekendData!$A$1:$E$51, 5, FALSE), ""))</f>
        <v/>
      </c>
      <c r="N65" s="98">
        <f t="shared" si="1"/>
        <v>0</v>
      </c>
      <c r="O65" s="94" t="str">
        <f>IF($D65="", "", IFERROR(VLOOKUP($D65, PlayersData!$B$1:$K$51, 10, FALSE), ""))</f>
        <v/>
      </c>
      <c r="P65" s="98">
        <f t="shared" si="2"/>
        <v>0</v>
      </c>
      <c r="Q65" s="99">
        <f t="shared" si="3"/>
        <v>0</v>
      </c>
      <c r="R65" s="99" t="str">
        <f>IF($D65="", "0", IFERROR(VLOOKUP($D65, CWL!$A$1:$BG$51, 59, FALSE), "0"))</f>
        <v>0</v>
      </c>
      <c r="S65" s="113">
        <f t="shared" si="4"/>
        <v>0</v>
      </c>
      <c r="T65" s="114" t="str">
        <f>IF($S65=0, "", _xlfn.RANK.EQ($S65, $S$2:$S$200, 0) + COUNTIF($S$2:$S65, $S65) - 1)</f>
        <v/>
      </c>
      <c r="U65" s="97"/>
      <c r="V65" s="97"/>
      <c r="W65" s="97"/>
      <c r="X65" s="100"/>
      <c r="Y65" s="100"/>
      <c r="Z65" s="100"/>
      <c r="AA65" s="100"/>
      <c r="AB65" s="100"/>
      <c r="AC65" s="97"/>
      <c r="AD65" s="97"/>
      <c r="AE65" s="97"/>
    </row>
    <row r="66" spans="1:31" x14ac:dyDescent="0.3">
      <c r="A66" s="88" t="str">
        <v/>
      </c>
      <c r="B66" s="88" t="str">
        <v/>
      </c>
      <c r="C66" s="88" t="str">
        <v/>
      </c>
      <c r="D66" s="89"/>
      <c r="E66" s="89" t="str">
        <f>IF($D66="", "",
    IFERROR(VLOOKUP($D66, PlayersData!$B$1:$K$51, 2, 0),
            IFERROR(VLOOKUP($D66, RegularWars!$A$1:$E$51, 2, 0),
                    IFERROR(VLOOKUP($D66, RaidWeekendData!$A$1:$D$61, 2, 0), ""))))</f>
        <v/>
      </c>
      <c r="F66" s="89" t="str">
        <f>IF($D66="", "",
    IFERROR(VLOOKUP($D66, PlayersData!$B$1:$K$51, 3, 0),
            IFERROR(VLOOKUP($D66, RegularWars!$A$1:$E$51, 4, 0),
                    IFERROR(VLOOKUP($D66, RaidWeekendData!$A$1:$D$61, 3, 0), ""))))</f>
        <v/>
      </c>
      <c r="G66" s="89" t="str">
        <f>IF($D66="","",
IFERROR(VLOOKUP($D66,PlayersData!$B$1:$K$51,4,0),
IFERROR(VLOOKUP($D66,RegularWars!$A$1:$E$51,3,0),"")))</f>
        <v/>
      </c>
      <c r="H66" s="90" t="str">
        <f>IF($D66="","",IF(
ISNUMBER(MATCH($D66,PlayersData!$B66:$B115,0)),"Active",
IFERROR(VLOOKUP($D66,RaidWeekendData!$A$1:$D$61,4,0),
IFERROR(VLOOKUP($D66,RegularWars!$A$1:$E$51,5,0),"")
)))</f>
        <v/>
      </c>
      <c r="I66" s="94" t="str">
        <f>IF($D66="", "", IFERROR(VLOOKUP($D66, RegularWars!$A$1:$H$51, 6, FALSE), ""))</f>
        <v/>
      </c>
      <c r="J66" s="94" t="str">
        <f>IF($D66="", "", IFERROR(VLOOKUP($D66, RegularWars!$A$1:$H$51, 7, FALSE), ""))</f>
        <v/>
      </c>
      <c r="K66" s="94" t="str">
        <f>IF($D66="", "", IFERROR(VLOOKUP($D66, RegularWars!$A$1:$H$51, 8, FALSE), ""))</f>
        <v/>
      </c>
      <c r="L66" s="98">
        <f t="shared" si="0"/>
        <v>0</v>
      </c>
      <c r="M66" s="94" t="str">
        <f>IF($D66="", "", IFERROR(VLOOKUP($D66, RaidWeekendData!$A$1:$E$51, 5, FALSE), ""))</f>
        <v/>
      </c>
      <c r="N66" s="98">
        <f t="shared" si="1"/>
        <v>0</v>
      </c>
      <c r="O66" s="94" t="str">
        <f>IF($D66="", "", IFERROR(VLOOKUP($D66, PlayersData!$B$1:$K$51, 10, FALSE), ""))</f>
        <v/>
      </c>
      <c r="P66" s="98">
        <f t="shared" si="2"/>
        <v>0</v>
      </c>
      <c r="Q66" s="99">
        <f t="shared" si="3"/>
        <v>0</v>
      </c>
      <c r="R66" s="99" t="str">
        <f>IF($D66="", "0", IFERROR(VLOOKUP($D66, CWL!$A$1:$BG$51, 59, FALSE), "0"))</f>
        <v>0</v>
      </c>
      <c r="S66" s="113">
        <f t="shared" si="4"/>
        <v>0</v>
      </c>
      <c r="T66" s="114" t="str">
        <f>IF($S66=0, "", _xlfn.RANK.EQ($S66, $S$2:$S$200, 0) + COUNTIF($S$2:$S66, $S66) - 1)</f>
        <v/>
      </c>
      <c r="U66" s="97"/>
      <c r="V66" s="97"/>
      <c r="W66" s="97"/>
      <c r="X66" s="100"/>
      <c r="Y66" s="100"/>
      <c r="Z66" s="100"/>
      <c r="AA66" s="100"/>
      <c r="AB66" s="100"/>
      <c r="AC66" s="97"/>
      <c r="AD66" s="97"/>
      <c r="AE66" s="97"/>
    </row>
    <row r="67" spans="1:31" x14ac:dyDescent="0.3">
      <c r="A67" s="88" t="str">
        <v/>
      </c>
      <c r="B67" s="88" t="str">
        <v/>
      </c>
      <c r="C67" s="88" t="str">
        <v/>
      </c>
      <c r="D67" s="89"/>
      <c r="E67" s="89" t="str">
        <f>IF($D67="", "",
    IFERROR(VLOOKUP($D67, PlayersData!$B$1:$K$51, 2, 0),
            IFERROR(VLOOKUP($D67, RegularWars!$A$1:$E$51, 2, 0),
                    IFERROR(VLOOKUP($D67, RaidWeekendData!$A$1:$D$61, 2, 0), ""))))</f>
        <v/>
      </c>
      <c r="F67" s="89" t="str">
        <f>IF($D67="", "",
    IFERROR(VLOOKUP($D67, PlayersData!$B$1:$K$51, 3, 0),
            IFERROR(VLOOKUP($D67, RegularWars!$A$1:$E$51, 4, 0),
                    IFERROR(VLOOKUP($D67, RaidWeekendData!$A$1:$D$61, 3, 0), ""))))</f>
        <v/>
      </c>
      <c r="G67" s="89" t="str">
        <f>IF($D67="","",
IFERROR(VLOOKUP($D67,PlayersData!$B$1:$K$51,4,0),
IFERROR(VLOOKUP($D67,RegularWars!$A$1:$E$51,3,0),"")))</f>
        <v/>
      </c>
      <c r="H67" s="90" t="str">
        <f>IF($D67="","",IF(
ISNUMBER(MATCH($D67,PlayersData!$B67:$B116,0)),"Active",
IFERROR(VLOOKUP($D67,RaidWeekendData!$A$1:$D$61,4,0),
IFERROR(VLOOKUP($D67,RegularWars!$A$1:$E$51,5,0),"")
)))</f>
        <v/>
      </c>
      <c r="I67" s="94" t="str">
        <f>IF($D67="", "", IFERROR(VLOOKUP($D67, RegularWars!$A$1:$H$51, 6, FALSE), ""))</f>
        <v/>
      </c>
      <c r="J67" s="94" t="str">
        <f>IF($D67="", "", IFERROR(VLOOKUP($D67, RegularWars!$A$1:$H$51, 7, FALSE), ""))</f>
        <v/>
      </c>
      <c r="K67" s="94" t="str">
        <f>IF($D67="", "", IFERROR(VLOOKUP($D67, RegularWars!$A$1:$H$51, 8, FALSE), ""))</f>
        <v/>
      </c>
      <c r="L67" s="98">
        <f t="shared" ref="L67:L130" si="5">IFERROR(IF($J67=0,0,ROUND((($I67*3)+($J67*2)+($K67*1))/300, 2)),0)</f>
        <v>0</v>
      </c>
      <c r="M67" s="94" t="str">
        <f>IF($D67="", "", IFERROR(VLOOKUP($D67, RaidWeekendData!$A$1:$E$51, 5, FALSE), ""))</f>
        <v/>
      </c>
      <c r="N67" s="98">
        <f t="shared" ref="N67:N130" si="6">ROUND(IFERROR(($M67/24),0),2)</f>
        <v>0</v>
      </c>
      <c r="O67" s="94" t="str">
        <f>IF($D67="", "", IFERROR(VLOOKUP($D67, PlayersData!$B$1:$K$51, 10, FALSE), ""))</f>
        <v/>
      </c>
      <c r="P67" s="98">
        <f t="shared" ref="P67:P130" si="7">ROUND(IFERROR(($O67/100),0),2)</f>
        <v>0</v>
      </c>
      <c r="Q67" s="99">
        <f t="shared" ref="Q67:Q130" si="8">L67+N67+P67</f>
        <v>0</v>
      </c>
      <c r="R67" s="99" t="str">
        <f>IF($D67="", "0", IFERROR(VLOOKUP($D67, CWL!$A$1:$BG$51, 59, FALSE), "0"))</f>
        <v>0</v>
      </c>
      <c r="S67" s="113">
        <f t="shared" ref="S67:S130" si="9">Q67+R67</f>
        <v>0</v>
      </c>
      <c r="T67" s="114" t="str">
        <f>IF($S67=0, "", _xlfn.RANK.EQ($S67, $S$2:$S$200, 0) + COUNTIF($S$2:$S67, $S67) - 1)</f>
        <v/>
      </c>
      <c r="U67" s="97"/>
      <c r="V67" s="97"/>
      <c r="W67" s="97"/>
      <c r="X67" s="100"/>
      <c r="Y67" s="100"/>
      <c r="Z67" s="100"/>
      <c r="AA67" s="100"/>
      <c r="AB67" s="100"/>
      <c r="AC67" s="97"/>
      <c r="AD67" s="97"/>
      <c r="AE67" s="97"/>
    </row>
    <row r="68" spans="1:31" x14ac:dyDescent="0.3">
      <c r="A68" s="88" t="str">
        <v/>
      </c>
      <c r="B68" s="88" t="str">
        <v/>
      </c>
      <c r="C68" s="88" t="str">
        <v/>
      </c>
      <c r="D68" s="89"/>
      <c r="E68" s="89" t="str">
        <f>IF($D68="", "",
    IFERROR(VLOOKUP($D68, PlayersData!$B$1:$K$51, 2, 0),
            IFERROR(VLOOKUP($D68, RegularWars!$A$1:$E$51, 2, 0),
                    IFERROR(VLOOKUP($D68, RaidWeekendData!$A$1:$D$61, 2, 0), ""))))</f>
        <v/>
      </c>
      <c r="F68" s="89" t="str">
        <f>IF($D68="", "",
    IFERROR(VLOOKUP($D68, PlayersData!$B$1:$K$51, 3, 0),
            IFERROR(VLOOKUP($D68, RegularWars!$A$1:$E$51, 4, 0),
                    IFERROR(VLOOKUP($D68, RaidWeekendData!$A$1:$D$61, 3, 0), ""))))</f>
        <v/>
      </c>
      <c r="G68" s="89" t="str">
        <f>IF($D68="","",
IFERROR(VLOOKUP($D68,PlayersData!$B$1:$K$51,4,0),
IFERROR(VLOOKUP($D68,RegularWars!$A$1:$E$51,3,0),"")))</f>
        <v/>
      </c>
      <c r="H68" s="90" t="str">
        <f>IF($D68="","",IF(
ISNUMBER(MATCH($D68,PlayersData!$B68:$B117,0)),"Active",
IFERROR(VLOOKUP($D68,RaidWeekendData!$A$1:$D$61,4,0),
IFERROR(VLOOKUP($D68,RegularWars!$A$1:$E$51,5,0),"")
)))</f>
        <v/>
      </c>
      <c r="I68" s="94" t="str">
        <f>IF($D68="", "", IFERROR(VLOOKUP($D68, RegularWars!$A$1:$H$51, 6, FALSE), ""))</f>
        <v/>
      </c>
      <c r="J68" s="94" t="str">
        <f>IF($D68="", "", IFERROR(VLOOKUP($D68, RegularWars!$A$1:$H$51, 7, FALSE), ""))</f>
        <v/>
      </c>
      <c r="K68" s="94" t="str">
        <f>IF($D68="", "", IFERROR(VLOOKUP($D68, RegularWars!$A$1:$H$51, 8, FALSE), ""))</f>
        <v/>
      </c>
      <c r="L68" s="98">
        <f t="shared" si="5"/>
        <v>0</v>
      </c>
      <c r="M68" s="94" t="str">
        <f>IF($D68="", "", IFERROR(VLOOKUP($D68, RaidWeekendData!$A$1:$E$51, 5, FALSE), ""))</f>
        <v/>
      </c>
      <c r="N68" s="98">
        <f t="shared" si="6"/>
        <v>0</v>
      </c>
      <c r="O68" s="94" t="str">
        <f>IF($D68="", "", IFERROR(VLOOKUP($D68, PlayersData!$B$1:$K$51, 10, FALSE), ""))</f>
        <v/>
      </c>
      <c r="P68" s="98">
        <f t="shared" si="7"/>
        <v>0</v>
      </c>
      <c r="Q68" s="99">
        <f t="shared" si="8"/>
        <v>0</v>
      </c>
      <c r="R68" s="99" t="str">
        <f>IF($D68="", "0", IFERROR(VLOOKUP($D68, CWL!$A$1:$BG$51, 59, FALSE), "0"))</f>
        <v>0</v>
      </c>
      <c r="S68" s="113">
        <f t="shared" si="9"/>
        <v>0</v>
      </c>
      <c r="T68" s="114" t="str">
        <f>IF($S68=0, "", _xlfn.RANK.EQ($S68, $S$2:$S$200, 0) + COUNTIF($S$2:$S68, $S68) - 1)</f>
        <v/>
      </c>
      <c r="U68" s="97"/>
      <c r="V68" s="97"/>
      <c r="W68" s="97"/>
      <c r="X68" s="100"/>
      <c r="Y68" s="100"/>
      <c r="Z68" s="100"/>
      <c r="AA68" s="100"/>
      <c r="AB68" s="100"/>
      <c r="AC68" s="97"/>
      <c r="AD68" s="97"/>
      <c r="AE68" s="97"/>
    </row>
    <row r="69" spans="1:31" x14ac:dyDescent="0.3">
      <c r="A69" s="88" t="str">
        <v/>
      </c>
      <c r="B69" s="88" t="str">
        <v/>
      </c>
      <c r="C69" s="88" t="str">
        <v/>
      </c>
      <c r="D69" s="89"/>
      <c r="E69" s="89" t="str">
        <f>IF($D69="", "",
    IFERROR(VLOOKUP($D69, PlayersData!$B$1:$K$51, 2, 0),
            IFERROR(VLOOKUP($D69, RegularWars!$A$1:$E$51, 2, 0),
                    IFERROR(VLOOKUP($D69, RaidWeekendData!$A$1:$D$61, 2, 0), ""))))</f>
        <v/>
      </c>
      <c r="F69" s="89" t="str">
        <f>IF($D69="", "",
    IFERROR(VLOOKUP($D69, PlayersData!$B$1:$K$51, 3, 0),
            IFERROR(VLOOKUP($D69, RegularWars!$A$1:$E$51, 4, 0),
                    IFERROR(VLOOKUP($D69, RaidWeekendData!$A$1:$D$61, 3, 0), ""))))</f>
        <v/>
      </c>
      <c r="G69" s="89" t="str">
        <f>IF($D69="","",
IFERROR(VLOOKUP($D69,PlayersData!$B$1:$K$51,4,0),
IFERROR(VLOOKUP($D69,RegularWars!$A$1:$E$51,3,0),"")))</f>
        <v/>
      </c>
      <c r="H69" s="90" t="str">
        <f>IF($D69="","",IF(
ISNUMBER(MATCH($D69,PlayersData!$B69:$B118,0)),"Active",
IFERROR(VLOOKUP($D69,RaidWeekendData!$A$1:$D$61,4,0),
IFERROR(VLOOKUP($D69,RegularWars!$A$1:$E$51,5,0),"")
)))</f>
        <v/>
      </c>
      <c r="I69" s="94" t="str">
        <f>IF($D69="", "", IFERROR(VLOOKUP($D69, RegularWars!$A$1:$H$51, 6, FALSE), ""))</f>
        <v/>
      </c>
      <c r="J69" s="94" t="str">
        <f>IF($D69="", "", IFERROR(VLOOKUP($D69, RegularWars!$A$1:$H$51, 7, FALSE), ""))</f>
        <v/>
      </c>
      <c r="K69" s="94" t="str">
        <f>IF($D69="", "", IFERROR(VLOOKUP($D69, RegularWars!$A$1:$H$51, 8, FALSE), ""))</f>
        <v/>
      </c>
      <c r="L69" s="98">
        <f t="shared" si="5"/>
        <v>0</v>
      </c>
      <c r="M69" s="94" t="str">
        <f>IF($D69="", "", IFERROR(VLOOKUP($D69, RaidWeekendData!$A$1:$E$51, 5, FALSE), ""))</f>
        <v/>
      </c>
      <c r="N69" s="98">
        <f t="shared" si="6"/>
        <v>0</v>
      </c>
      <c r="O69" s="94" t="str">
        <f>IF($D69="", "", IFERROR(VLOOKUP($D69, PlayersData!$B$1:$K$51, 10, FALSE), ""))</f>
        <v/>
      </c>
      <c r="P69" s="98">
        <f t="shared" si="7"/>
        <v>0</v>
      </c>
      <c r="Q69" s="99">
        <f t="shared" si="8"/>
        <v>0</v>
      </c>
      <c r="R69" s="99" t="str">
        <f>IF($D69="", "0", IFERROR(VLOOKUP($D69, CWL!$A$1:$BG$51, 59, FALSE), "0"))</f>
        <v>0</v>
      </c>
      <c r="S69" s="113">
        <f t="shared" si="9"/>
        <v>0</v>
      </c>
      <c r="T69" s="114" t="str">
        <f>IF($S69=0, "", _xlfn.RANK.EQ($S69, $S$2:$S$200, 0) + COUNTIF($S$2:$S69, $S69) - 1)</f>
        <v/>
      </c>
      <c r="U69" s="97"/>
      <c r="V69" s="97"/>
      <c r="W69" s="97"/>
      <c r="X69" s="100"/>
      <c r="Y69" s="100"/>
      <c r="Z69" s="100"/>
      <c r="AA69" s="100"/>
      <c r="AB69" s="100"/>
      <c r="AC69" s="97"/>
      <c r="AD69" s="97"/>
      <c r="AE69" s="97"/>
    </row>
    <row r="70" spans="1:31" x14ac:dyDescent="0.3">
      <c r="A70" s="88" t="str">
        <v/>
      </c>
      <c r="B70" s="88" t="str">
        <v/>
      </c>
      <c r="C70" s="88" t="str">
        <v/>
      </c>
      <c r="D70" s="89"/>
      <c r="E70" s="89" t="str">
        <f>IF($D70="", "",
    IFERROR(VLOOKUP($D70, PlayersData!$B$1:$K$51, 2, 0),
            IFERROR(VLOOKUP($D70, RegularWars!$A$1:$E$51, 2, 0),
                    IFERROR(VLOOKUP($D70, RaidWeekendData!$A$1:$D$61, 2, 0), ""))))</f>
        <v/>
      </c>
      <c r="F70" s="89" t="str">
        <f>IF($D70="", "",
    IFERROR(VLOOKUP($D70, PlayersData!$B$1:$K$51, 3, 0),
            IFERROR(VLOOKUP($D70, RegularWars!$A$1:$E$51, 4, 0),
                    IFERROR(VLOOKUP($D70, RaidWeekendData!$A$1:$D$61, 3, 0), ""))))</f>
        <v/>
      </c>
      <c r="G70" s="89" t="str">
        <f>IF($D70="","",
IFERROR(VLOOKUP($D70,PlayersData!$B$1:$K$51,4,0),
IFERROR(VLOOKUP($D70,RegularWars!$A$1:$E$51,3,0),"")))</f>
        <v/>
      </c>
      <c r="H70" s="90" t="str">
        <f>IF($D70="","",IF(
ISNUMBER(MATCH($D70,PlayersData!$B70:$B119,0)),"Active",
IFERROR(VLOOKUP($D70,RaidWeekendData!$A$1:$D$61,4,0),
IFERROR(VLOOKUP($D70,RegularWars!$A$1:$E$51,5,0),"")
)))</f>
        <v/>
      </c>
      <c r="I70" s="94" t="str">
        <f>IF($D70="", "", IFERROR(VLOOKUP($D70, RegularWars!$A$1:$H$51, 6, FALSE), ""))</f>
        <v/>
      </c>
      <c r="J70" s="94" t="str">
        <f>IF($D70="", "", IFERROR(VLOOKUP($D70, RegularWars!$A$1:$H$51, 7, FALSE), ""))</f>
        <v/>
      </c>
      <c r="K70" s="94" t="str">
        <f>IF($D70="", "", IFERROR(VLOOKUP($D70, RegularWars!$A$1:$H$51, 8, FALSE), ""))</f>
        <v/>
      </c>
      <c r="L70" s="98">
        <f t="shared" si="5"/>
        <v>0</v>
      </c>
      <c r="M70" s="94" t="str">
        <f>IF($D70="", "", IFERROR(VLOOKUP($D70, RaidWeekendData!$A$1:$E$51, 5, FALSE), ""))</f>
        <v/>
      </c>
      <c r="N70" s="98">
        <f t="shared" si="6"/>
        <v>0</v>
      </c>
      <c r="O70" s="94" t="str">
        <f>IF($D70="", "", IFERROR(VLOOKUP($D70, PlayersData!$B$1:$K$51, 10, FALSE), ""))</f>
        <v/>
      </c>
      <c r="P70" s="98">
        <f t="shared" si="7"/>
        <v>0</v>
      </c>
      <c r="Q70" s="99">
        <f t="shared" si="8"/>
        <v>0</v>
      </c>
      <c r="R70" s="99" t="str">
        <f>IF($D70="", "0", IFERROR(VLOOKUP($D70, CWL!$A$1:$BG$51, 59, FALSE), "0"))</f>
        <v>0</v>
      </c>
      <c r="S70" s="113">
        <f t="shared" si="9"/>
        <v>0</v>
      </c>
      <c r="T70" s="114" t="str">
        <f>IF($S70=0, "", _xlfn.RANK.EQ($S70, $S$2:$S$200, 0) + COUNTIF($S$2:$S70, $S70) - 1)</f>
        <v/>
      </c>
      <c r="U70" s="97"/>
      <c r="V70" s="97"/>
      <c r="W70" s="97"/>
      <c r="X70" s="100"/>
      <c r="Y70" s="100"/>
      <c r="Z70" s="100"/>
      <c r="AA70" s="100"/>
      <c r="AB70" s="100"/>
      <c r="AC70" s="97"/>
      <c r="AD70" s="97"/>
      <c r="AE70" s="97"/>
    </row>
    <row r="71" spans="1:31" x14ac:dyDescent="0.3">
      <c r="A71" s="88" t="str">
        <v/>
      </c>
      <c r="B71" s="88" t="str">
        <v/>
      </c>
      <c r="C71" s="88" t="str">
        <v/>
      </c>
      <c r="D71" s="89"/>
      <c r="E71" s="89" t="str">
        <f>IF($D71="", "",
    IFERROR(VLOOKUP($D71, PlayersData!$B$1:$K$51, 2, 0),
            IFERROR(VLOOKUP($D71, RegularWars!$A$1:$E$51, 2, 0),
                    IFERROR(VLOOKUP($D71, RaidWeekendData!$A$1:$D$61, 2, 0), ""))))</f>
        <v/>
      </c>
      <c r="F71" s="89" t="str">
        <f>IF($D71="", "",
    IFERROR(VLOOKUP($D71, PlayersData!$B$1:$K$51, 3, 0),
            IFERROR(VLOOKUP($D71, RegularWars!$A$1:$E$51, 4, 0),
                    IFERROR(VLOOKUP($D71, RaidWeekendData!$A$1:$D$61, 3, 0), ""))))</f>
        <v/>
      </c>
      <c r="G71" s="89" t="str">
        <f>IF($D71="","",
IFERROR(VLOOKUP($D71,PlayersData!$B$1:$K$51,4,0),
IFERROR(VLOOKUP($D71,RegularWars!$A$1:$E$51,3,0),"")))</f>
        <v/>
      </c>
      <c r="H71" s="90" t="str">
        <f>IF($D71="","",IF(
ISNUMBER(MATCH($D71,PlayersData!$B71:$B120,0)),"Active",
IFERROR(VLOOKUP($D71,RaidWeekendData!$A$1:$D$61,4,0),
IFERROR(VLOOKUP($D71,RegularWars!$A$1:$E$51,5,0),"")
)))</f>
        <v/>
      </c>
      <c r="I71" s="94" t="str">
        <f>IF($D71="", "", IFERROR(VLOOKUP($D71, RegularWars!$A$1:$H$51, 6, FALSE), ""))</f>
        <v/>
      </c>
      <c r="J71" s="94" t="str">
        <f>IF($D71="", "", IFERROR(VLOOKUP($D71, RegularWars!$A$1:$H$51, 7, FALSE), ""))</f>
        <v/>
      </c>
      <c r="K71" s="94" t="str">
        <f>IF($D71="", "", IFERROR(VLOOKUP($D71, RegularWars!$A$1:$H$51, 8, FALSE), ""))</f>
        <v/>
      </c>
      <c r="L71" s="98">
        <f t="shared" si="5"/>
        <v>0</v>
      </c>
      <c r="M71" s="94" t="str">
        <f>IF($D71="", "", IFERROR(VLOOKUP($D71, RaidWeekendData!$A$1:$E$51, 5, FALSE), ""))</f>
        <v/>
      </c>
      <c r="N71" s="98">
        <f t="shared" si="6"/>
        <v>0</v>
      </c>
      <c r="O71" s="94" t="str">
        <f>IF($D71="", "", IFERROR(VLOOKUP($D71, PlayersData!$B$1:$K$51, 10, FALSE), ""))</f>
        <v/>
      </c>
      <c r="P71" s="98">
        <f t="shared" si="7"/>
        <v>0</v>
      </c>
      <c r="Q71" s="99">
        <f t="shared" si="8"/>
        <v>0</v>
      </c>
      <c r="R71" s="99" t="str">
        <f>IF($D71="", "0", IFERROR(VLOOKUP($D71, CWL!$A$1:$BG$51, 59, FALSE), "0"))</f>
        <v>0</v>
      </c>
      <c r="S71" s="113">
        <f t="shared" si="9"/>
        <v>0</v>
      </c>
      <c r="T71" s="114" t="str">
        <f>IF($S71=0, "", _xlfn.RANK.EQ($S71, $S$2:$S$200, 0) + COUNTIF($S$2:$S71, $S71) - 1)</f>
        <v/>
      </c>
      <c r="U71" s="97"/>
      <c r="V71" s="97"/>
      <c r="W71" s="97"/>
      <c r="X71" s="100"/>
      <c r="Y71" s="100"/>
      <c r="Z71" s="100"/>
      <c r="AA71" s="100"/>
      <c r="AB71" s="100"/>
      <c r="AC71" s="97"/>
      <c r="AD71" s="97"/>
      <c r="AE71" s="97"/>
    </row>
    <row r="72" spans="1:31" x14ac:dyDescent="0.3">
      <c r="A72" s="88" t="str">
        <v/>
      </c>
      <c r="B72" s="88" t="str">
        <v/>
      </c>
      <c r="C72" s="88" t="str">
        <v/>
      </c>
      <c r="D72" s="89"/>
      <c r="E72" s="89" t="str">
        <f>IF($D72="", "",
    IFERROR(VLOOKUP($D72, PlayersData!$B$1:$K$51, 2, 0),
            IFERROR(VLOOKUP($D72, RegularWars!$A$1:$E$51, 2, 0),
                    IFERROR(VLOOKUP($D72, RaidWeekendData!$A$1:$D$61, 2, 0), ""))))</f>
        <v/>
      </c>
      <c r="F72" s="89" t="str">
        <f>IF($D72="", "",
    IFERROR(VLOOKUP($D72, PlayersData!$B$1:$K$51, 3, 0),
            IFERROR(VLOOKUP($D72, RegularWars!$A$1:$E$51, 4, 0),
                    IFERROR(VLOOKUP($D72, RaidWeekendData!$A$1:$D$61, 3, 0), ""))))</f>
        <v/>
      </c>
      <c r="G72" s="89" t="str">
        <f>IF($D72="","",
IFERROR(VLOOKUP($D72,PlayersData!$B$1:$K$51,4,0),
IFERROR(VLOOKUP($D72,RegularWars!$A$1:$E$51,3,0),"")))</f>
        <v/>
      </c>
      <c r="H72" s="90" t="str">
        <f>IF($D72="","",IF(
ISNUMBER(MATCH($D72,PlayersData!$B72:$B121,0)),"Active",
IFERROR(VLOOKUP($D72,RaidWeekendData!$A$1:$D$61,4,0),
IFERROR(VLOOKUP($D72,RegularWars!$A$1:$E$51,5,0),"")
)))</f>
        <v/>
      </c>
      <c r="I72" s="94" t="str">
        <f>IF($D72="", "", IFERROR(VLOOKUP($D72, RegularWars!$A$1:$H$51, 6, FALSE), ""))</f>
        <v/>
      </c>
      <c r="J72" s="94" t="str">
        <f>IF($D72="", "", IFERROR(VLOOKUP($D72, RegularWars!$A$1:$H$51, 7, FALSE), ""))</f>
        <v/>
      </c>
      <c r="K72" s="94" t="str">
        <f>IF($D72="", "", IFERROR(VLOOKUP($D72, RegularWars!$A$1:$H$51, 8, FALSE), ""))</f>
        <v/>
      </c>
      <c r="L72" s="98">
        <f t="shared" si="5"/>
        <v>0</v>
      </c>
      <c r="M72" s="94" t="str">
        <f>IF($D72="", "", IFERROR(VLOOKUP($D72, RaidWeekendData!$A$1:$E$51, 5, FALSE), ""))</f>
        <v/>
      </c>
      <c r="N72" s="98">
        <f t="shared" si="6"/>
        <v>0</v>
      </c>
      <c r="O72" s="94" t="str">
        <f>IF($D72="", "", IFERROR(VLOOKUP($D72, PlayersData!$B$1:$K$51, 10, FALSE), ""))</f>
        <v/>
      </c>
      <c r="P72" s="98">
        <f t="shared" si="7"/>
        <v>0</v>
      </c>
      <c r="Q72" s="99">
        <f t="shared" si="8"/>
        <v>0</v>
      </c>
      <c r="R72" s="99" t="str">
        <f>IF($D72="", "0", IFERROR(VLOOKUP($D72, CWL!$A$1:$BG$51, 59, FALSE), "0"))</f>
        <v>0</v>
      </c>
      <c r="S72" s="113">
        <f t="shared" si="9"/>
        <v>0</v>
      </c>
      <c r="T72" s="114" t="str">
        <f>IF($S72=0, "", _xlfn.RANK.EQ($S72, $S$2:$S$200, 0) + COUNTIF($S$2:$S72, $S72) - 1)</f>
        <v/>
      </c>
      <c r="U72" s="97"/>
      <c r="V72" s="97"/>
      <c r="W72" s="97"/>
      <c r="X72" s="100"/>
      <c r="Y72" s="100"/>
      <c r="Z72" s="100"/>
      <c r="AA72" s="100"/>
      <c r="AB72" s="100"/>
      <c r="AC72" s="97"/>
      <c r="AD72" s="97"/>
      <c r="AE72" s="97"/>
    </row>
    <row r="73" spans="1:31" x14ac:dyDescent="0.3">
      <c r="A73" s="88" t="str">
        <v/>
      </c>
      <c r="B73" s="88" t="str">
        <v/>
      </c>
      <c r="C73" s="88" t="str">
        <v/>
      </c>
      <c r="D73" s="89"/>
      <c r="E73" s="89" t="str">
        <f>IF($D73="", "",
    IFERROR(VLOOKUP($D73, PlayersData!$B$1:$K$51, 2, 0),
            IFERROR(VLOOKUP($D73, RegularWars!$A$1:$E$51, 2, 0),
                    IFERROR(VLOOKUP($D73, RaidWeekendData!$A$1:$D$61, 2, 0), ""))))</f>
        <v/>
      </c>
      <c r="F73" s="89" t="str">
        <f>IF($D73="", "",
    IFERROR(VLOOKUP($D73, PlayersData!$B$1:$K$51, 3, 0),
            IFERROR(VLOOKUP($D73, RegularWars!$A$1:$E$51, 4, 0),
                    IFERROR(VLOOKUP($D73, RaidWeekendData!$A$1:$D$61, 3, 0), ""))))</f>
        <v/>
      </c>
      <c r="G73" s="89" t="str">
        <f>IF($D73="","",
IFERROR(VLOOKUP($D73,PlayersData!$B$1:$K$51,4,0),
IFERROR(VLOOKUP($D73,RegularWars!$A$1:$E$51,3,0),"")))</f>
        <v/>
      </c>
      <c r="H73" s="90" t="str">
        <f>IF($D73="","",IF(
ISNUMBER(MATCH($D73,PlayersData!$B73:$B122,0)),"Active",
IFERROR(VLOOKUP($D73,RaidWeekendData!$A$1:$D$61,4,0),
IFERROR(VLOOKUP($D73,RegularWars!$A$1:$E$51,5,0),"")
)))</f>
        <v/>
      </c>
      <c r="I73" s="94" t="str">
        <f>IF($D73="", "", IFERROR(VLOOKUP($D73, RegularWars!$A$1:$H$51, 6, FALSE), ""))</f>
        <v/>
      </c>
      <c r="J73" s="94" t="str">
        <f>IF($D73="", "", IFERROR(VLOOKUP($D73, RegularWars!$A$1:$H$51, 7, FALSE), ""))</f>
        <v/>
      </c>
      <c r="K73" s="94" t="str">
        <f>IF($D73="", "", IFERROR(VLOOKUP($D73, RegularWars!$A$1:$H$51, 8, FALSE), ""))</f>
        <v/>
      </c>
      <c r="L73" s="98">
        <f t="shared" si="5"/>
        <v>0</v>
      </c>
      <c r="M73" s="94" t="str">
        <f>IF($D73="", "", IFERROR(VLOOKUP($D73, RaidWeekendData!$A$1:$E$51, 5, FALSE), ""))</f>
        <v/>
      </c>
      <c r="N73" s="98">
        <f t="shared" si="6"/>
        <v>0</v>
      </c>
      <c r="O73" s="94" t="str">
        <f>IF($D73="", "", IFERROR(VLOOKUP($D73, PlayersData!$B$1:$K$51, 10, FALSE), ""))</f>
        <v/>
      </c>
      <c r="P73" s="98">
        <f t="shared" si="7"/>
        <v>0</v>
      </c>
      <c r="Q73" s="99">
        <f t="shared" si="8"/>
        <v>0</v>
      </c>
      <c r="R73" s="99" t="str">
        <f>IF($D73="", "0", IFERROR(VLOOKUP($D73, CWL!$A$1:$BG$51, 59, FALSE), "0"))</f>
        <v>0</v>
      </c>
      <c r="S73" s="113">
        <f t="shared" si="9"/>
        <v>0</v>
      </c>
      <c r="T73" s="114" t="str">
        <f>IF($S73=0, "", _xlfn.RANK.EQ($S73, $S$2:$S$200, 0) + COUNTIF($S$2:$S73, $S73) - 1)</f>
        <v/>
      </c>
      <c r="U73" s="97"/>
      <c r="V73" s="97"/>
      <c r="W73" s="97"/>
      <c r="X73" s="100"/>
      <c r="Y73" s="100"/>
      <c r="Z73" s="100"/>
      <c r="AA73" s="100"/>
      <c r="AB73" s="100"/>
      <c r="AC73" s="97"/>
      <c r="AD73" s="97"/>
      <c r="AE73" s="97"/>
    </row>
    <row r="74" spans="1:31" x14ac:dyDescent="0.3">
      <c r="A74" s="88" t="str">
        <v/>
      </c>
      <c r="B74" s="88" t="str">
        <v/>
      </c>
      <c r="C74" s="88" t="str">
        <v/>
      </c>
      <c r="D74" s="89"/>
      <c r="E74" s="89" t="str">
        <f>IF($D74="", "",
    IFERROR(VLOOKUP($D74, PlayersData!$B$1:$K$51, 2, 0),
            IFERROR(VLOOKUP($D74, RegularWars!$A$1:$E$51, 2, 0),
                    IFERROR(VLOOKUP($D74, RaidWeekendData!$A$1:$D$61, 2, 0), ""))))</f>
        <v/>
      </c>
      <c r="F74" s="89" t="str">
        <f>IF($D74="", "",
    IFERROR(VLOOKUP($D74, PlayersData!$B$1:$K$51, 3, 0),
            IFERROR(VLOOKUP($D74, RegularWars!$A$1:$E$51, 4, 0),
                    IFERROR(VLOOKUP($D74, RaidWeekendData!$A$1:$D$61, 3, 0), ""))))</f>
        <v/>
      </c>
      <c r="G74" s="89" t="str">
        <f>IF($D74="","",
IFERROR(VLOOKUP($D74,PlayersData!$B$1:$K$51,4,0),
IFERROR(VLOOKUP($D74,RegularWars!$A$1:$E$51,3,0),"")))</f>
        <v/>
      </c>
      <c r="H74" s="90" t="str">
        <f>IF($D74="","",IF(
ISNUMBER(MATCH($D74,PlayersData!$B74:$B123,0)),"Active",
IFERROR(VLOOKUP($D74,RaidWeekendData!$A$1:$D$61,4,0),
IFERROR(VLOOKUP($D74,RegularWars!$A$1:$E$51,5,0),"")
)))</f>
        <v/>
      </c>
      <c r="I74" s="94" t="str">
        <f>IF($D74="", "", IFERROR(VLOOKUP($D74, RegularWars!$A$1:$H$51, 6, FALSE), ""))</f>
        <v/>
      </c>
      <c r="J74" s="94" t="str">
        <f>IF($D74="", "", IFERROR(VLOOKUP($D74, RegularWars!$A$1:$H$51, 7, FALSE), ""))</f>
        <v/>
      </c>
      <c r="K74" s="94" t="str">
        <f>IF($D74="", "", IFERROR(VLOOKUP($D74, RegularWars!$A$1:$H$51, 8, FALSE), ""))</f>
        <v/>
      </c>
      <c r="L74" s="98">
        <f t="shared" si="5"/>
        <v>0</v>
      </c>
      <c r="M74" s="94" t="str">
        <f>IF($D74="", "", IFERROR(VLOOKUP($D74, RaidWeekendData!$A$1:$E$51, 5, FALSE), ""))</f>
        <v/>
      </c>
      <c r="N74" s="98">
        <f t="shared" si="6"/>
        <v>0</v>
      </c>
      <c r="O74" s="94" t="str">
        <f>IF($D74="", "", IFERROR(VLOOKUP($D74, PlayersData!$B$1:$K$51, 10, FALSE), ""))</f>
        <v/>
      </c>
      <c r="P74" s="98">
        <f t="shared" si="7"/>
        <v>0</v>
      </c>
      <c r="Q74" s="99">
        <f t="shared" si="8"/>
        <v>0</v>
      </c>
      <c r="R74" s="99" t="str">
        <f>IF($D74="", "0", IFERROR(VLOOKUP($D74, CWL!$A$1:$BG$51, 59, FALSE), "0"))</f>
        <v>0</v>
      </c>
      <c r="S74" s="113">
        <f t="shared" si="9"/>
        <v>0</v>
      </c>
      <c r="T74" s="114" t="str">
        <f>IF($S74=0, "", _xlfn.RANK.EQ($S74, $S$2:$S$200, 0) + COUNTIF($S$2:$S74, $S74) - 1)</f>
        <v/>
      </c>
      <c r="U74" s="97"/>
      <c r="V74" s="97"/>
      <c r="W74" s="97"/>
      <c r="X74" s="100"/>
      <c r="Y74" s="100"/>
      <c r="Z74" s="100"/>
      <c r="AA74" s="100"/>
      <c r="AB74" s="100"/>
      <c r="AC74" s="97"/>
      <c r="AD74" s="97"/>
      <c r="AE74" s="97"/>
    </row>
    <row r="75" spans="1:31" x14ac:dyDescent="0.3">
      <c r="A75" s="88" t="str">
        <v/>
      </c>
      <c r="B75" s="88" t="str">
        <v/>
      </c>
      <c r="C75" s="88" t="str">
        <v/>
      </c>
      <c r="D75" s="89"/>
      <c r="E75" s="89" t="str">
        <f>IF($D75="", "",
    IFERROR(VLOOKUP($D75, PlayersData!$B$1:$K$51, 2, 0),
            IFERROR(VLOOKUP($D75, RegularWars!$A$1:$E$51, 2, 0),
                    IFERROR(VLOOKUP($D75, RaidWeekendData!$A$1:$D$61, 2, 0), ""))))</f>
        <v/>
      </c>
      <c r="F75" s="89" t="str">
        <f>IF($D75="", "",
    IFERROR(VLOOKUP($D75, PlayersData!$B$1:$K$51, 3, 0),
            IFERROR(VLOOKUP($D75, RegularWars!$A$1:$E$51, 4, 0),
                    IFERROR(VLOOKUP($D75, RaidWeekendData!$A$1:$D$61, 3, 0), ""))))</f>
        <v/>
      </c>
      <c r="G75" s="89" t="str">
        <f>IF($D75="","",
IFERROR(VLOOKUP($D75,PlayersData!$B$1:$K$51,4,0),
IFERROR(VLOOKUP($D75,RegularWars!$A$1:$E$51,3,0),"")))</f>
        <v/>
      </c>
      <c r="H75" s="90" t="str">
        <f>IF($D75="","",IF(
ISNUMBER(MATCH($D75,PlayersData!$B75:$B124,0)),"Active",
IFERROR(VLOOKUP($D75,RaidWeekendData!$A$1:$D$61,4,0),
IFERROR(VLOOKUP($D75,RegularWars!$A$1:$E$51,5,0),"")
)))</f>
        <v/>
      </c>
      <c r="I75" s="94" t="str">
        <f>IF($D75="", "", IFERROR(VLOOKUP($D75, RegularWars!$A$1:$H$51, 6, FALSE), ""))</f>
        <v/>
      </c>
      <c r="J75" s="94" t="str">
        <f>IF($D75="", "", IFERROR(VLOOKUP($D75, RegularWars!$A$1:$H$51, 7, FALSE), ""))</f>
        <v/>
      </c>
      <c r="K75" s="94" t="str">
        <f>IF($D75="", "", IFERROR(VLOOKUP($D75, RegularWars!$A$1:$H$51, 8, FALSE), ""))</f>
        <v/>
      </c>
      <c r="L75" s="98">
        <f t="shared" si="5"/>
        <v>0</v>
      </c>
      <c r="M75" s="94" t="str">
        <f>IF($D75="", "", IFERROR(VLOOKUP($D75, RaidWeekendData!$A$1:$E$51, 5, FALSE), ""))</f>
        <v/>
      </c>
      <c r="N75" s="98">
        <f t="shared" si="6"/>
        <v>0</v>
      </c>
      <c r="O75" s="94" t="str">
        <f>IF($D75="", "", IFERROR(VLOOKUP($D75, PlayersData!$B$1:$K$51, 10, FALSE), ""))</f>
        <v/>
      </c>
      <c r="P75" s="98">
        <f t="shared" si="7"/>
        <v>0</v>
      </c>
      <c r="Q75" s="99">
        <f t="shared" si="8"/>
        <v>0</v>
      </c>
      <c r="R75" s="99" t="str">
        <f>IF($D75="", "0", IFERROR(VLOOKUP($D75, CWL!$A$1:$BG$51, 59, FALSE), "0"))</f>
        <v>0</v>
      </c>
      <c r="S75" s="113">
        <f t="shared" si="9"/>
        <v>0</v>
      </c>
      <c r="T75" s="114" t="str">
        <f>IF($S75=0, "", _xlfn.RANK.EQ($S75, $S$2:$S$200, 0) + COUNTIF($S$2:$S75, $S75) - 1)</f>
        <v/>
      </c>
      <c r="U75" s="97"/>
      <c r="V75" s="97"/>
      <c r="W75" s="97"/>
      <c r="X75" s="100"/>
      <c r="Y75" s="100"/>
      <c r="Z75" s="100"/>
      <c r="AA75" s="100"/>
      <c r="AB75" s="100"/>
      <c r="AC75" s="97"/>
      <c r="AD75" s="97"/>
      <c r="AE75" s="97"/>
    </row>
    <row r="76" spans="1:31" x14ac:dyDescent="0.3">
      <c r="A76" s="88" t="str">
        <v/>
      </c>
      <c r="B76" s="88" t="str">
        <v/>
      </c>
      <c r="C76" s="88" t="str">
        <v/>
      </c>
      <c r="D76" s="89"/>
      <c r="E76" s="89" t="str">
        <f>IF($D76="", "",
    IFERROR(VLOOKUP($D76, PlayersData!$B$1:$K$51, 2, 0),
            IFERROR(VLOOKUP($D76, RegularWars!$A$1:$E$51, 2, 0),
                    IFERROR(VLOOKUP($D76, RaidWeekendData!$A$1:$D$61, 2, 0), ""))))</f>
        <v/>
      </c>
      <c r="F76" s="89" t="str">
        <f>IF($D76="", "",
    IFERROR(VLOOKUP($D76, PlayersData!$B$1:$K$51, 3, 0),
            IFERROR(VLOOKUP($D76, RegularWars!$A$1:$E$51, 4, 0),
                    IFERROR(VLOOKUP($D76, RaidWeekendData!$A$1:$D$61, 3, 0), ""))))</f>
        <v/>
      </c>
      <c r="G76" s="89" t="str">
        <f>IF($D76="","",
IFERROR(VLOOKUP($D76,PlayersData!$B$1:$K$51,4,0),
IFERROR(VLOOKUP($D76,RegularWars!$A$1:$E$51,3,0),"")))</f>
        <v/>
      </c>
      <c r="H76" s="90" t="str">
        <f>IF($D76="","",IF(
ISNUMBER(MATCH($D76,PlayersData!$B76:$B125,0)),"Active",
IFERROR(VLOOKUP($D76,RaidWeekendData!$A$1:$D$61,4,0),
IFERROR(VLOOKUP($D76,RegularWars!$A$1:$E$51,5,0),"")
)))</f>
        <v/>
      </c>
      <c r="I76" s="94" t="str">
        <f>IF($D76="", "", IFERROR(VLOOKUP($D76, RegularWars!$A$1:$H$51, 6, FALSE), ""))</f>
        <v/>
      </c>
      <c r="J76" s="94" t="str">
        <f>IF($D76="", "", IFERROR(VLOOKUP($D76, RegularWars!$A$1:$H$51, 7, FALSE), ""))</f>
        <v/>
      </c>
      <c r="K76" s="94" t="str">
        <f>IF($D76="", "", IFERROR(VLOOKUP($D76, RegularWars!$A$1:$H$51, 8, FALSE), ""))</f>
        <v/>
      </c>
      <c r="L76" s="98">
        <f t="shared" si="5"/>
        <v>0</v>
      </c>
      <c r="M76" s="94" t="str">
        <f>IF($D76="", "", IFERROR(VLOOKUP($D76, RaidWeekendData!$A$1:$E$51, 5, FALSE), ""))</f>
        <v/>
      </c>
      <c r="N76" s="98">
        <f t="shared" si="6"/>
        <v>0</v>
      </c>
      <c r="O76" s="94" t="str">
        <f>IF($D76="", "", IFERROR(VLOOKUP($D76, PlayersData!$B$1:$K$51, 10, FALSE), ""))</f>
        <v/>
      </c>
      <c r="P76" s="98">
        <f t="shared" si="7"/>
        <v>0</v>
      </c>
      <c r="Q76" s="99">
        <f t="shared" si="8"/>
        <v>0</v>
      </c>
      <c r="R76" s="99" t="str">
        <f>IF($D76="", "0", IFERROR(VLOOKUP($D76, CWL!$A$1:$BG$51, 59, FALSE), "0"))</f>
        <v>0</v>
      </c>
      <c r="S76" s="113">
        <f t="shared" si="9"/>
        <v>0</v>
      </c>
      <c r="T76" s="114" t="str">
        <f>IF($S76=0, "", _xlfn.RANK.EQ($S76, $S$2:$S$200, 0) + COUNTIF($S$2:$S76, $S76) - 1)</f>
        <v/>
      </c>
      <c r="U76" s="97"/>
      <c r="V76" s="97"/>
      <c r="W76" s="97"/>
      <c r="X76" s="100"/>
      <c r="Y76" s="100"/>
      <c r="Z76" s="100"/>
      <c r="AA76" s="100"/>
      <c r="AB76" s="100"/>
      <c r="AC76" s="97"/>
      <c r="AD76" s="97"/>
      <c r="AE76" s="97"/>
    </row>
    <row r="77" spans="1:31" x14ac:dyDescent="0.3">
      <c r="A77" s="88" t="str">
        <v/>
      </c>
      <c r="B77" s="88" t="str">
        <v/>
      </c>
      <c r="C77" s="88" t="str">
        <v/>
      </c>
      <c r="D77" s="89"/>
      <c r="E77" s="89" t="str">
        <f>IF($D77="", "",
    IFERROR(VLOOKUP($D77, PlayersData!$B$1:$K$51, 2, 0),
            IFERROR(VLOOKUP($D77, RegularWars!$A$1:$E$51, 2, 0),
                    IFERROR(VLOOKUP($D77, RaidWeekendData!$A$1:$D$61, 2, 0), ""))))</f>
        <v/>
      </c>
      <c r="F77" s="89" t="str">
        <f>IF($D77="", "",
    IFERROR(VLOOKUP($D77, PlayersData!$B$1:$K$51, 3, 0),
            IFERROR(VLOOKUP($D77, RegularWars!$A$1:$E$51, 4, 0),
                    IFERROR(VLOOKUP($D77, RaidWeekendData!$A$1:$D$61, 3, 0), ""))))</f>
        <v/>
      </c>
      <c r="G77" s="89" t="str">
        <f>IF($D77="","",
IFERROR(VLOOKUP($D77,PlayersData!$B$1:$K$51,4,0),
IFERROR(VLOOKUP($D77,RegularWars!$A$1:$E$51,3,0),"")))</f>
        <v/>
      </c>
      <c r="H77" s="90" t="str">
        <f>IF($D77="","",IF(
ISNUMBER(MATCH($D77,PlayersData!$B77:$B126,0)),"Active",
IFERROR(VLOOKUP($D77,RaidWeekendData!$A$1:$D$61,4,0),
IFERROR(VLOOKUP($D77,RegularWars!$A$1:$E$51,5,0),"")
)))</f>
        <v/>
      </c>
      <c r="I77" s="94" t="str">
        <f>IF($D77="", "", IFERROR(VLOOKUP($D77, RegularWars!$A$1:$H$51, 6, FALSE), ""))</f>
        <v/>
      </c>
      <c r="J77" s="94" t="str">
        <f>IF($D77="", "", IFERROR(VLOOKUP($D77, RegularWars!$A$1:$H$51, 7, FALSE), ""))</f>
        <v/>
      </c>
      <c r="K77" s="94" t="str">
        <f>IF($D77="", "", IFERROR(VLOOKUP($D77, RegularWars!$A$1:$H$51, 8, FALSE), ""))</f>
        <v/>
      </c>
      <c r="L77" s="98">
        <f t="shared" si="5"/>
        <v>0</v>
      </c>
      <c r="M77" s="94" t="str">
        <f>IF($D77="", "", IFERROR(VLOOKUP($D77, RaidWeekendData!$A$1:$E$51, 5, FALSE), ""))</f>
        <v/>
      </c>
      <c r="N77" s="98">
        <f t="shared" si="6"/>
        <v>0</v>
      </c>
      <c r="O77" s="94" t="str">
        <f>IF($D77="", "", IFERROR(VLOOKUP($D77, PlayersData!$B$1:$K$51, 10, FALSE), ""))</f>
        <v/>
      </c>
      <c r="P77" s="98">
        <f t="shared" si="7"/>
        <v>0</v>
      </c>
      <c r="Q77" s="99">
        <f t="shared" si="8"/>
        <v>0</v>
      </c>
      <c r="R77" s="99" t="str">
        <f>IF($D77="", "0", IFERROR(VLOOKUP($D77, CWL!$A$1:$BG$51, 59, FALSE), "0"))</f>
        <v>0</v>
      </c>
      <c r="S77" s="113">
        <f t="shared" si="9"/>
        <v>0</v>
      </c>
      <c r="T77" s="114" t="str">
        <f>IF($S77=0, "", _xlfn.RANK.EQ($S77, $S$2:$S$200, 0) + COUNTIF($S$2:$S77, $S77) - 1)</f>
        <v/>
      </c>
      <c r="U77" s="97"/>
      <c r="V77" s="97"/>
      <c r="W77" s="97"/>
      <c r="X77" s="100"/>
      <c r="Y77" s="100"/>
      <c r="Z77" s="100"/>
      <c r="AA77" s="100"/>
      <c r="AB77" s="100"/>
      <c r="AC77" s="97"/>
      <c r="AD77" s="97"/>
      <c r="AE77" s="97"/>
    </row>
    <row r="78" spans="1:31" x14ac:dyDescent="0.3">
      <c r="A78" s="88" t="str">
        <v/>
      </c>
      <c r="B78" s="88" t="str">
        <v/>
      </c>
      <c r="C78" s="88" t="str">
        <v/>
      </c>
      <c r="D78" s="89"/>
      <c r="E78" s="89" t="str">
        <f>IF($D78="", "",
    IFERROR(VLOOKUP($D78, PlayersData!$B$1:$K$51, 2, 0),
            IFERROR(VLOOKUP($D78, RegularWars!$A$1:$E$51, 2, 0),
                    IFERROR(VLOOKUP($D78, RaidWeekendData!$A$1:$D$61, 2, 0), ""))))</f>
        <v/>
      </c>
      <c r="F78" s="89" t="str">
        <f>IF($D78="", "",
    IFERROR(VLOOKUP($D78, PlayersData!$B$1:$K$51, 3, 0),
            IFERROR(VLOOKUP($D78, RegularWars!$A$1:$E$51, 4, 0),
                    IFERROR(VLOOKUP($D78, RaidWeekendData!$A$1:$D$61, 3, 0), ""))))</f>
        <v/>
      </c>
      <c r="G78" s="89" t="str">
        <f>IF($D78="","",
IFERROR(VLOOKUP($D78,PlayersData!$B$1:$K$51,4,0),
IFERROR(VLOOKUP($D78,RegularWars!$A$1:$E$51,3,0),"")))</f>
        <v/>
      </c>
      <c r="H78" s="90" t="str">
        <f>IF($D78="","",IF(
ISNUMBER(MATCH($D78,PlayersData!$B78:$B127,0)),"Active",
IFERROR(VLOOKUP($D78,RaidWeekendData!$A$1:$D$61,4,0),
IFERROR(VLOOKUP($D78,RegularWars!$A$1:$E$51,5,0),"")
)))</f>
        <v/>
      </c>
      <c r="I78" s="94" t="str">
        <f>IF($D78="", "", IFERROR(VLOOKUP($D78, RegularWars!$A$1:$H$51, 6, FALSE), ""))</f>
        <v/>
      </c>
      <c r="J78" s="94" t="str">
        <f>IF($D78="", "", IFERROR(VLOOKUP($D78, RegularWars!$A$1:$H$51, 7, FALSE), ""))</f>
        <v/>
      </c>
      <c r="K78" s="94" t="str">
        <f>IF($D78="", "", IFERROR(VLOOKUP($D78, RegularWars!$A$1:$H$51, 8, FALSE), ""))</f>
        <v/>
      </c>
      <c r="L78" s="98">
        <f t="shared" si="5"/>
        <v>0</v>
      </c>
      <c r="M78" s="94" t="str">
        <f>IF($D78="", "", IFERROR(VLOOKUP($D78, RaidWeekendData!$A$1:$E$51, 5, FALSE), ""))</f>
        <v/>
      </c>
      <c r="N78" s="98">
        <f t="shared" si="6"/>
        <v>0</v>
      </c>
      <c r="O78" s="94" t="str">
        <f>IF($D78="", "", IFERROR(VLOOKUP($D78, PlayersData!$B$1:$K$51, 10, FALSE), ""))</f>
        <v/>
      </c>
      <c r="P78" s="98">
        <f t="shared" si="7"/>
        <v>0</v>
      </c>
      <c r="Q78" s="99">
        <f t="shared" si="8"/>
        <v>0</v>
      </c>
      <c r="R78" s="99" t="str">
        <f>IF($D78="", "0", IFERROR(VLOOKUP($D78, CWL!$A$1:$BG$51, 59, FALSE), "0"))</f>
        <v>0</v>
      </c>
      <c r="S78" s="113">
        <f t="shared" si="9"/>
        <v>0</v>
      </c>
      <c r="T78" s="114" t="str">
        <f>IF($S78=0, "", _xlfn.RANK.EQ($S78, $S$2:$S$200, 0) + COUNTIF($S$2:$S78, $S78) - 1)</f>
        <v/>
      </c>
      <c r="U78" s="97"/>
      <c r="V78" s="97"/>
      <c r="W78" s="97"/>
      <c r="X78" s="100"/>
      <c r="Y78" s="100"/>
      <c r="Z78" s="100"/>
      <c r="AA78" s="100"/>
      <c r="AB78" s="100"/>
      <c r="AC78" s="97"/>
      <c r="AD78" s="97"/>
      <c r="AE78" s="97"/>
    </row>
    <row r="79" spans="1:31" x14ac:dyDescent="0.3">
      <c r="A79" s="88" t="str">
        <v/>
      </c>
      <c r="B79" s="88" t="str">
        <v/>
      </c>
      <c r="C79" s="88" t="str">
        <v/>
      </c>
      <c r="D79" s="89"/>
      <c r="E79" s="89" t="str">
        <f>IF($D79="", "",
    IFERROR(VLOOKUP($D79, PlayersData!$B$1:$K$51, 2, 0),
            IFERROR(VLOOKUP($D79, RegularWars!$A$1:$E$51, 2, 0),
                    IFERROR(VLOOKUP($D79, RaidWeekendData!$A$1:$D$61, 2, 0), ""))))</f>
        <v/>
      </c>
      <c r="F79" s="89" t="str">
        <f>IF($D79="", "",
    IFERROR(VLOOKUP($D79, PlayersData!$B$1:$K$51, 3, 0),
            IFERROR(VLOOKUP($D79, RegularWars!$A$1:$E$51, 4, 0),
                    IFERROR(VLOOKUP($D79, RaidWeekendData!$A$1:$D$61, 3, 0), ""))))</f>
        <v/>
      </c>
      <c r="G79" s="89" t="str">
        <f>IF($D79="","",
IFERROR(VLOOKUP($D79,PlayersData!$B$1:$K$51,4,0),
IFERROR(VLOOKUP($D79,RegularWars!$A$1:$E$51,3,0),"")))</f>
        <v/>
      </c>
      <c r="H79" s="90" t="str">
        <f>IF($D79="","",IF(
ISNUMBER(MATCH($D79,PlayersData!$B79:$B128,0)),"Active",
IFERROR(VLOOKUP($D79,RaidWeekendData!$A$1:$D$61,4,0),
IFERROR(VLOOKUP($D79,RegularWars!$A$1:$E$51,5,0),"")
)))</f>
        <v/>
      </c>
      <c r="I79" s="94" t="str">
        <f>IF($D79="", "", IFERROR(VLOOKUP($D79, RegularWars!$A$1:$H$51, 6, FALSE), ""))</f>
        <v/>
      </c>
      <c r="J79" s="94" t="str">
        <f>IF($D79="", "", IFERROR(VLOOKUP($D79, RegularWars!$A$1:$H$51, 7, FALSE), ""))</f>
        <v/>
      </c>
      <c r="K79" s="94" t="str">
        <f>IF($D79="", "", IFERROR(VLOOKUP($D79, RegularWars!$A$1:$H$51, 8, FALSE), ""))</f>
        <v/>
      </c>
      <c r="L79" s="98">
        <f t="shared" si="5"/>
        <v>0</v>
      </c>
      <c r="M79" s="94" t="str">
        <f>IF($D79="", "", IFERROR(VLOOKUP($D79, RaidWeekendData!$A$1:$E$51, 5, FALSE), ""))</f>
        <v/>
      </c>
      <c r="N79" s="98">
        <f t="shared" si="6"/>
        <v>0</v>
      </c>
      <c r="O79" s="94" t="str">
        <f>IF($D79="", "", IFERROR(VLOOKUP($D79, PlayersData!$B$1:$K$51, 10, FALSE), ""))</f>
        <v/>
      </c>
      <c r="P79" s="98">
        <f t="shared" si="7"/>
        <v>0</v>
      </c>
      <c r="Q79" s="99">
        <f t="shared" si="8"/>
        <v>0</v>
      </c>
      <c r="R79" s="99" t="str">
        <f>IF($D79="", "0", IFERROR(VLOOKUP($D79, CWL!$A$1:$BG$51, 59, FALSE), "0"))</f>
        <v>0</v>
      </c>
      <c r="S79" s="113">
        <f t="shared" si="9"/>
        <v>0</v>
      </c>
      <c r="T79" s="114" t="str">
        <f>IF($S79=0, "", _xlfn.RANK.EQ($S79, $S$2:$S$200, 0) + COUNTIF($S$2:$S79, $S79) - 1)</f>
        <v/>
      </c>
      <c r="U79" s="97"/>
      <c r="V79" s="97"/>
      <c r="W79" s="97"/>
      <c r="X79" s="100"/>
      <c r="Y79" s="100"/>
      <c r="Z79" s="100"/>
      <c r="AA79" s="100"/>
      <c r="AB79" s="100"/>
      <c r="AC79" s="97"/>
      <c r="AD79" s="97"/>
      <c r="AE79" s="97"/>
    </row>
    <row r="80" spans="1:31" x14ac:dyDescent="0.3">
      <c r="A80" s="88" t="str">
        <v/>
      </c>
      <c r="B80" s="88" t="str">
        <v/>
      </c>
      <c r="C80" s="88" t="str">
        <v/>
      </c>
      <c r="D80" s="89"/>
      <c r="E80" s="89" t="str">
        <f>IF($D80="", "",
    IFERROR(VLOOKUP($D80, PlayersData!$B$1:$K$51, 2, 0),
            IFERROR(VLOOKUP($D80, RegularWars!$A$1:$E$51, 2, 0),
                    IFERROR(VLOOKUP($D80, RaidWeekendData!$A$1:$D$61, 2, 0), ""))))</f>
        <v/>
      </c>
      <c r="F80" s="89" t="str">
        <f>IF($D80="", "",
    IFERROR(VLOOKUP($D80, PlayersData!$B$1:$K$51, 3, 0),
            IFERROR(VLOOKUP($D80, RegularWars!$A$1:$E$51, 4, 0),
                    IFERROR(VLOOKUP($D80, RaidWeekendData!$A$1:$D$61, 3, 0), ""))))</f>
        <v/>
      </c>
      <c r="G80" s="89" t="str">
        <f>IF($D80="","",
IFERROR(VLOOKUP($D80,PlayersData!$B$1:$K$51,4,0),
IFERROR(VLOOKUP($D80,RegularWars!$A$1:$E$51,3,0),"")))</f>
        <v/>
      </c>
      <c r="H80" s="90" t="str">
        <f>IF($D80="","",IF(
ISNUMBER(MATCH($D80,PlayersData!$B80:$B129,0)),"Active",
IFERROR(VLOOKUP($D80,RaidWeekendData!$A$1:$D$61,4,0),
IFERROR(VLOOKUP($D80,RegularWars!$A$1:$E$51,5,0),"")
)))</f>
        <v/>
      </c>
      <c r="I80" s="94" t="str">
        <f>IF($D80="", "", IFERROR(VLOOKUP($D80, RegularWars!$A$1:$H$51, 6, FALSE), ""))</f>
        <v/>
      </c>
      <c r="J80" s="94" t="str">
        <f>IF($D80="", "", IFERROR(VLOOKUP($D80, RegularWars!$A$1:$H$51, 7, FALSE), ""))</f>
        <v/>
      </c>
      <c r="K80" s="94" t="str">
        <f>IF($D80="", "", IFERROR(VLOOKUP($D80, RegularWars!$A$1:$H$51, 8, FALSE), ""))</f>
        <v/>
      </c>
      <c r="L80" s="98">
        <f t="shared" si="5"/>
        <v>0</v>
      </c>
      <c r="M80" s="94" t="str">
        <f>IF($D80="", "", IFERROR(VLOOKUP($D80, RaidWeekendData!$A$1:$E$51, 5, FALSE), ""))</f>
        <v/>
      </c>
      <c r="N80" s="98">
        <f t="shared" si="6"/>
        <v>0</v>
      </c>
      <c r="O80" s="94" t="str">
        <f>IF($D80="", "", IFERROR(VLOOKUP($D80, PlayersData!$B$1:$K$51, 10, FALSE), ""))</f>
        <v/>
      </c>
      <c r="P80" s="98">
        <f t="shared" si="7"/>
        <v>0</v>
      </c>
      <c r="Q80" s="99">
        <f t="shared" si="8"/>
        <v>0</v>
      </c>
      <c r="R80" s="99" t="str">
        <f>IF($D80="", "0", IFERROR(VLOOKUP($D80, CWL!$A$1:$BG$51, 59, FALSE), "0"))</f>
        <v>0</v>
      </c>
      <c r="S80" s="113">
        <f t="shared" si="9"/>
        <v>0</v>
      </c>
      <c r="T80" s="114" t="str">
        <f>IF($S80=0, "", _xlfn.RANK.EQ($S80, $S$2:$S$200, 0) + COUNTIF($S$2:$S80, $S80) - 1)</f>
        <v/>
      </c>
      <c r="U80" s="97"/>
      <c r="V80" s="97"/>
      <c r="W80" s="97"/>
      <c r="X80" s="100"/>
      <c r="Y80" s="100"/>
      <c r="Z80" s="100"/>
      <c r="AA80" s="100"/>
      <c r="AB80" s="100"/>
      <c r="AC80" s="97"/>
      <c r="AD80" s="97"/>
      <c r="AE80" s="97"/>
    </row>
    <row r="81" spans="1:31" x14ac:dyDescent="0.3">
      <c r="A81" s="88" t="str">
        <v/>
      </c>
      <c r="B81" s="88" t="str">
        <v/>
      </c>
      <c r="C81" s="88" t="str">
        <v/>
      </c>
      <c r="D81" s="89"/>
      <c r="E81" s="89" t="str">
        <f>IF($D81="", "",
    IFERROR(VLOOKUP($D81, PlayersData!$B$1:$K$51, 2, 0),
            IFERROR(VLOOKUP($D81, RegularWars!$A$1:$E$51, 2, 0),
                    IFERROR(VLOOKUP($D81, RaidWeekendData!$A$1:$D$61, 2, 0), ""))))</f>
        <v/>
      </c>
      <c r="F81" s="89" t="str">
        <f>IF($D81="", "",
    IFERROR(VLOOKUP($D81, PlayersData!$B$1:$K$51, 3, 0),
            IFERROR(VLOOKUP($D81, RegularWars!$A$1:$E$51, 4, 0),
                    IFERROR(VLOOKUP($D81, RaidWeekendData!$A$1:$D$61, 3, 0), ""))))</f>
        <v/>
      </c>
      <c r="G81" s="89" t="str">
        <f>IF($D81="","",
IFERROR(VLOOKUP($D81,PlayersData!$B$1:$K$51,4,0),
IFERROR(VLOOKUP($D81,RegularWars!$A$1:$E$51,3,0),"")))</f>
        <v/>
      </c>
      <c r="H81" s="90" t="str">
        <f>IF($D81="","",IF(
ISNUMBER(MATCH($D81,PlayersData!$B81:$B130,0)),"Active",
IFERROR(VLOOKUP($D81,RaidWeekendData!$A$1:$D$61,4,0),
IFERROR(VLOOKUP($D81,RegularWars!$A$1:$E$51,5,0),"")
)))</f>
        <v/>
      </c>
      <c r="I81" s="94" t="str">
        <f>IF($D81="", "", IFERROR(VLOOKUP($D81, RegularWars!$A$1:$H$51, 6, FALSE), ""))</f>
        <v/>
      </c>
      <c r="J81" s="94" t="str">
        <f>IF($D81="", "", IFERROR(VLOOKUP($D81, RegularWars!$A$1:$H$51, 7, FALSE), ""))</f>
        <v/>
      </c>
      <c r="K81" s="94" t="str">
        <f>IF($D81="", "", IFERROR(VLOOKUP($D81, RegularWars!$A$1:$H$51, 8, FALSE), ""))</f>
        <v/>
      </c>
      <c r="L81" s="98">
        <f t="shared" si="5"/>
        <v>0</v>
      </c>
      <c r="M81" s="94" t="str">
        <f>IF($D81="", "", IFERROR(VLOOKUP($D81, RaidWeekendData!$A$1:$E$51, 5, FALSE), ""))</f>
        <v/>
      </c>
      <c r="N81" s="98">
        <f t="shared" si="6"/>
        <v>0</v>
      </c>
      <c r="O81" s="94" t="str">
        <f>IF($D81="", "", IFERROR(VLOOKUP($D81, PlayersData!$B$1:$K$51, 10, FALSE), ""))</f>
        <v/>
      </c>
      <c r="P81" s="98">
        <f t="shared" si="7"/>
        <v>0</v>
      </c>
      <c r="Q81" s="99">
        <f t="shared" si="8"/>
        <v>0</v>
      </c>
      <c r="R81" s="99" t="str">
        <f>IF($D81="", "0", IFERROR(VLOOKUP($D81, CWL!$A$1:$BG$51, 59, FALSE), "0"))</f>
        <v>0</v>
      </c>
      <c r="S81" s="113">
        <f t="shared" si="9"/>
        <v>0</v>
      </c>
      <c r="T81" s="114" t="str">
        <f>IF($S81=0, "", _xlfn.RANK.EQ($S81, $S$2:$S$200, 0) + COUNTIF($S$2:$S81, $S81) - 1)</f>
        <v/>
      </c>
      <c r="U81" s="97"/>
      <c r="V81" s="97"/>
      <c r="W81" s="97"/>
      <c r="X81" s="100"/>
      <c r="Y81" s="100"/>
      <c r="Z81" s="100"/>
      <c r="AA81" s="100"/>
      <c r="AB81" s="100"/>
      <c r="AC81" s="97"/>
      <c r="AD81" s="97"/>
      <c r="AE81" s="97"/>
    </row>
    <row r="82" spans="1:31" x14ac:dyDescent="0.3">
      <c r="A82" s="88" t="str">
        <v/>
      </c>
      <c r="B82" s="88" t="str">
        <v/>
      </c>
      <c r="C82" s="88" t="str">
        <v/>
      </c>
      <c r="D82" s="89"/>
      <c r="E82" s="89" t="str">
        <f>IF($D82="", "",
    IFERROR(VLOOKUP($D82, PlayersData!$B$1:$K$51, 2, 0),
            IFERROR(VLOOKUP($D82, RegularWars!$A$1:$E$51, 2, 0),
                    IFERROR(VLOOKUP($D82, RaidWeekendData!$A$1:$D$61, 2, 0), ""))))</f>
        <v/>
      </c>
      <c r="F82" s="89" t="str">
        <f>IF($D82="", "",
    IFERROR(VLOOKUP($D82, PlayersData!$B$1:$K$51, 3, 0),
            IFERROR(VLOOKUP($D82, RegularWars!$A$1:$E$51, 4, 0),
                    IFERROR(VLOOKUP($D82, RaidWeekendData!$A$1:$D$61, 3, 0), ""))))</f>
        <v/>
      </c>
      <c r="G82" s="89" t="str">
        <f>IF($D82="","",
IFERROR(VLOOKUP($D82,PlayersData!$B$1:$K$51,4,0),
IFERROR(VLOOKUP($D82,RegularWars!$A$1:$E$51,3,0),"")))</f>
        <v/>
      </c>
      <c r="H82" s="90" t="str">
        <f>IF($D82="","",IF(
ISNUMBER(MATCH($D82,PlayersData!$B82:$B131,0)),"Active",
IFERROR(VLOOKUP($D82,RaidWeekendData!$A$1:$D$61,4,0),
IFERROR(VLOOKUP($D82,RegularWars!$A$1:$E$51,5,0),"")
)))</f>
        <v/>
      </c>
      <c r="I82" s="94" t="str">
        <f>IF($D82="", "", IFERROR(VLOOKUP($D82, RegularWars!$A$1:$H$51, 6, FALSE), ""))</f>
        <v/>
      </c>
      <c r="J82" s="94" t="str">
        <f>IF($D82="", "", IFERROR(VLOOKUP($D82, RegularWars!$A$1:$H$51, 7, FALSE), ""))</f>
        <v/>
      </c>
      <c r="K82" s="94" t="str">
        <f>IF($D82="", "", IFERROR(VLOOKUP($D82, RegularWars!$A$1:$H$51, 8, FALSE), ""))</f>
        <v/>
      </c>
      <c r="L82" s="98">
        <f t="shared" si="5"/>
        <v>0</v>
      </c>
      <c r="M82" s="94" t="str">
        <f>IF($D82="", "", IFERROR(VLOOKUP($D82, RaidWeekendData!$A$1:$E$51, 5, FALSE), ""))</f>
        <v/>
      </c>
      <c r="N82" s="98">
        <f t="shared" si="6"/>
        <v>0</v>
      </c>
      <c r="O82" s="94" t="str">
        <f>IF($D82="", "", IFERROR(VLOOKUP($D82, PlayersData!$B$1:$K$51, 10, FALSE), ""))</f>
        <v/>
      </c>
      <c r="P82" s="98">
        <f t="shared" si="7"/>
        <v>0</v>
      </c>
      <c r="Q82" s="99">
        <f t="shared" si="8"/>
        <v>0</v>
      </c>
      <c r="R82" s="99" t="str">
        <f>IF($D82="", "0", IFERROR(VLOOKUP($D82, CWL!$A$1:$BG$51, 59, FALSE), "0"))</f>
        <v>0</v>
      </c>
      <c r="S82" s="113">
        <f t="shared" si="9"/>
        <v>0</v>
      </c>
      <c r="T82" s="114" t="str">
        <f>IF($S82=0, "", _xlfn.RANK.EQ($S82, $S$2:$S$200, 0) + COUNTIF($S$2:$S82, $S82) - 1)</f>
        <v/>
      </c>
      <c r="U82" s="97"/>
      <c r="V82" s="97"/>
      <c r="W82" s="97"/>
      <c r="X82" s="100"/>
      <c r="Y82" s="100"/>
      <c r="Z82" s="100"/>
      <c r="AA82" s="100"/>
      <c r="AB82" s="100"/>
      <c r="AC82" s="97"/>
      <c r="AD82" s="97"/>
      <c r="AE82" s="97"/>
    </row>
    <row r="83" spans="1:31" x14ac:dyDescent="0.3">
      <c r="A83" s="88" t="str">
        <v/>
      </c>
      <c r="B83" s="88" t="str">
        <v/>
      </c>
      <c r="C83" s="88" t="str">
        <v/>
      </c>
      <c r="D83" s="89"/>
      <c r="E83" s="89" t="str">
        <f>IF($D83="", "",
    IFERROR(VLOOKUP($D83, PlayersData!$B$1:$K$51, 2, 0),
            IFERROR(VLOOKUP($D83, RegularWars!$A$1:$E$51, 2, 0),
                    IFERROR(VLOOKUP($D83, RaidWeekendData!$A$1:$D$61, 2, 0), ""))))</f>
        <v/>
      </c>
      <c r="F83" s="89" t="str">
        <f>IF($D83="", "",
    IFERROR(VLOOKUP($D83, PlayersData!$B$1:$K$51, 3, 0),
            IFERROR(VLOOKUP($D83, RegularWars!$A$1:$E$51, 4, 0),
                    IFERROR(VLOOKUP($D83, RaidWeekendData!$A$1:$D$61, 3, 0), ""))))</f>
        <v/>
      </c>
      <c r="G83" s="89" t="str">
        <f>IF($D83="","",
IFERROR(VLOOKUP($D83,PlayersData!$B$1:$K$51,4,0),
IFERROR(VLOOKUP($D83,RegularWars!$A$1:$E$51,3,0),"")))</f>
        <v/>
      </c>
      <c r="H83" s="90" t="str">
        <f>IF($D83="","",IF(
ISNUMBER(MATCH($D83,PlayersData!$B83:$B132,0)),"Active",
IFERROR(VLOOKUP($D83,RaidWeekendData!$A$1:$D$61,4,0),
IFERROR(VLOOKUP($D83,RegularWars!$A$1:$E$51,5,0),"")
)))</f>
        <v/>
      </c>
      <c r="I83" s="94" t="str">
        <f>IF($D83="", "", IFERROR(VLOOKUP($D83, RegularWars!$A$1:$H$51, 6, FALSE), ""))</f>
        <v/>
      </c>
      <c r="J83" s="94" t="str">
        <f>IF($D83="", "", IFERROR(VLOOKUP($D83, RegularWars!$A$1:$H$51, 7, FALSE), ""))</f>
        <v/>
      </c>
      <c r="K83" s="94" t="str">
        <f>IF($D83="", "", IFERROR(VLOOKUP($D83, RegularWars!$A$1:$H$51, 8, FALSE), ""))</f>
        <v/>
      </c>
      <c r="L83" s="98">
        <f t="shared" si="5"/>
        <v>0</v>
      </c>
      <c r="M83" s="94" t="str">
        <f>IF($D83="", "", IFERROR(VLOOKUP($D83, RaidWeekendData!$A$1:$E$51, 5, FALSE), ""))</f>
        <v/>
      </c>
      <c r="N83" s="98">
        <f t="shared" si="6"/>
        <v>0</v>
      </c>
      <c r="O83" s="94" t="str">
        <f>IF($D83="", "", IFERROR(VLOOKUP($D83, PlayersData!$B$1:$K$51, 10, FALSE), ""))</f>
        <v/>
      </c>
      <c r="P83" s="98">
        <f t="shared" si="7"/>
        <v>0</v>
      </c>
      <c r="Q83" s="99">
        <f t="shared" si="8"/>
        <v>0</v>
      </c>
      <c r="R83" s="99" t="str">
        <f>IF($D83="", "0", IFERROR(VLOOKUP($D83, CWL!$A$1:$BG$51, 59, FALSE), "0"))</f>
        <v>0</v>
      </c>
      <c r="S83" s="113">
        <f t="shared" si="9"/>
        <v>0</v>
      </c>
      <c r="T83" s="114" t="str">
        <f>IF($S83=0, "", _xlfn.RANK.EQ($S83, $S$2:$S$200, 0) + COUNTIF($S$2:$S83, $S83) - 1)</f>
        <v/>
      </c>
      <c r="U83" s="97"/>
      <c r="V83" s="97"/>
      <c r="W83" s="97"/>
      <c r="X83" s="100"/>
      <c r="Y83" s="100"/>
      <c r="Z83" s="100"/>
      <c r="AA83" s="100"/>
      <c r="AB83" s="100"/>
      <c r="AC83" s="97"/>
      <c r="AD83" s="97"/>
      <c r="AE83" s="97"/>
    </row>
    <row r="84" spans="1:31" x14ac:dyDescent="0.3">
      <c r="A84" s="88" t="str">
        <v/>
      </c>
      <c r="B84" s="88" t="str">
        <v/>
      </c>
      <c r="C84" s="88" t="str">
        <v/>
      </c>
      <c r="D84" s="89"/>
      <c r="E84" s="89" t="str">
        <f>IF($D84="", "",
    IFERROR(VLOOKUP($D84, PlayersData!$B$1:$K$51, 2, 0),
            IFERROR(VLOOKUP($D84, RegularWars!$A$1:$E$51, 2, 0),
                    IFERROR(VLOOKUP($D84, RaidWeekendData!$A$1:$D$61, 2, 0), ""))))</f>
        <v/>
      </c>
      <c r="F84" s="89" t="str">
        <f>IF($D84="", "",
    IFERROR(VLOOKUP($D84, PlayersData!$B$1:$K$51, 3, 0),
            IFERROR(VLOOKUP($D84, RegularWars!$A$1:$E$51, 4, 0),
                    IFERROR(VLOOKUP($D84, RaidWeekendData!$A$1:$D$61, 3, 0), ""))))</f>
        <v/>
      </c>
      <c r="G84" s="89" t="str">
        <f>IF($D84="","",
IFERROR(VLOOKUP($D84,PlayersData!$B$1:$K$51,4,0),
IFERROR(VLOOKUP($D84,RegularWars!$A$1:$E$51,3,0),"")))</f>
        <v/>
      </c>
      <c r="H84" s="90" t="str">
        <f>IF($D84="","",IF(
ISNUMBER(MATCH($D84,PlayersData!$B84:$B133,0)),"Active",
IFERROR(VLOOKUP($D84,RaidWeekendData!$A$1:$D$61,4,0),
IFERROR(VLOOKUP($D84,RegularWars!$A$1:$E$51,5,0),"")
)))</f>
        <v/>
      </c>
      <c r="I84" s="94" t="str">
        <f>IF($D84="", "", IFERROR(VLOOKUP($D84, RegularWars!$A$1:$H$51, 6, FALSE), ""))</f>
        <v/>
      </c>
      <c r="J84" s="94" t="str">
        <f>IF($D84="", "", IFERROR(VLOOKUP($D84, RegularWars!$A$1:$H$51, 7, FALSE), ""))</f>
        <v/>
      </c>
      <c r="K84" s="94" t="str">
        <f>IF($D84="", "", IFERROR(VLOOKUP($D84, RegularWars!$A$1:$H$51, 8, FALSE), ""))</f>
        <v/>
      </c>
      <c r="L84" s="98">
        <f t="shared" si="5"/>
        <v>0</v>
      </c>
      <c r="M84" s="94" t="str">
        <f>IF($D84="", "", IFERROR(VLOOKUP($D84, RaidWeekendData!$A$1:$E$51, 5, FALSE), ""))</f>
        <v/>
      </c>
      <c r="N84" s="98">
        <f t="shared" si="6"/>
        <v>0</v>
      </c>
      <c r="O84" s="94" t="str">
        <f>IF($D84="", "", IFERROR(VLOOKUP($D84, PlayersData!$B$1:$K$51, 10, FALSE), ""))</f>
        <v/>
      </c>
      <c r="P84" s="98">
        <f t="shared" si="7"/>
        <v>0</v>
      </c>
      <c r="Q84" s="99">
        <f t="shared" si="8"/>
        <v>0</v>
      </c>
      <c r="R84" s="99" t="str">
        <f>IF($D84="", "0", IFERROR(VLOOKUP($D84, CWL!$A$1:$BG$51, 59, FALSE), "0"))</f>
        <v>0</v>
      </c>
      <c r="S84" s="113">
        <f t="shared" si="9"/>
        <v>0</v>
      </c>
      <c r="T84" s="114" t="str">
        <f>IF($S84=0, "", _xlfn.RANK.EQ($S84, $S$2:$S$200, 0) + COUNTIF($S$2:$S84, $S84) - 1)</f>
        <v/>
      </c>
      <c r="U84" s="97"/>
      <c r="V84" s="97"/>
      <c r="W84" s="97"/>
      <c r="X84" s="100"/>
      <c r="Y84" s="100"/>
      <c r="Z84" s="100"/>
      <c r="AA84" s="100"/>
      <c r="AB84" s="100"/>
      <c r="AC84" s="97"/>
      <c r="AD84" s="97"/>
      <c r="AE84" s="97"/>
    </row>
    <row r="85" spans="1:31" x14ac:dyDescent="0.3">
      <c r="A85" s="88" t="str">
        <v/>
      </c>
      <c r="B85" s="88" t="str">
        <v/>
      </c>
      <c r="C85" s="88" t="str">
        <v/>
      </c>
      <c r="D85" s="89"/>
      <c r="E85" s="89" t="str">
        <f>IF($D85="", "",
    IFERROR(VLOOKUP($D85, PlayersData!$B$1:$K$51, 2, 0),
            IFERROR(VLOOKUP($D85, RegularWars!$A$1:$E$51, 2, 0),
                    IFERROR(VLOOKUP($D85, RaidWeekendData!$A$1:$D$61, 2, 0), ""))))</f>
        <v/>
      </c>
      <c r="F85" s="89" t="str">
        <f>IF($D85="", "",
    IFERROR(VLOOKUP($D85, PlayersData!$B$1:$K$51, 3, 0),
            IFERROR(VLOOKUP($D85, RegularWars!$A$1:$E$51, 4, 0),
                    IFERROR(VLOOKUP($D85, RaidWeekendData!$A$1:$D$61, 3, 0), ""))))</f>
        <v/>
      </c>
      <c r="G85" s="89" t="str">
        <f>IF($D85="","",
IFERROR(VLOOKUP($D85,PlayersData!$B$1:$K$51,4,0),
IFERROR(VLOOKUP($D85,RegularWars!$A$1:$E$51,3,0),"")))</f>
        <v/>
      </c>
      <c r="H85" s="90" t="str">
        <f>IF($D85="","",IF(
ISNUMBER(MATCH($D85,PlayersData!$B85:$B134,0)),"Active",
IFERROR(VLOOKUP($D85,RaidWeekendData!$A$1:$D$61,4,0),
IFERROR(VLOOKUP($D85,RegularWars!$A$1:$E$51,5,0),"")
)))</f>
        <v/>
      </c>
      <c r="I85" s="94" t="str">
        <f>IF($D85="", "", IFERROR(VLOOKUP($D85, RegularWars!$A$1:$H$51, 6, FALSE), ""))</f>
        <v/>
      </c>
      <c r="J85" s="94" t="str">
        <f>IF($D85="", "", IFERROR(VLOOKUP($D85, RegularWars!$A$1:$H$51, 7, FALSE), ""))</f>
        <v/>
      </c>
      <c r="K85" s="94" t="str">
        <f>IF($D85="", "", IFERROR(VLOOKUP($D85, RegularWars!$A$1:$H$51, 8, FALSE), ""))</f>
        <v/>
      </c>
      <c r="L85" s="98">
        <f t="shared" si="5"/>
        <v>0</v>
      </c>
      <c r="M85" s="94" t="str">
        <f>IF($D85="", "", IFERROR(VLOOKUP($D85, RaidWeekendData!$A$1:$E$51, 5, FALSE), ""))</f>
        <v/>
      </c>
      <c r="N85" s="98">
        <f t="shared" si="6"/>
        <v>0</v>
      </c>
      <c r="O85" s="94" t="str">
        <f>IF($D85="", "", IFERROR(VLOOKUP($D85, PlayersData!$B$1:$K$51, 10, FALSE), ""))</f>
        <v/>
      </c>
      <c r="P85" s="98">
        <f t="shared" si="7"/>
        <v>0</v>
      </c>
      <c r="Q85" s="99">
        <f t="shared" si="8"/>
        <v>0</v>
      </c>
      <c r="R85" s="99" t="str">
        <f>IF($D85="", "0", IFERROR(VLOOKUP($D85, CWL!$A$1:$BG$51, 59, FALSE), "0"))</f>
        <v>0</v>
      </c>
      <c r="S85" s="113">
        <f t="shared" si="9"/>
        <v>0</v>
      </c>
      <c r="T85" s="114" t="str">
        <f>IF($S85=0, "", _xlfn.RANK.EQ($S85, $S$2:$S$200, 0) + COUNTIF($S$2:$S85, $S85) - 1)</f>
        <v/>
      </c>
      <c r="U85" s="97"/>
      <c r="V85" s="97"/>
      <c r="W85" s="97"/>
      <c r="X85" s="100"/>
      <c r="Y85" s="100"/>
      <c r="Z85" s="100"/>
      <c r="AA85" s="100"/>
      <c r="AB85" s="100"/>
      <c r="AC85" s="97"/>
      <c r="AD85" s="97"/>
      <c r="AE85" s="97"/>
    </row>
    <row r="86" spans="1:31" x14ac:dyDescent="0.3">
      <c r="A86" s="88" t="str">
        <v/>
      </c>
      <c r="B86" s="88" t="str">
        <v/>
      </c>
      <c r="C86" s="88" t="str">
        <v/>
      </c>
      <c r="D86" s="89"/>
      <c r="E86" s="89" t="str">
        <f>IF($D86="", "",
    IFERROR(VLOOKUP($D86, PlayersData!$B$1:$K$51, 2, 0),
            IFERROR(VLOOKUP($D86, RegularWars!$A$1:$E$51, 2, 0),
                    IFERROR(VLOOKUP($D86, RaidWeekendData!$A$1:$D$61, 2, 0), ""))))</f>
        <v/>
      </c>
      <c r="F86" s="89" t="str">
        <f>IF($D86="", "",
    IFERROR(VLOOKUP($D86, PlayersData!$B$1:$K$51, 3, 0),
            IFERROR(VLOOKUP($D86, RegularWars!$A$1:$E$51, 4, 0),
                    IFERROR(VLOOKUP($D86, RaidWeekendData!$A$1:$D$61, 3, 0), ""))))</f>
        <v/>
      </c>
      <c r="G86" s="89" t="str">
        <f>IF($D86="","",
IFERROR(VLOOKUP($D86,PlayersData!$B$1:$K$51,4,0),
IFERROR(VLOOKUP($D86,RegularWars!$A$1:$E$51,3,0),"")))</f>
        <v/>
      </c>
      <c r="H86" s="90" t="str">
        <f>IF($D86="","",IF(
ISNUMBER(MATCH($D86,PlayersData!$B86:$B135,0)),"Active",
IFERROR(VLOOKUP($D86,RaidWeekendData!$A$1:$D$61,4,0),
IFERROR(VLOOKUP($D86,RegularWars!$A$1:$E$51,5,0),"")
)))</f>
        <v/>
      </c>
      <c r="I86" s="94" t="str">
        <f>IF($D86="", "", IFERROR(VLOOKUP($D86, RegularWars!$A$1:$H$51, 6, FALSE), ""))</f>
        <v/>
      </c>
      <c r="J86" s="94" t="str">
        <f>IF($D86="", "", IFERROR(VLOOKUP($D86, RegularWars!$A$1:$H$51, 7, FALSE), ""))</f>
        <v/>
      </c>
      <c r="K86" s="94" t="str">
        <f>IF($D86="", "", IFERROR(VLOOKUP($D86, RegularWars!$A$1:$H$51, 8, FALSE), ""))</f>
        <v/>
      </c>
      <c r="L86" s="98">
        <f t="shared" si="5"/>
        <v>0</v>
      </c>
      <c r="M86" s="94" t="str">
        <f>IF($D86="", "", IFERROR(VLOOKUP($D86, RaidWeekendData!$A$1:$E$51, 5, FALSE), ""))</f>
        <v/>
      </c>
      <c r="N86" s="98">
        <f t="shared" si="6"/>
        <v>0</v>
      </c>
      <c r="O86" s="94" t="str">
        <f>IF($D86="", "", IFERROR(VLOOKUP($D86, PlayersData!$B$1:$K$51, 10, FALSE), ""))</f>
        <v/>
      </c>
      <c r="P86" s="98">
        <f t="shared" si="7"/>
        <v>0</v>
      </c>
      <c r="Q86" s="99">
        <f t="shared" si="8"/>
        <v>0</v>
      </c>
      <c r="R86" s="99" t="str">
        <f>IF($D86="", "0", IFERROR(VLOOKUP($D86, CWL!$A$1:$BG$51, 59, FALSE), "0"))</f>
        <v>0</v>
      </c>
      <c r="S86" s="113">
        <f t="shared" si="9"/>
        <v>0</v>
      </c>
      <c r="T86" s="114" t="str">
        <f>IF($S86=0, "", _xlfn.RANK.EQ($S86, $S$2:$S$200, 0) + COUNTIF($S$2:$S86, $S86) - 1)</f>
        <v/>
      </c>
      <c r="U86" s="97"/>
      <c r="V86" s="97"/>
      <c r="W86" s="97"/>
      <c r="X86" s="100"/>
      <c r="Y86" s="100"/>
      <c r="Z86" s="100"/>
      <c r="AA86" s="100"/>
      <c r="AB86" s="100"/>
      <c r="AC86" s="97"/>
      <c r="AD86" s="97"/>
      <c r="AE86" s="97"/>
    </row>
    <row r="87" spans="1:31" x14ac:dyDescent="0.3">
      <c r="A87" s="88" t="str">
        <v/>
      </c>
      <c r="B87" s="88" t="str">
        <v/>
      </c>
      <c r="C87" s="88" t="str">
        <v/>
      </c>
      <c r="D87" s="89"/>
      <c r="E87" s="89" t="str">
        <f>IF($D87="", "",
    IFERROR(VLOOKUP($D87, PlayersData!$B$1:$K$51, 2, 0),
            IFERROR(VLOOKUP($D87, RegularWars!$A$1:$E$51, 2, 0),
                    IFERROR(VLOOKUP($D87, RaidWeekendData!$A$1:$D$61, 2, 0), ""))))</f>
        <v/>
      </c>
      <c r="F87" s="89" t="str">
        <f>IF($D87="", "",
    IFERROR(VLOOKUP($D87, PlayersData!$B$1:$K$51, 3, 0),
            IFERROR(VLOOKUP($D87, RegularWars!$A$1:$E$51, 4, 0),
                    IFERROR(VLOOKUP($D87, RaidWeekendData!$A$1:$D$61, 3, 0), ""))))</f>
        <v/>
      </c>
      <c r="G87" s="89" t="str">
        <f>IF($D87="","",
IFERROR(VLOOKUP($D87,PlayersData!$B$1:$K$51,4,0),
IFERROR(VLOOKUP($D87,RegularWars!$A$1:$E$51,3,0),"")))</f>
        <v/>
      </c>
      <c r="H87" s="90" t="str">
        <f>IF($D87="","",IF(
ISNUMBER(MATCH($D87,PlayersData!$B87:$B136,0)),"Active",
IFERROR(VLOOKUP($D87,RaidWeekendData!$A$1:$D$61,4,0),
IFERROR(VLOOKUP($D87,RegularWars!$A$1:$E$51,5,0),"")
)))</f>
        <v/>
      </c>
      <c r="I87" s="94" t="str">
        <f>IF($D87="", "", IFERROR(VLOOKUP($D87, RegularWars!$A$1:$H$51, 6, FALSE), ""))</f>
        <v/>
      </c>
      <c r="J87" s="94" t="str">
        <f>IF($D87="", "", IFERROR(VLOOKUP($D87, RegularWars!$A$1:$H$51, 7, FALSE), ""))</f>
        <v/>
      </c>
      <c r="K87" s="94" t="str">
        <f>IF($D87="", "", IFERROR(VLOOKUP($D87, RegularWars!$A$1:$H$51, 8, FALSE), ""))</f>
        <v/>
      </c>
      <c r="L87" s="98">
        <f t="shared" si="5"/>
        <v>0</v>
      </c>
      <c r="M87" s="94" t="str">
        <f>IF($D87="", "", IFERROR(VLOOKUP($D87, RaidWeekendData!$A$1:$E$51, 5, FALSE), ""))</f>
        <v/>
      </c>
      <c r="N87" s="98">
        <f t="shared" si="6"/>
        <v>0</v>
      </c>
      <c r="O87" s="94" t="str">
        <f>IF($D87="", "", IFERROR(VLOOKUP($D87, PlayersData!$B$1:$K$51, 10, FALSE), ""))</f>
        <v/>
      </c>
      <c r="P87" s="98">
        <f t="shared" si="7"/>
        <v>0</v>
      </c>
      <c r="Q87" s="99">
        <f t="shared" si="8"/>
        <v>0</v>
      </c>
      <c r="R87" s="99" t="str">
        <f>IF($D87="", "0", IFERROR(VLOOKUP($D87, CWL!$A$1:$BG$51, 59, FALSE), "0"))</f>
        <v>0</v>
      </c>
      <c r="S87" s="113">
        <f t="shared" si="9"/>
        <v>0</v>
      </c>
      <c r="T87" s="114" t="str">
        <f>IF($S87=0, "", _xlfn.RANK.EQ($S87, $S$2:$S$200, 0) + COUNTIF($S$2:$S87, $S87) - 1)</f>
        <v/>
      </c>
      <c r="U87" s="97"/>
      <c r="V87" s="97"/>
      <c r="W87" s="97"/>
      <c r="X87" s="100"/>
      <c r="Y87" s="100"/>
      <c r="Z87" s="100"/>
      <c r="AA87" s="100"/>
      <c r="AB87" s="100"/>
      <c r="AC87" s="97"/>
      <c r="AD87" s="97"/>
      <c r="AE87" s="97"/>
    </row>
    <row r="88" spans="1:31" x14ac:dyDescent="0.3">
      <c r="A88" s="88" t="str">
        <v/>
      </c>
      <c r="B88" s="88" t="str">
        <v/>
      </c>
      <c r="C88" s="88" t="str">
        <v/>
      </c>
      <c r="D88" s="89"/>
      <c r="E88" s="89" t="str">
        <f>IF($D88="", "",
    IFERROR(VLOOKUP($D88, PlayersData!$B$1:$K$51, 2, 0),
            IFERROR(VLOOKUP($D88, RegularWars!$A$1:$E$51, 2, 0),
                    IFERROR(VLOOKUP($D88, RaidWeekendData!$A$1:$D$61, 2, 0), ""))))</f>
        <v/>
      </c>
      <c r="F88" s="89" t="str">
        <f>IF($D88="", "",
    IFERROR(VLOOKUP($D88, PlayersData!$B$1:$K$51, 3, 0),
            IFERROR(VLOOKUP($D88, RegularWars!$A$1:$E$51, 4, 0),
                    IFERROR(VLOOKUP($D88, RaidWeekendData!$A$1:$D$61, 3, 0), ""))))</f>
        <v/>
      </c>
      <c r="G88" s="89" t="str">
        <f>IF($D88="","",
IFERROR(VLOOKUP($D88,PlayersData!$B$1:$K$51,4,0),
IFERROR(VLOOKUP($D88,RegularWars!$A$1:$E$51,3,0),"")))</f>
        <v/>
      </c>
      <c r="H88" s="90" t="str">
        <f>IF($D88="","",IF(
ISNUMBER(MATCH($D88,PlayersData!$B88:$B137,0)),"Active",
IFERROR(VLOOKUP($D88,RaidWeekendData!$A$1:$D$61,4,0),
IFERROR(VLOOKUP($D88,RegularWars!$A$1:$E$51,5,0),"")
)))</f>
        <v/>
      </c>
      <c r="I88" s="94" t="str">
        <f>IF($D88="", "", IFERROR(VLOOKUP($D88, RegularWars!$A$1:$H$51, 6, FALSE), ""))</f>
        <v/>
      </c>
      <c r="J88" s="94" t="str">
        <f>IF($D88="", "", IFERROR(VLOOKUP($D88, RegularWars!$A$1:$H$51, 7, FALSE), ""))</f>
        <v/>
      </c>
      <c r="K88" s="94" t="str">
        <f>IF($D88="", "", IFERROR(VLOOKUP($D88, RegularWars!$A$1:$H$51, 8, FALSE), ""))</f>
        <v/>
      </c>
      <c r="L88" s="98">
        <f t="shared" si="5"/>
        <v>0</v>
      </c>
      <c r="M88" s="94" t="str">
        <f>IF($D88="", "", IFERROR(VLOOKUP($D88, RaidWeekendData!$A$1:$E$51, 5, FALSE), ""))</f>
        <v/>
      </c>
      <c r="N88" s="98">
        <f t="shared" si="6"/>
        <v>0</v>
      </c>
      <c r="O88" s="94" t="str">
        <f>IF($D88="", "", IFERROR(VLOOKUP($D88, PlayersData!$B$1:$K$51, 10, FALSE), ""))</f>
        <v/>
      </c>
      <c r="P88" s="98">
        <f t="shared" si="7"/>
        <v>0</v>
      </c>
      <c r="Q88" s="99">
        <f t="shared" si="8"/>
        <v>0</v>
      </c>
      <c r="R88" s="99" t="str">
        <f>IF($D88="", "0", IFERROR(VLOOKUP($D88, CWL!$A$1:$BG$51, 59, FALSE), "0"))</f>
        <v>0</v>
      </c>
      <c r="S88" s="113">
        <f t="shared" si="9"/>
        <v>0</v>
      </c>
      <c r="T88" s="114" t="str">
        <f>IF($S88=0, "", _xlfn.RANK.EQ($S88, $S$2:$S$200, 0) + COUNTIF($S$2:$S88, $S88) - 1)</f>
        <v/>
      </c>
      <c r="U88" s="97"/>
      <c r="V88" s="97"/>
      <c r="W88" s="97"/>
      <c r="X88" s="100"/>
      <c r="Y88" s="100"/>
      <c r="Z88" s="100"/>
      <c r="AA88" s="100"/>
      <c r="AB88" s="100"/>
      <c r="AC88" s="97"/>
      <c r="AD88" s="97"/>
      <c r="AE88" s="97"/>
    </row>
    <row r="89" spans="1:31" x14ac:dyDescent="0.3">
      <c r="A89" s="88" t="str">
        <v/>
      </c>
      <c r="B89" s="88" t="str">
        <v/>
      </c>
      <c r="C89" s="88" t="str">
        <v/>
      </c>
      <c r="D89" s="89"/>
      <c r="E89" s="89" t="str">
        <f>IF($D89="", "",
    IFERROR(VLOOKUP($D89, PlayersData!$B$1:$K$51, 2, 0),
            IFERROR(VLOOKUP($D89, RegularWars!$A$1:$E$51, 2, 0),
                    IFERROR(VLOOKUP($D89, RaidWeekendData!$A$1:$D$61, 2, 0), ""))))</f>
        <v/>
      </c>
      <c r="F89" s="89" t="str">
        <f>IF($D89="", "",
    IFERROR(VLOOKUP($D89, PlayersData!$B$1:$K$51, 3, 0),
            IFERROR(VLOOKUP($D89, RegularWars!$A$1:$E$51, 4, 0),
                    IFERROR(VLOOKUP($D89, RaidWeekendData!$A$1:$D$61, 3, 0), ""))))</f>
        <v/>
      </c>
      <c r="G89" s="89" t="str">
        <f>IF($D89="","",
IFERROR(VLOOKUP($D89,PlayersData!$B$1:$K$51,4,0),
IFERROR(VLOOKUP($D89,RegularWars!$A$1:$E$51,3,0),"")))</f>
        <v/>
      </c>
      <c r="H89" s="90" t="str">
        <f>IF($D89="","",IF(
ISNUMBER(MATCH($D89,PlayersData!$B89:$B138,0)),"Active",
IFERROR(VLOOKUP($D89,RaidWeekendData!$A$1:$D$61,4,0),
IFERROR(VLOOKUP($D89,RegularWars!$A$1:$E$51,5,0),"")
)))</f>
        <v/>
      </c>
      <c r="I89" s="94" t="str">
        <f>IF($D89="", "", IFERROR(VLOOKUP($D89, RegularWars!$A$1:$H$51, 6, FALSE), ""))</f>
        <v/>
      </c>
      <c r="J89" s="94" t="str">
        <f>IF($D89="", "", IFERROR(VLOOKUP($D89, RegularWars!$A$1:$H$51, 7, FALSE), ""))</f>
        <v/>
      </c>
      <c r="K89" s="94" t="str">
        <f>IF($D89="", "", IFERROR(VLOOKUP($D89, RegularWars!$A$1:$H$51, 8, FALSE), ""))</f>
        <v/>
      </c>
      <c r="L89" s="98">
        <f t="shared" si="5"/>
        <v>0</v>
      </c>
      <c r="M89" s="94" t="str">
        <f>IF($D89="", "", IFERROR(VLOOKUP($D89, RaidWeekendData!$A$1:$E$51, 5, FALSE), ""))</f>
        <v/>
      </c>
      <c r="N89" s="98">
        <f t="shared" si="6"/>
        <v>0</v>
      </c>
      <c r="O89" s="94" t="str">
        <f>IF($D89="", "", IFERROR(VLOOKUP($D89, PlayersData!$B$1:$K$51, 10, FALSE), ""))</f>
        <v/>
      </c>
      <c r="P89" s="98">
        <f t="shared" si="7"/>
        <v>0</v>
      </c>
      <c r="Q89" s="99">
        <f t="shared" si="8"/>
        <v>0</v>
      </c>
      <c r="R89" s="99" t="str">
        <f>IF($D89="", "0", IFERROR(VLOOKUP($D89, CWL!$A$1:$BG$51, 59, FALSE), "0"))</f>
        <v>0</v>
      </c>
      <c r="S89" s="113">
        <f t="shared" si="9"/>
        <v>0</v>
      </c>
      <c r="T89" s="114" t="str">
        <f>IF($S89=0, "", _xlfn.RANK.EQ($S89, $S$2:$S$200, 0) + COUNTIF($S$2:$S89, $S89) - 1)</f>
        <v/>
      </c>
      <c r="U89" s="97"/>
      <c r="V89" s="97"/>
      <c r="W89" s="97"/>
      <c r="X89" s="100"/>
      <c r="Y89" s="100"/>
      <c r="Z89" s="100"/>
      <c r="AA89" s="100"/>
      <c r="AB89" s="100"/>
      <c r="AC89" s="97"/>
      <c r="AD89" s="97"/>
      <c r="AE89" s="97"/>
    </row>
    <row r="90" spans="1:31" x14ac:dyDescent="0.3">
      <c r="A90" s="88" t="str">
        <v/>
      </c>
      <c r="B90" s="88" t="str">
        <v/>
      </c>
      <c r="C90" s="88" t="str">
        <v/>
      </c>
      <c r="D90" s="89"/>
      <c r="E90" s="89" t="str">
        <f>IF($D90="", "",
    IFERROR(VLOOKUP($D90, PlayersData!$B$1:$K$51, 2, 0),
            IFERROR(VLOOKUP($D90, RegularWars!$A$1:$E$51, 2, 0),
                    IFERROR(VLOOKUP($D90, RaidWeekendData!$A$1:$D$61, 2, 0), ""))))</f>
        <v/>
      </c>
      <c r="F90" s="89" t="str">
        <f>IF($D90="", "",
    IFERROR(VLOOKUP($D90, PlayersData!$B$1:$K$51, 3, 0),
            IFERROR(VLOOKUP($D90, RegularWars!$A$1:$E$51, 4, 0),
                    IFERROR(VLOOKUP($D90, RaidWeekendData!$A$1:$D$61, 3, 0), ""))))</f>
        <v/>
      </c>
      <c r="G90" s="89" t="str">
        <f>IF($D90="","",
IFERROR(VLOOKUP($D90,PlayersData!$B$1:$K$51,4,0),
IFERROR(VLOOKUP($D90,RegularWars!$A$1:$E$51,3,0),"")))</f>
        <v/>
      </c>
      <c r="H90" s="90" t="str">
        <f>IF($D90="","",IF(
ISNUMBER(MATCH($D90,PlayersData!$B90:$B139,0)),"Active",
IFERROR(VLOOKUP($D90,RaidWeekendData!$A$1:$D$61,4,0),
IFERROR(VLOOKUP($D90,RegularWars!$A$1:$E$51,5,0),"")
)))</f>
        <v/>
      </c>
      <c r="I90" s="94" t="str">
        <f>IF($D90="", "", IFERROR(VLOOKUP($D90, RegularWars!$A$1:$H$51, 6, FALSE), ""))</f>
        <v/>
      </c>
      <c r="J90" s="94" t="str">
        <f>IF($D90="", "", IFERROR(VLOOKUP($D90, RegularWars!$A$1:$H$51, 7, FALSE), ""))</f>
        <v/>
      </c>
      <c r="K90" s="94" t="str">
        <f>IF($D90="", "", IFERROR(VLOOKUP($D90, RegularWars!$A$1:$H$51, 8, FALSE), ""))</f>
        <v/>
      </c>
      <c r="L90" s="98">
        <f t="shared" si="5"/>
        <v>0</v>
      </c>
      <c r="M90" s="94" t="str">
        <f>IF($D90="", "", IFERROR(VLOOKUP($D90, RaidWeekendData!$A$1:$E$51, 5, FALSE), ""))</f>
        <v/>
      </c>
      <c r="N90" s="98">
        <f t="shared" si="6"/>
        <v>0</v>
      </c>
      <c r="O90" s="94" t="str">
        <f>IF($D90="", "", IFERROR(VLOOKUP($D90, PlayersData!$B$1:$K$51, 10, FALSE), ""))</f>
        <v/>
      </c>
      <c r="P90" s="98">
        <f t="shared" si="7"/>
        <v>0</v>
      </c>
      <c r="Q90" s="99">
        <f t="shared" si="8"/>
        <v>0</v>
      </c>
      <c r="R90" s="99" t="str">
        <f>IF($D90="", "0", IFERROR(VLOOKUP($D90, CWL!$A$1:$BG$51, 59, FALSE), "0"))</f>
        <v>0</v>
      </c>
      <c r="S90" s="113">
        <f t="shared" si="9"/>
        <v>0</v>
      </c>
      <c r="T90" s="114" t="str">
        <f>IF($S90=0, "", _xlfn.RANK.EQ($S90, $S$2:$S$200, 0) + COUNTIF($S$2:$S90, $S90) - 1)</f>
        <v/>
      </c>
      <c r="U90" s="97"/>
      <c r="V90" s="97"/>
      <c r="W90" s="97"/>
      <c r="X90" s="100"/>
      <c r="Y90" s="100"/>
      <c r="Z90" s="100"/>
      <c r="AA90" s="100"/>
      <c r="AB90" s="100"/>
      <c r="AC90" s="97"/>
      <c r="AD90" s="97"/>
      <c r="AE90" s="97"/>
    </row>
    <row r="91" spans="1:31" x14ac:dyDescent="0.3">
      <c r="A91" s="88" t="str">
        <v/>
      </c>
      <c r="B91" s="88" t="str">
        <v/>
      </c>
      <c r="C91" s="88" t="str">
        <v/>
      </c>
      <c r="D91" s="89"/>
      <c r="E91" s="89" t="str">
        <f>IF($D91="", "",
    IFERROR(VLOOKUP($D91, PlayersData!$B$1:$K$51, 2, 0),
            IFERROR(VLOOKUP($D91, RegularWars!$A$1:$E$51, 2, 0),
                    IFERROR(VLOOKUP($D91, RaidWeekendData!$A$1:$D$61, 2, 0), ""))))</f>
        <v/>
      </c>
      <c r="F91" s="89" t="str">
        <f>IF($D91="", "",
    IFERROR(VLOOKUP($D91, PlayersData!$B$1:$K$51, 3, 0),
            IFERROR(VLOOKUP($D91, RegularWars!$A$1:$E$51, 4, 0),
                    IFERROR(VLOOKUP($D91, RaidWeekendData!$A$1:$D$61, 3, 0), ""))))</f>
        <v/>
      </c>
      <c r="G91" s="89" t="str">
        <f>IF($D91="","",
IFERROR(VLOOKUP($D91,PlayersData!$B$1:$K$51,4,0),
IFERROR(VLOOKUP($D91,RegularWars!$A$1:$E$51,3,0),"")))</f>
        <v/>
      </c>
      <c r="H91" s="90" t="str">
        <f>IF($D91="","",IF(
ISNUMBER(MATCH($D91,PlayersData!$B91:$B140,0)),"Active",
IFERROR(VLOOKUP($D91,RaidWeekendData!$A$1:$D$61,4,0),
IFERROR(VLOOKUP($D91,RegularWars!$A$1:$E$51,5,0),"")
)))</f>
        <v/>
      </c>
      <c r="I91" s="94" t="str">
        <f>IF($D91="", "", IFERROR(VLOOKUP($D91, RegularWars!$A$1:$H$51, 6, FALSE), ""))</f>
        <v/>
      </c>
      <c r="J91" s="94" t="str">
        <f>IF($D91="", "", IFERROR(VLOOKUP($D91, RegularWars!$A$1:$H$51, 7, FALSE), ""))</f>
        <v/>
      </c>
      <c r="K91" s="94" t="str">
        <f>IF($D91="", "", IFERROR(VLOOKUP($D91, RegularWars!$A$1:$H$51, 8, FALSE), ""))</f>
        <v/>
      </c>
      <c r="L91" s="98">
        <f t="shared" si="5"/>
        <v>0</v>
      </c>
      <c r="M91" s="94" t="str">
        <f>IF($D91="", "", IFERROR(VLOOKUP($D91, RaidWeekendData!$A$1:$E$51, 5, FALSE), ""))</f>
        <v/>
      </c>
      <c r="N91" s="98">
        <f t="shared" si="6"/>
        <v>0</v>
      </c>
      <c r="O91" s="94" t="str">
        <f>IF($D91="", "", IFERROR(VLOOKUP($D91, PlayersData!$B$1:$K$51, 10, FALSE), ""))</f>
        <v/>
      </c>
      <c r="P91" s="98">
        <f t="shared" si="7"/>
        <v>0</v>
      </c>
      <c r="Q91" s="99">
        <f t="shared" si="8"/>
        <v>0</v>
      </c>
      <c r="R91" s="99" t="str">
        <f>IF($D91="", "0", IFERROR(VLOOKUP($D91, CWL!$A$1:$BG$51, 59, FALSE), "0"))</f>
        <v>0</v>
      </c>
      <c r="S91" s="113">
        <f t="shared" si="9"/>
        <v>0</v>
      </c>
      <c r="T91" s="114" t="str">
        <f>IF($S91=0, "", _xlfn.RANK.EQ($S91, $S$2:$S$200, 0) + COUNTIF($S$2:$S91, $S91) - 1)</f>
        <v/>
      </c>
      <c r="U91" s="97"/>
      <c r="V91" s="97"/>
      <c r="W91" s="97"/>
      <c r="X91" s="100"/>
      <c r="Y91" s="100"/>
      <c r="Z91" s="100"/>
      <c r="AA91" s="100"/>
      <c r="AB91" s="100"/>
      <c r="AC91" s="97"/>
      <c r="AD91" s="97"/>
      <c r="AE91" s="97"/>
    </row>
    <row r="92" spans="1:31" x14ac:dyDescent="0.3">
      <c r="A92" s="88" t="str">
        <v/>
      </c>
      <c r="B92" s="88" t="str">
        <v/>
      </c>
      <c r="C92" s="88" t="str">
        <v/>
      </c>
      <c r="D92" s="89"/>
      <c r="E92" s="89" t="str">
        <f>IF($D92="", "",
    IFERROR(VLOOKUP($D92, PlayersData!$B$1:$K$51, 2, 0),
            IFERROR(VLOOKUP($D92, RegularWars!$A$1:$E$51, 2, 0),
                    IFERROR(VLOOKUP($D92, RaidWeekendData!$A$1:$D$61, 2, 0), ""))))</f>
        <v/>
      </c>
      <c r="F92" s="89" t="str">
        <f>IF($D92="", "",
    IFERROR(VLOOKUP($D92, PlayersData!$B$1:$K$51, 3, 0),
            IFERROR(VLOOKUP($D92, RegularWars!$A$1:$E$51, 4, 0),
                    IFERROR(VLOOKUP($D92, RaidWeekendData!$A$1:$D$61, 3, 0), ""))))</f>
        <v/>
      </c>
      <c r="G92" s="89" t="str">
        <f>IF($D92="","",
IFERROR(VLOOKUP($D92,PlayersData!$B$1:$K$51,4,0),
IFERROR(VLOOKUP($D92,RegularWars!$A$1:$E$51,3,0),"")))</f>
        <v/>
      </c>
      <c r="H92" s="90" t="str">
        <f>IF($D92="","",IF(
ISNUMBER(MATCH($D92,PlayersData!$B92:$B141,0)),"Active",
IFERROR(VLOOKUP($D92,RaidWeekendData!$A$1:$D$61,4,0),
IFERROR(VLOOKUP($D92,RegularWars!$A$1:$E$51,5,0),"")
)))</f>
        <v/>
      </c>
      <c r="I92" s="94" t="str">
        <f>IF($D92="", "", IFERROR(VLOOKUP($D92, RegularWars!$A$1:$H$51, 6, FALSE), ""))</f>
        <v/>
      </c>
      <c r="J92" s="94" t="str">
        <f>IF($D92="", "", IFERROR(VLOOKUP($D92, RegularWars!$A$1:$H$51, 7, FALSE), ""))</f>
        <v/>
      </c>
      <c r="K92" s="94" t="str">
        <f>IF($D92="", "", IFERROR(VLOOKUP($D92, RegularWars!$A$1:$H$51, 8, FALSE), ""))</f>
        <v/>
      </c>
      <c r="L92" s="98">
        <f t="shared" si="5"/>
        <v>0</v>
      </c>
      <c r="M92" s="94" t="str">
        <f>IF($D92="", "", IFERROR(VLOOKUP($D92, RaidWeekendData!$A$1:$E$51, 5, FALSE), ""))</f>
        <v/>
      </c>
      <c r="N92" s="98">
        <f t="shared" si="6"/>
        <v>0</v>
      </c>
      <c r="O92" s="94" t="str">
        <f>IF($D92="", "", IFERROR(VLOOKUP($D92, PlayersData!$B$1:$K$51, 10, FALSE), ""))</f>
        <v/>
      </c>
      <c r="P92" s="98">
        <f t="shared" si="7"/>
        <v>0</v>
      </c>
      <c r="Q92" s="99">
        <f t="shared" si="8"/>
        <v>0</v>
      </c>
      <c r="R92" s="99" t="str">
        <f>IF($D92="", "0", IFERROR(VLOOKUP($D92, CWL!$A$1:$BG$51, 59, FALSE), "0"))</f>
        <v>0</v>
      </c>
      <c r="S92" s="113">
        <f t="shared" si="9"/>
        <v>0</v>
      </c>
      <c r="T92" s="114" t="str">
        <f>IF($S92=0, "", _xlfn.RANK.EQ($S92, $S$2:$S$200, 0) + COUNTIF($S$2:$S92, $S92) - 1)</f>
        <v/>
      </c>
      <c r="U92" s="97"/>
      <c r="V92" s="97"/>
      <c r="W92" s="97"/>
      <c r="X92" s="100"/>
      <c r="Y92" s="100"/>
      <c r="Z92" s="100"/>
      <c r="AA92" s="100"/>
      <c r="AB92" s="100"/>
      <c r="AC92" s="97"/>
      <c r="AD92" s="97"/>
      <c r="AE92" s="97"/>
    </row>
    <row r="93" spans="1:31" x14ac:dyDescent="0.3">
      <c r="A93" s="88" t="str">
        <v/>
      </c>
      <c r="B93" s="88" t="str">
        <v/>
      </c>
      <c r="C93" s="88" t="str">
        <v/>
      </c>
      <c r="D93" s="89"/>
      <c r="E93" s="89" t="str">
        <f>IF($D93="", "",
    IFERROR(VLOOKUP($D93, PlayersData!$B$1:$K$51, 2, 0),
            IFERROR(VLOOKUP($D93, RegularWars!$A$1:$E$51, 2, 0),
                    IFERROR(VLOOKUP($D93, RaidWeekendData!$A$1:$D$61, 2, 0), ""))))</f>
        <v/>
      </c>
      <c r="F93" s="89" t="str">
        <f>IF($D93="", "",
    IFERROR(VLOOKUP($D93, PlayersData!$B$1:$K$51, 3, 0),
            IFERROR(VLOOKUP($D93, RegularWars!$A$1:$E$51, 4, 0),
                    IFERROR(VLOOKUP($D93, RaidWeekendData!$A$1:$D$61, 3, 0), ""))))</f>
        <v/>
      </c>
      <c r="G93" s="89" t="str">
        <f>IF($D93="","",
IFERROR(VLOOKUP($D93,PlayersData!$B$1:$K$51,4,0),
IFERROR(VLOOKUP($D93,RegularWars!$A$1:$E$51,3,0),"")))</f>
        <v/>
      </c>
      <c r="H93" s="90" t="str">
        <f>IF($D93="","",IF(
ISNUMBER(MATCH($D93,PlayersData!$B93:$B142,0)),"Active",
IFERROR(VLOOKUP($D93,RaidWeekendData!$A$1:$D$61,4,0),
IFERROR(VLOOKUP($D93,RegularWars!$A$1:$E$51,5,0),"")
)))</f>
        <v/>
      </c>
      <c r="I93" s="94" t="str">
        <f>IF($D93="", "", IFERROR(VLOOKUP($D93, RegularWars!$A$1:$H$51, 6, FALSE), ""))</f>
        <v/>
      </c>
      <c r="J93" s="94" t="str">
        <f>IF($D93="", "", IFERROR(VLOOKUP($D93, RegularWars!$A$1:$H$51, 7, FALSE), ""))</f>
        <v/>
      </c>
      <c r="K93" s="94" t="str">
        <f>IF($D93="", "", IFERROR(VLOOKUP($D93, RegularWars!$A$1:$H$51, 8, FALSE), ""))</f>
        <v/>
      </c>
      <c r="L93" s="98">
        <f t="shared" si="5"/>
        <v>0</v>
      </c>
      <c r="M93" s="94" t="str">
        <f>IF($D93="", "", IFERROR(VLOOKUP($D93, RaidWeekendData!$A$1:$E$51, 5, FALSE), ""))</f>
        <v/>
      </c>
      <c r="N93" s="98">
        <f t="shared" si="6"/>
        <v>0</v>
      </c>
      <c r="O93" s="94" t="str">
        <f>IF($D93="", "", IFERROR(VLOOKUP($D93, PlayersData!$B$1:$K$51, 10, FALSE), ""))</f>
        <v/>
      </c>
      <c r="P93" s="98">
        <f t="shared" si="7"/>
        <v>0</v>
      </c>
      <c r="Q93" s="99">
        <f t="shared" si="8"/>
        <v>0</v>
      </c>
      <c r="R93" s="99" t="str">
        <f>IF($D93="", "0", IFERROR(VLOOKUP($D93, CWL!$A$1:$BG$51, 59, FALSE), "0"))</f>
        <v>0</v>
      </c>
      <c r="S93" s="113">
        <f t="shared" si="9"/>
        <v>0</v>
      </c>
      <c r="T93" s="114" t="str">
        <f>IF($S93=0, "", _xlfn.RANK.EQ($S93, $S$2:$S$200, 0) + COUNTIF($S$2:$S93, $S93) - 1)</f>
        <v/>
      </c>
      <c r="U93" s="97"/>
      <c r="V93" s="97"/>
      <c r="W93" s="97"/>
      <c r="X93" s="100"/>
      <c r="Y93" s="100"/>
      <c r="Z93" s="100"/>
      <c r="AA93" s="100"/>
      <c r="AB93" s="100"/>
      <c r="AC93" s="97"/>
      <c r="AD93" s="97"/>
      <c r="AE93" s="97"/>
    </row>
    <row r="94" spans="1:31" x14ac:dyDescent="0.3">
      <c r="A94" s="88" t="str">
        <v/>
      </c>
      <c r="B94" s="88" t="str">
        <v/>
      </c>
      <c r="C94" s="88" t="str">
        <v/>
      </c>
      <c r="D94" s="89"/>
      <c r="E94" s="89" t="str">
        <f>IF($D94="", "",
    IFERROR(VLOOKUP($D94, PlayersData!$B$1:$K$51, 2, 0),
            IFERROR(VLOOKUP($D94, RegularWars!$A$1:$E$51, 2, 0),
                    IFERROR(VLOOKUP($D94, RaidWeekendData!$A$1:$D$61, 2, 0), ""))))</f>
        <v/>
      </c>
      <c r="F94" s="89" t="str">
        <f>IF($D94="", "",
    IFERROR(VLOOKUP($D94, PlayersData!$B$1:$K$51, 3, 0),
            IFERROR(VLOOKUP($D94, RegularWars!$A$1:$E$51, 4, 0),
                    IFERROR(VLOOKUP($D94, RaidWeekendData!$A$1:$D$61, 3, 0), ""))))</f>
        <v/>
      </c>
      <c r="G94" s="89" t="str">
        <f>IF($D94="","",
IFERROR(VLOOKUP($D94,PlayersData!$B$1:$K$51,4,0),
IFERROR(VLOOKUP($D94,RegularWars!$A$1:$E$51,3,0),"")))</f>
        <v/>
      </c>
      <c r="H94" s="90" t="str">
        <f>IF($D94="","",IF(
ISNUMBER(MATCH($D94,PlayersData!$B94:$B143,0)),"Active",
IFERROR(VLOOKUP($D94,RaidWeekendData!$A$1:$D$61,4,0),
IFERROR(VLOOKUP($D94,RegularWars!$A$1:$E$51,5,0),"")
)))</f>
        <v/>
      </c>
      <c r="I94" s="94" t="str">
        <f>IF($D94="", "", IFERROR(VLOOKUP($D94, RegularWars!$A$1:$H$51, 6, FALSE), ""))</f>
        <v/>
      </c>
      <c r="J94" s="94" t="str">
        <f>IF($D94="", "", IFERROR(VLOOKUP($D94, RegularWars!$A$1:$H$51, 7, FALSE), ""))</f>
        <v/>
      </c>
      <c r="K94" s="94" t="str">
        <f>IF($D94="", "", IFERROR(VLOOKUP($D94, RegularWars!$A$1:$H$51, 8, FALSE), ""))</f>
        <v/>
      </c>
      <c r="L94" s="98">
        <f t="shared" si="5"/>
        <v>0</v>
      </c>
      <c r="M94" s="94" t="str">
        <f>IF($D94="", "", IFERROR(VLOOKUP($D94, RaidWeekendData!$A$1:$E$51, 5, FALSE), ""))</f>
        <v/>
      </c>
      <c r="N94" s="98">
        <f t="shared" si="6"/>
        <v>0</v>
      </c>
      <c r="O94" s="94" t="str">
        <f>IF($D94="", "", IFERROR(VLOOKUP($D94, PlayersData!$B$1:$K$51, 10, FALSE), ""))</f>
        <v/>
      </c>
      <c r="P94" s="98">
        <f t="shared" si="7"/>
        <v>0</v>
      </c>
      <c r="Q94" s="99">
        <f t="shared" si="8"/>
        <v>0</v>
      </c>
      <c r="R94" s="99" t="str">
        <f>IF($D94="", "0", IFERROR(VLOOKUP($D94, CWL!$A$1:$BG$51, 59, FALSE), "0"))</f>
        <v>0</v>
      </c>
      <c r="S94" s="113">
        <f t="shared" si="9"/>
        <v>0</v>
      </c>
      <c r="T94" s="114" t="str">
        <f>IF($S94=0, "", _xlfn.RANK.EQ($S94, $S$2:$S$200, 0) + COUNTIF($S$2:$S94, $S94) - 1)</f>
        <v/>
      </c>
      <c r="U94" s="97"/>
      <c r="V94" s="97"/>
      <c r="W94" s="97"/>
      <c r="X94" s="100"/>
      <c r="Y94" s="100"/>
      <c r="Z94" s="100"/>
      <c r="AA94" s="100"/>
      <c r="AB94" s="100"/>
      <c r="AC94" s="97"/>
      <c r="AD94" s="97"/>
      <c r="AE94" s="97"/>
    </row>
    <row r="95" spans="1:31" x14ac:dyDescent="0.3">
      <c r="A95" s="88" t="str">
        <v/>
      </c>
      <c r="B95" s="88" t="str">
        <v/>
      </c>
      <c r="C95" s="88" t="str">
        <v/>
      </c>
      <c r="D95" s="89"/>
      <c r="E95" s="89" t="str">
        <f>IF($D95="", "",
    IFERROR(VLOOKUP($D95, PlayersData!$B$1:$K$51, 2, 0),
            IFERROR(VLOOKUP($D95, RegularWars!$A$1:$E$51, 2, 0),
                    IFERROR(VLOOKUP($D95, RaidWeekendData!$A$1:$D$61, 2, 0), ""))))</f>
        <v/>
      </c>
      <c r="F95" s="89" t="str">
        <f>IF($D95="", "",
    IFERROR(VLOOKUP($D95, PlayersData!$B$1:$K$51, 3, 0),
            IFERROR(VLOOKUP($D95, RegularWars!$A$1:$E$51, 4, 0),
                    IFERROR(VLOOKUP($D95, RaidWeekendData!$A$1:$D$61, 3, 0), ""))))</f>
        <v/>
      </c>
      <c r="G95" s="89" t="str">
        <f>IF($D95="","",
IFERROR(VLOOKUP($D95,PlayersData!$B$1:$K$51,4,0),
IFERROR(VLOOKUP($D95,RegularWars!$A$1:$E$51,3,0),"")))</f>
        <v/>
      </c>
      <c r="H95" s="90" t="str">
        <f>IF($D95="","",IF(
ISNUMBER(MATCH($D95,PlayersData!$B95:$B144,0)),"Active",
IFERROR(VLOOKUP($D95,RaidWeekendData!$A$1:$D$61,4,0),
IFERROR(VLOOKUP($D95,RegularWars!$A$1:$E$51,5,0),"")
)))</f>
        <v/>
      </c>
      <c r="I95" s="94" t="str">
        <f>IF($D95="", "", IFERROR(VLOOKUP($D95, RegularWars!$A$1:$H$51, 6, FALSE), ""))</f>
        <v/>
      </c>
      <c r="J95" s="94" t="str">
        <f>IF($D95="", "", IFERROR(VLOOKUP($D95, RegularWars!$A$1:$H$51, 7, FALSE), ""))</f>
        <v/>
      </c>
      <c r="K95" s="94" t="str">
        <f>IF($D95="", "", IFERROR(VLOOKUP($D95, RegularWars!$A$1:$H$51, 8, FALSE), ""))</f>
        <v/>
      </c>
      <c r="L95" s="98">
        <f t="shared" si="5"/>
        <v>0</v>
      </c>
      <c r="M95" s="94" t="str">
        <f>IF($D95="", "", IFERROR(VLOOKUP($D95, RaidWeekendData!$A$1:$E$51, 5, FALSE), ""))</f>
        <v/>
      </c>
      <c r="N95" s="98">
        <f t="shared" si="6"/>
        <v>0</v>
      </c>
      <c r="O95" s="94" t="str">
        <f>IF($D95="", "", IFERROR(VLOOKUP($D95, PlayersData!$B$1:$K$51, 10, FALSE), ""))</f>
        <v/>
      </c>
      <c r="P95" s="98">
        <f t="shared" si="7"/>
        <v>0</v>
      </c>
      <c r="Q95" s="99">
        <f t="shared" si="8"/>
        <v>0</v>
      </c>
      <c r="R95" s="99" t="str">
        <f>IF($D95="", "0", IFERROR(VLOOKUP($D95, CWL!$A$1:$BG$51, 59, FALSE), "0"))</f>
        <v>0</v>
      </c>
      <c r="S95" s="113">
        <f t="shared" si="9"/>
        <v>0</v>
      </c>
      <c r="T95" s="114" t="str">
        <f>IF($S95=0, "", _xlfn.RANK.EQ($S95, $S$2:$S$200, 0) + COUNTIF($S$2:$S95, $S95) - 1)</f>
        <v/>
      </c>
      <c r="U95" s="97"/>
      <c r="V95" s="97"/>
      <c r="W95" s="97"/>
      <c r="X95" s="100"/>
      <c r="Y95" s="100"/>
      <c r="Z95" s="100"/>
      <c r="AA95" s="100"/>
      <c r="AB95" s="100"/>
      <c r="AC95" s="97"/>
      <c r="AD95" s="97"/>
      <c r="AE95" s="97"/>
    </row>
    <row r="96" spans="1:31" x14ac:dyDescent="0.3">
      <c r="A96" s="88" t="str">
        <v/>
      </c>
      <c r="B96" s="88" t="str">
        <v/>
      </c>
      <c r="C96" s="88" t="str">
        <v/>
      </c>
      <c r="D96" s="89"/>
      <c r="E96" s="89" t="str">
        <f>IF($D96="", "",
    IFERROR(VLOOKUP($D96, PlayersData!$B$1:$K$51, 2, 0),
            IFERROR(VLOOKUP($D96, RegularWars!$A$1:$E$51, 2, 0),
                    IFERROR(VLOOKUP($D96, RaidWeekendData!$A$1:$D$61, 2, 0), ""))))</f>
        <v/>
      </c>
      <c r="F96" s="89" t="str">
        <f>IF($D96="", "",
    IFERROR(VLOOKUP($D96, PlayersData!$B$1:$K$51, 3, 0),
            IFERROR(VLOOKUP($D96, RegularWars!$A$1:$E$51, 4, 0),
                    IFERROR(VLOOKUP($D96, RaidWeekendData!$A$1:$D$61, 3, 0), ""))))</f>
        <v/>
      </c>
      <c r="G96" s="89" t="str">
        <f>IF($D96="","",
IFERROR(VLOOKUP($D96,PlayersData!$B$1:$K$51,4,0),
IFERROR(VLOOKUP($D96,RegularWars!$A$1:$E$51,3,0),"")))</f>
        <v/>
      </c>
      <c r="H96" s="90" t="str">
        <f>IF($D96="","",IF(
ISNUMBER(MATCH($D96,PlayersData!$B96:$B145,0)),"Active",
IFERROR(VLOOKUP($D96,RaidWeekendData!$A$1:$D$61,4,0),
IFERROR(VLOOKUP($D96,RegularWars!$A$1:$E$51,5,0),"")
)))</f>
        <v/>
      </c>
      <c r="I96" s="94" t="str">
        <f>IF($D96="", "", IFERROR(VLOOKUP($D96, RegularWars!$A$1:$H$51, 6, FALSE), ""))</f>
        <v/>
      </c>
      <c r="J96" s="94" t="str">
        <f>IF($D96="", "", IFERROR(VLOOKUP($D96, RegularWars!$A$1:$H$51, 7, FALSE), ""))</f>
        <v/>
      </c>
      <c r="K96" s="94" t="str">
        <f>IF($D96="", "", IFERROR(VLOOKUP($D96, RegularWars!$A$1:$H$51, 8, FALSE), ""))</f>
        <v/>
      </c>
      <c r="L96" s="98">
        <f t="shared" si="5"/>
        <v>0</v>
      </c>
      <c r="M96" s="94" t="str">
        <f>IF($D96="", "", IFERROR(VLOOKUP($D96, RaidWeekendData!$A$1:$E$51, 5, FALSE), ""))</f>
        <v/>
      </c>
      <c r="N96" s="98">
        <f t="shared" si="6"/>
        <v>0</v>
      </c>
      <c r="O96" s="94" t="str">
        <f>IF($D96="", "", IFERROR(VLOOKUP($D96, PlayersData!$B$1:$K$51, 10, FALSE), ""))</f>
        <v/>
      </c>
      <c r="P96" s="98">
        <f t="shared" si="7"/>
        <v>0</v>
      </c>
      <c r="Q96" s="99">
        <f t="shared" si="8"/>
        <v>0</v>
      </c>
      <c r="R96" s="99" t="str">
        <f>IF($D96="", "0", IFERROR(VLOOKUP($D96, CWL!$A$1:$BG$51, 59, FALSE), "0"))</f>
        <v>0</v>
      </c>
      <c r="S96" s="113">
        <f t="shared" si="9"/>
        <v>0</v>
      </c>
      <c r="T96" s="114" t="str">
        <f>IF($S96=0, "", _xlfn.RANK.EQ($S96, $S$2:$S$200, 0) + COUNTIF($S$2:$S96, $S96) - 1)</f>
        <v/>
      </c>
      <c r="U96" s="97"/>
      <c r="V96" s="97"/>
      <c r="W96" s="97"/>
      <c r="X96" s="100"/>
      <c r="Y96" s="100"/>
      <c r="Z96" s="100"/>
      <c r="AA96" s="100"/>
      <c r="AB96" s="100"/>
      <c r="AC96" s="97"/>
      <c r="AD96" s="97"/>
      <c r="AE96" s="97"/>
    </row>
    <row r="97" spans="1:31" x14ac:dyDescent="0.3">
      <c r="A97" s="88" t="str">
        <v/>
      </c>
      <c r="B97" s="88" t="str">
        <v/>
      </c>
      <c r="C97" s="88" t="str">
        <v/>
      </c>
      <c r="D97" s="89"/>
      <c r="E97" s="89" t="str">
        <f>IF($D97="", "",
    IFERROR(VLOOKUP($D97, PlayersData!$B$1:$K$51, 2, 0),
            IFERROR(VLOOKUP($D97, RegularWars!$A$1:$E$51, 2, 0),
                    IFERROR(VLOOKUP($D97, RaidWeekendData!$A$1:$D$61, 2, 0), ""))))</f>
        <v/>
      </c>
      <c r="F97" s="89" t="str">
        <f>IF($D97="", "",
    IFERROR(VLOOKUP($D97, PlayersData!$B$1:$K$51, 3, 0),
            IFERROR(VLOOKUP($D97, RegularWars!$A$1:$E$51, 4, 0),
                    IFERROR(VLOOKUP($D97, RaidWeekendData!$A$1:$D$61, 3, 0), ""))))</f>
        <v/>
      </c>
      <c r="G97" s="89" t="str">
        <f>IF($D97="","",
IFERROR(VLOOKUP($D97,PlayersData!$B$1:$K$51,4,0),
IFERROR(VLOOKUP($D97,RegularWars!$A$1:$E$51,3,0),"")))</f>
        <v/>
      </c>
      <c r="H97" s="90" t="str">
        <f>IF($D97="","",IF(
ISNUMBER(MATCH($D97,PlayersData!$B97:$B146,0)),"Active",
IFERROR(VLOOKUP($D97,RaidWeekendData!$A$1:$D$61,4,0),
IFERROR(VLOOKUP($D97,RegularWars!$A$1:$E$51,5,0),"")
)))</f>
        <v/>
      </c>
      <c r="I97" s="94" t="str">
        <f>IF($D97="", "", IFERROR(VLOOKUP($D97, RegularWars!$A$1:$H$51, 6, FALSE), ""))</f>
        <v/>
      </c>
      <c r="J97" s="94" t="str">
        <f>IF($D97="", "", IFERROR(VLOOKUP($D97, RegularWars!$A$1:$H$51, 7, FALSE), ""))</f>
        <v/>
      </c>
      <c r="K97" s="94" t="str">
        <f>IF($D97="", "", IFERROR(VLOOKUP($D97, RegularWars!$A$1:$H$51, 8, FALSE), ""))</f>
        <v/>
      </c>
      <c r="L97" s="98">
        <f t="shared" si="5"/>
        <v>0</v>
      </c>
      <c r="M97" s="94" t="str">
        <f>IF($D97="", "", IFERROR(VLOOKUP($D97, RaidWeekendData!$A$1:$E$51, 5, FALSE), ""))</f>
        <v/>
      </c>
      <c r="N97" s="98">
        <f t="shared" si="6"/>
        <v>0</v>
      </c>
      <c r="O97" s="94" t="str">
        <f>IF($D97="", "", IFERROR(VLOOKUP($D97, PlayersData!$B$1:$K$51, 10, FALSE), ""))</f>
        <v/>
      </c>
      <c r="P97" s="98">
        <f t="shared" si="7"/>
        <v>0</v>
      </c>
      <c r="Q97" s="99">
        <f t="shared" si="8"/>
        <v>0</v>
      </c>
      <c r="R97" s="99" t="str">
        <f>IF($D97="", "0", IFERROR(VLOOKUP($D97, CWL!$A$1:$BG$51, 59, FALSE), "0"))</f>
        <v>0</v>
      </c>
      <c r="S97" s="113">
        <f t="shared" si="9"/>
        <v>0</v>
      </c>
      <c r="T97" s="114" t="str">
        <f>IF($S97=0, "", _xlfn.RANK.EQ($S97, $S$2:$S$200, 0) + COUNTIF($S$2:$S97, $S97) - 1)</f>
        <v/>
      </c>
      <c r="U97" s="97"/>
      <c r="V97" s="97"/>
      <c r="W97" s="97"/>
      <c r="X97" s="100"/>
      <c r="Y97" s="100"/>
      <c r="Z97" s="100"/>
      <c r="AA97" s="100"/>
      <c r="AB97" s="100"/>
      <c r="AC97" s="97"/>
      <c r="AD97" s="97"/>
      <c r="AE97" s="97"/>
    </row>
    <row r="98" spans="1:31" x14ac:dyDescent="0.3">
      <c r="A98" s="88" t="str">
        <v/>
      </c>
      <c r="B98" s="88" t="str">
        <v/>
      </c>
      <c r="C98" s="88" t="str">
        <v/>
      </c>
      <c r="D98" s="89"/>
      <c r="E98" s="89" t="str">
        <f>IF($D98="", "",
    IFERROR(VLOOKUP($D98, PlayersData!$B$1:$K$51, 2, 0),
            IFERROR(VLOOKUP($D98, RegularWars!$A$1:$E$51, 2, 0),
                    IFERROR(VLOOKUP($D98, RaidWeekendData!$A$1:$D$61, 2, 0), ""))))</f>
        <v/>
      </c>
      <c r="F98" s="89" t="str">
        <f>IF($D98="", "",
    IFERROR(VLOOKUP($D98, PlayersData!$B$1:$K$51, 3, 0),
            IFERROR(VLOOKUP($D98, RegularWars!$A$1:$E$51, 4, 0),
                    IFERROR(VLOOKUP($D98, RaidWeekendData!$A$1:$D$61, 3, 0), ""))))</f>
        <v/>
      </c>
      <c r="G98" s="89" t="str">
        <f>IF($D98="","",
IFERROR(VLOOKUP($D98,PlayersData!$B$1:$K$51,4,0),
IFERROR(VLOOKUP($D98,RegularWars!$A$1:$E$51,3,0),"")))</f>
        <v/>
      </c>
      <c r="H98" s="90" t="str">
        <f>IF($D98="","",IF(
ISNUMBER(MATCH($D98,PlayersData!$B98:$B147,0)),"Active",
IFERROR(VLOOKUP($D98,RaidWeekendData!$A$1:$D$61,4,0),
IFERROR(VLOOKUP($D98,RegularWars!$A$1:$E$51,5,0),"")
)))</f>
        <v/>
      </c>
      <c r="I98" s="94" t="str">
        <f>IF($D98="", "", IFERROR(VLOOKUP($D98, RegularWars!$A$1:$H$51, 6, FALSE), ""))</f>
        <v/>
      </c>
      <c r="J98" s="94" t="str">
        <f>IF($D98="", "", IFERROR(VLOOKUP($D98, RegularWars!$A$1:$H$51, 7, FALSE), ""))</f>
        <v/>
      </c>
      <c r="K98" s="94" t="str">
        <f>IF($D98="", "", IFERROR(VLOOKUP($D98, RegularWars!$A$1:$H$51, 8, FALSE), ""))</f>
        <v/>
      </c>
      <c r="L98" s="98">
        <f t="shared" si="5"/>
        <v>0</v>
      </c>
      <c r="M98" s="94" t="str">
        <f>IF($D98="", "", IFERROR(VLOOKUP($D98, RaidWeekendData!$A$1:$E$51, 5, FALSE), ""))</f>
        <v/>
      </c>
      <c r="N98" s="98">
        <f t="shared" si="6"/>
        <v>0</v>
      </c>
      <c r="O98" s="94" t="str">
        <f>IF($D98="", "", IFERROR(VLOOKUP($D98, PlayersData!$B$1:$K$51, 10, FALSE), ""))</f>
        <v/>
      </c>
      <c r="P98" s="98">
        <f t="shared" si="7"/>
        <v>0</v>
      </c>
      <c r="Q98" s="99">
        <f t="shared" si="8"/>
        <v>0</v>
      </c>
      <c r="R98" s="99" t="str">
        <f>IF($D98="", "0", IFERROR(VLOOKUP($D98, CWL!$A$1:$BG$51, 59, FALSE), "0"))</f>
        <v>0</v>
      </c>
      <c r="S98" s="113">
        <f t="shared" si="9"/>
        <v>0</v>
      </c>
      <c r="T98" s="114" t="str">
        <f>IF($S98=0, "", _xlfn.RANK.EQ($S98, $S$2:$S$200, 0) + COUNTIF($S$2:$S98, $S98) - 1)</f>
        <v/>
      </c>
      <c r="U98" s="97"/>
      <c r="V98" s="97"/>
      <c r="W98" s="97"/>
      <c r="X98" s="100"/>
      <c r="Y98" s="100"/>
      <c r="Z98" s="100"/>
      <c r="AA98" s="100"/>
      <c r="AB98" s="100"/>
      <c r="AC98" s="97"/>
      <c r="AD98" s="97"/>
      <c r="AE98" s="97"/>
    </row>
    <row r="99" spans="1:31" x14ac:dyDescent="0.3">
      <c r="A99" s="88" t="str">
        <v/>
      </c>
      <c r="B99" s="88" t="str">
        <v/>
      </c>
      <c r="C99" s="88" t="str">
        <v/>
      </c>
      <c r="D99" s="89"/>
      <c r="E99" s="89" t="str">
        <f>IF($D99="", "",
    IFERROR(VLOOKUP($D99, PlayersData!$B$1:$K$51, 2, 0),
            IFERROR(VLOOKUP($D99, RegularWars!$A$1:$E$51, 2, 0),
                    IFERROR(VLOOKUP($D99, RaidWeekendData!$A$1:$D$61, 2, 0), ""))))</f>
        <v/>
      </c>
      <c r="F99" s="89" t="str">
        <f>IF($D99="", "",
    IFERROR(VLOOKUP($D99, PlayersData!$B$1:$K$51, 3, 0),
            IFERROR(VLOOKUP($D99, RegularWars!$A$1:$E$51, 4, 0),
                    IFERROR(VLOOKUP($D99, RaidWeekendData!$A$1:$D$61, 3, 0), ""))))</f>
        <v/>
      </c>
      <c r="G99" s="89" t="str">
        <f>IF($D99="","",
IFERROR(VLOOKUP($D99,PlayersData!$B$1:$K$51,4,0),
IFERROR(VLOOKUP($D99,RegularWars!$A$1:$E$51,3,0),"")))</f>
        <v/>
      </c>
      <c r="H99" s="90" t="str">
        <f>IF($D99="","",IF(
ISNUMBER(MATCH($D99,PlayersData!$B99:$B148,0)),"Active",
IFERROR(VLOOKUP($D99,RaidWeekendData!$A$1:$D$61,4,0),
IFERROR(VLOOKUP($D99,RegularWars!$A$1:$E$51,5,0),"")
)))</f>
        <v/>
      </c>
      <c r="I99" s="94" t="str">
        <f>IF($D99="", "", IFERROR(VLOOKUP($D99, RegularWars!$A$1:$H$51, 6, FALSE), ""))</f>
        <v/>
      </c>
      <c r="J99" s="94" t="str">
        <f>IF($D99="", "", IFERROR(VLOOKUP($D99, RegularWars!$A$1:$H$51, 7, FALSE), ""))</f>
        <v/>
      </c>
      <c r="K99" s="94" t="str">
        <f>IF($D99="", "", IFERROR(VLOOKUP($D99, RegularWars!$A$1:$H$51, 8, FALSE), ""))</f>
        <v/>
      </c>
      <c r="L99" s="98">
        <f t="shared" si="5"/>
        <v>0</v>
      </c>
      <c r="M99" s="94" t="str">
        <f>IF($D99="", "", IFERROR(VLOOKUP($D99, RaidWeekendData!$A$1:$E$51, 5, FALSE), ""))</f>
        <v/>
      </c>
      <c r="N99" s="98">
        <f t="shared" si="6"/>
        <v>0</v>
      </c>
      <c r="O99" s="94" t="str">
        <f>IF($D99="", "", IFERROR(VLOOKUP($D99, PlayersData!$B$1:$K$51, 10, FALSE), ""))</f>
        <v/>
      </c>
      <c r="P99" s="98">
        <f t="shared" si="7"/>
        <v>0</v>
      </c>
      <c r="Q99" s="99">
        <f t="shared" si="8"/>
        <v>0</v>
      </c>
      <c r="R99" s="99" t="str">
        <f>IF($D99="", "0", IFERROR(VLOOKUP($D99, CWL!$A$1:$BG$51, 59, FALSE), "0"))</f>
        <v>0</v>
      </c>
      <c r="S99" s="113">
        <f t="shared" si="9"/>
        <v>0</v>
      </c>
      <c r="T99" s="114" t="str">
        <f>IF($S99=0, "", _xlfn.RANK.EQ($S99, $S$2:$S$200, 0) + COUNTIF($S$2:$S99, $S99) - 1)</f>
        <v/>
      </c>
      <c r="U99" s="97"/>
      <c r="V99" s="97"/>
      <c r="W99" s="97"/>
      <c r="X99" s="100"/>
      <c r="Y99" s="100"/>
      <c r="Z99" s="100"/>
      <c r="AA99" s="100"/>
      <c r="AB99" s="100"/>
      <c r="AC99" s="97"/>
      <c r="AD99" s="97"/>
      <c r="AE99" s="97"/>
    </row>
    <row r="100" spans="1:31" x14ac:dyDescent="0.3">
      <c r="A100" s="88" t="str">
        <v/>
      </c>
      <c r="B100" s="88" t="str">
        <v/>
      </c>
      <c r="C100" s="88" t="str">
        <v/>
      </c>
      <c r="D100" s="89"/>
      <c r="E100" s="89" t="str">
        <f>IF($D100="", "",
    IFERROR(VLOOKUP($D100, PlayersData!$B$1:$K$51, 2, 0),
            IFERROR(VLOOKUP($D100, RegularWars!$A$1:$E$51, 2, 0),
                    IFERROR(VLOOKUP($D100, RaidWeekendData!$A$1:$D$61, 2, 0), ""))))</f>
        <v/>
      </c>
      <c r="F100" s="89" t="str">
        <f>IF($D100="", "",
    IFERROR(VLOOKUP($D100, PlayersData!$B$1:$K$51, 3, 0),
            IFERROR(VLOOKUP($D100, RegularWars!$A$1:$E$51, 4, 0),
                    IFERROR(VLOOKUP($D100, RaidWeekendData!$A$1:$D$61, 3, 0), ""))))</f>
        <v/>
      </c>
      <c r="G100" s="89" t="str">
        <f>IF($D100="","",
IFERROR(VLOOKUP($D100,PlayersData!$B$1:$K$51,4,0),
IFERROR(VLOOKUP($D100,RegularWars!$A$1:$E$51,3,0),"")))</f>
        <v/>
      </c>
      <c r="H100" s="90" t="str">
        <f>IF($D100="","",IF(
ISNUMBER(MATCH($D100,PlayersData!$B100:$B149,0)),"Active",
IFERROR(VLOOKUP($D100,RaidWeekendData!$A$1:$D$61,4,0),
IFERROR(VLOOKUP($D100,RegularWars!$A$1:$E$51,5,0),"")
)))</f>
        <v/>
      </c>
      <c r="I100" s="94" t="str">
        <f>IF($D100="", "", IFERROR(VLOOKUP($D100, RegularWars!$A$1:$H$51, 6, FALSE), ""))</f>
        <v/>
      </c>
      <c r="J100" s="94" t="str">
        <f>IF($D100="", "", IFERROR(VLOOKUP($D100, RegularWars!$A$1:$H$51, 7, FALSE), ""))</f>
        <v/>
      </c>
      <c r="K100" s="94" t="str">
        <f>IF($D100="", "", IFERROR(VLOOKUP($D100, RegularWars!$A$1:$H$51, 8, FALSE), ""))</f>
        <v/>
      </c>
      <c r="L100" s="98">
        <f t="shared" si="5"/>
        <v>0</v>
      </c>
      <c r="M100" s="94" t="str">
        <f>IF($D100="", "", IFERROR(VLOOKUP($D100, RaidWeekendData!$A$1:$E$51, 5, FALSE), ""))</f>
        <v/>
      </c>
      <c r="N100" s="98">
        <f t="shared" si="6"/>
        <v>0</v>
      </c>
      <c r="O100" s="94" t="str">
        <f>IF($D100="", "", IFERROR(VLOOKUP($D100, PlayersData!$B$1:$K$51, 10, FALSE), ""))</f>
        <v/>
      </c>
      <c r="P100" s="98">
        <f t="shared" si="7"/>
        <v>0</v>
      </c>
      <c r="Q100" s="99">
        <f t="shared" si="8"/>
        <v>0</v>
      </c>
      <c r="R100" s="99" t="str">
        <f>IF($D100="", "0", IFERROR(VLOOKUP($D100, CWL!$A$1:$BG$51, 59, FALSE), "0"))</f>
        <v>0</v>
      </c>
      <c r="S100" s="113">
        <f t="shared" si="9"/>
        <v>0</v>
      </c>
      <c r="T100" s="114" t="str">
        <f>IF($S100=0, "", _xlfn.RANK.EQ($S100, $S$2:$S$200, 0) + COUNTIF($S$2:$S100, $S100) - 1)</f>
        <v/>
      </c>
      <c r="U100" s="97"/>
      <c r="V100" s="97"/>
      <c r="W100" s="97"/>
      <c r="X100" s="100"/>
      <c r="Y100" s="100"/>
      <c r="Z100" s="100"/>
      <c r="AA100" s="100"/>
      <c r="AB100" s="100"/>
      <c r="AC100" s="97"/>
      <c r="AD100" s="97"/>
      <c r="AE100" s="97"/>
    </row>
    <row r="101" spans="1:31" x14ac:dyDescent="0.3">
      <c r="A101" s="88" t="str">
        <v/>
      </c>
      <c r="B101" s="88" t="str">
        <v/>
      </c>
      <c r="C101" s="88" t="str">
        <v/>
      </c>
      <c r="D101" s="89"/>
      <c r="E101" s="89" t="str">
        <f>IF($D101="", "",
    IFERROR(VLOOKUP($D101, PlayersData!$B$1:$K$51, 2, 0),
            IFERROR(VLOOKUP($D101, RegularWars!$A$1:$E$51, 2, 0),
                    IFERROR(VLOOKUP($D101, RaidWeekendData!$A$1:$D$61, 2, 0), ""))))</f>
        <v/>
      </c>
      <c r="F101" s="89" t="str">
        <f>IF($D101="", "",
    IFERROR(VLOOKUP($D101, PlayersData!$B$1:$K$51, 3, 0),
            IFERROR(VLOOKUP($D101, RegularWars!$A$1:$E$51, 4, 0),
                    IFERROR(VLOOKUP($D101, RaidWeekendData!$A$1:$D$61, 3, 0), ""))))</f>
        <v/>
      </c>
      <c r="G101" s="89" t="str">
        <f>IF($D101="","",
IFERROR(VLOOKUP($D101,PlayersData!$B$1:$K$51,4,0),
IFERROR(VLOOKUP($D101,RegularWars!$A$1:$E$51,3,0),"")))</f>
        <v/>
      </c>
      <c r="H101" s="90" t="str">
        <f>IF($D101="","",IF(
ISNUMBER(MATCH($D101,PlayersData!$B101:$B150,0)),"Active",
IFERROR(VLOOKUP($D101,RaidWeekendData!$A$1:$D$61,4,0),
IFERROR(VLOOKUP($D101,RegularWars!$A$1:$E$51,5,0),"")
)))</f>
        <v/>
      </c>
      <c r="I101" s="94" t="str">
        <f>IF($D101="", "", IFERROR(VLOOKUP($D101, RegularWars!$A$1:$H$51, 6, FALSE), ""))</f>
        <v/>
      </c>
      <c r="J101" s="94" t="str">
        <f>IF($D101="", "", IFERROR(VLOOKUP($D101, RegularWars!$A$1:$H$51, 7, FALSE), ""))</f>
        <v/>
      </c>
      <c r="K101" s="94" t="str">
        <f>IF($D101="", "", IFERROR(VLOOKUP($D101, RegularWars!$A$1:$H$51, 8, FALSE), ""))</f>
        <v/>
      </c>
      <c r="L101" s="98">
        <f t="shared" si="5"/>
        <v>0</v>
      </c>
      <c r="M101" s="94" t="str">
        <f>IF($D101="", "", IFERROR(VLOOKUP($D101, RaidWeekendData!$A$1:$E$51, 5, FALSE), ""))</f>
        <v/>
      </c>
      <c r="N101" s="98">
        <f t="shared" si="6"/>
        <v>0</v>
      </c>
      <c r="O101" s="94" t="str">
        <f>IF($D101="", "", IFERROR(VLOOKUP($D101, PlayersData!$B$1:$K$51, 10, FALSE), ""))</f>
        <v/>
      </c>
      <c r="P101" s="98">
        <f t="shared" si="7"/>
        <v>0</v>
      </c>
      <c r="Q101" s="99">
        <f t="shared" si="8"/>
        <v>0</v>
      </c>
      <c r="R101" s="99" t="str">
        <f>IF($D101="", "0", IFERROR(VLOOKUP($D101, CWL!$A$1:$BG$51, 59, FALSE), "0"))</f>
        <v>0</v>
      </c>
      <c r="S101" s="113">
        <f t="shared" si="9"/>
        <v>0</v>
      </c>
      <c r="T101" s="114" t="str">
        <f>IF($S101=0, "", _xlfn.RANK.EQ($S101, $S$2:$S$200, 0) + COUNTIF($S$2:$S101, $S101) - 1)</f>
        <v/>
      </c>
      <c r="U101" s="97"/>
      <c r="V101" s="97"/>
      <c r="W101" s="97"/>
      <c r="X101" s="100"/>
      <c r="Y101" s="100"/>
      <c r="Z101" s="100"/>
      <c r="AA101" s="100"/>
      <c r="AB101" s="100"/>
      <c r="AC101" s="97"/>
      <c r="AD101" s="97"/>
      <c r="AE101" s="97"/>
    </row>
    <row r="102" spans="1:31" x14ac:dyDescent="0.3">
      <c r="A102" s="88" t="str">
        <v/>
      </c>
      <c r="B102" s="88" t="str">
        <v/>
      </c>
      <c r="C102" s="88" t="str">
        <v/>
      </c>
      <c r="D102" s="89"/>
      <c r="E102" s="89" t="str">
        <f>IF($D102="", "",
    IFERROR(VLOOKUP($D102, PlayersData!$B$1:$K$51, 2, 0),
            IFERROR(VLOOKUP($D102, RegularWars!$A$1:$E$51, 2, 0),
                    IFERROR(VLOOKUP($D102, RaidWeekendData!$A$1:$D$61, 2, 0), ""))))</f>
        <v/>
      </c>
      <c r="F102" s="89" t="str">
        <f>IF($D102="", "",
    IFERROR(VLOOKUP($D102, PlayersData!$B$1:$K$51, 3, 0),
            IFERROR(VLOOKUP($D102, RegularWars!$A$1:$E$51, 4, 0),
                    IFERROR(VLOOKUP($D102, RaidWeekendData!$A$1:$D$61, 3, 0), ""))))</f>
        <v/>
      </c>
      <c r="G102" s="89" t="str">
        <f>IF($D102="","",
IFERROR(VLOOKUP($D102,PlayersData!$B$1:$K$51,4,0),
IFERROR(VLOOKUP($D102,RegularWars!$A$1:$E$51,3,0),"")))</f>
        <v/>
      </c>
      <c r="H102" s="90" t="str">
        <f>IF($D102="","",IF(
ISNUMBER(MATCH($D102,PlayersData!$B102:$B151,0)),"Active",
IFERROR(VLOOKUP($D102,RaidWeekendData!$A$1:$D$61,4,0),
IFERROR(VLOOKUP($D102,RegularWars!$A$1:$E$51,5,0),"")
)))</f>
        <v/>
      </c>
      <c r="I102" s="94" t="str">
        <f>IF($D102="", "", IFERROR(VLOOKUP($D102, RegularWars!$A$1:$H$51, 6, FALSE), ""))</f>
        <v/>
      </c>
      <c r="J102" s="94" t="str">
        <f>IF($D102="", "", IFERROR(VLOOKUP($D102, RegularWars!$A$1:$H$51, 7, FALSE), ""))</f>
        <v/>
      </c>
      <c r="K102" s="94" t="str">
        <f>IF($D102="", "", IFERROR(VLOOKUP($D102, RegularWars!$A$1:$H$51, 8, FALSE), ""))</f>
        <v/>
      </c>
      <c r="L102" s="98">
        <f t="shared" si="5"/>
        <v>0</v>
      </c>
      <c r="M102" s="94" t="str">
        <f>IF($D102="", "", IFERROR(VLOOKUP($D102, RaidWeekendData!$A$1:$E$51, 5, FALSE), ""))</f>
        <v/>
      </c>
      <c r="N102" s="98">
        <f t="shared" si="6"/>
        <v>0</v>
      </c>
      <c r="O102" s="94" t="str">
        <f>IF($D102="", "", IFERROR(VLOOKUP($D102, PlayersData!$B$1:$K$51, 10, FALSE), ""))</f>
        <v/>
      </c>
      <c r="P102" s="98">
        <f t="shared" si="7"/>
        <v>0</v>
      </c>
      <c r="Q102" s="99">
        <f t="shared" si="8"/>
        <v>0</v>
      </c>
      <c r="R102" s="99" t="str">
        <f>IF($D102="", "0", IFERROR(VLOOKUP($D102, CWL!$A$1:$BG$51, 59, FALSE), "0"))</f>
        <v>0</v>
      </c>
      <c r="S102" s="113">
        <f t="shared" si="9"/>
        <v>0</v>
      </c>
      <c r="T102" s="114" t="str">
        <f>IF($S102=0, "", _xlfn.RANK.EQ($S102, $S$2:$S$200, 0) + COUNTIF($S$2:$S102, $S102) - 1)</f>
        <v/>
      </c>
      <c r="U102" s="97"/>
      <c r="V102" s="97"/>
      <c r="W102" s="97"/>
      <c r="X102" s="100"/>
      <c r="Y102" s="100"/>
      <c r="Z102" s="100"/>
      <c r="AA102" s="100"/>
      <c r="AB102" s="100"/>
      <c r="AC102" s="97"/>
      <c r="AD102" s="97"/>
      <c r="AE102" s="97"/>
    </row>
    <row r="103" spans="1:31" x14ac:dyDescent="0.3">
      <c r="A103" s="88" t="str">
        <v/>
      </c>
      <c r="B103" s="88" t="str">
        <v/>
      </c>
      <c r="C103" s="88" t="str">
        <v/>
      </c>
      <c r="D103" s="89"/>
      <c r="E103" s="89" t="str">
        <f>IF($D103="", "",
    IFERROR(VLOOKUP($D103, PlayersData!$B$1:$K$51, 2, 0),
            IFERROR(VLOOKUP($D103, RegularWars!$A$1:$E$51, 2, 0),
                    IFERROR(VLOOKUP($D103, RaidWeekendData!$A$1:$D$61, 2, 0), ""))))</f>
        <v/>
      </c>
      <c r="F103" s="89" t="str">
        <f>IF($D103="", "",
    IFERROR(VLOOKUP($D103, PlayersData!$B$1:$K$51, 3, 0),
            IFERROR(VLOOKUP($D103, RegularWars!$A$1:$E$51, 4, 0),
                    IFERROR(VLOOKUP($D103, RaidWeekendData!$A$1:$D$61, 3, 0), ""))))</f>
        <v/>
      </c>
      <c r="G103" s="89" t="str">
        <f>IF($D103="","",
IFERROR(VLOOKUP($D103,PlayersData!$B$1:$K$51,4,0),
IFERROR(VLOOKUP($D103,RegularWars!$A$1:$E$51,3,0),"")))</f>
        <v/>
      </c>
      <c r="H103" s="90" t="str">
        <f>IF($D103="","",IF(
ISNUMBER(MATCH($D103,PlayersData!$B103:$B152,0)),"Active",
IFERROR(VLOOKUP($D103,RaidWeekendData!$A$1:$D$61,4,0),
IFERROR(VLOOKUP($D103,RegularWars!$A$1:$E$51,5,0),"")
)))</f>
        <v/>
      </c>
      <c r="I103" s="94" t="str">
        <f>IF($D103="", "", IFERROR(VLOOKUP($D103, RegularWars!$A$1:$H$51, 6, FALSE), ""))</f>
        <v/>
      </c>
      <c r="J103" s="94" t="str">
        <f>IF($D103="", "", IFERROR(VLOOKUP($D103, RegularWars!$A$1:$H$51, 7, FALSE), ""))</f>
        <v/>
      </c>
      <c r="K103" s="94" t="str">
        <f>IF($D103="", "", IFERROR(VLOOKUP($D103, RegularWars!$A$1:$H$51, 8, FALSE), ""))</f>
        <v/>
      </c>
      <c r="L103" s="98">
        <f t="shared" si="5"/>
        <v>0</v>
      </c>
      <c r="M103" s="94" t="str">
        <f>IF($D103="", "", IFERROR(VLOOKUP($D103, RaidWeekendData!$A$1:$E$51, 5, FALSE), ""))</f>
        <v/>
      </c>
      <c r="N103" s="98">
        <f t="shared" si="6"/>
        <v>0</v>
      </c>
      <c r="O103" s="94" t="str">
        <f>IF($D103="", "", IFERROR(VLOOKUP($D103, PlayersData!$B$1:$K$51, 10, FALSE), ""))</f>
        <v/>
      </c>
      <c r="P103" s="98">
        <f t="shared" si="7"/>
        <v>0</v>
      </c>
      <c r="Q103" s="99">
        <f t="shared" si="8"/>
        <v>0</v>
      </c>
      <c r="R103" s="99" t="str">
        <f>IF($D103="", "0", IFERROR(VLOOKUP($D103, CWL!$A$1:$BG$51, 59, FALSE), "0"))</f>
        <v>0</v>
      </c>
      <c r="S103" s="113">
        <f t="shared" si="9"/>
        <v>0</v>
      </c>
      <c r="T103" s="114" t="str">
        <f>IF($S103=0, "", _xlfn.RANK.EQ($S103, $S$2:$S$200, 0) + COUNTIF($S$2:$S103, $S103) - 1)</f>
        <v/>
      </c>
      <c r="U103" s="97"/>
      <c r="V103" s="97"/>
      <c r="W103" s="97"/>
      <c r="X103" s="100"/>
      <c r="Y103" s="100"/>
      <c r="Z103" s="100"/>
      <c r="AA103" s="100"/>
      <c r="AB103" s="100"/>
      <c r="AC103" s="97"/>
      <c r="AD103" s="97"/>
      <c r="AE103" s="97"/>
    </row>
    <row r="104" spans="1:31" x14ac:dyDescent="0.3">
      <c r="A104" s="88" t="str">
        <v/>
      </c>
      <c r="B104" s="88" t="str">
        <v/>
      </c>
      <c r="C104" s="88" t="str">
        <v/>
      </c>
      <c r="D104" s="89"/>
      <c r="E104" s="89" t="str">
        <f>IF($D104="", "",
    IFERROR(VLOOKUP($D104, PlayersData!$B$1:$K$51, 2, 0),
            IFERROR(VLOOKUP($D104, RegularWars!$A$1:$E$51, 2, 0),
                    IFERROR(VLOOKUP($D104, RaidWeekendData!$A$1:$D$61, 2, 0), ""))))</f>
        <v/>
      </c>
      <c r="F104" s="89" t="str">
        <f>IF($D104="", "",
    IFERROR(VLOOKUP($D104, PlayersData!$B$1:$K$51, 3, 0),
            IFERROR(VLOOKUP($D104, RegularWars!$A$1:$E$51, 4, 0),
                    IFERROR(VLOOKUP($D104, RaidWeekendData!$A$1:$D$61, 3, 0), ""))))</f>
        <v/>
      </c>
      <c r="G104" s="89" t="str">
        <f>IF($D104="","",
IFERROR(VLOOKUP($D104,PlayersData!$B$1:$K$51,4,0),
IFERROR(VLOOKUP($D104,RegularWars!$A$1:$E$51,3,0),"")))</f>
        <v/>
      </c>
      <c r="H104" s="90" t="str">
        <f>IF($D104="","",IF(
ISNUMBER(MATCH($D104,PlayersData!$B104:$B153,0)),"Active",
IFERROR(VLOOKUP($D104,RaidWeekendData!$A$1:$D$61,4,0),
IFERROR(VLOOKUP($D104,RegularWars!$A$1:$E$51,5,0),"")
)))</f>
        <v/>
      </c>
      <c r="I104" s="94" t="str">
        <f>IF($D104="", "", IFERROR(VLOOKUP($D104, RegularWars!$A$1:$H$51, 6, FALSE), ""))</f>
        <v/>
      </c>
      <c r="J104" s="94" t="str">
        <f>IF($D104="", "", IFERROR(VLOOKUP($D104, RegularWars!$A$1:$H$51, 7, FALSE), ""))</f>
        <v/>
      </c>
      <c r="K104" s="94" t="str">
        <f>IF($D104="", "", IFERROR(VLOOKUP($D104, RegularWars!$A$1:$H$51, 8, FALSE), ""))</f>
        <v/>
      </c>
      <c r="L104" s="98">
        <f t="shared" si="5"/>
        <v>0</v>
      </c>
      <c r="M104" s="94" t="str">
        <f>IF($D104="", "", IFERROR(VLOOKUP($D104, RaidWeekendData!$A$1:$E$51, 5, FALSE), ""))</f>
        <v/>
      </c>
      <c r="N104" s="98">
        <f t="shared" si="6"/>
        <v>0</v>
      </c>
      <c r="O104" s="94" t="str">
        <f>IF($D104="", "", IFERROR(VLOOKUP($D104, PlayersData!$B$1:$K$51, 10, FALSE), ""))</f>
        <v/>
      </c>
      <c r="P104" s="98">
        <f t="shared" si="7"/>
        <v>0</v>
      </c>
      <c r="Q104" s="99">
        <f t="shared" si="8"/>
        <v>0</v>
      </c>
      <c r="R104" s="99" t="str">
        <f>IF($D104="", "0", IFERROR(VLOOKUP($D104, CWL!$A$1:$BG$51, 59, FALSE), "0"))</f>
        <v>0</v>
      </c>
      <c r="S104" s="113">
        <f t="shared" si="9"/>
        <v>0</v>
      </c>
      <c r="T104" s="114" t="str">
        <f>IF($S104=0, "", _xlfn.RANK.EQ($S104, $S$2:$S$200, 0) + COUNTIF($S$2:$S104, $S104) - 1)</f>
        <v/>
      </c>
      <c r="U104" s="97"/>
      <c r="V104" s="97"/>
      <c r="W104" s="97"/>
      <c r="X104" s="100"/>
      <c r="Y104" s="100"/>
      <c r="Z104" s="100"/>
      <c r="AA104" s="100"/>
      <c r="AB104" s="100"/>
      <c r="AC104" s="97"/>
      <c r="AD104" s="97"/>
      <c r="AE104" s="97"/>
    </row>
    <row r="105" spans="1:31" x14ac:dyDescent="0.3">
      <c r="A105" s="88" t="str">
        <v/>
      </c>
      <c r="B105" s="88" t="str">
        <v/>
      </c>
      <c r="C105" s="88" t="str">
        <v/>
      </c>
      <c r="D105" s="89"/>
      <c r="E105" s="89" t="str">
        <f>IF($D105="", "",
    IFERROR(VLOOKUP($D105, PlayersData!$B$1:$K$51, 2, 0),
            IFERROR(VLOOKUP($D105, RegularWars!$A$1:$E$51, 2, 0),
                    IFERROR(VLOOKUP($D105, RaidWeekendData!$A$1:$D$61, 2, 0), ""))))</f>
        <v/>
      </c>
      <c r="F105" s="89" t="str">
        <f>IF($D105="", "",
    IFERROR(VLOOKUP($D105, PlayersData!$B$1:$K$51, 3, 0),
            IFERROR(VLOOKUP($D105, RegularWars!$A$1:$E$51, 4, 0),
                    IFERROR(VLOOKUP($D105, RaidWeekendData!$A$1:$D$61, 3, 0), ""))))</f>
        <v/>
      </c>
      <c r="G105" s="89" t="str">
        <f>IF($D105="","",
IFERROR(VLOOKUP($D105,PlayersData!$B$1:$K$51,4,0),
IFERROR(VLOOKUP($D105,RegularWars!$A$1:$E$51,3,0),"")))</f>
        <v/>
      </c>
      <c r="H105" s="90" t="str">
        <f>IF($D105="","",IF(
ISNUMBER(MATCH($D105,PlayersData!$B105:$B154,0)),"Active",
IFERROR(VLOOKUP($D105,RaidWeekendData!$A$1:$D$61,4,0),
IFERROR(VLOOKUP($D105,RegularWars!$A$1:$E$51,5,0),"")
)))</f>
        <v/>
      </c>
      <c r="I105" s="94" t="str">
        <f>IF($D105="", "", IFERROR(VLOOKUP($D105, RegularWars!$A$1:$H$51, 6, FALSE), ""))</f>
        <v/>
      </c>
      <c r="J105" s="94" t="str">
        <f>IF($D105="", "", IFERROR(VLOOKUP($D105, RegularWars!$A$1:$H$51, 7, FALSE), ""))</f>
        <v/>
      </c>
      <c r="K105" s="94" t="str">
        <f>IF($D105="", "", IFERROR(VLOOKUP($D105, RegularWars!$A$1:$H$51, 8, FALSE), ""))</f>
        <v/>
      </c>
      <c r="L105" s="98">
        <f t="shared" si="5"/>
        <v>0</v>
      </c>
      <c r="M105" s="94" t="str">
        <f>IF($D105="", "", IFERROR(VLOOKUP($D105, RaidWeekendData!$A$1:$E$51, 5, FALSE), ""))</f>
        <v/>
      </c>
      <c r="N105" s="98">
        <f t="shared" si="6"/>
        <v>0</v>
      </c>
      <c r="O105" s="94" t="str">
        <f>IF($D105="", "", IFERROR(VLOOKUP($D105, PlayersData!$B$1:$K$51, 10, FALSE), ""))</f>
        <v/>
      </c>
      <c r="P105" s="98">
        <f t="shared" si="7"/>
        <v>0</v>
      </c>
      <c r="Q105" s="99">
        <f t="shared" si="8"/>
        <v>0</v>
      </c>
      <c r="R105" s="99" t="str">
        <f>IF($D105="", "0", IFERROR(VLOOKUP($D105, CWL!$A$1:$BG$51, 59, FALSE), "0"))</f>
        <v>0</v>
      </c>
      <c r="S105" s="113">
        <f t="shared" si="9"/>
        <v>0</v>
      </c>
      <c r="T105" s="114" t="str">
        <f>IF($S105=0, "", _xlfn.RANK.EQ($S105, $S$2:$S$200, 0) + COUNTIF($S$2:$S105, $S105) - 1)</f>
        <v/>
      </c>
      <c r="U105" s="97"/>
      <c r="V105" s="97"/>
      <c r="W105" s="97"/>
      <c r="X105" s="100"/>
      <c r="Y105" s="100"/>
      <c r="Z105" s="100"/>
      <c r="AA105" s="100"/>
      <c r="AB105" s="100"/>
      <c r="AC105" s="97"/>
      <c r="AD105" s="97"/>
      <c r="AE105" s="97"/>
    </row>
    <row r="106" spans="1:31" x14ac:dyDescent="0.3">
      <c r="A106" s="88" t="str">
        <v/>
      </c>
      <c r="B106" s="88" t="str">
        <v/>
      </c>
      <c r="C106" s="88" t="str">
        <v/>
      </c>
      <c r="D106" s="89"/>
      <c r="E106" s="89" t="str">
        <f>IF($D106="", "",
    IFERROR(VLOOKUP($D106, PlayersData!$B$1:$K$51, 2, 0),
            IFERROR(VLOOKUP($D106, RegularWars!$A$1:$E$51, 2, 0),
                    IFERROR(VLOOKUP($D106, RaidWeekendData!$A$1:$D$61, 2, 0), ""))))</f>
        <v/>
      </c>
      <c r="F106" s="89" t="str">
        <f>IF($D106="", "",
    IFERROR(VLOOKUP($D106, PlayersData!$B$1:$K$51, 3, 0),
            IFERROR(VLOOKUP($D106, RegularWars!$A$1:$E$51, 4, 0),
                    IFERROR(VLOOKUP($D106, RaidWeekendData!$A$1:$D$61, 3, 0), ""))))</f>
        <v/>
      </c>
      <c r="G106" s="89" t="str">
        <f>IF($D106="","",
IFERROR(VLOOKUP($D106,PlayersData!$B$1:$K$51,4,0),
IFERROR(VLOOKUP($D106,RegularWars!$A$1:$E$51,3,0),"")))</f>
        <v/>
      </c>
      <c r="H106" s="90" t="str">
        <f>IF($D106="","",IF(
ISNUMBER(MATCH($D106,PlayersData!$B106:$B155,0)),"Active",
IFERROR(VLOOKUP($D106,RaidWeekendData!$A$1:$D$61,4,0),
IFERROR(VLOOKUP($D106,RegularWars!$A$1:$E$51,5,0),"")
)))</f>
        <v/>
      </c>
      <c r="I106" s="94" t="str">
        <f>IF($D106="", "", IFERROR(VLOOKUP($D106, RegularWars!$A$1:$H$51, 6, FALSE), ""))</f>
        <v/>
      </c>
      <c r="J106" s="94" t="str">
        <f>IF($D106="", "", IFERROR(VLOOKUP($D106, RegularWars!$A$1:$H$51, 7, FALSE), ""))</f>
        <v/>
      </c>
      <c r="K106" s="94" t="str">
        <f>IF($D106="", "", IFERROR(VLOOKUP($D106, RegularWars!$A$1:$H$51, 8, FALSE), ""))</f>
        <v/>
      </c>
      <c r="L106" s="98">
        <f t="shared" si="5"/>
        <v>0</v>
      </c>
      <c r="M106" s="94" t="str">
        <f>IF($D106="", "", IFERROR(VLOOKUP($D106, RaidWeekendData!$A$1:$E$51, 5, FALSE), ""))</f>
        <v/>
      </c>
      <c r="N106" s="98">
        <f t="shared" si="6"/>
        <v>0</v>
      </c>
      <c r="O106" s="94" t="str">
        <f>IF($D106="", "", IFERROR(VLOOKUP($D106, PlayersData!$B$1:$K$51, 10, FALSE), ""))</f>
        <v/>
      </c>
      <c r="P106" s="98">
        <f t="shared" si="7"/>
        <v>0</v>
      </c>
      <c r="Q106" s="99">
        <f t="shared" si="8"/>
        <v>0</v>
      </c>
      <c r="R106" s="99" t="str">
        <f>IF($D106="", "0", IFERROR(VLOOKUP($D106, CWL!$A$1:$BG$51, 59, FALSE), "0"))</f>
        <v>0</v>
      </c>
      <c r="S106" s="113">
        <f t="shared" si="9"/>
        <v>0</v>
      </c>
      <c r="T106" s="114" t="str">
        <f>IF($S106=0, "", _xlfn.RANK.EQ($S106, $S$2:$S$200, 0) + COUNTIF($S$2:$S106, $S106) - 1)</f>
        <v/>
      </c>
      <c r="U106" s="97"/>
      <c r="V106" s="97"/>
      <c r="W106" s="97"/>
      <c r="X106" s="100"/>
      <c r="Y106" s="100"/>
      <c r="Z106" s="100"/>
      <c r="AA106" s="100"/>
      <c r="AB106" s="100"/>
      <c r="AC106" s="97"/>
      <c r="AD106" s="97"/>
      <c r="AE106" s="97"/>
    </row>
    <row r="107" spans="1:31" x14ac:dyDescent="0.3">
      <c r="A107" s="88" t="str">
        <v/>
      </c>
      <c r="B107" s="88" t="str">
        <v/>
      </c>
      <c r="C107" s="88" t="str">
        <v/>
      </c>
      <c r="D107" s="89"/>
      <c r="E107" s="89" t="str">
        <f>IF($D107="", "",
    IFERROR(VLOOKUP($D107, PlayersData!$B$1:$K$51, 2, 0),
            IFERROR(VLOOKUP($D107, RegularWars!$A$1:$E$51, 2, 0),
                    IFERROR(VLOOKUP($D107, RaidWeekendData!$A$1:$D$61, 2, 0), ""))))</f>
        <v/>
      </c>
      <c r="F107" s="89" t="str">
        <f>IF($D107="", "",
    IFERROR(VLOOKUP($D107, PlayersData!$B$1:$K$51, 3, 0),
            IFERROR(VLOOKUP($D107, RegularWars!$A$1:$E$51, 4, 0),
                    IFERROR(VLOOKUP($D107, RaidWeekendData!$A$1:$D$61, 3, 0), ""))))</f>
        <v/>
      </c>
      <c r="G107" s="89" t="str">
        <f>IF($D107="","",
IFERROR(VLOOKUP($D107,PlayersData!$B$1:$K$51,4,0),
IFERROR(VLOOKUP($D107,RegularWars!$A$1:$E$51,3,0),"")))</f>
        <v/>
      </c>
      <c r="H107" s="90" t="str">
        <f>IF($D107="","",IF(
ISNUMBER(MATCH($D107,PlayersData!$B107:$B156,0)),"Active",
IFERROR(VLOOKUP($D107,RaidWeekendData!$A$1:$D$61,4,0),
IFERROR(VLOOKUP($D107,RegularWars!$A$1:$E$51,5,0),"")
)))</f>
        <v/>
      </c>
      <c r="I107" s="94" t="str">
        <f>IF($D107="", "", IFERROR(VLOOKUP($D107, RegularWars!$A$1:$H$51, 6, FALSE), ""))</f>
        <v/>
      </c>
      <c r="J107" s="94" t="str">
        <f>IF($D107="", "", IFERROR(VLOOKUP($D107, RegularWars!$A$1:$H$51, 7, FALSE), ""))</f>
        <v/>
      </c>
      <c r="K107" s="94" t="str">
        <f>IF($D107="", "", IFERROR(VLOOKUP($D107, RegularWars!$A$1:$H$51, 8, FALSE), ""))</f>
        <v/>
      </c>
      <c r="L107" s="98">
        <f t="shared" si="5"/>
        <v>0</v>
      </c>
      <c r="M107" s="94" t="str">
        <f>IF($D107="", "", IFERROR(VLOOKUP($D107, RaidWeekendData!$A$1:$E$51, 5, FALSE), ""))</f>
        <v/>
      </c>
      <c r="N107" s="98">
        <f t="shared" si="6"/>
        <v>0</v>
      </c>
      <c r="O107" s="94" t="str">
        <f>IF($D107="", "", IFERROR(VLOOKUP($D107, PlayersData!$B$1:$K$51, 10, FALSE), ""))</f>
        <v/>
      </c>
      <c r="P107" s="98">
        <f t="shared" si="7"/>
        <v>0</v>
      </c>
      <c r="Q107" s="99">
        <f t="shared" si="8"/>
        <v>0</v>
      </c>
      <c r="R107" s="99" t="str">
        <f>IF($D107="", "0", IFERROR(VLOOKUP($D107, CWL!$A$1:$BG$51, 59, FALSE), "0"))</f>
        <v>0</v>
      </c>
      <c r="S107" s="113">
        <f t="shared" si="9"/>
        <v>0</v>
      </c>
      <c r="T107" s="114" t="str">
        <f>IF($S107=0, "", _xlfn.RANK.EQ($S107, $S$2:$S$200, 0) + COUNTIF($S$2:$S107, $S107) - 1)</f>
        <v/>
      </c>
      <c r="U107" s="97"/>
      <c r="V107" s="97"/>
      <c r="W107" s="97"/>
      <c r="X107" s="100"/>
      <c r="Y107" s="100"/>
      <c r="Z107" s="100"/>
      <c r="AA107" s="100"/>
      <c r="AB107" s="100"/>
      <c r="AC107" s="97"/>
      <c r="AD107" s="97"/>
      <c r="AE107" s="97"/>
    </row>
    <row r="108" spans="1:31" x14ac:dyDescent="0.3">
      <c r="A108" s="88" t="str">
        <v/>
      </c>
      <c r="B108" s="88" t="str">
        <v/>
      </c>
      <c r="C108" s="88" t="str">
        <v/>
      </c>
      <c r="D108" s="89"/>
      <c r="E108" s="89" t="str">
        <f>IF($D108="", "",
    IFERROR(VLOOKUP($D108, PlayersData!$B$1:$K$51, 2, 0),
            IFERROR(VLOOKUP($D108, RegularWars!$A$1:$E$51, 2, 0),
                    IFERROR(VLOOKUP($D108, RaidWeekendData!$A$1:$D$61, 2, 0), ""))))</f>
        <v/>
      </c>
      <c r="F108" s="89" t="str">
        <f>IF($D108="", "",
    IFERROR(VLOOKUP($D108, PlayersData!$B$1:$K$51, 3, 0),
            IFERROR(VLOOKUP($D108, RegularWars!$A$1:$E$51, 4, 0),
                    IFERROR(VLOOKUP($D108, RaidWeekendData!$A$1:$D$61, 3, 0), ""))))</f>
        <v/>
      </c>
      <c r="G108" s="89" t="str">
        <f>IF($D108="","",
IFERROR(VLOOKUP($D108,PlayersData!$B$1:$K$51,4,0),
IFERROR(VLOOKUP($D108,RegularWars!$A$1:$E$51,3,0),"")))</f>
        <v/>
      </c>
      <c r="H108" s="90" t="str">
        <f>IF($D108="","",IF(
ISNUMBER(MATCH($D108,PlayersData!$B108:$B157,0)),"Active",
IFERROR(VLOOKUP($D108,RaidWeekendData!$A$1:$D$61,4,0),
IFERROR(VLOOKUP($D108,RegularWars!$A$1:$E$51,5,0),"")
)))</f>
        <v/>
      </c>
      <c r="I108" s="94" t="str">
        <f>IF($D108="", "", IFERROR(VLOOKUP($D108, RegularWars!$A$1:$H$51, 6, FALSE), ""))</f>
        <v/>
      </c>
      <c r="J108" s="94" t="str">
        <f>IF($D108="", "", IFERROR(VLOOKUP($D108, RegularWars!$A$1:$H$51, 7, FALSE), ""))</f>
        <v/>
      </c>
      <c r="K108" s="94" t="str">
        <f>IF($D108="", "", IFERROR(VLOOKUP($D108, RegularWars!$A$1:$H$51, 8, FALSE), ""))</f>
        <v/>
      </c>
      <c r="L108" s="98">
        <f t="shared" si="5"/>
        <v>0</v>
      </c>
      <c r="M108" s="94" t="str">
        <f>IF($D108="", "", IFERROR(VLOOKUP($D108, RaidWeekendData!$A$1:$E$51, 5, FALSE), ""))</f>
        <v/>
      </c>
      <c r="N108" s="98">
        <f t="shared" si="6"/>
        <v>0</v>
      </c>
      <c r="O108" s="94" t="str">
        <f>IF($D108="", "", IFERROR(VLOOKUP($D108, PlayersData!$B$1:$K$51, 10, FALSE), ""))</f>
        <v/>
      </c>
      <c r="P108" s="98">
        <f t="shared" si="7"/>
        <v>0</v>
      </c>
      <c r="Q108" s="99">
        <f t="shared" si="8"/>
        <v>0</v>
      </c>
      <c r="R108" s="99" t="str">
        <f>IF($D108="", "0", IFERROR(VLOOKUP($D108, CWL!$A$1:$BG$51, 59, FALSE), "0"))</f>
        <v>0</v>
      </c>
      <c r="S108" s="113">
        <f t="shared" si="9"/>
        <v>0</v>
      </c>
      <c r="T108" s="114" t="str">
        <f>IF($S108=0, "", _xlfn.RANK.EQ($S108, $S$2:$S$200, 0) + COUNTIF($S$2:$S108, $S108) - 1)</f>
        <v/>
      </c>
      <c r="U108" s="97"/>
      <c r="V108" s="97"/>
      <c r="W108" s="97"/>
      <c r="X108" s="100"/>
      <c r="Y108" s="100"/>
      <c r="Z108" s="100"/>
      <c r="AA108" s="100"/>
      <c r="AB108" s="100"/>
      <c r="AC108" s="97"/>
      <c r="AD108" s="97"/>
      <c r="AE108" s="97"/>
    </row>
    <row r="109" spans="1:31" x14ac:dyDescent="0.3">
      <c r="A109" s="88" t="str">
        <v/>
      </c>
      <c r="B109" s="88" t="str">
        <v/>
      </c>
      <c r="C109" s="88" t="str">
        <v/>
      </c>
      <c r="D109" s="89"/>
      <c r="E109" s="89" t="str">
        <f>IF($D109="", "",
    IFERROR(VLOOKUP($D109, PlayersData!$B$1:$K$51, 2, 0),
            IFERROR(VLOOKUP($D109, RegularWars!$A$1:$E$51, 2, 0),
                    IFERROR(VLOOKUP($D109, RaidWeekendData!$A$1:$D$61, 2, 0), ""))))</f>
        <v/>
      </c>
      <c r="F109" s="89" t="str">
        <f>IF($D109="", "",
    IFERROR(VLOOKUP($D109, PlayersData!$B$1:$K$51, 3, 0),
            IFERROR(VLOOKUP($D109, RegularWars!$A$1:$E$51, 4, 0),
                    IFERROR(VLOOKUP($D109, RaidWeekendData!$A$1:$D$61, 3, 0), ""))))</f>
        <v/>
      </c>
      <c r="G109" s="89" t="str">
        <f>IF($D109="","",
IFERROR(VLOOKUP($D109,PlayersData!$B$1:$K$51,4,0),
IFERROR(VLOOKUP($D109,RegularWars!$A$1:$E$51,3,0),"")))</f>
        <v/>
      </c>
      <c r="H109" s="90" t="str">
        <f>IF($D109="","",IF(
ISNUMBER(MATCH($D109,PlayersData!$B109:$B158,0)),"Active",
IFERROR(VLOOKUP($D109,RaidWeekendData!$A$1:$D$61,4,0),
IFERROR(VLOOKUP($D109,RegularWars!$A$1:$E$51,5,0),"")
)))</f>
        <v/>
      </c>
      <c r="I109" s="94" t="str">
        <f>IF($D109="", "", IFERROR(VLOOKUP($D109, RegularWars!$A$1:$H$51, 6, FALSE), ""))</f>
        <v/>
      </c>
      <c r="J109" s="94" t="str">
        <f>IF($D109="", "", IFERROR(VLOOKUP($D109, RegularWars!$A$1:$H$51, 7, FALSE), ""))</f>
        <v/>
      </c>
      <c r="K109" s="94" t="str">
        <f>IF($D109="", "", IFERROR(VLOOKUP($D109, RegularWars!$A$1:$H$51, 8, FALSE), ""))</f>
        <v/>
      </c>
      <c r="L109" s="98">
        <f t="shared" si="5"/>
        <v>0</v>
      </c>
      <c r="M109" s="94" t="str">
        <f>IF($D109="", "", IFERROR(VLOOKUP($D109, RaidWeekendData!$A$1:$E$51, 5, FALSE), ""))</f>
        <v/>
      </c>
      <c r="N109" s="98">
        <f t="shared" si="6"/>
        <v>0</v>
      </c>
      <c r="O109" s="94" t="str">
        <f>IF($D109="", "", IFERROR(VLOOKUP($D109, PlayersData!$B$1:$K$51, 10, FALSE), ""))</f>
        <v/>
      </c>
      <c r="P109" s="98">
        <f t="shared" si="7"/>
        <v>0</v>
      </c>
      <c r="Q109" s="99">
        <f t="shared" si="8"/>
        <v>0</v>
      </c>
      <c r="R109" s="99" t="str">
        <f>IF($D109="", "0", IFERROR(VLOOKUP($D109, CWL!$A$1:$BG$51, 59, FALSE), "0"))</f>
        <v>0</v>
      </c>
      <c r="S109" s="113">
        <f t="shared" si="9"/>
        <v>0</v>
      </c>
      <c r="T109" s="114" t="str">
        <f>IF($S109=0, "", _xlfn.RANK.EQ($S109, $S$2:$S$200, 0) + COUNTIF($S$2:$S109, $S109) - 1)</f>
        <v/>
      </c>
      <c r="U109" s="97"/>
      <c r="V109" s="97"/>
      <c r="W109" s="97"/>
      <c r="X109" s="100"/>
      <c r="Y109" s="100"/>
      <c r="Z109" s="100"/>
      <c r="AA109" s="100"/>
      <c r="AB109" s="100"/>
      <c r="AC109" s="97"/>
      <c r="AD109" s="97"/>
      <c r="AE109" s="97"/>
    </row>
    <row r="110" spans="1:31" x14ac:dyDescent="0.3">
      <c r="A110" s="88" t="str">
        <v/>
      </c>
      <c r="B110" s="88" t="str">
        <v/>
      </c>
      <c r="C110" s="88" t="str">
        <v/>
      </c>
      <c r="D110" s="89"/>
      <c r="E110" s="89" t="str">
        <f>IF($D110="", "",
    IFERROR(VLOOKUP($D110, PlayersData!$B$1:$K$51, 2, 0),
            IFERROR(VLOOKUP($D110, RegularWars!$A$1:$E$51, 2, 0),
                    IFERROR(VLOOKUP($D110, RaidWeekendData!$A$1:$D$61, 2, 0), ""))))</f>
        <v/>
      </c>
      <c r="F110" s="89" t="str">
        <f>IF($D110="", "",
    IFERROR(VLOOKUP($D110, PlayersData!$B$1:$K$51, 3, 0),
            IFERROR(VLOOKUP($D110, RegularWars!$A$1:$E$51, 4, 0),
                    IFERROR(VLOOKUP($D110, RaidWeekendData!$A$1:$D$61, 3, 0), ""))))</f>
        <v/>
      </c>
      <c r="G110" s="89" t="str">
        <f>IF($D110="","",
IFERROR(VLOOKUP($D110,PlayersData!$B$1:$K$51,4,0),
IFERROR(VLOOKUP($D110,RegularWars!$A$1:$E$51,3,0),"")))</f>
        <v/>
      </c>
      <c r="H110" s="90" t="str">
        <f>IF($D110="","",IF(
ISNUMBER(MATCH($D110,PlayersData!$B110:$B159,0)),"Active",
IFERROR(VLOOKUP($D110,RaidWeekendData!$A$1:$D$61,4,0),
IFERROR(VLOOKUP($D110,RegularWars!$A$1:$E$51,5,0),"")
)))</f>
        <v/>
      </c>
      <c r="I110" s="94" t="str">
        <f>IF($D110="", "", IFERROR(VLOOKUP($D110, RegularWars!$A$1:$H$51, 6, FALSE), ""))</f>
        <v/>
      </c>
      <c r="J110" s="94" t="str">
        <f>IF($D110="", "", IFERROR(VLOOKUP($D110, RegularWars!$A$1:$H$51, 7, FALSE), ""))</f>
        <v/>
      </c>
      <c r="K110" s="94" t="str">
        <f>IF($D110="", "", IFERROR(VLOOKUP($D110, RegularWars!$A$1:$H$51, 8, FALSE), ""))</f>
        <v/>
      </c>
      <c r="L110" s="98">
        <f t="shared" si="5"/>
        <v>0</v>
      </c>
      <c r="M110" s="94" t="str">
        <f>IF($D110="", "", IFERROR(VLOOKUP($D110, RaidWeekendData!$A$1:$E$51, 5, FALSE), ""))</f>
        <v/>
      </c>
      <c r="N110" s="98">
        <f t="shared" si="6"/>
        <v>0</v>
      </c>
      <c r="O110" s="94" t="str">
        <f>IF($D110="", "", IFERROR(VLOOKUP($D110, PlayersData!$B$1:$K$51, 10, FALSE), ""))</f>
        <v/>
      </c>
      <c r="P110" s="98">
        <f t="shared" si="7"/>
        <v>0</v>
      </c>
      <c r="Q110" s="99">
        <f t="shared" si="8"/>
        <v>0</v>
      </c>
      <c r="R110" s="99" t="str">
        <f>IF($D110="", "0", IFERROR(VLOOKUP($D110, CWL!$A$1:$BG$51, 59, FALSE), "0"))</f>
        <v>0</v>
      </c>
      <c r="S110" s="113">
        <f t="shared" si="9"/>
        <v>0</v>
      </c>
      <c r="T110" s="114" t="str">
        <f>IF($S110=0, "", _xlfn.RANK.EQ($S110, $S$2:$S$200, 0) + COUNTIF($S$2:$S110, $S110) - 1)</f>
        <v/>
      </c>
      <c r="U110" s="97"/>
      <c r="V110" s="97"/>
      <c r="W110" s="97"/>
      <c r="X110" s="100"/>
      <c r="Y110" s="100"/>
      <c r="Z110" s="100"/>
      <c r="AA110" s="100"/>
      <c r="AB110" s="100"/>
      <c r="AC110" s="97"/>
      <c r="AD110" s="97"/>
      <c r="AE110" s="97"/>
    </row>
    <row r="111" spans="1:31" x14ac:dyDescent="0.3">
      <c r="A111" s="88" t="str">
        <v/>
      </c>
      <c r="B111" s="88" t="str">
        <v/>
      </c>
      <c r="C111" s="88" t="str">
        <v/>
      </c>
      <c r="D111" s="89"/>
      <c r="E111" s="89" t="str">
        <f>IF($D111="", "",
    IFERROR(VLOOKUP($D111, PlayersData!$B$1:$K$51, 2, 0),
            IFERROR(VLOOKUP($D111, RegularWars!$A$1:$E$51, 2, 0),
                    IFERROR(VLOOKUP($D111, RaidWeekendData!$A$1:$D$61, 2, 0), ""))))</f>
        <v/>
      </c>
      <c r="F111" s="89" t="str">
        <f>IF($D111="", "",
    IFERROR(VLOOKUP($D111, PlayersData!$B$1:$K$51, 3, 0),
            IFERROR(VLOOKUP($D111, RegularWars!$A$1:$E$51, 4, 0),
                    IFERROR(VLOOKUP($D111, RaidWeekendData!$A$1:$D$61, 3, 0), ""))))</f>
        <v/>
      </c>
      <c r="G111" s="89" t="str">
        <f>IF($D111="","",
IFERROR(VLOOKUP($D111,PlayersData!$B$1:$K$51,4,0),
IFERROR(VLOOKUP($D111,RegularWars!$A$1:$E$51,3,0),"")))</f>
        <v/>
      </c>
      <c r="H111" s="90" t="str">
        <f>IF($D111="","",IF(
ISNUMBER(MATCH($D111,PlayersData!$B111:$B160,0)),"Active",
IFERROR(VLOOKUP($D111,RaidWeekendData!$A$1:$D$61,4,0),
IFERROR(VLOOKUP($D111,RegularWars!$A$1:$E$51,5,0),"")
)))</f>
        <v/>
      </c>
      <c r="I111" s="94" t="str">
        <f>IF($D111="", "", IFERROR(VLOOKUP($D111, RegularWars!$A$1:$H$51, 6, FALSE), ""))</f>
        <v/>
      </c>
      <c r="J111" s="94" t="str">
        <f>IF($D111="", "", IFERROR(VLOOKUP($D111, RegularWars!$A$1:$H$51, 7, FALSE), ""))</f>
        <v/>
      </c>
      <c r="K111" s="94" t="str">
        <f>IF($D111="", "", IFERROR(VLOOKUP($D111, RegularWars!$A$1:$H$51, 8, FALSE), ""))</f>
        <v/>
      </c>
      <c r="L111" s="98">
        <f t="shared" si="5"/>
        <v>0</v>
      </c>
      <c r="M111" s="94" t="str">
        <f>IF($D111="", "", IFERROR(VLOOKUP($D111, RaidWeekendData!$A$1:$E$51, 5, FALSE), ""))</f>
        <v/>
      </c>
      <c r="N111" s="98">
        <f t="shared" si="6"/>
        <v>0</v>
      </c>
      <c r="O111" s="94" t="str">
        <f>IF($D111="", "", IFERROR(VLOOKUP($D111, PlayersData!$B$1:$K$51, 10, FALSE), ""))</f>
        <v/>
      </c>
      <c r="P111" s="98">
        <f t="shared" si="7"/>
        <v>0</v>
      </c>
      <c r="Q111" s="99">
        <f t="shared" si="8"/>
        <v>0</v>
      </c>
      <c r="R111" s="99" t="str">
        <f>IF($D111="", "0", IFERROR(VLOOKUP($D111, CWL!$A$1:$BG$51, 59, FALSE), "0"))</f>
        <v>0</v>
      </c>
      <c r="S111" s="113">
        <f t="shared" si="9"/>
        <v>0</v>
      </c>
      <c r="T111" s="114" t="str">
        <f>IF($S111=0, "", _xlfn.RANK.EQ($S111, $S$2:$S$200, 0) + COUNTIF($S$2:$S111, $S111) - 1)</f>
        <v/>
      </c>
      <c r="U111" s="97"/>
      <c r="V111" s="97"/>
      <c r="W111" s="97"/>
      <c r="X111" s="100"/>
      <c r="Y111" s="100"/>
      <c r="Z111" s="100"/>
      <c r="AA111" s="100"/>
      <c r="AB111" s="100"/>
      <c r="AC111" s="97"/>
      <c r="AD111" s="97"/>
      <c r="AE111" s="97"/>
    </row>
    <row r="112" spans="1:31" x14ac:dyDescent="0.3">
      <c r="A112" s="88" t="str">
        <v/>
      </c>
      <c r="B112" s="88" t="str">
        <v/>
      </c>
      <c r="C112" s="88" t="str">
        <v/>
      </c>
      <c r="D112" s="89"/>
      <c r="E112" s="89" t="str">
        <f>IF($D112="", "",
    IFERROR(VLOOKUP($D112, PlayersData!$B$1:$K$51, 2, 0),
            IFERROR(VLOOKUP($D112, RegularWars!$A$1:$E$51, 2, 0),
                    IFERROR(VLOOKUP($D112, RaidWeekendData!$A$1:$D$61, 2, 0), ""))))</f>
        <v/>
      </c>
      <c r="F112" s="89" t="str">
        <f>IF($D112="", "",
    IFERROR(VLOOKUP($D112, PlayersData!$B$1:$K$51, 3, 0),
            IFERROR(VLOOKUP($D112, RegularWars!$A$1:$E$51, 4, 0),
                    IFERROR(VLOOKUP($D112, RaidWeekendData!$A$1:$D$61, 3, 0), ""))))</f>
        <v/>
      </c>
      <c r="G112" s="89" t="str">
        <f>IF($D112="","",
IFERROR(VLOOKUP($D112,PlayersData!$B$1:$K$51,4,0),
IFERROR(VLOOKUP($D112,RegularWars!$A$1:$E$51,3,0),"")))</f>
        <v/>
      </c>
      <c r="H112" s="90" t="str">
        <f>IF($D112="","",IF(
ISNUMBER(MATCH($D112,PlayersData!$B112:$B161,0)),"Active",
IFERROR(VLOOKUP($D112,RaidWeekendData!$A$1:$D$61,4,0),
IFERROR(VLOOKUP($D112,RegularWars!$A$1:$E$51,5,0),"")
)))</f>
        <v/>
      </c>
      <c r="I112" s="94" t="str">
        <f>IF($D112="", "", IFERROR(VLOOKUP($D112, RegularWars!$A$1:$H$51, 6, FALSE), ""))</f>
        <v/>
      </c>
      <c r="J112" s="94" t="str">
        <f>IF($D112="", "", IFERROR(VLOOKUP($D112, RegularWars!$A$1:$H$51, 7, FALSE), ""))</f>
        <v/>
      </c>
      <c r="K112" s="94" t="str">
        <f>IF($D112="", "", IFERROR(VLOOKUP($D112, RegularWars!$A$1:$H$51, 8, FALSE), ""))</f>
        <v/>
      </c>
      <c r="L112" s="98">
        <f t="shared" si="5"/>
        <v>0</v>
      </c>
      <c r="M112" s="94" t="str">
        <f>IF($D112="", "", IFERROR(VLOOKUP($D112, RaidWeekendData!$A$1:$E$51, 5, FALSE), ""))</f>
        <v/>
      </c>
      <c r="N112" s="98">
        <f t="shared" si="6"/>
        <v>0</v>
      </c>
      <c r="O112" s="94" t="str">
        <f>IF($D112="", "", IFERROR(VLOOKUP($D112, PlayersData!$B$1:$K$51, 10, FALSE), ""))</f>
        <v/>
      </c>
      <c r="P112" s="98">
        <f t="shared" si="7"/>
        <v>0</v>
      </c>
      <c r="Q112" s="99">
        <f t="shared" si="8"/>
        <v>0</v>
      </c>
      <c r="R112" s="99" t="str">
        <f>IF($D112="", "0", IFERROR(VLOOKUP($D112, CWL!$A$1:$BG$51, 59, FALSE), "0"))</f>
        <v>0</v>
      </c>
      <c r="S112" s="113">
        <f t="shared" si="9"/>
        <v>0</v>
      </c>
      <c r="T112" s="114" t="str">
        <f>IF($S112=0, "", _xlfn.RANK.EQ($S112, $S$2:$S$200, 0) + COUNTIF($S$2:$S112, $S112) - 1)</f>
        <v/>
      </c>
      <c r="U112" s="97"/>
      <c r="V112" s="97"/>
      <c r="W112" s="97"/>
      <c r="X112" s="100"/>
      <c r="Y112" s="100"/>
      <c r="Z112" s="100"/>
      <c r="AA112" s="100"/>
      <c r="AB112" s="100"/>
      <c r="AC112" s="97"/>
      <c r="AD112" s="97"/>
      <c r="AE112" s="97"/>
    </row>
    <row r="113" spans="1:31" x14ac:dyDescent="0.3">
      <c r="A113" s="88" t="str">
        <v/>
      </c>
      <c r="B113" s="88" t="str">
        <v/>
      </c>
      <c r="C113" s="88" t="str">
        <v/>
      </c>
      <c r="D113" s="89"/>
      <c r="E113" s="89" t="str">
        <f>IF($D113="", "",
    IFERROR(VLOOKUP($D113, PlayersData!$B$1:$K$51, 2, 0),
            IFERROR(VLOOKUP($D113, RegularWars!$A$1:$E$51, 2, 0),
                    IFERROR(VLOOKUP($D113, RaidWeekendData!$A$1:$D$61, 2, 0), ""))))</f>
        <v/>
      </c>
      <c r="F113" s="89" t="str">
        <f>IF($D113="", "",
    IFERROR(VLOOKUP($D113, PlayersData!$B$1:$K$51, 3, 0),
            IFERROR(VLOOKUP($D113, RegularWars!$A$1:$E$51, 4, 0),
                    IFERROR(VLOOKUP($D113, RaidWeekendData!$A$1:$D$61, 3, 0), ""))))</f>
        <v/>
      </c>
      <c r="G113" s="89" t="str">
        <f>IF($D113="","",
IFERROR(VLOOKUP($D113,PlayersData!$B$1:$K$51,4,0),
IFERROR(VLOOKUP($D113,RegularWars!$A$1:$E$51,3,0),"")))</f>
        <v/>
      </c>
      <c r="H113" s="90" t="str">
        <f>IF($D113="","",IF(
ISNUMBER(MATCH($D113,PlayersData!$B113:$B162,0)),"Active",
IFERROR(VLOOKUP($D113,RaidWeekendData!$A$1:$D$61,4,0),
IFERROR(VLOOKUP($D113,RegularWars!$A$1:$E$51,5,0),"")
)))</f>
        <v/>
      </c>
      <c r="I113" s="94" t="str">
        <f>IF($D113="", "", IFERROR(VLOOKUP($D113, RegularWars!$A$1:$H$51, 6, FALSE), ""))</f>
        <v/>
      </c>
      <c r="J113" s="94" t="str">
        <f>IF($D113="", "", IFERROR(VLOOKUP($D113, RegularWars!$A$1:$H$51, 7, FALSE), ""))</f>
        <v/>
      </c>
      <c r="K113" s="94" t="str">
        <f>IF($D113="", "", IFERROR(VLOOKUP($D113, RegularWars!$A$1:$H$51, 8, FALSE), ""))</f>
        <v/>
      </c>
      <c r="L113" s="98">
        <f t="shared" si="5"/>
        <v>0</v>
      </c>
      <c r="M113" s="94" t="str">
        <f>IF($D113="", "", IFERROR(VLOOKUP($D113, RaidWeekendData!$A$1:$E$51, 5, FALSE), ""))</f>
        <v/>
      </c>
      <c r="N113" s="98">
        <f t="shared" si="6"/>
        <v>0</v>
      </c>
      <c r="O113" s="94" t="str">
        <f>IF($D113="", "", IFERROR(VLOOKUP($D113, PlayersData!$B$1:$K$51, 10, FALSE), ""))</f>
        <v/>
      </c>
      <c r="P113" s="98">
        <f t="shared" si="7"/>
        <v>0</v>
      </c>
      <c r="Q113" s="99">
        <f t="shared" si="8"/>
        <v>0</v>
      </c>
      <c r="R113" s="99" t="str">
        <f>IF($D113="", "0", IFERROR(VLOOKUP($D113, CWL!$A$1:$BG$51, 59, FALSE), "0"))</f>
        <v>0</v>
      </c>
      <c r="S113" s="113">
        <f t="shared" si="9"/>
        <v>0</v>
      </c>
      <c r="T113" s="114" t="str">
        <f>IF($S113=0, "", _xlfn.RANK.EQ($S113, $S$2:$S$200, 0) + COUNTIF($S$2:$S113, $S113) - 1)</f>
        <v/>
      </c>
      <c r="U113" s="97"/>
      <c r="V113" s="97"/>
      <c r="W113" s="97"/>
      <c r="X113" s="100"/>
      <c r="Y113" s="100"/>
      <c r="Z113" s="100"/>
      <c r="AA113" s="100"/>
      <c r="AB113" s="100"/>
      <c r="AC113" s="97"/>
      <c r="AD113" s="97"/>
      <c r="AE113" s="97"/>
    </row>
    <row r="114" spans="1:31" x14ac:dyDescent="0.3">
      <c r="A114" s="88" t="str">
        <v/>
      </c>
      <c r="B114" s="88" t="str">
        <v/>
      </c>
      <c r="C114" s="88" t="str">
        <v/>
      </c>
      <c r="D114" s="89"/>
      <c r="E114" s="89" t="str">
        <f>IF($D114="", "",
    IFERROR(VLOOKUP($D114, PlayersData!$B$1:$K$51, 2, 0),
            IFERROR(VLOOKUP($D114, RegularWars!$A$1:$E$51, 2, 0),
                    IFERROR(VLOOKUP($D114, RaidWeekendData!$A$1:$D$61, 2, 0), ""))))</f>
        <v/>
      </c>
      <c r="F114" s="89" t="str">
        <f>IF($D114="", "",
    IFERROR(VLOOKUP($D114, PlayersData!$B$1:$K$51, 3, 0),
            IFERROR(VLOOKUP($D114, RegularWars!$A$1:$E$51, 4, 0),
                    IFERROR(VLOOKUP($D114, RaidWeekendData!$A$1:$D$61, 3, 0), ""))))</f>
        <v/>
      </c>
      <c r="G114" s="89" t="str">
        <f>IF($D114="","",
IFERROR(VLOOKUP($D114,PlayersData!$B$1:$K$51,4,0),
IFERROR(VLOOKUP($D114,RegularWars!$A$1:$E$51,3,0),"")))</f>
        <v/>
      </c>
      <c r="H114" s="90" t="str">
        <f>IF($D114="","",IF(
ISNUMBER(MATCH($D114,PlayersData!$B114:$B163,0)),"Active",
IFERROR(VLOOKUP($D114,RaidWeekendData!$A$1:$D$61,4,0),
IFERROR(VLOOKUP($D114,RegularWars!$A$1:$E$51,5,0),"")
)))</f>
        <v/>
      </c>
      <c r="I114" s="94" t="str">
        <f>IF($D114="", "", IFERROR(VLOOKUP($D114, RegularWars!$A$1:$H$51, 6, FALSE), ""))</f>
        <v/>
      </c>
      <c r="J114" s="94" t="str">
        <f>IF($D114="", "", IFERROR(VLOOKUP($D114, RegularWars!$A$1:$H$51, 7, FALSE), ""))</f>
        <v/>
      </c>
      <c r="K114" s="94" t="str">
        <f>IF($D114="", "", IFERROR(VLOOKUP($D114, RegularWars!$A$1:$H$51, 8, FALSE), ""))</f>
        <v/>
      </c>
      <c r="L114" s="98">
        <f t="shared" si="5"/>
        <v>0</v>
      </c>
      <c r="M114" s="94" t="str">
        <f>IF($D114="", "", IFERROR(VLOOKUP($D114, RaidWeekendData!$A$1:$E$51, 5, FALSE), ""))</f>
        <v/>
      </c>
      <c r="N114" s="98">
        <f t="shared" si="6"/>
        <v>0</v>
      </c>
      <c r="O114" s="94" t="str">
        <f>IF($D114="", "", IFERROR(VLOOKUP($D114, PlayersData!$B$1:$K$51, 10, FALSE), ""))</f>
        <v/>
      </c>
      <c r="P114" s="98">
        <f t="shared" si="7"/>
        <v>0</v>
      </c>
      <c r="Q114" s="99">
        <f t="shared" si="8"/>
        <v>0</v>
      </c>
      <c r="R114" s="99" t="str">
        <f>IF($D114="", "0", IFERROR(VLOOKUP($D114, CWL!$A$1:$BG$51, 59, FALSE), "0"))</f>
        <v>0</v>
      </c>
      <c r="S114" s="113">
        <f t="shared" si="9"/>
        <v>0</v>
      </c>
      <c r="T114" s="114" t="str">
        <f>IF($S114=0, "", _xlfn.RANK.EQ($S114, $S$2:$S$200, 0) + COUNTIF($S$2:$S114, $S114) - 1)</f>
        <v/>
      </c>
      <c r="U114" s="97"/>
      <c r="V114" s="97"/>
      <c r="W114" s="97"/>
      <c r="X114" s="100"/>
      <c r="Y114" s="100"/>
      <c r="Z114" s="100"/>
      <c r="AA114" s="100"/>
      <c r="AB114" s="100"/>
      <c r="AC114" s="97"/>
      <c r="AD114" s="97"/>
      <c r="AE114" s="97"/>
    </row>
    <row r="115" spans="1:31" x14ac:dyDescent="0.3">
      <c r="A115" s="88" t="str">
        <v/>
      </c>
      <c r="B115" s="88" t="str">
        <v/>
      </c>
      <c r="C115" s="88" t="str">
        <v/>
      </c>
      <c r="D115" s="89"/>
      <c r="E115" s="89" t="str">
        <f>IF($D115="", "",
    IFERROR(VLOOKUP($D115, PlayersData!$B$1:$K$51, 2, 0),
            IFERROR(VLOOKUP($D115, RegularWars!$A$1:$E$51, 2, 0),
                    IFERROR(VLOOKUP($D115, RaidWeekendData!$A$1:$D$61, 2, 0), ""))))</f>
        <v/>
      </c>
      <c r="F115" s="89" t="str">
        <f>IF($D115="", "",
    IFERROR(VLOOKUP($D115, PlayersData!$B$1:$K$51, 3, 0),
            IFERROR(VLOOKUP($D115, RegularWars!$A$1:$E$51, 4, 0),
                    IFERROR(VLOOKUP($D115, RaidWeekendData!$A$1:$D$61, 3, 0), ""))))</f>
        <v/>
      </c>
      <c r="G115" s="89" t="str">
        <f>IF($D115="","",
IFERROR(VLOOKUP($D115,PlayersData!$B$1:$K$51,4,0),
IFERROR(VLOOKUP($D115,RegularWars!$A$1:$E$51,3,0),"")))</f>
        <v/>
      </c>
      <c r="H115" s="90" t="str">
        <f>IF($D115="","",IF(
ISNUMBER(MATCH($D115,PlayersData!$B115:$B164,0)),"Active",
IFERROR(VLOOKUP($D115,RaidWeekendData!$A$1:$D$61,4,0),
IFERROR(VLOOKUP($D115,RegularWars!$A$1:$E$51,5,0),"")
)))</f>
        <v/>
      </c>
      <c r="I115" s="94" t="str">
        <f>IF($D115="", "", IFERROR(VLOOKUP($D115, RegularWars!$A$1:$H$51, 6, FALSE), ""))</f>
        <v/>
      </c>
      <c r="J115" s="94" t="str">
        <f>IF($D115="", "", IFERROR(VLOOKUP($D115, RegularWars!$A$1:$H$51, 7, FALSE), ""))</f>
        <v/>
      </c>
      <c r="K115" s="94" t="str">
        <f>IF($D115="", "", IFERROR(VLOOKUP($D115, RegularWars!$A$1:$H$51, 8, FALSE), ""))</f>
        <v/>
      </c>
      <c r="L115" s="98">
        <f t="shared" si="5"/>
        <v>0</v>
      </c>
      <c r="M115" s="94" t="str">
        <f>IF($D115="", "", IFERROR(VLOOKUP($D115, RaidWeekendData!$A$1:$E$51, 5, FALSE), ""))</f>
        <v/>
      </c>
      <c r="N115" s="98">
        <f t="shared" si="6"/>
        <v>0</v>
      </c>
      <c r="O115" s="94" t="str">
        <f>IF($D115="", "", IFERROR(VLOOKUP($D115, PlayersData!$B$1:$K$51, 10, FALSE), ""))</f>
        <v/>
      </c>
      <c r="P115" s="98">
        <f t="shared" si="7"/>
        <v>0</v>
      </c>
      <c r="Q115" s="99">
        <f t="shared" si="8"/>
        <v>0</v>
      </c>
      <c r="R115" s="99" t="str">
        <f>IF($D115="", "0", IFERROR(VLOOKUP($D115, CWL!$A$1:$BG$51, 59, FALSE), "0"))</f>
        <v>0</v>
      </c>
      <c r="S115" s="113">
        <f t="shared" si="9"/>
        <v>0</v>
      </c>
      <c r="T115" s="114" t="str">
        <f>IF($S115=0, "", _xlfn.RANK.EQ($S115, $S$2:$S$200, 0) + COUNTIF($S$2:$S115, $S115) - 1)</f>
        <v/>
      </c>
      <c r="U115" s="97"/>
      <c r="V115" s="97"/>
      <c r="W115" s="97"/>
      <c r="X115" s="100"/>
      <c r="Y115" s="100"/>
      <c r="Z115" s="100"/>
      <c r="AA115" s="100"/>
      <c r="AB115" s="100"/>
      <c r="AC115" s="97"/>
      <c r="AD115" s="97"/>
      <c r="AE115" s="97"/>
    </row>
    <row r="116" spans="1:31" x14ac:dyDescent="0.3">
      <c r="A116" s="88" t="str">
        <v/>
      </c>
      <c r="B116" s="88" t="str">
        <v/>
      </c>
      <c r="C116" s="88" t="str">
        <v/>
      </c>
      <c r="D116" s="89"/>
      <c r="E116" s="89" t="str">
        <f>IF($D116="", "",
    IFERROR(VLOOKUP($D116, PlayersData!$B$1:$K$51, 2, 0),
            IFERROR(VLOOKUP($D116, RegularWars!$A$1:$E$51, 2, 0),
                    IFERROR(VLOOKUP($D116, RaidWeekendData!$A$1:$D$61, 2, 0), ""))))</f>
        <v/>
      </c>
      <c r="F116" s="89" t="str">
        <f>IF($D116="", "",
    IFERROR(VLOOKUP($D116, PlayersData!$B$1:$K$51, 3, 0),
            IFERROR(VLOOKUP($D116, RegularWars!$A$1:$E$51, 4, 0),
                    IFERROR(VLOOKUP($D116, RaidWeekendData!$A$1:$D$61, 3, 0), ""))))</f>
        <v/>
      </c>
      <c r="G116" s="89" t="str">
        <f>IF($D116="","",
IFERROR(VLOOKUP($D116,PlayersData!$B$1:$K$51,4,0),
IFERROR(VLOOKUP($D116,RegularWars!$A$1:$E$51,3,0),"")))</f>
        <v/>
      </c>
      <c r="H116" s="90" t="str">
        <f>IF($D116="","",IF(
ISNUMBER(MATCH($D116,PlayersData!$B116:$B165,0)),"Active",
IFERROR(VLOOKUP($D116,RaidWeekendData!$A$1:$D$61,4,0),
IFERROR(VLOOKUP($D116,RegularWars!$A$1:$E$51,5,0),"")
)))</f>
        <v/>
      </c>
      <c r="I116" s="94" t="str">
        <f>IF($D116="", "", IFERROR(VLOOKUP($D116, RegularWars!$A$1:$H$51, 6, FALSE), ""))</f>
        <v/>
      </c>
      <c r="J116" s="94" t="str">
        <f>IF($D116="", "", IFERROR(VLOOKUP($D116, RegularWars!$A$1:$H$51, 7, FALSE), ""))</f>
        <v/>
      </c>
      <c r="K116" s="94" t="str">
        <f>IF($D116="", "", IFERROR(VLOOKUP($D116, RegularWars!$A$1:$H$51, 8, FALSE), ""))</f>
        <v/>
      </c>
      <c r="L116" s="98">
        <f t="shared" si="5"/>
        <v>0</v>
      </c>
      <c r="M116" s="94" t="str">
        <f>IF($D116="", "", IFERROR(VLOOKUP($D116, RaidWeekendData!$A$1:$E$51, 5, FALSE), ""))</f>
        <v/>
      </c>
      <c r="N116" s="98">
        <f t="shared" si="6"/>
        <v>0</v>
      </c>
      <c r="O116" s="94" t="str">
        <f>IF($D116="", "", IFERROR(VLOOKUP($D116, PlayersData!$B$1:$K$51, 10, FALSE), ""))</f>
        <v/>
      </c>
      <c r="P116" s="98">
        <f t="shared" si="7"/>
        <v>0</v>
      </c>
      <c r="Q116" s="99">
        <f t="shared" si="8"/>
        <v>0</v>
      </c>
      <c r="R116" s="99" t="str">
        <f>IF($D116="", "0", IFERROR(VLOOKUP($D116, CWL!$A$1:$BG$51, 59, FALSE), "0"))</f>
        <v>0</v>
      </c>
      <c r="S116" s="113">
        <f t="shared" si="9"/>
        <v>0</v>
      </c>
      <c r="T116" s="114" t="str">
        <f>IF($S116=0, "", _xlfn.RANK.EQ($S116, $S$2:$S$200, 0) + COUNTIF($S$2:$S116, $S116) - 1)</f>
        <v/>
      </c>
      <c r="U116" s="97"/>
      <c r="V116" s="97"/>
      <c r="W116" s="97"/>
      <c r="X116" s="100"/>
      <c r="Y116" s="100"/>
      <c r="Z116" s="100"/>
      <c r="AA116" s="100"/>
      <c r="AB116" s="100"/>
      <c r="AC116" s="97"/>
      <c r="AD116" s="97"/>
      <c r="AE116" s="97"/>
    </row>
    <row r="117" spans="1:31" x14ac:dyDescent="0.3">
      <c r="A117" s="88" t="str">
        <v/>
      </c>
      <c r="B117" s="88" t="str">
        <v/>
      </c>
      <c r="C117" s="88" t="str">
        <v/>
      </c>
      <c r="D117" s="89"/>
      <c r="E117" s="89" t="str">
        <f>IF($D117="", "",
    IFERROR(VLOOKUP($D117, PlayersData!$B$1:$K$51, 2, 0),
            IFERROR(VLOOKUP($D117, RegularWars!$A$1:$E$51, 2, 0),
                    IFERROR(VLOOKUP($D117, RaidWeekendData!$A$1:$D$61, 2, 0), ""))))</f>
        <v/>
      </c>
      <c r="F117" s="89" t="str">
        <f>IF($D117="", "",
    IFERROR(VLOOKUP($D117, PlayersData!$B$1:$K$51, 3, 0),
            IFERROR(VLOOKUP($D117, RegularWars!$A$1:$E$51, 4, 0),
                    IFERROR(VLOOKUP($D117, RaidWeekendData!$A$1:$D$61, 3, 0), ""))))</f>
        <v/>
      </c>
      <c r="G117" s="89" t="str">
        <f>IF($D117="","",
IFERROR(VLOOKUP($D117,PlayersData!$B$1:$K$51,4,0),
IFERROR(VLOOKUP($D117,RegularWars!$A$1:$E$51,3,0),"")))</f>
        <v/>
      </c>
      <c r="H117" s="90" t="str">
        <f>IF($D117="","",IF(
ISNUMBER(MATCH($D117,PlayersData!$B117:$B166,0)),"Active",
IFERROR(VLOOKUP($D117,RaidWeekendData!$A$1:$D$61,4,0),
IFERROR(VLOOKUP($D117,RegularWars!$A$1:$E$51,5,0),"")
)))</f>
        <v/>
      </c>
      <c r="I117" s="94" t="str">
        <f>IF($D117="", "", IFERROR(VLOOKUP($D117, RegularWars!$A$1:$H$51, 6, FALSE), ""))</f>
        <v/>
      </c>
      <c r="J117" s="94" t="str">
        <f>IF($D117="", "", IFERROR(VLOOKUP($D117, RegularWars!$A$1:$H$51, 7, FALSE), ""))</f>
        <v/>
      </c>
      <c r="K117" s="94" t="str">
        <f>IF($D117="", "", IFERROR(VLOOKUP($D117, RegularWars!$A$1:$H$51, 8, FALSE), ""))</f>
        <v/>
      </c>
      <c r="L117" s="98">
        <f t="shared" si="5"/>
        <v>0</v>
      </c>
      <c r="M117" s="94" t="str">
        <f>IF($D117="", "", IFERROR(VLOOKUP($D117, RaidWeekendData!$A$1:$E$51, 5, FALSE), ""))</f>
        <v/>
      </c>
      <c r="N117" s="98">
        <f t="shared" si="6"/>
        <v>0</v>
      </c>
      <c r="O117" s="94" t="str">
        <f>IF($D117="", "", IFERROR(VLOOKUP($D117, PlayersData!$B$1:$K$51, 10, FALSE), ""))</f>
        <v/>
      </c>
      <c r="P117" s="98">
        <f t="shared" si="7"/>
        <v>0</v>
      </c>
      <c r="Q117" s="99">
        <f t="shared" si="8"/>
        <v>0</v>
      </c>
      <c r="R117" s="99" t="str">
        <f>IF($D117="", "0", IFERROR(VLOOKUP($D117, CWL!$A$1:$BG$51, 59, FALSE), "0"))</f>
        <v>0</v>
      </c>
      <c r="S117" s="113">
        <f t="shared" si="9"/>
        <v>0</v>
      </c>
      <c r="T117" s="114" t="str">
        <f>IF($S117=0, "", _xlfn.RANK.EQ($S117, $S$2:$S$200, 0) + COUNTIF($S$2:$S117, $S117) - 1)</f>
        <v/>
      </c>
      <c r="U117" s="97"/>
      <c r="V117" s="97"/>
      <c r="W117" s="97"/>
      <c r="X117" s="100"/>
      <c r="Y117" s="100"/>
      <c r="Z117" s="100"/>
      <c r="AA117" s="100"/>
      <c r="AB117" s="100"/>
      <c r="AC117" s="97"/>
      <c r="AD117" s="97"/>
      <c r="AE117" s="97"/>
    </row>
    <row r="118" spans="1:31" x14ac:dyDescent="0.3">
      <c r="A118" s="88" t="str">
        <v/>
      </c>
      <c r="B118" s="88" t="str">
        <v/>
      </c>
      <c r="C118" s="88" t="str">
        <v/>
      </c>
      <c r="D118" s="89"/>
      <c r="E118" s="89" t="str">
        <f>IF($D118="", "",
    IFERROR(VLOOKUP($D118, PlayersData!$B$1:$K$51, 2, 0),
            IFERROR(VLOOKUP($D118, RegularWars!$A$1:$E$51, 2, 0),
                    IFERROR(VLOOKUP($D118, RaidWeekendData!$A$1:$D$61, 2, 0), ""))))</f>
        <v/>
      </c>
      <c r="F118" s="89" t="str">
        <f>IF($D118="", "",
    IFERROR(VLOOKUP($D118, PlayersData!$B$1:$K$51, 3, 0),
            IFERROR(VLOOKUP($D118, RegularWars!$A$1:$E$51, 4, 0),
                    IFERROR(VLOOKUP($D118, RaidWeekendData!$A$1:$D$61, 3, 0), ""))))</f>
        <v/>
      </c>
      <c r="G118" s="89" t="str">
        <f>IF($D118="","",
IFERROR(VLOOKUP($D118,PlayersData!$B$1:$K$51,4,0),
IFERROR(VLOOKUP($D118,RegularWars!$A$1:$E$51,3,0),"")))</f>
        <v/>
      </c>
      <c r="H118" s="90" t="str">
        <f>IF($D118="","",IF(
ISNUMBER(MATCH($D118,PlayersData!$B118:$B167,0)),"Active",
IFERROR(VLOOKUP($D118,RaidWeekendData!$A$1:$D$61,4,0),
IFERROR(VLOOKUP($D118,RegularWars!$A$1:$E$51,5,0),"")
)))</f>
        <v/>
      </c>
      <c r="I118" s="94" t="str">
        <f>IF($D118="", "", IFERROR(VLOOKUP($D118, RegularWars!$A$1:$H$51, 6, FALSE), ""))</f>
        <v/>
      </c>
      <c r="J118" s="94" t="str">
        <f>IF($D118="", "", IFERROR(VLOOKUP($D118, RegularWars!$A$1:$H$51, 7, FALSE), ""))</f>
        <v/>
      </c>
      <c r="K118" s="94" t="str">
        <f>IF($D118="", "", IFERROR(VLOOKUP($D118, RegularWars!$A$1:$H$51, 8, FALSE), ""))</f>
        <v/>
      </c>
      <c r="L118" s="98">
        <f t="shared" si="5"/>
        <v>0</v>
      </c>
      <c r="M118" s="94" t="str">
        <f>IF($D118="", "", IFERROR(VLOOKUP($D118, RaidWeekendData!$A$1:$E$51, 5, FALSE), ""))</f>
        <v/>
      </c>
      <c r="N118" s="98">
        <f t="shared" si="6"/>
        <v>0</v>
      </c>
      <c r="O118" s="94" t="str">
        <f>IF($D118="", "", IFERROR(VLOOKUP($D118, PlayersData!$B$1:$K$51, 10, FALSE), ""))</f>
        <v/>
      </c>
      <c r="P118" s="98">
        <f t="shared" si="7"/>
        <v>0</v>
      </c>
      <c r="Q118" s="99">
        <f t="shared" si="8"/>
        <v>0</v>
      </c>
      <c r="R118" s="99" t="str">
        <f>IF($D118="", "0", IFERROR(VLOOKUP($D118, CWL!$A$1:$BG$51, 59, FALSE), "0"))</f>
        <v>0</v>
      </c>
      <c r="S118" s="113">
        <f t="shared" si="9"/>
        <v>0</v>
      </c>
      <c r="T118" s="114" t="str">
        <f>IF($S118=0, "", _xlfn.RANK.EQ($S118, $S$2:$S$200, 0) + COUNTIF($S$2:$S118, $S118) - 1)</f>
        <v/>
      </c>
      <c r="U118" s="97"/>
      <c r="V118" s="97"/>
      <c r="W118" s="97"/>
      <c r="X118" s="100"/>
      <c r="Y118" s="100"/>
      <c r="Z118" s="100"/>
      <c r="AA118" s="100"/>
      <c r="AB118" s="100"/>
      <c r="AC118" s="97"/>
      <c r="AD118" s="97"/>
      <c r="AE118" s="97"/>
    </row>
    <row r="119" spans="1:31" x14ac:dyDescent="0.3">
      <c r="A119" s="88" t="str">
        <v/>
      </c>
      <c r="B119" s="88" t="str">
        <v/>
      </c>
      <c r="C119" s="88" t="str">
        <v/>
      </c>
      <c r="D119" s="89"/>
      <c r="E119" s="89" t="str">
        <f>IF($D119="", "",
    IFERROR(VLOOKUP($D119, PlayersData!$B$1:$K$51, 2, 0),
            IFERROR(VLOOKUP($D119, RegularWars!$A$1:$E$51, 2, 0),
                    IFERROR(VLOOKUP($D119, RaidWeekendData!$A$1:$D$61, 2, 0), ""))))</f>
        <v/>
      </c>
      <c r="F119" s="89" t="str">
        <f>IF($D119="", "",
    IFERROR(VLOOKUP($D119, PlayersData!$B$1:$K$51, 3, 0),
            IFERROR(VLOOKUP($D119, RegularWars!$A$1:$E$51, 4, 0),
                    IFERROR(VLOOKUP($D119, RaidWeekendData!$A$1:$D$61, 3, 0), ""))))</f>
        <v/>
      </c>
      <c r="G119" s="89" t="str">
        <f>IF($D119="","",
IFERROR(VLOOKUP($D119,PlayersData!$B$1:$K$51,4,0),
IFERROR(VLOOKUP($D119,RegularWars!$A$1:$E$51,3,0),"")))</f>
        <v/>
      </c>
      <c r="H119" s="90" t="str">
        <f>IF($D119="","",IF(
ISNUMBER(MATCH($D119,PlayersData!$B119:$B168,0)),"Active",
IFERROR(VLOOKUP($D119,RaidWeekendData!$A$1:$D$61,4,0),
IFERROR(VLOOKUP($D119,RegularWars!$A$1:$E$51,5,0),"")
)))</f>
        <v/>
      </c>
      <c r="I119" s="94" t="str">
        <f>IF($D119="", "", IFERROR(VLOOKUP($D119, RegularWars!$A$1:$H$51, 6, FALSE), ""))</f>
        <v/>
      </c>
      <c r="J119" s="94" t="str">
        <f>IF($D119="", "", IFERROR(VLOOKUP($D119, RegularWars!$A$1:$H$51, 7, FALSE), ""))</f>
        <v/>
      </c>
      <c r="K119" s="94" t="str">
        <f>IF($D119="", "", IFERROR(VLOOKUP($D119, RegularWars!$A$1:$H$51, 8, FALSE), ""))</f>
        <v/>
      </c>
      <c r="L119" s="98">
        <f t="shared" si="5"/>
        <v>0</v>
      </c>
      <c r="M119" s="94" t="str">
        <f>IF($D119="", "", IFERROR(VLOOKUP($D119, RaidWeekendData!$A$1:$E$51, 5, FALSE), ""))</f>
        <v/>
      </c>
      <c r="N119" s="98">
        <f t="shared" si="6"/>
        <v>0</v>
      </c>
      <c r="O119" s="94" t="str">
        <f>IF($D119="", "", IFERROR(VLOOKUP($D119, PlayersData!$B$1:$K$51, 10, FALSE), ""))</f>
        <v/>
      </c>
      <c r="P119" s="98">
        <f t="shared" si="7"/>
        <v>0</v>
      </c>
      <c r="Q119" s="99">
        <f t="shared" si="8"/>
        <v>0</v>
      </c>
      <c r="R119" s="99" t="str">
        <f>IF($D119="", "0", IFERROR(VLOOKUP($D119, CWL!$A$1:$BG$51, 59, FALSE), "0"))</f>
        <v>0</v>
      </c>
      <c r="S119" s="113">
        <f t="shared" si="9"/>
        <v>0</v>
      </c>
      <c r="T119" s="114" t="str">
        <f>IF($S119=0, "", _xlfn.RANK.EQ($S119, $S$2:$S$200, 0) + COUNTIF($S$2:$S119, $S119) - 1)</f>
        <v/>
      </c>
      <c r="U119" s="97"/>
      <c r="V119" s="97"/>
      <c r="W119" s="97"/>
      <c r="X119" s="100"/>
      <c r="Y119" s="100"/>
      <c r="Z119" s="100"/>
      <c r="AA119" s="100"/>
      <c r="AB119" s="100"/>
      <c r="AC119" s="97"/>
      <c r="AD119" s="97"/>
      <c r="AE119" s="97"/>
    </row>
    <row r="120" spans="1:31" x14ac:dyDescent="0.3">
      <c r="A120" s="88" t="str">
        <v/>
      </c>
      <c r="B120" s="88" t="str">
        <v/>
      </c>
      <c r="C120" s="88" t="str">
        <v/>
      </c>
      <c r="D120" s="89"/>
      <c r="E120" s="89" t="str">
        <f>IF($D120="", "",
    IFERROR(VLOOKUP($D120, PlayersData!$B$1:$K$51, 2, 0),
            IFERROR(VLOOKUP($D120, RegularWars!$A$1:$E$51, 2, 0),
                    IFERROR(VLOOKUP($D120, RaidWeekendData!$A$1:$D$61, 2, 0), ""))))</f>
        <v/>
      </c>
      <c r="F120" s="89" t="str">
        <f>IF($D120="", "",
    IFERROR(VLOOKUP($D120, PlayersData!$B$1:$K$51, 3, 0),
            IFERROR(VLOOKUP($D120, RegularWars!$A$1:$E$51, 4, 0),
                    IFERROR(VLOOKUP($D120, RaidWeekendData!$A$1:$D$61, 3, 0), ""))))</f>
        <v/>
      </c>
      <c r="G120" s="89" t="str">
        <f>IF($D120="","",
IFERROR(VLOOKUP($D120,PlayersData!$B$1:$K$51,4,0),
IFERROR(VLOOKUP($D120,RegularWars!$A$1:$E$51,3,0),"")))</f>
        <v/>
      </c>
      <c r="H120" s="90" t="str">
        <f>IF($D120="","",IF(
ISNUMBER(MATCH($D120,PlayersData!$B120:$B169,0)),"Active",
IFERROR(VLOOKUP($D120,RaidWeekendData!$A$1:$D$61,4,0),
IFERROR(VLOOKUP($D120,RegularWars!$A$1:$E$51,5,0),"")
)))</f>
        <v/>
      </c>
      <c r="I120" s="94" t="str">
        <f>IF($D120="", "", IFERROR(VLOOKUP($D120, RegularWars!$A$1:$H$51, 6, FALSE), ""))</f>
        <v/>
      </c>
      <c r="J120" s="94" t="str">
        <f>IF($D120="", "", IFERROR(VLOOKUP($D120, RegularWars!$A$1:$H$51, 7, FALSE), ""))</f>
        <v/>
      </c>
      <c r="K120" s="94" t="str">
        <f>IF($D120="", "", IFERROR(VLOOKUP($D120, RegularWars!$A$1:$H$51, 8, FALSE), ""))</f>
        <v/>
      </c>
      <c r="L120" s="98">
        <f t="shared" si="5"/>
        <v>0</v>
      </c>
      <c r="M120" s="94" t="str">
        <f>IF($D120="", "", IFERROR(VLOOKUP($D120, RaidWeekendData!$A$1:$E$51, 5, FALSE), ""))</f>
        <v/>
      </c>
      <c r="N120" s="98">
        <f t="shared" si="6"/>
        <v>0</v>
      </c>
      <c r="O120" s="94" t="str">
        <f>IF($D120="", "", IFERROR(VLOOKUP($D120, PlayersData!$B$1:$K$51, 10, FALSE), ""))</f>
        <v/>
      </c>
      <c r="P120" s="98">
        <f t="shared" si="7"/>
        <v>0</v>
      </c>
      <c r="Q120" s="99">
        <f t="shared" si="8"/>
        <v>0</v>
      </c>
      <c r="R120" s="99" t="str">
        <f>IF($D120="", "0", IFERROR(VLOOKUP($D120, CWL!$A$1:$BG$51, 59, FALSE), "0"))</f>
        <v>0</v>
      </c>
      <c r="S120" s="113">
        <f t="shared" si="9"/>
        <v>0</v>
      </c>
      <c r="T120" s="114" t="str">
        <f>IF($S120=0, "", _xlfn.RANK.EQ($S120, $S$2:$S$200, 0) + COUNTIF($S$2:$S120, $S120) - 1)</f>
        <v/>
      </c>
      <c r="U120" s="97"/>
      <c r="V120" s="97"/>
      <c r="W120" s="97"/>
      <c r="X120" s="100"/>
      <c r="Y120" s="100"/>
      <c r="Z120" s="100"/>
      <c r="AA120" s="100"/>
      <c r="AB120" s="100"/>
      <c r="AC120" s="97"/>
      <c r="AD120" s="97"/>
      <c r="AE120" s="97"/>
    </row>
    <row r="121" spans="1:31" x14ac:dyDescent="0.3">
      <c r="A121" s="88" t="str">
        <v/>
      </c>
      <c r="B121" s="88" t="str">
        <v/>
      </c>
      <c r="C121" s="88" t="str">
        <v/>
      </c>
      <c r="D121" s="89"/>
      <c r="E121" s="89" t="str">
        <f>IF($D121="", "",
    IFERROR(VLOOKUP($D121, PlayersData!$B$1:$K$51, 2, 0),
            IFERROR(VLOOKUP($D121, RegularWars!$A$1:$E$51, 2, 0),
                    IFERROR(VLOOKUP($D121, RaidWeekendData!$A$1:$D$61, 2, 0), ""))))</f>
        <v/>
      </c>
      <c r="F121" s="89" t="str">
        <f>IF($D121="", "",
    IFERROR(VLOOKUP($D121, PlayersData!$B$1:$K$51, 3, 0),
            IFERROR(VLOOKUP($D121, RegularWars!$A$1:$E$51, 4, 0),
                    IFERROR(VLOOKUP($D121, RaidWeekendData!$A$1:$D$61, 3, 0), ""))))</f>
        <v/>
      </c>
      <c r="G121" s="89" t="str">
        <f>IF($D121="","",
IFERROR(VLOOKUP($D121,PlayersData!$B$1:$K$51,4,0),
IFERROR(VLOOKUP($D121,RegularWars!$A$1:$E$51,3,0),"")))</f>
        <v/>
      </c>
      <c r="H121" s="90" t="str">
        <f>IF($D121="","",IF(
ISNUMBER(MATCH($D121,PlayersData!$B121:$B170,0)),"Active",
IFERROR(VLOOKUP($D121,RaidWeekendData!$A$1:$D$61,4,0),
IFERROR(VLOOKUP($D121,RegularWars!$A$1:$E$51,5,0),"")
)))</f>
        <v/>
      </c>
      <c r="I121" s="94" t="str">
        <f>IF($D121="", "", IFERROR(VLOOKUP($D121, RegularWars!$A$1:$H$51, 6, FALSE), ""))</f>
        <v/>
      </c>
      <c r="J121" s="94" t="str">
        <f>IF($D121="", "", IFERROR(VLOOKUP($D121, RegularWars!$A$1:$H$51, 7, FALSE), ""))</f>
        <v/>
      </c>
      <c r="K121" s="94" t="str">
        <f>IF($D121="", "", IFERROR(VLOOKUP($D121, RegularWars!$A$1:$H$51, 8, FALSE), ""))</f>
        <v/>
      </c>
      <c r="L121" s="98">
        <f t="shared" si="5"/>
        <v>0</v>
      </c>
      <c r="M121" s="94" t="str">
        <f>IF($D121="", "", IFERROR(VLOOKUP($D121, RaidWeekendData!$A$1:$E$51, 5, FALSE), ""))</f>
        <v/>
      </c>
      <c r="N121" s="98">
        <f t="shared" si="6"/>
        <v>0</v>
      </c>
      <c r="O121" s="94" t="str">
        <f>IF($D121="", "", IFERROR(VLOOKUP($D121, PlayersData!$B$1:$K$51, 10, FALSE), ""))</f>
        <v/>
      </c>
      <c r="P121" s="98">
        <f t="shared" si="7"/>
        <v>0</v>
      </c>
      <c r="Q121" s="99">
        <f t="shared" si="8"/>
        <v>0</v>
      </c>
      <c r="R121" s="99" t="str">
        <f>IF($D121="", "0", IFERROR(VLOOKUP($D121, CWL!$A$1:$BG$51, 59, FALSE), "0"))</f>
        <v>0</v>
      </c>
      <c r="S121" s="113">
        <f t="shared" si="9"/>
        <v>0</v>
      </c>
      <c r="T121" s="114" t="str">
        <f>IF($S121=0, "", _xlfn.RANK.EQ($S121, $S$2:$S$200, 0) + COUNTIF($S$2:$S121, $S121) - 1)</f>
        <v/>
      </c>
      <c r="U121" s="97"/>
      <c r="V121" s="97"/>
      <c r="W121" s="97"/>
      <c r="X121" s="100"/>
      <c r="Y121" s="100"/>
      <c r="Z121" s="100"/>
      <c r="AA121" s="100"/>
      <c r="AB121" s="100"/>
      <c r="AC121" s="97"/>
      <c r="AD121" s="97"/>
      <c r="AE121" s="97"/>
    </row>
    <row r="122" spans="1:31" x14ac:dyDescent="0.3">
      <c r="A122" s="88" t="str">
        <v/>
      </c>
      <c r="B122" s="88" t="str">
        <v/>
      </c>
      <c r="C122" s="88" t="str">
        <v/>
      </c>
      <c r="D122" s="89"/>
      <c r="E122" s="89" t="str">
        <f>IF($D122="", "",
    IFERROR(VLOOKUP($D122, PlayersData!$B$1:$K$51, 2, 0),
            IFERROR(VLOOKUP($D122, RegularWars!$A$1:$E$51, 2, 0),
                    IFERROR(VLOOKUP($D122, RaidWeekendData!$A$1:$D$61, 2, 0), ""))))</f>
        <v/>
      </c>
      <c r="F122" s="89" t="str">
        <f>IF($D122="", "",
    IFERROR(VLOOKUP($D122, PlayersData!$B$1:$K$51, 3, 0),
            IFERROR(VLOOKUP($D122, RegularWars!$A$1:$E$51, 4, 0),
                    IFERROR(VLOOKUP($D122, RaidWeekendData!$A$1:$D$61, 3, 0), ""))))</f>
        <v/>
      </c>
      <c r="G122" s="89" t="str">
        <f>IF($D122="","",
IFERROR(VLOOKUP($D122,PlayersData!$B$1:$K$51,4,0),
IFERROR(VLOOKUP($D122,RegularWars!$A$1:$E$51,3,0),"")))</f>
        <v/>
      </c>
      <c r="H122" s="90" t="str">
        <f>IF($D122="","",IF(
ISNUMBER(MATCH($D122,PlayersData!$B122:$B171,0)),"Active",
IFERROR(VLOOKUP($D122,RaidWeekendData!$A$1:$D$61,4,0),
IFERROR(VLOOKUP($D122,RegularWars!$A$1:$E$51,5,0),"")
)))</f>
        <v/>
      </c>
      <c r="I122" s="94" t="str">
        <f>IF($D122="", "", IFERROR(VLOOKUP($D122, RegularWars!$A$1:$H$51, 6, FALSE), ""))</f>
        <v/>
      </c>
      <c r="J122" s="94" t="str">
        <f>IF($D122="", "", IFERROR(VLOOKUP($D122, RegularWars!$A$1:$H$51, 7, FALSE), ""))</f>
        <v/>
      </c>
      <c r="K122" s="94" t="str">
        <f>IF($D122="", "", IFERROR(VLOOKUP($D122, RegularWars!$A$1:$H$51, 8, FALSE), ""))</f>
        <v/>
      </c>
      <c r="L122" s="98">
        <f t="shared" si="5"/>
        <v>0</v>
      </c>
      <c r="M122" s="94" t="str">
        <f>IF($D122="", "", IFERROR(VLOOKUP($D122, RaidWeekendData!$A$1:$E$51, 5, FALSE), ""))</f>
        <v/>
      </c>
      <c r="N122" s="98">
        <f t="shared" si="6"/>
        <v>0</v>
      </c>
      <c r="O122" s="94" t="str">
        <f>IF($D122="", "", IFERROR(VLOOKUP($D122, PlayersData!$B$1:$K$51, 10, FALSE), ""))</f>
        <v/>
      </c>
      <c r="P122" s="98">
        <f t="shared" si="7"/>
        <v>0</v>
      </c>
      <c r="Q122" s="99">
        <f t="shared" si="8"/>
        <v>0</v>
      </c>
      <c r="R122" s="99" t="str">
        <f>IF($D122="", "0", IFERROR(VLOOKUP($D122, CWL!$A$1:$BG$51, 59, FALSE), "0"))</f>
        <v>0</v>
      </c>
      <c r="S122" s="113">
        <f t="shared" si="9"/>
        <v>0</v>
      </c>
      <c r="T122" s="114" t="str">
        <f>IF($S122=0, "", _xlfn.RANK.EQ($S122, $S$2:$S$200, 0) + COUNTIF($S$2:$S122, $S122) - 1)</f>
        <v/>
      </c>
      <c r="U122" s="97"/>
      <c r="V122" s="97"/>
      <c r="W122" s="97"/>
      <c r="X122" s="100"/>
      <c r="Y122" s="100"/>
      <c r="Z122" s="100"/>
      <c r="AA122" s="100"/>
      <c r="AB122" s="100"/>
      <c r="AC122" s="97"/>
      <c r="AD122" s="97"/>
      <c r="AE122" s="97"/>
    </row>
    <row r="123" spans="1:31" x14ac:dyDescent="0.3">
      <c r="A123" s="88" t="str">
        <v/>
      </c>
      <c r="B123" s="88" t="str">
        <v/>
      </c>
      <c r="C123" s="88" t="str">
        <v/>
      </c>
      <c r="D123" s="89"/>
      <c r="E123" s="89" t="str">
        <f>IF($D123="", "",
    IFERROR(VLOOKUP($D123, PlayersData!$B$1:$K$51, 2, 0),
            IFERROR(VLOOKUP($D123, RegularWars!$A$1:$E$51, 2, 0),
                    IFERROR(VLOOKUP($D123, RaidWeekendData!$A$1:$D$61, 2, 0), ""))))</f>
        <v/>
      </c>
      <c r="F123" s="89" t="str">
        <f>IF($D123="", "",
    IFERROR(VLOOKUP($D123, PlayersData!$B$1:$K$51, 3, 0),
            IFERROR(VLOOKUP($D123, RegularWars!$A$1:$E$51, 4, 0),
                    IFERROR(VLOOKUP($D123, RaidWeekendData!$A$1:$D$61, 3, 0), ""))))</f>
        <v/>
      </c>
      <c r="G123" s="89" t="str">
        <f>IF($D123="","",
IFERROR(VLOOKUP($D123,PlayersData!$B$1:$K$51,4,0),
IFERROR(VLOOKUP($D123,RegularWars!$A$1:$E$51,3,0),"")))</f>
        <v/>
      </c>
      <c r="H123" s="90" t="str">
        <f>IF($D123="","",IF(
ISNUMBER(MATCH($D123,PlayersData!$B123:$B172,0)),"Active",
IFERROR(VLOOKUP($D123,RaidWeekendData!$A$1:$D$61,4,0),
IFERROR(VLOOKUP($D123,RegularWars!$A$1:$E$51,5,0),"")
)))</f>
        <v/>
      </c>
      <c r="I123" s="94" t="str">
        <f>IF($D123="", "", IFERROR(VLOOKUP($D123, RegularWars!$A$1:$H$51, 6, FALSE), ""))</f>
        <v/>
      </c>
      <c r="J123" s="94" t="str">
        <f>IF($D123="", "", IFERROR(VLOOKUP($D123, RegularWars!$A$1:$H$51, 7, FALSE), ""))</f>
        <v/>
      </c>
      <c r="K123" s="94" t="str">
        <f>IF($D123="", "", IFERROR(VLOOKUP($D123, RegularWars!$A$1:$H$51, 8, FALSE), ""))</f>
        <v/>
      </c>
      <c r="L123" s="98">
        <f t="shared" si="5"/>
        <v>0</v>
      </c>
      <c r="M123" s="94" t="str">
        <f>IF($D123="", "", IFERROR(VLOOKUP($D123, RaidWeekendData!$A$1:$E$51, 5, FALSE), ""))</f>
        <v/>
      </c>
      <c r="N123" s="98">
        <f t="shared" si="6"/>
        <v>0</v>
      </c>
      <c r="O123" s="94" t="str">
        <f>IF($D123="", "", IFERROR(VLOOKUP($D123, PlayersData!$B$1:$K$51, 10, FALSE), ""))</f>
        <v/>
      </c>
      <c r="P123" s="98">
        <f t="shared" si="7"/>
        <v>0</v>
      </c>
      <c r="Q123" s="99">
        <f t="shared" si="8"/>
        <v>0</v>
      </c>
      <c r="R123" s="99" t="str">
        <f>IF($D123="", "0", IFERROR(VLOOKUP($D123, CWL!$A$1:$BG$51, 59, FALSE), "0"))</f>
        <v>0</v>
      </c>
      <c r="S123" s="113">
        <f t="shared" si="9"/>
        <v>0</v>
      </c>
      <c r="T123" s="114" t="str">
        <f>IF($S123=0, "", _xlfn.RANK.EQ($S123, $S$2:$S$200, 0) + COUNTIF($S$2:$S123, $S123) - 1)</f>
        <v/>
      </c>
      <c r="U123" s="97"/>
      <c r="V123" s="97"/>
      <c r="W123" s="97"/>
      <c r="X123" s="100"/>
      <c r="Y123" s="100"/>
      <c r="Z123" s="100"/>
      <c r="AA123" s="100"/>
      <c r="AB123" s="100"/>
      <c r="AC123" s="97"/>
      <c r="AD123" s="97"/>
      <c r="AE123" s="97"/>
    </row>
    <row r="124" spans="1:31" x14ac:dyDescent="0.3">
      <c r="A124" s="88" t="str">
        <v/>
      </c>
      <c r="B124" s="88" t="str">
        <v/>
      </c>
      <c r="C124" s="88" t="str">
        <v/>
      </c>
      <c r="D124" s="89"/>
      <c r="E124" s="89" t="str">
        <f>IF($D124="", "",
    IFERROR(VLOOKUP($D124, PlayersData!$B$1:$K$51, 2, 0),
            IFERROR(VLOOKUP($D124, RegularWars!$A$1:$E$51, 2, 0),
                    IFERROR(VLOOKUP($D124, RaidWeekendData!$A$1:$D$61, 2, 0), ""))))</f>
        <v/>
      </c>
      <c r="F124" s="89" t="str">
        <f>IF($D124="", "",
    IFERROR(VLOOKUP($D124, PlayersData!$B$1:$K$51, 3, 0),
            IFERROR(VLOOKUP($D124, RegularWars!$A$1:$E$51, 4, 0),
                    IFERROR(VLOOKUP($D124, RaidWeekendData!$A$1:$D$61, 3, 0), ""))))</f>
        <v/>
      </c>
      <c r="G124" s="89" t="str">
        <f>IF($D124="","",
IFERROR(VLOOKUP($D124,PlayersData!$B$1:$K$51,4,0),
IFERROR(VLOOKUP($D124,RegularWars!$A$1:$E$51,3,0),"")))</f>
        <v/>
      </c>
      <c r="H124" s="90" t="str">
        <f>IF($D124="","",IF(
ISNUMBER(MATCH($D124,PlayersData!$B124:$B173,0)),"Active",
IFERROR(VLOOKUP($D124,RaidWeekendData!$A$1:$D$61,4,0),
IFERROR(VLOOKUP($D124,RegularWars!$A$1:$E$51,5,0),"")
)))</f>
        <v/>
      </c>
      <c r="I124" s="94" t="str">
        <f>IF($D124="", "", IFERROR(VLOOKUP($D124, RegularWars!$A$1:$H$51, 6, FALSE), ""))</f>
        <v/>
      </c>
      <c r="J124" s="94" t="str">
        <f>IF($D124="", "", IFERROR(VLOOKUP($D124, RegularWars!$A$1:$H$51, 7, FALSE), ""))</f>
        <v/>
      </c>
      <c r="K124" s="94" t="str">
        <f>IF($D124="", "", IFERROR(VLOOKUP($D124, RegularWars!$A$1:$H$51, 8, FALSE), ""))</f>
        <v/>
      </c>
      <c r="L124" s="98">
        <f t="shared" si="5"/>
        <v>0</v>
      </c>
      <c r="M124" s="94" t="str">
        <f>IF($D124="", "", IFERROR(VLOOKUP($D124, RaidWeekendData!$A$1:$E$51, 5, FALSE), ""))</f>
        <v/>
      </c>
      <c r="N124" s="98">
        <f t="shared" si="6"/>
        <v>0</v>
      </c>
      <c r="O124" s="94" t="str">
        <f>IF($D124="", "", IFERROR(VLOOKUP($D124, PlayersData!$B$1:$K$51, 10, FALSE), ""))</f>
        <v/>
      </c>
      <c r="P124" s="98">
        <f t="shared" si="7"/>
        <v>0</v>
      </c>
      <c r="Q124" s="99">
        <f t="shared" si="8"/>
        <v>0</v>
      </c>
      <c r="R124" s="99" t="str">
        <f>IF($D124="", "0", IFERROR(VLOOKUP($D124, CWL!$A$1:$BG$51, 59, FALSE), "0"))</f>
        <v>0</v>
      </c>
      <c r="S124" s="113">
        <f t="shared" si="9"/>
        <v>0</v>
      </c>
      <c r="T124" s="114" t="str">
        <f>IF($S124=0, "", _xlfn.RANK.EQ($S124, $S$2:$S$200, 0) + COUNTIF($S$2:$S124, $S124) - 1)</f>
        <v/>
      </c>
      <c r="U124" s="97"/>
      <c r="V124" s="97"/>
      <c r="W124" s="97"/>
      <c r="X124" s="100"/>
      <c r="Y124" s="100"/>
      <c r="Z124" s="100"/>
      <c r="AA124" s="100"/>
      <c r="AB124" s="100"/>
      <c r="AC124" s="97"/>
      <c r="AD124" s="97"/>
      <c r="AE124" s="97"/>
    </row>
    <row r="125" spans="1:31" x14ac:dyDescent="0.3">
      <c r="A125" s="88" t="str">
        <v/>
      </c>
      <c r="B125" s="88" t="str">
        <v/>
      </c>
      <c r="C125" s="88" t="str">
        <v/>
      </c>
      <c r="D125" s="89"/>
      <c r="E125" s="89" t="str">
        <f>IF($D125="", "",
    IFERROR(VLOOKUP($D125, PlayersData!$B$1:$K$51, 2, 0),
            IFERROR(VLOOKUP($D125, RegularWars!$A$1:$E$51, 2, 0),
                    IFERROR(VLOOKUP($D125, RaidWeekendData!$A$1:$D$61, 2, 0), ""))))</f>
        <v/>
      </c>
      <c r="F125" s="89" t="str">
        <f>IF($D125="", "",
    IFERROR(VLOOKUP($D125, PlayersData!$B$1:$K$51, 3, 0),
            IFERROR(VLOOKUP($D125, RegularWars!$A$1:$E$51, 4, 0),
                    IFERROR(VLOOKUP($D125, RaidWeekendData!$A$1:$D$61, 3, 0), ""))))</f>
        <v/>
      </c>
      <c r="G125" s="89" t="str">
        <f>IF($D125="","",
IFERROR(VLOOKUP($D125,PlayersData!$B$1:$K$51,4,0),
IFERROR(VLOOKUP($D125,RegularWars!$A$1:$E$51,3,0),"")))</f>
        <v/>
      </c>
      <c r="H125" s="90" t="str">
        <f>IF($D125="","",IF(
ISNUMBER(MATCH($D125,PlayersData!$B125:$B174,0)),"Active",
IFERROR(VLOOKUP($D125,RaidWeekendData!$A$1:$D$61,4,0),
IFERROR(VLOOKUP($D125,RegularWars!$A$1:$E$51,5,0),"")
)))</f>
        <v/>
      </c>
      <c r="I125" s="94" t="str">
        <f>IF($D125="", "", IFERROR(VLOOKUP($D125, RegularWars!$A$1:$H$51, 6, FALSE), ""))</f>
        <v/>
      </c>
      <c r="J125" s="94" t="str">
        <f>IF($D125="", "", IFERROR(VLOOKUP($D125, RegularWars!$A$1:$H$51, 7, FALSE), ""))</f>
        <v/>
      </c>
      <c r="K125" s="94" t="str">
        <f>IF($D125="", "", IFERROR(VLOOKUP($D125, RegularWars!$A$1:$H$51, 8, FALSE), ""))</f>
        <v/>
      </c>
      <c r="L125" s="98">
        <f t="shared" si="5"/>
        <v>0</v>
      </c>
      <c r="M125" s="94" t="str">
        <f>IF($D125="", "", IFERROR(VLOOKUP($D125, RaidWeekendData!$A$1:$E$51, 5, FALSE), ""))</f>
        <v/>
      </c>
      <c r="N125" s="98">
        <f t="shared" si="6"/>
        <v>0</v>
      </c>
      <c r="O125" s="94" t="str">
        <f>IF($D125="", "", IFERROR(VLOOKUP($D125, PlayersData!$B$1:$K$51, 10, FALSE), ""))</f>
        <v/>
      </c>
      <c r="P125" s="98">
        <f t="shared" si="7"/>
        <v>0</v>
      </c>
      <c r="Q125" s="99">
        <f t="shared" si="8"/>
        <v>0</v>
      </c>
      <c r="R125" s="99" t="str">
        <f>IF($D125="", "0", IFERROR(VLOOKUP($D125, CWL!$A$1:$BG$51, 59, FALSE), "0"))</f>
        <v>0</v>
      </c>
      <c r="S125" s="113">
        <f t="shared" si="9"/>
        <v>0</v>
      </c>
      <c r="T125" s="114" t="str">
        <f>IF($S125=0, "", _xlfn.RANK.EQ($S125, $S$2:$S$200, 0) + COUNTIF($S$2:$S125, $S125) - 1)</f>
        <v/>
      </c>
      <c r="U125" s="97"/>
      <c r="V125" s="97"/>
      <c r="W125" s="97"/>
      <c r="X125" s="100"/>
      <c r="Y125" s="100"/>
      <c r="Z125" s="100"/>
      <c r="AA125" s="100"/>
      <c r="AB125" s="100"/>
      <c r="AC125" s="97"/>
      <c r="AD125" s="97"/>
      <c r="AE125" s="97"/>
    </row>
    <row r="126" spans="1:31" x14ac:dyDescent="0.3">
      <c r="A126" s="88" t="str">
        <v/>
      </c>
      <c r="B126" s="88" t="str">
        <v/>
      </c>
      <c r="C126" s="88" t="str">
        <v/>
      </c>
      <c r="D126" s="89"/>
      <c r="E126" s="89" t="str">
        <f>IF($D126="", "",
    IFERROR(VLOOKUP($D126, PlayersData!$B$1:$K$51, 2, 0),
            IFERROR(VLOOKUP($D126, RegularWars!$A$1:$E$51, 2, 0),
                    IFERROR(VLOOKUP($D126, RaidWeekendData!$A$1:$D$61, 2, 0), ""))))</f>
        <v/>
      </c>
      <c r="F126" s="89" t="str">
        <f>IF($D126="", "",
    IFERROR(VLOOKUP($D126, PlayersData!$B$1:$K$51, 3, 0),
            IFERROR(VLOOKUP($D126, RegularWars!$A$1:$E$51, 4, 0),
                    IFERROR(VLOOKUP($D126, RaidWeekendData!$A$1:$D$61, 3, 0), ""))))</f>
        <v/>
      </c>
      <c r="G126" s="89" t="str">
        <f>IF($D126="","",
IFERROR(VLOOKUP($D126,PlayersData!$B$1:$K$51,4,0),
IFERROR(VLOOKUP($D126,RegularWars!$A$1:$E$51,3,0),"")))</f>
        <v/>
      </c>
      <c r="H126" s="90" t="str">
        <f>IF($D126="","",IF(
ISNUMBER(MATCH($D126,PlayersData!$B126:$B175,0)),"Active",
IFERROR(VLOOKUP($D126,RaidWeekendData!$A$1:$D$61,4,0),
IFERROR(VLOOKUP($D126,RegularWars!$A$1:$E$51,5,0),"")
)))</f>
        <v/>
      </c>
      <c r="I126" s="94" t="str">
        <f>IF($D126="", "", IFERROR(VLOOKUP($D126, RegularWars!$A$1:$H$51, 6, FALSE), ""))</f>
        <v/>
      </c>
      <c r="J126" s="94" t="str">
        <f>IF($D126="", "", IFERROR(VLOOKUP($D126, RegularWars!$A$1:$H$51, 7, FALSE), ""))</f>
        <v/>
      </c>
      <c r="K126" s="94" t="str">
        <f>IF($D126="", "", IFERROR(VLOOKUP($D126, RegularWars!$A$1:$H$51, 8, FALSE), ""))</f>
        <v/>
      </c>
      <c r="L126" s="98">
        <f t="shared" si="5"/>
        <v>0</v>
      </c>
      <c r="M126" s="94" t="str">
        <f>IF($D126="", "", IFERROR(VLOOKUP($D126, RaidWeekendData!$A$1:$E$51, 5, FALSE), ""))</f>
        <v/>
      </c>
      <c r="N126" s="98">
        <f t="shared" si="6"/>
        <v>0</v>
      </c>
      <c r="O126" s="94" t="str">
        <f>IF($D126="", "", IFERROR(VLOOKUP($D126, PlayersData!$B$1:$K$51, 10, FALSE), ""))</f>
        <v/>
      </c>
      <c r="P126" s="98">
        <f t="shared" si="7"/>
        <v>0</v>
      </c>
      <c r="Q126" s="99">
        <f t="shared" si="8"/>
        <v>0</v>
      </c>
      <c r="R126" s="99" t="str">
        <f>IF($D126="", "0", IFERROR(VLOOKUP($D126, CWL!$A$1:$BG$51, 59, FALSE), "0"))</f>
        <v>0</v>
      </c>
      <c r="S126" s="113">
        <f t="shared" si="9"/>
        <v>0</v>
      </c>
      <c r="T126" s="114" t="str">
        <f>IF($S126=0, "", _xlfn.RANK.EQ($S126, $S$2:$S$200, 0) + COUNTIF($S$2:$S126, $S126) - 1)</f>
        <v/>
      </c>
      <c r="U126" s="97"/>
      <c r="V126" s="97"/>
      <c r="W126" s="97"/>
      <c r="X126" s="100"/>
      <c r="Y126" s="100"/>
      <c r="Z126" s="100"/>
      <c r="AA126" s="100"/>
      <c r="AB126" s="100"/>
      <c r="AC126" s="97"/>
      <c r="AD126" s="97"/>
      <c r="AE126" s="97"/>
    </row>
    <row r="127" spans="1:31" x14ac:dyDescent="0.3">
      <c r="A127" s="88" t="str">
        <v/>
      </c>
      <c r="B127" s="88" t="str">
        <v/>
      </c>
      <c r="C127" s="88" t="str">
        <v/>
      </c>
      <c r="D127" s="89"/>
      <c r="E127" s="89" t="str">
        <f>IF($D127="", "",
    IFERROR(VLOOKUP($D127, PlayersData!$B$1:$K$51, 2, 0),
            IFERROR(VLOOKUP($D127, RegularWars!$A$1:$E$51, 2, 0),
                    IFERROR(VLOOKUP($D127, RaidWeekendData!$A$1:$D$61, 2, 0), ""))))</f>
        <v/>
      </c>
      <c r="F127" s="89" t="str">
        <f>IF($D127="", "",
    IFERROR(VLOOKUP($D127, PlayersData!$B$1:$K$51, 3, 0),
            IFERROR(VLOOKUP($D127, RegularWars!$A$1:$E$51, 4, 0),
                    IFERROR(VLOOKUP($D127, RaidWeekendData!$A$1:$D$61, 3, 0), ""))))</f>
        <v/>
      </c>
      <c r="G127" s="89" t="str">
        <f>IF($D127="","",
IFERROR(VLOOKUP($D127,PlayersData!$B$1:$K$51,4,0),
IFERROR(VLOOKUP($D127,RegularWars!$A$1:$E$51,3,0),"")))</f>
        <v/>
      </c>
      <c r="H127" s="90" t="str">
        <f>IF($D127="","",IF(
ISNUMBER(MATCH($D127,PlayersData!$B127:$B176,0)),"Active",
IFERROR(VLOOKUP($D127,RaidWeekendData!$A$1:$D$61,4,0),
IFERROR(VLOOKUP($D127,RegularWars!$A$1:$E$51,5,0),"")
)))</f>
        <v/>
      </c>
      <c r="I127" s="94" t="str">
        <f>IF($D127="", "", IFERROR(VLOOKUP($D127, RegularWars!$A$1:$H$51, 6, FALSE), ""))</f>
        <v/>
      </c>
      <c r="J127" s="94" t="str">
        <f>IF($D127="", "", IFERROR(VLOOKUP($D127, RegularWars!$A$1:$H$51, 7, FALSE), ""))</f>
        <v/>
      </c>
      <c r="K127" s="94" t="str">
        <f>IF($D127="", "", IFERROR(VLOOKUP($D127, RegularWars!$A$1:$H$51, 8, FALSE), ""))</f>
        <v/>
      </c>
      <c r="L127" s="98">
        <f t="shared" si="5"/>
        <v>0</v>
      </c>
      <c r="M127" s="94" t="str">
        <f>IF($D127="", "", IFERROR(VLOOKUP($D127, RaidWeekendData!$A$1:$E$51, 5, FALSE), ""))</f>
        <v/>
      </c>
      <c r="N127" s="98">
        <f t="shared" si="6"/>
        <v>0</v>
      </c>
      <c r="O127" s="94" t="str">
        <f>IF($D127="", "", IFERROR(VLOOKUP($D127, PlayersData!$B$1:$K$51, 10, FALSE), ""))</f>
        <v/>
      </c>
      <c r="P127" s="98">
        <f t="shared" si="7"/>
        <v>0</v>
      </c>
      <c r="Q127" s="99">
        <f t="shared" si="8"/>
        <v>0</v>
      </c>
      <c r="R127" s="99" t="str">
        <f>IF($D127="", "0", IFERROR(VLOOKUP($D127, CWL!$A$1:$BG$51, 59, FALSE), "0"))</f>
        <v>0</v>
      </c>
      <c r="S127" s="113">
        <f t="shared" si="9"/>
        <v>0</v>
      </c>
      <c r="T127" s="114" t="str">
        <f>IF($S127=0, "", _xlfn.RANK.EQ($S127, $S$2:$S$200, 0) + COUNTIF($S$2:$S127, $S127) - 1)</f>
        <v/>
      </c>
      <c r="U127" s="97"/>
      <c r="V127" s="97"/>
      <c r="W127" s="97"/>
      <c r="X127" s="100"/>
      <c r="Y127" s="100"/>
      <c r="Z127" s="100"/>
      <c r="AA127" s="100"/>
      <c r="AB127" s="100"/>
      <c r="AC127" s="97"/>
      <c r="AD127" s="97"/>
      <c r="AE127" s="97"/>
    </row>
    <row r="128" spans="1:31" x14ac:dyDescent="0.3">
      <c r="A128" s="88" t="str">
        <v/>
      </c>
      <c r="B128" s="88" t="str">
        <v/>
      </c>
      <c r="C128" s="88" t="str">
        <v/>
      </c>
      <c r="D128" s="89"/>
      <c r="E128" s="89" t="str">
        <f>IF($D128="", "",
    IFERROR(VLOOKUP($D128, PlayersData!$B$1:$K$51, 2, 0),
            IFERROR(VLOOKUP($D128, RegularWars!$A$1:$E$51, 2, 0),
                    IFERROR(VLOOKUP($D128, RaidWeekendData!$A$1:$D$61, 2, 0), ""))))</f>
        <v/>
      </c>
      <c r="F128" s="89" t="str">
        <f>IF($D128="", "",
    IFERROR(VLOOKUP($D128, PlayersData!$B$1:$K$51, 3, 0),
            IFERROR(VLOOKUP($D128, RegularWars!$A$1:$E$51, 4, 0),
                    IFERROR(VLOOKUP($D128, RaidWeekendData!$A$1:$D$61, 3, 0), ""))))</f>
        <v/>
      </c>
      <c r="G128" s="89" t="str">
        <f>IF($D128="","",
IFERROR(VLOOKUP($D128,PlayersData!$B$1:$K$51,4,0),
IFERROR(VLOOKUP($D128,RegularWars!$A$1:$E$51,3,0),"")))</f>
        <v/>
      </c>
      <c r="H128" s="90" t="str">
        <f>IF($D128="","",IF(
ISNUMBER(MATCH($D128,PlayersData!$B128:$B177,0)),"Active",
IFERROR(VLOOKUP($D128,RaidWeekendData!$A$1:$D$61,4,0),
IFERROR(VLOOKUP($D128,RegularWars!$A$1:$E$51,5,0),"")
)))</f>
        <v/>
      </c>
      <c r="I128" s="94" t="str">
        <f>IF($D128="", "", IFERROR(VLOOKUP($D128, RegularWars!$A$1:$H$51, 6, FALSE), ""))</f>
        <v/>
      </c>
      <c r="J128" s="94" t="str">
        <f>IF($D128="", "", IFERROR(VLOOKUP($D128, RegularWars!$A$1:$H$51, 7, FALSE), ""))</f>
        <v/>
      </c>
      <c r="K128" s="94" t="str">
        <f>IF($D128="", "", IFERROR(VLOOKUP($D128, RegularWars!$A$1:$H$51, 8, FALSE), ""))</f>
        <v/>
      </c>
      <c r="L128" s="98">
        <f t="shared" si="5"/>
        <v>0</v>
      </c>
      <c r="M128" s="94" t="str">
        <f>IF($D128="", "", IFERROR(VLOOKUP($D128, RaidWeekendData!$A$1:$E$51, 5, FALSE), ""))</f>
        <v/>
      </c>
      <c r="N128" s="98">
        <f t="shared" si="6"/>
        <v>0</v>
      </c>
      <c r="O128" s="94" t="str">
        <f>IF($D128="", "", IFERROR(VLOOKUP($D128, PlayersData!$B$1:$K$51, 10, FALSE), ""))</f>
        <v/>
      </c>
      <c r="P128" s="98">
        <f t="shared" si="7"/>
        <v>0</v>
      </c>
      <c r="Q128" s="99">
        <f t="shared" si="8"/>
        <v>0</v>
      </c>
      <c r="R128" s="99" t="str">
        <f>IF($D128="", "0", IFERROR(VLOOKUP($D128, CWL!$A$1:$BG$51, 59, FALSE), "0"))</f>
        <v>0</v>
      </c>
      <c r="S128" s="113">
        <f t="shared" si="9"/>
        <v>0</v>
      </c>
      <c r="T128" s="114" t="str">
        <f>IF($S128=0, "", _xlfn.RANK.EQ($S128, $S$2:$S$200, 0) + COUNTIF($S$2:$S128, $S128) - 1)</f>
        <v/>
      </c>
      <c r="U128" s="97"/>
      <c r="V128" s="97"/>
      <c r="W128" s="97"/>
      <c r="X128" s="100"/>
      <c r="Y128" s="100"/>
      <c r="Z128" s="100"/>
      <c r="AA128" s="100"/>
      <c r="AB128" s="100"/>
      <c r="AC128" s="97"/>
      <c r="AD128" s="97"/>
      <c r="AE128" s="97"/>
    </row>
    <row r="129" spans="1:31" x14ac:dyDescent="0.3">
      <c r="A129" s="88" t="str">
        <v/>
      </c>
      <c r="B129" s="88" t="str">
        <v/>
      </c>
      <c r="C129" s="88" t="str">
        <v/>
      </c>
      <c r="D129" s="89"/>
      <c r="E129" s="89" t="str">
        <f>IF($D129="", "",
    IFERROR(VLOOKUP($D129, PlayersData!$B$1:$K$51, 2, 0),
            IFERROR(VLOOKUP($D129, RegularWars!$A$1:$E$51, 2, 0),
                    IFERROR(VLOOKUP($D129, RaidWeekendData!$A$1:$D$61, 2, 0), ""))))</f>
        <v/>
      </c>
      <c r="F129" s="89" t="str">
        <f>IF($D129="", "",
    IFERROR(VLOOKUP($D129, PlayersData!$B$1:$K$51, 3, 0),
            IFERROR(VLOOKUP($D129, RegularWars!$A$1:$E$51, 4, 0),
                    IFERROR(VLOOKUP($D129, RaidWeekendData!$A$1:$D$61, 3, 0), ""))))</f>
        <v/>
      </c>
      <c r="G129" s="89" t="str">
        <f>IF($D129="","",
IFERROR(VLOOKUP($D129,PlayersData!$B$1:$K$51,4,0),
IFERROR(VLOOKUP($D129,RegularWars!$A$1:$E$51,3,0),"")))</f>
        <v/>
      </c>
      <c r="H129" s="90" t="str">
        <f>IF($D129="","",IF(
ISNUMBER(MATCH($D129,PlayersData!$B129:$B178,0)),"Active",
IFERROR(VLOOKUP($D129,RaidWeekendData!$A$1:$D$61,4,0),
IFERROR(VLOOKUP($D129,RegularWars!$A$1:$E$51,5,0),"")
)))</f>
        <v/>
      </c>
      <c r="I129" s="94" t="str">
        <f>IF($D129="", "", IFERROR(VLOOKUP($D129, RegularWars!$A$1:$H$51, 6, FALSE), ""))</f>
        <v/>
      </c>
      <c r="J129" s="94" t="str">
        <f>IF($D129="", "", IFERROR(VLOOKUP($D129, RegularWars!$A$1:$H$51, 7, FALSE), ""))</f>
        <v/>
      </c>
      <c r="K129" s="94" t="str">
        <f>IF($D129="", "", IFERROR(VLOOKUP($D129, RegularWars!$A$1:$H$51, 8, FALSE), ""))</f>
        <v/>
      </c>
      <c r="L129" s="98">
        <f t="shared" si="5"/>
        <v>0</v>
      </c>
      <c r="M129" s="94" t="str">
        <f>IF($D129="", "", IFERROR(VLOOKUP($D129, RaidWeekendData!$A$1:$E$51, 5, FALSE), ""))</f>
        <v/>
      </c>
      <c r="N129" s="98">
        <f t="shared" si="6"/>
        <v>0</v>
      </c>
      <c r="O129" s="94" t="str">
        <f>IF($D129="", "", IFERROR(VLOOKUP($D129, PlayersData!$B$1:$K$51, 10, FALSE), ""))</f>
        <v/>
      </c>
      <c r="P129" s="98">
        <f t="shared" si="7"/>
        <v>0</v>
      </c>
      <c r="Q129" s="99">
        <f t="shared" si="8"/>
        <v>0</v>
      </c>
      <c r="R129" s="99" t="str">
        <f>IF($D129="", "0", IFERROR(VLOOKUP($D129, CWL!$A$1:$BG$51, 59, FALSE), "0"))</f>
        <v>0</v>
      </c>
      <c r="S129" s="113">
        <f t="shared" si="9"/>
        <v>0</v>
      </c>
      <c r="T129" s="114" t="str">
        <f>IF($S129=0, "", _xlfn.RANK.EQ($S129, $S$2:$S$200, 0) + COUNTIF($S$2:$S129, $S129) - 1)</f>
        <v/>
      </c>
      <c r="U129" s="97"/>
      <c r="V129" s="97"/>
      <c r="W129" s="97"/>
      <c r="X129" s="100"/>
      <c r="Y129" s="100"/>
      <c r="Z129" s="100"/>
      <c r="AA129" s="100"/>
      <c r="AB129" s="100"/>
      <c r="AC129" s="97"/>
      <c r="AD129" s="97"/>
      <c r="AE129" s="97"/>
    </row>
    <row r="130" spans="1:31" x14ac:dyDescent="0.3">
      <c r="A130" s="88" t="str">
        <v/>
      </c>
      <c r="B130" s="88" t="str">
        <v/>
      </c>
      <c r="C130" s="88" t="str">
        <v/>
      </c>
      <c r="D130" s="89"/>
      <c r="E130" s="89" t="str">
        <f>IF($D130="", "",
    IFERROR(VLOOKUP($D130, PlayersData!$B$1:$K$51, 2, 0),
            IFERROR(VLOOKUP($D130, RegularWars!$A$1:$E$51, 2, 0),
                    IFERROR(VLOOKUP($D130, RaidWeekendData!$A$1:$D$61, 2, 0), ""))))</f>
        <v/>
      </c>
      <c r="F130" s="89" t="str">
        <f>IF($D130="", "",
    IFERROR(VLOOKUP($D130, PlayersData!$B$1:$K$51, 3, 0),
            IFERROR(VLOOKUP($D130, RegularWars!$A$1:$E$51, 4, 0),
                    IFERROR(VLOOKUP($D130, RaidWeekendData!$A$1:$D$61, 3, 0), ""))))</f>
        <v/>
      </c>
      <c r="G130" s="89" t="str">
        <f>IF($D130="","",
IFERROR(VLOOKUP($D130,PlayersData!$B$1:$K$51,4,0),
IFERROR(VLOOKUP($D130,RegularWars!$A$1:$E$51,3,0),"")))</f>
        <v/>
      </c>
      <c r="H130" s="90" t="str">
        <f>IF($D130="","",IF(
ISNUMBER(MATCH($D130,PlayersData!$B130:$B179,0)),"Active",
IFERROR(VLOOKUP($D130,RaidWeekendData!$A$1:$D$61,4,0),
IFERROR(VLOOKUP($D130,RegularWars!$A$1:$E$51,5,0),"")
)))</f>
        <v/>
      </c>
      <c r="I130" s="94" t="str">
        <f>IF($D130="", "", IFERROR(VLOOKUP($D130, RegularWars!$A$1:$H$51, 6, FALSE), ""))</f>
        <v/>
      </c>
      <c r="J130" s="94" t="str">
        <f>IF($D130="", "", IFERROR(VLOOKUP($D130, RegularWars!$A$1:$H$51, 7, FALSE), ""))</f>
        <v/>
      </c>
      <c r="K130" s="94" t="str">
        <f>IF($D130="", "", IFERROR(VLOOKUP($D130, RegularWars!$A$1:$H$51, 8, FALSE), ""))</f>
        <v/>
      </c>
      <c r="L130" s="98">
        <f t="shared" si="5"/>
        <v>0</v>
      </c>
      <c r="M130" s="94" t="str">
        <f>IF($D130="", "", IFERROR(VLOOKUP($D130, RaidWeekendData!$A$1:$E$51, 5, FALSE), ""))</f>
        <v/>
      </c>
      <c r="N130" s="98">
        <f t="shared" si="6"/>
        <v>0</v>
      </c>
      <c r="O130" s="94" t="str">
        <f>IF($D130="", "", IFERROR(VLOOKUP($D130, PlayersData!$B$1:$K$51, 10, FALSE), ""))</f>
        <v/>
      </c>
      <c r="P130" s="98">
        <f t="shared" si="7"/>
        <v>0</v>
      </c>
      <c r="Q130" s="99">
        <f t="shared" si="8"/>
        <v>0</v>
      </c>
      <c r="R130" s="99" t="str">
        <f>IF($D130="", "0", IFERROR(VLOOKUP($D130, CWL!$A$1:$BG$51, 59, FALSE), "0"))</f>
        <v>0</v>
      </c>
      <c r="S130" s="113">
        <f t="shared" si="9"/>
        <v>0</v>
      </c>
      <c r="T130" s="114" t="str">
        <f>IF($S130=0, "", _xlfn.RANK.EQ($S130, $S$2:$S$200, 0) + COUNTIF($S$2:$S130, $S130) - 1)</f>
        <v/>
      </c>
      <c r="U130" s="97"/>
      <c r="V130" s="97"/>
      <c r="W130" s="97"/>
      <c r="X130" s="100"/>
      <c r="Y130" s="100"/>
      <c r="Z130" s="100"/>
      <c r="AA130" s="100"/>
      <c r="AB130" s="100"/>
      <c r="AC130" s="97"/>
      <c r="AD130" s="97"/>
      <c r="AE130" s="97"/>
    </row>
    <row r="131" spans="1:31" x14ac:dyDescent="0.3">
      <c r="A131" s="88" t="str">
        <v/>
      </c>
      <c r="B131" s="88" t="str">
        <v/>
      </c>
      <c r="C131" s="88" t="str">
        <v/>
      </c>
      <c r="D131" s="89"/>
      <c r="E131" s="89" t="str">
        <f>IF($D131="", "",
    IFERROR(VLOOKUP($D131, PlayersData!$B$1:$K$51, 2, 0),
            IFERROR(VLOOKUP($D131, RegularWars!$A$1:$E$51, 2, 0),
                    IFERROR(VLOOKUP($D131, RaidWeekendData!$A$1:$D$61, 2, 0), ""))))</f>
        <v/>
      </c>
      <c r="F131" s="89" t="str">
        <f>IF($D131="", "",
    IFERROR(VLOOKUP($D131, PlayersData!$B$1:$K$51, 3, 0),
            IFERROR(VLOOKUP($D131, RegularWars!$A$1:$E$51, 4, 0),
                    IFERROR(VLOOKUP($D131, RaidWeekendData!$A$1:$D$61, 3, 0), ""))))</f>
        <v/>
      </c>
      <c r="G131" s="89" t="str">
        <f>IF($D131="","",
IFERROR(VLOOKUP($D131,PlayersData!$B$1:$K$51,4,0),
IFERROR(VLOOKUP($D131,RegularWars!$A$1:$E$51,3,0),"")))</f>
        <v/>
      </c>
      <c r="H131" s="90" t="str">
        <f>IF($D131="","",IF(
ISNUMBER(MATCH($D131,PlayersData!$B131:$B180,0)),"Active",
IFERROR(VLOOKUP($D131,RaidWeekendData!$A$1:$D$61,4,0),
IFERROR(VLOOKUP($D131,RegularWars!$A$1:$E$51,5,0),"")
)))</f>
        <v/>
      </c>
      <c r="I131" s="94" t="str">
        <f>IF($D131="", "", IFERROR(VLOOKUP($D131, RegularWars!$A$1:$H$51, 6, FALSE), ""))</f>
        <v/>
      </c>
      <c r="J131" s="94" t="str">
        <f>IF($D131="", "", IFERROR(VLOOKUP($D131, RegularWars!$A$1:$H$51, 7, FALSE), ""))</f>
        <v/>
      </c>
      <c r="K131" s="94" t="str">
        <f>IF($D131="", "", IFERROR(VLOOKUP($D131, RegularWars!$A$1:$H$51, 8, FALSE), ""))</f>
        <v/>
      </c>
      <c r="L131" s="98">
        <f t="shared" ref="L131:L194" si="10">IFERROR(IF($J131=0,0,ROUND((($I131*3)+($J131*2)+($K131*1))/300, 2)),0)</f>
        <v>0</v>
      </c>
      <c r="M131" s="94" t="str">
        <f>IF($D131="", "", IFERROR(VLOOKUP($D131, RaidWeekendData!$A$1:$E$51, 5, FALSE), ""))</f>
        <v/>
      </c>
      <c r="N131" s="98">
        <f t="shared" ref="N131:N194" si="11">ROUND(IFERROR(($M131/24),0),2)</f>
        <v>0</v>
      </c>
      <c r="O131" s="94" t="str">
        <f>IF($D131="", "", IFERROR(VLOOKUP($D131, PlayersData!$B$1:$K$51, 10, FALSE), ""))</f>
        <v/>
      </c>
      <c r="P131" s="98">
        <f t="shared" ref="P131:P194" si="12">ROUND(IFERROR(($O131/100),0),2)</f>
        <v>0</v>
      </c>
      <c r="Q131" s="99">
        <f t="shared" ref="Q131:Q194" si="13">L131+N131+P131</f>
        <v>0</v>
      </c>
      <c r="R131" s="99" t="str">
        <f>IF($D131="", "0", IFERROR(VLOOKUP($D131, CWL!$A$1:$BG$51, 59, FALSE), "0"))</f>
        <v>0</v>
      </c>
      <c r="S131" s="113">
        <f t="shared" ref="S131:S194" si="14">Q131+R131</f>
        <v>0</v>
      </c>
      <c r="T131" s="114" t="str">
        <f>IF($S131=0, "", _xlfn.RANK.EQ($S131, $S$2:$S$200, 0) + COUNTIF($S$2:$S131, $S131) - 1)</f>
        <v/>
      </c>
      <c r="U131" s="97"/>
      <c r="V131" s="97"/>
      <c r="W131" s="97"/>
      <c r="X131" s="100"/>
      <c r="Y131" s="100"/>
      <c r="Z131" s="100"/>
      <c r="AA131" s="100"/>
      <c r="AB131" s="100"/>
      <c r="AC131" s="97"/>
      <c r="AD131" s="97"/>
      <c r="AE131" s="97"/>
    </row>
    <row r="132" spans="1:31" x14ac:dyDescent="0.3">
      <c r="A132" s="88" t="str">
        <v/>
      </c>
      <c r="B132" s="88" t="str">
        <v/>
      </c>
      <c r="C132" s="88" t="str">
        <v/>
      </c>
      <c r="D132" s="89"/>
      <c r="E132" s="89" t="str">
        <f>IF($D132="", "",
    IFERROR(VLOOKUP($D132, PlayersData!$B$1:$K$51, 2, 0),
            IFERROR(VLOOKUP($D132, RegularWars!$A$1:$E$51, 2, 0),
                    IFERROR(VLOOKUP($D132, RaidWeekendData!$A$1:$D$61, 2, 0), ""))))</f>
        <v/>
      </c>
      <c r="F132" s="89" t="str">
        <f>IF($D132="", "",
    IFERROR(VLOOKUP($D132, PlayersData!$B$1:$K$51, 3, 0),
            IFERROR(VLOOKUP($D132, RegularWars!$A$1:$E$51, 4, 0),
                    IFERROR(VLOOKUP($D132, RaidWeekendData!$A$1:$D$61, 3, 0), ""))))</f>
        <v/>
      </c>
      <c r="G132" s="89" t="str">
        <f>IF($D132="","",
IFERROR(VLOOKUP($D132,PlayersData!$B$1:$K$51,4,0),
IFERROR(VLOOKUP($D132,RegularWars!$A$1:$E$51,3,0),"")))</f>
        <v/>
      </c>
      <c r="H132" s="90" t="str">
        <f>IF($D132="","",IF(
ISNUMBER(MATCH($D132,PlayersData!$B132:$B181,0)),"Active",
IFERROR(VLOOKUP($D132,RaidWeekendData!$A$1:$D$61,4,0),
IFERROR(VLOOKUP($D132,RegularWars!$A$1:$E$51,5,0),"")
)))</f>
        <v/>
      </c>
      <c r="I132" s="94" t="str">
        <f>IF($D132="", "", IFERROR(VLOOKUP($D132, RegularWars!$A$1:$H$51, 6, FALSE), ""))</f>
        <v/>
      </c>
      <c r="J132" s="94" t="str">
        <f>IF($D132="", "", IFERROR(VLOOKUP($D132, RegularWars!$A$1:$H$51, 7, FALSE), ""))</f>
        <v/>
      </c>
      <c r="K132" s="94" t="str">
        <f>IF($D132="", "", IFERROR(VLOOKUP($D132, RegularWars!$A$1:$H$51, 8, FALSE), ""))</f>
        <v/>
      </c>
      <c r="L132" s="98">
        <f t="shared" si="10"/>
        <v>0</v>
      </c>
      <c r="M132" s="94" t="str">
        <f>IF($D132="", "", IFERROR(VLOOKUP($D132, RaidWeekendData!$A$1:$E$51, 5, FALSE), ""))</f>
        <v/>
      </c>
      <c r="N132" s="98">
        <f t="shared" si="11"/>
        <v>0</v>
      </c>
      <c r="O132" s="94" t="str">
        <f>IF($D132="", "", IFERROR(VLOOKUP($D132, PlayersData!$B$1:$K$51, 10, FALSE), ""))</f>
        <v/>
      </c>
      <c r="P132" s="98">
        <f t="shared" si="12"/>
        <v>0</v>
      </c>
      <c r="Q132" s="99">
        <f t="shared" si="13"/>
        <v>0</v>
      </c>
      <c r="R132" s="99" t="str">
        <f>IF($D132="", "0", IFERROR(VLOOKUP($D132, CWL!$A$1:$BG$51, 59, FALSE), "0"))</f>
        <v>0</v>
      </c>
      <c r="S132" s="113">
        <f t="shared" si="14"/>
        <v>0</v>
      </c>
      <c r="T132" s="114" t="str">
        <f>IF($S132=0, "", _xlfn.RANK.EQ($S132, $S$2:$S$200, 0) + COUNTIF($S$2:$S132, $S132) - 1)</f>
        <v/>
      </c>
      <c r="U132" s="97"/>
      <c r="V132" s="97"/>
      <c r="W132" s="97"/>
      <c r="X132" s="100"/>
      <c r="Y132" s="100"/>
      <c r="Z132" s="100"/>
      <c r="AA132" s="100"/>
      <c r="AB132" s="100"/>
      <c r="AC132" s="97"/>
      <c r="AD132" s="97"/>
      <c r="AE132" s="97"/>
    </row>
    <row r="133" spans="1:31" x14ac:dyDescent="0.3">
      <c r="A133" s="88" t="str">
        <v/>
      </c>
      <c r="B133" s="88" t="str">
        <v/>
      </c>
      <c r="C133" s="88" t="str">
        <v/>
      </c>
      <c r="D133" s="89"/>
      <c r="E133" s="89" t="str">
        <f>IF($D133="", "",
    IFERROR(VLOOKUP($D133, PlayersData!$B$1:$K$51, 2, 0),
            IFERROR(VLOOKUP($D133, RegularWars!$A$1:$E$51, 2, 0),
                    IFERROR(VLOOKUP($D133, RaidWeekendData!$A$1:$D$61, 2, 0), ""))))</f>
        <v/>
      </c>
      <c r="F133" s="89" t="str">
        <f>IF($D133="", "",
    IFERROR(VLOOKUP($D133, PlayersData!$B$1:$K$51, 3, 0),
            IFERROR(VLOOKUP($D133, RegularWars!$A$1:$E$51, 4, 0),
                    IFERROR(VLOOKUP($D133, RaidWeekendData!$A$1:$D$61, 3, 0), ""))))</f>
        <v/>
      </c>
      <c r="G133" s="89" t="str">
        <f>IF($D133="","",
IFERROR(VLOOKUP($D133,PlayersData!$B$1:$K$51,4,0),
IFERROR(VLOOKUP($D133,RegularWars!$A$1:$E$51,3,0),"")))</f>
        <v/>
      </c>
      <c r="H133" s="90" t="str">
        <f>IF($D133="","",IF(
ISNUMBER(MATCH($D133,PlayersData!$B133:$B182,0)),"Active",
IFERROR(VLOOKUP($D133,RaidWeekendData!$A$1:$D$61,4,0),
IFERROR(VLOOKUP($D133,RegularWars!$A$1:$E$51,5,0),"")
)))</f>
        <v/>
      </c>
      <c r="I133" s="94" t="str">
        <f>IF($D133="", "", IFERROR(VLOOKUP($D133, RegularWars!$A$1:$H$51, 6, FALSE), ""))</f>
        <v/>
      </c>
      <c r="J133" s="94" t="str">
        <f>IF($D133="", "", IFERROR(VLOOKUP($D133, RegularWars!$A$1:$H$51, 7, FALSE), ""))</f>
        <v/>
      </c>
      <c r="K133" s="94" t="str">
        <f>IF($D133="", "", IFERROR(VLOOKUP($D133, RegularWars!$A$1:$H$51, 8, FALSE), ""))</f>
        <v/>
      </c>
      <c r="L133" s="98">
        <f t="shared" si="10"/>
        <v>0</v>
      </c>
      <c r="M133" s="94" t="str">
        <f>IF($D133="", "", IFERROR(VLOOKUP($D133, RaidWeekendData!$A$1:$E$51, 5, FALSE), ""))</f>
        <v/>
      </c>
      <c r="N133" s="98">
        <f t="shared" si="11"/>
        <v>0</v>
      </c>
      <c r="O133" s="94" t="str">
        <f>IF($D133="", "", IFERROR(VLOOKUP($D133, PlayersData!$B$1:$K$51, 10, FALSE), ""))</f>
        <v/>
      </c>
      <c r="P133" s="98">
        <f t="shared" si="12"/>
        <v>0</v>
      </c>
      <c r="Q133" s="99">
        <f t="shared" si="13"/>
        <v>0</v>
      </c>
      <c r="R133" s="99" t="str">
        <f>IF($D133="", "0", IFERROR(VLOOKUP($D133, CWL!$A$1:$BG$51, 59, FALSE), "0"))</f>
        <v>0</v>
      </c>
      <c r="S133" s="113">
        <f t="shared" si="14"/>
        <v>0</v>
      </c>
      <c r="T133" s="114" t="str">
        <f>IF($S133=0, "", _xlfn.RANK.EQ($S133, $S$2:$S$200, 0) + COUNTIF($S$2:$S133, $S133) - 1)</f>
        <v/>
      </c>
      <c r="U133" s="97"/>
      <c r="V133" s="97"/>
      <c r="W133" s="97"/>
      <c r="X133" s="100"/>
      <c r="Y133" s="100"/>
      <c r="Z133" s="100"/>
      <c r="AA133" s="100"/>
      <c r="AB133" s="100"/>
      <c r="AC133" s="97"/>
      <c r="AD133" s="97"/>
      <c r="AE133" s="97"/>
    </row>
    <row r="134" spans="1:31" x14ac:dyDescent="0.3">
      <c r="A134" s="88" t="str">
        <v/>
      </c>
      <c r="B134" s="88" t="str">
        <v/>
      </c>
      <c r="C134" s="88" t="str">
        <v/>
      </c>
      <c r="D134" s="89"/>
      <c r="E134" s="89" t="str">
        <f>IF($D134="", "",
    IFERROR(VLOOKUP($D134, PlayersData!$B$1:$K$51, 2, 0),
            IFERROR(VLOOKUP($D134, RegularWars!$A$1:$E$51, 2, 0),
                    IFERROR(VLOOKUP($D134, RaidWeekendData!$A$1:$D$61, 2, 0), ""))))</f>
        <v/>
      </c>
      <c r="F134" s="89" t="str">
        <f>IF($D134="", "",
    IFERROR(VLOOKUP($D134, PlayersData!$B$1:$K$51, 3, 0),
            IFERROR(VLOOKUP($D134, RegularWars!$A$1:$E$51, 4, 0),
                    IFERROR(VLOOKUP($D134, RaidWeekendData!$A$1:$D$61, 3, 0), ""))))</f>
        <v/>
      </c>
      <c r="G134" s="89" t="str">
        <f>IF($D134="","",
IFERROR(VLOOKUP($D134,PlayersData!$B$1:$K$51,4,0),
IFERROR(VLOOKUP($D134,RegularWars!$A$1:$E$51,3,0),"")))</f>
        <v/>
      </c>
      <c r="H134" s="90" t="str">
        <f>IF($D134="","",IF(
ISNUMBER(MATCH($D134,PlayersData!$B134:$B183,0)),"Active",
IFERROR(VLOOKUP($D134,RaidWeekendData!$A$1:$D$61,4,0),
IFERROR(VLOOKUP($D134,RegularWars!$A$1:$E$51,5,0),"")
)))</f>
        <v/>
      </c>
      <c r="I134" s="94" t="str">
        <f>IF($D134="", "", IFERROR(VLOOKUP($D134, RegularWars!$A$1:$H$51, 6, FALSE), ""))</f>
        <v/>
      </c>
      <c r="J134" s="94" t="str">
        <f>IF($D134="", "", IFERROR(VLOOKUP($D134, RegularWars!$A$1:$H$51, 7, FALSE), ""))</f>
        <v/>
      </c>
      <c r="K134" s="94" t="str">
        <f>IF($D134="", "", IFERROR(VLOOKUP($D134, RegularWars!$A$1:$H$51, 8, FALSE), ""))</f>
        <v/>
      </c>
      <c r="L134" s="98">
        <f t="shared" si="10"/>
        <v>0</v>
      </c>
      <c r="M134" s="94" t="str">
        <f>IF($D134="", "", IFERROR(VLOOKUP($D134, RaidWeekendData!$A$1:$E$51, 5, FALSE), ""))</f>
        <v/>
      </c>
      <c r="N134" s="98">
        <f t="shared" si="11"/>
        <v>0</v>
      </c>
      <c r="O134" s="94" t="str">
        <f>IF($D134="", "", IFERROR(VLOOKUP($D134, PlayersData!$B$1:$K$51, 10, FALSE), ""))</f>
        <v/>
      </c>
      <c r="P134" s="98">
        <f t="shared" si="12"/>
        <v>0</v>
      </c>
      <c r="Q134" s="99">
        <f t="shared" si="13"/>
        <v>0</v>
      </c>
      <c r="R134" s="99" t="str">
        <f>IF($D134="", "0", IFERROR(VLOOKUP($D134, CWL!$A$1:$BG$51, 59, FALSE), "0"))</f>
        <v>0</v>
      </c>
      <c r="S134" s="113">
        <f t="shared" si="14"/>
        <v>0</v>
      </c>
      <c r="T134" s="114" t="str">
        <f>IF($S134=0, "", _xlfn.RANK.EQ($S134, $S$2:$S$200, 0) + COUNTIF($S$2:$S134, $S134) - 1)</f>
        <v/>
      </c>
      <c r="U134" s="97"/>
      <c r="V134" s="97"/>
      <c r="W134" s="97"/>
      <c r="X134" s="100"/>
      <c r="Y134" s="100"/>
      <c r="Z134" s="100"/>
      <c r="AA134" s="100"/>
      <c r="AB134" s="100"/>
      <c r="AC134" s="97"/>
      <c r="AD134" s="97"/>
      <c r="AE134" s="97"/>
    </row>
    <row r="135" spans="1:31" x14ac:dyDescent="0.3">
      <c r="A135" s="88" t="str">
        <v/>
      </c>
      <c r="B135" s="88" t="str">
        <v/>
      </c>
      <c r="C135" s="88" t="str">
        <v/>
      </c>
      <c r="D135" s="89"/>
      <c r="E135" s="89" t="str">
        <f>IF($D135="", "",
    IFERROR(VLOOKUP($D135, PlayersData!$B$1:$K$51, 2, 0),
            IFERROR(VLOOKUP($D135, RegularWars!$A$1:$E$51, 2, 0),
                    IFERROR(VLOOKUP($D135, RaidWeekendData!$A$1:$D$61, 2, 0), ""))))</f>
        <v/>
      </c>
      <c r="F135" s="89" t="str">
        <f>IF($D135="", "",
    IFERROR(VLOOKUP($D135, PlayersData!$B$1:$K$51, 3, 0),
            IFERROR(VLOOKUP($D135, RegularWars!$A$1:$E$51, 4, 0),
                    IFERROR(VLOOKUP($D135, RaidWeekendData!$A$1:$D$61, 3, 0), ""))))</f>
        <v/>
      </c>
      <c r="G135" s="89" t="str">
        <f>IF($D135="","",
IFERROR(VLOOKUP($D135,PlayersData!$B$1:$K$51,4,0),
IFERROR(VLOOKUP($D135,RegularWars!$A$1:$E$51,3,0),"")))</f>
        <v/>
      </c>
      <c r="H135" s="90" t="str">
        <f>IF($D135="","",IF(
ISNUMBER(MATCH($D135,PlayersData!$B135:$B184,0)),"Active",
IFERROR(VLOOKUP($D135,RaidWeekendData!$A$1:$D$61,4,0),
IFERROR(VLOOKUP($D135,RegularWars!$A$1:$E$51,5,0),"")
)))</f>
        <v/>
      </c>
      <c r="I135" s="94" t="str">
        <f>IF($D135="", "", IFERROR(VLOOKUP($D135, RegularWars!$A$1:$H$51, 6, FALSE), ""))</f>
        <v/>
      </c>
      <c r="J135" s="94" t="str">
        <f>IF($D135="", "", IFERROR(VLOOKUP($D135, RegularWars!$A$1:$H$51, 7, FALSE), ""))</f>
        <v/>
      </c>
      <c r="K135" s="94" t="str">
        <f>IF($D135="", "", IFERROR(VLOOKUP($D135, RegularWars!$A$1:$H$51, 8, FALSE), ""))</f>
        <v/>
      </c>
      <c r="L135" s="98">
        <f t="shared" si="10"/>
        <v>0</v>
      </c>
      <c r="M135" s="94" t="str">
        <f>IF($D135="", "", IFERROR(VLOOKUP($D135, RaidWeekendData!$A$1:$E$51, 5, FALSE), ""))</f>
        <v/>
      </c>
      <c r="N135" s="98">
        <f t="shared" si="11"/>
        <v>0</v>
      </c>
      <c r="O135" s="94" t="str">
        <f>IF($D135="", "", IFERROR(VLOOKUP($D135, PlayersData!$B$1:$K$51, 10, FALSE), ""))</f>
        <v/>
      </c>
      <c r="P135" s="98">
        <f t="shared" si="12"/>
        <v>0</v>
      </c>
      <c r="Q135" s="99">
        <f t="shared" si="13"/>
        <v>0</v>
      </c>
      <c r="R135" s="99" t="str">
        <f>IF($D135="", "0", IFERROR(VLOOKUP($D135, CWL!$A$1:$BG$51, 59, FALSE), "0"))</f>
        <v>0</v>
      </c>
      <c r="S135" s="113">
        <f t="shared" si="14"/>
        <v>0</v>
      </c>
      <c r="T135" s="114" t="str">
        <f>IF($S135=0, "", _xlfn.RANK.EQ($S135, $S$2:$S$200, 0) + COUNTIF($S$2:$S135, $S135) - 1)</f>
        <v/>
      </c>
      <c r="U135" s="97"/>
      <c r="V135" s="97"/>
      <c r="W135" s="97"/>
      <c r="X135" s="100"/>
      <c r="Y135" s="100"/>
      <c r="Z135" s="100"/>
      <c r="AA135" s="100"/>
      <c r="AB135" s="100"/>
      <c r="AC135" s="97"/>
      <c r="AD135" s="97"/>
      <c r="AE135" s="97"/>
    </row>
    <row r="136" spans="1:31" x14ac:dyDescent="0.3">
      <c r="A136" s="88" t="str">
        <v/>
      </c>
      <c r="B136" s="88" t="str">
        <v/>
      </c>
      <c r="C136" s="88" t="str">
        <v/>
      </c>
      <c r="D136" s="89"/>
      <c r="E136" s="89" t="str">
        <f>IF($D136="", "",
    IFERROR(VLOOKUP($D136, PlayersData!$B$1:$K$51, 2, 0),
            IFERROR(VLOOKUP($D136, RegularWars!$A$1:$E$51, 2, 0),
                    IFERROR(VLOOKUP($D136, RaidWeekendData!$A$1:$D$61, 2, 0), ""))))</f>
        <v/>
      </c>
      <c r="F136" s="89" t="str">
        <f>IF($D136="", "",
    IFERROR(VLOOKUP($D136, PlayersData!$B$1:$K$51, 3, 0),
            IFERROR(VLOOKUP($D136, RegularWars!$A$1:$E$51, 4, 0),
                    IFERROR(VLOOKUP($D136, RaidWeekendData!$A$1:$D$61, 3, 0), ""))))</f>
        <v/>
      </c>
      <c r="G136" s="89" t="str">
        <f>IF($D136="","",
IFERROR(VLOOKUP($D136,PlayersData!$B$1:$K$51,4,0),
IFERROR(VLOOKUP($D136,RegularWars!$A$1:$E$51,3,0),"")))</f>
        <v/>
      </c>
      <c r="H136" s="90" t="str">
        <f>IF($D136="","",IF(
ISNUMBER(MATCH($D136,PlayersData!$B136:$B185,0)),"Active",
IFERROR(VLOOKUP($D136,RaidWeekendData!$A$1:$D$61,4,0),
IFERROR(VLOOKUP($D136,RegularWars!$A$1:$E$51,5,0),"")
)))</f>
        <v/>
      </c>
      <c r="I136" s="94" t="str">
        <f>IF($D136="", "", IFERROR(VLOOKUP($D136, RegularWars!$A$1:$H$51, 6, FALSE), ""))</f>
        <v/>
      </c>
      <c r="J136" s="94" t="str">
        <f>IF($D136="", "", IFERROR(VLOOKUP($D136, RegularWars!$A$1:$H$51, 7, FALSE), ""))</f>
        <v/>
      </c>
      <c r="K136" s="94" t="str">
        <f>IF($D136="", "", IFERROR(VLOOKUP($D136, RegularWars!$A$1:$H$51, 8, FALSE), ""))</f>
        <v/>
      </c>
      <c r="L136" s="98">
        <f t="shared" si="10"/>
        <v>0</v>
      </c>
      <c r="M136" s="94" t="str">
        <f>IF($D136="", "", IFERROR(VLOOKUP($D136, RaidWeekendData!$A$1:$E$51, 5, FALSE), ""))</f>
        <v/>
      </c>
      <c r="N136" s="98">
        <f t="shared" si="11"/>
        <v>0</v>
      </c>
      <c r="O136" s="94" t="str">
        <f>IF($D136="", "", IFERROR(VLOOKUP($D136, PlayersData!$B$1:$K$51, 10, FALSE), ""))</f>
        <v/>
      </c>
      <c r="P136" s="98">
        <f t="shared" si="12"/>
        <v>0</v>
      </c>
      <c r="Q136" s="99">
        <f t="shared" si="13"/>
        <v>0</v>
      </c>
      <c r="R136" s="99" t="str">
        <f>IF($D136="", "0", IFERROR(VLOOKUP($D136, CWL!$A$1:$BG$51, 59, FALSE), "0"))</f>
        <v>0</v>
      </c>
      <c r="S136" s="113">
        <f t="shared" si="14"/>
        <v>0</v>
      </c>
      <c r="T136" s="114" t="str">
        <f>IF($S136=0, "", _xlfn.RANK.EQ($S136, $S$2:$S$200, 0) + COUNTIF($S$2:$S136, $S136) - 1)</f>
        <v/>
      </c>
      <c r="U136" s="97"/>
      <c r="V136" s="97"/>
      <c r="W136" s="97"/>
      <c r="X136" s="100"/>
      <c r="Y136" s="100"/>
      <c r="Z136" s="100"/>
      <c r="AA136" s="100"/>
      <c r="AB136" s="100"/>
      <c r="AC136" s="97"/>
      <c r="AD136" s="97"/>
      <c r="AE136" s="97"/>
    </row>
    <row r="137" spans="1:31" x14ac:dyDescent="0.3">
      <c r="A137" s="88" t="str">
        <v/>
      </c>
      <c r="B137" s="88" t="str">
        <v/>
      </c>
      <c r="C137" s="88" t="str">
        <v/>
      </c>
      <c r="D137" s="89"/>
      <c r="E137" s="89" t="str">
        <f>IF($D137="", "",
    IFERROR(VLOOKUP($D137, PlayersData!$B$1:$K$51, 2, 0),
            IFERROR(VLOOKUP($D137, RegularWars!$A$1:$E$51, 2, 0),
                    IFERROR(VLOOKUP($D137, RaidWeekendData!$A$1:$D$61, 2, 0), ""))))</f>
        <v/>
      </c>
      <c r="F137" s="89" t="str">
        <f>IF($D137="", "",
    IFERROR(VLOOKUP($D137, PlayersData!$B$1:$K$51, 3, 0),
            IFERROR(VLOOKUP($D137, RegularWars!$A$1:$E$51, 4, 0),
                    IFERROR(VLOOKUP($D137, RaidWeekendData!$A$1:$D$61, 3, 0), ""))))</f>
        <v/>
      </c>
      <c r="G137" s="89" t="str">
        <f>IF($D137="","",
IFERROR(VLOOKUP($D137,PlayersData!$B$1:$K$51,4,0),
IFERROR(VLOOKUP($D137,RegularWars!$A$1:$E$51,3,0),"")))</f>
        <v/>
      </c>
      <c r="H137" s="90" t="str">
        <f>IF($D137="","",IF(
ISNUMBER(MATCH($D137,PlayersData!$B137:$B186,0)),"Active",
IFERROR(VLOOKUP($D137,RaidWeekendData!$A$1:$D$61,4,0),
IFERROR(VLOOKUP($D137,RegularWars!$A$1:$E$51,5,0),"")
)))</f>
        <v/>
      </c>
      <c r="I137" s="94" t="str">
        <f>IF($D137="", "", IFERROR(VLOOKUP($D137, RegularWars!$A$1:$H$51, 6, FALSE), ""))</f>
        <v/>
      </c>
      <c r="J137" s="94" t="str">
        <f>IF($D137="", "", IFERROR(VLOOKUP($D137, RegularWars!$A$1:$H$51, 7, FALSE), ""))</f>
        <v/>
      </c>
      <c r="K137" s="94" t="str">
        <f>IF($D137="", "", IFERROR(VLOOKUP($D137, RegularWars!$A$1:$H$51, 8, FALSE), ""))</f>
        <v/>
      </c>
      <c r="L137" s="98">
        <f t="shared" si="10"/>
        <v>0</v>
      </c>
      <c r="M137" s="94" t="str">
        <f>IF($D137="", "", IFERROR(VLOOKUP($D137, RaidWeekendData!$A$1:$E$51, 5, FALSE), ""))</f>
        <v/>
      </c>
      <c r="N137" s="98">
        <f t="shared" si="11"/>
        <v>0</v>
      </c>
      <c r="O137" s="94" t="str">
        <f>IF($D137="", "", IFERROR(VLOOKUP($D137, PlayersData!$B$1:$K$51, 10, FALSE), ""))</f>
        <v/>
      </c>
      <c r="P137" s="98">
        <f t="shared" si="12"/>
        <v>0</v>
      </c>
      <c r="Q137" s="99">
        <f t="shared" si="13"/>
        <v>0</v>
      </c>
      <c r="R137" s="99" t="str">
        <f>IF($D137="", "0", IFERROR(VLOOKUP($D137, CWL!$A$1:$BG$51, 59, FALSE), "0"))</f>
        <v>0</v>
      </c>
      <c r="S137" s="113">
        <f t="shared" si="14"/>
        <v>0</v>
      </c>
      <c r="T137" s="114" t="str">
        <f>IF($S137=0, "", _xlfn.RANK.EQ($S137, $S$2:$S$200, 0) + COUNTIF($S$2:$S137, $S137) - 1)</f>
        <v/>
      </c>
      <c r="U137" s="97"/>
      <c r="V137" s="97"/>
      <c r="W137" s="97"/>
      <c r="X137" s="100"/>
      <c r="Y137" s="100"/>
      <c r="Z137" s="100"/>
      <c r="AA137" s="100"/>
      <c r="AB137" s="100"/>
      <c r="AC137" s="97"/>
      <c r="AD137" s="97"/>
      <c r="AE137" s="97"/>
    </row>
    <row r="138" spans="1:31" x14ac:dyDescent="0.3">
      <c r="A138" s="88" t="str">
        <v/>
      </c>
      <c r="B138" s="88" t="str">
        <v/>
      </c>
      <c r="C138" s="88" t="str">
        <v/>
      </c>
      <c r="D138" s="89"/>
      <c r="E138" s="89" t="str">
        <f>IF($D138="", "",
    IFERROR(VLOOKUP($D138, PlayersData!$B$1:$K$51, 2, 0),
            IFERROR(VLOOKUP($D138, RegularWars!$A$1:$E$51, 2, 0),
                    IFERROR(VLOOKUP($D138, RaidWeekendData!$A$1:$D$61, 2, 0), ""))))</f>
        <v/>
      </c>
      <c r="F138" s="89" t="str">
        <f>IF($D138="", "",
    IFERROR(VLOOKUP($D138, PlayersData!$B$1:$K$51, 3, 0),
            IFERROR(VLOOKUP($D138, RegularWars!$A$1:$E$51, 4, 0),
                    IFERROR(VLOOKUP($D138, RaidWeekendData!$A$1:$D$61, 3, 0), ""))))</f>
        <v/>
      </c>
      <c r="G138" s="89" t="str">
        <f>IF($D138="","",
IFERROR(VLOOKUP($D138,PlayersData!$B$1:$K$51,4,0),
IFERROR(VLOOKUP($D138,RegularWars!$A$1:$E$51,3,0),"")))</f>
        <v/>
      </c>
      <c r="H138" s="90" t="str">
        <f>IF($D138="","",IF(
ISNUMBER(MATCH($D138,PlayersData!$B138:$B187,0)),"Active",
IFERROR(VLOOKUP($D138,RaidWeekendData!$A$1:$D$61,4,0),
IFERROR(VLOOKUP($D138,RegularWars!$A$1:$E$51,5,0),"")
)))</f>
        <v/>
      </c>
      <c r="I138" s="94" t="str">
        <f>IF($D138="", "", IFERROR(VLOOKUP($D138, RegularWars!$A$1:$H$51, 6, FALSE), ""))</f>
        <v/>
      </c>
      <c r="J138" s="94" t="str">
        <f>IF($D138="", "", IFERROR(VLOOKUP($D138, RegularWars!$A$1:$H$51, 7, FALSE), ""))</f>
        <v/>
      </c>
      <c r="K138" s="94" t="str">
        <f>IF($D138="", "", IFERROR(VLOOKUP($D138, RegularWars!$A$1:$H$51, 8, FALSE), ""))</f>
        <v/>
      </c>
      <c r="L138" s="98">
        <f t="shared" si="10"/>
        <v>0</v>
      </c>
      <c r="M138" s="94" t="str">
        <f>IF($D138="", "", IFERROR(VLOOKUP($D138, RaidWeekendData!$A$1:$E$51, 5, FALSE), ""))</f>
        <v/>
      </c>
      <c r="N138" s="98">
        <f t="shared" si="11"/>
        <v>0</v>
      </c>
      <c r="O138" s="94" t="str">
        <f>IF($D138="", "", IFERROR(VLOOKUP($D138, PlayersData!$B$1:$K$51, 10, FALSE), ""))</f>
        <v/>
      </c>
      <c r="P138" s="98">
        <f t="shared" si="12"/>
        <v>0</v>
      </c>
      <c r="Q138" s="99">
        <f t="shared" si="13"/>
        <v>0</v>
      </c>
      <c r="R138" s="99" t="str">
        <f>IF($D138="", "0", IFERROR(VLOOKUP($D138, CWL!$A$1:$BG$51, 59, FALSE), "0"))</f>
        <v>0</v>
      </c>
      <c r="S138" s="113">
        <f t="shared" si="14"/>
        <v>0</v>
      </c>
      <c r="T138" s="114" t="str">
        <f>IF($S138=0, "", _xlfn.RANK.EQ($S138, $S$2:$S$200, 0) + COUNTIF($S$2:$S138, $S138) - 1)</f>
        <v/>
      </c>
      <c r="U138" s="97"/>
      <c r="V138" s="97"/>
      <c r="W138" s="97"/>
      <c r="X138" s="97"/>
      <c r="Y138" s="97"/>
      <c r="Z138" s="97"/>
      <c r="AA138" s="97"/>
      <c r="AB138" s="97"/>
      <c r="AC138" s="97"/>
      <c r="AD138" s="97"/>
      <c r="AE138" s="97"/>
    </row>
    <row r="139" spans="1:31" x14ac:dyDescent="0.3">
      <c r="A139" s="88" t="str">
        <v/>
      </c>
      <c r="B139" s="88" t="str">
        <v/>
      </c>
      <c r="C139" s="88" t="str">
        <v/>
      </c>
      <c r="D139" s="89"/>
      <c r="E139" s="89" t="str">
        <f>IF($D139="", "",
    IFERROR(VLOOKUP($D139, PlayersData!$B$1:$K$51, 2, 0),
            IFERROR(VLOOKUP($D139, RegularWars!$A$1:$E$51, 2, 0),
                    IFERROR(VLOOKUP($D139, RaidWeekendData!$A$1:$D$61, 2, 0), ""))))</f>
        <v/>
      </c>
      <c r="F139" s="89" t="str">
        <f>IF($D139="", "",
    IFERROR(VLOOKUP($D139, PlayersData!$B$1:$K$51, 3, 0),
            IFERROR(VLOOKUP($D139, RegularWars!$A$1:$E$51, 4, 0),
                    IFERROR(VLOOKUP($D139, RaidWeekendData!$A$1:$D$61, 3, 0), ""))))</f>
        <v/>
      </c>
      <c r="G139" s="89" t="str">
        <f>IF($D139="","",
IFERROR(VLOOKUP($D139,PlayersData!$B$1:$K$51,4,0),
IFERROR(VLOOKUP($D139,RegularWars!$A$1:$E$51,3,0),"")))</f>
        <v/>
      </c>
      <c r="H139" s="90" t="str">
        <f>IF($D139="","",IF(
ISNUMBER(MATCH($D139,PlayersData!$B139:$B188,0)),"Active",
IFERROR(VLOOKUP($D139,RaidWeekendData!$A$1:$D$61,4,0),
IFERROR(VLOOKUP($D139,RegularWars!$A$1:$E$51,5,0),"")
)))</f>
        <v/>
      </c>
      <c r="I139" s="94" t="str">
        <f>IF($D139="", "", IFERROR(VLOOKUP($D139, RegularWars!$A$1:$H$51, 6, FALSE), ""))</f>
        <v/>
      </c>
      <c r="J139" s="94" t="str">
        <f>IF($D139="", "", IFERROR(VLOOKUP($D139, RegularWars!$A$1:$H$51, 7, FALSE), ""))</f>
        <v/>
      </c>
      <c r="K139" s="94" t="str">
        <f>IF($D139="", "", IFERROR(VLOOKUP($D139, RegularWars!$A$1:$H$51, 8, FALSE), ""))</f>
        <v/>
      </c>
      <c r="L139" s="98">
        <f t="shared" si="10"/>
        <v>0</v>
      </c>
      <c r="M139" s="94" t="str">
        <f>IF($D139="", "", IFERROR(VLOOKUP($D139, RaidWeekendData!$A$1:$E$51, 5, FALSE), ""))</f>
        <v/>
      </c>
      <c r="N139" s="98">
        <f t="shared" si="11"/>
        <v>0</v>
      </c>
      <c r="O139" s="94" t="str">
        <f>IF($D139="", "", IFERROR(VLOOKUP($D139, PlayersData!$B$1:$K$51, 10, FALSE), ""))</f>
        <v/>
      </c>
      <c r="P139" s="98">
        <f t="shared" si="12"/>
        <v>0</v>
      </c>
      <c r="Q139" s="99">
        <f t="shared" si="13"/>
        <v>0</v>
      </c>
      <c r="R139" s="99" t="str">
        <f>IF($D139="", "0", IFERROR(VLOOKUP($D139, CWL!$A$1:$BG$51, 59, FALSE), "0"))</f>
        <v>0</v>
      </c>
      <c r="S139" s="113">
        <f t="shared" si="14"/>
        <v>0</v>
      </c>
      <c r="T139" s="114" t="str">
        <f>IF($S139=0, "", _xlfn.RANK.EQ($S139, $S$2:$S$200, 0) + COUNTIF($S$2:$S139, $S139) - 1)</f>
        <v/>
      </c>
      <c r="U139" s="97"/>
      <c r="V139" s="97"/>
      <c r="W139" s="97"/>
      <c r="X139" s="97"/>
      <c r="Y139" s="97"/>
      <c r="Z139" s="97"/>
      <c r="AA139" s="97"/>
      <c r="AB139" s="97"/>
      <c r="AC139" s="97"/>
      <c r="AD139" s="97"/>
      <c r="AE139" s="97"/>
    </row>
    <row r="140" spans="1:31" x14ac:dyDescent="0.3">
      <c r="A140" s="88" t="str">
        <v/>
      </c>
      <c r="B140" s="88" t="str">
        <v/>
      </c>
      <c r="C140" s="88" t="str">
        <v/>
      </c>
      <c r="D140" s="89"/>
      <c r="E140" s="89" t="str">
        <f>IF($D140="", "",
    IFERROR(VLOOKUP($D140, PlayersData!$B$1:$K$51, 2, 0),
            IFERROR(VLOOKUP($D140, RegularWars!$A$1:$E$51, 2, 0),
                    IFERROR(VLOOKUP($D140, RaidWeekendData!$A$1:$D$61, 2, 0), ""))))</f>
        <v/>
      </c>
      <c r="F140" s="89" t="str">
        <f>IF($D140="", "",
    IFERROR(VLOOKUP($D140, PlayersData!$B$1:$K$51, 3, 0),
            IFERROR(VLOOKUP($D140, RegularWars!$A$1:$E$51, 4, 0),
                    IFERROR(VLOOKUP($D140, RaidWeekendData!$A$1:$D$61, 3, 0), ""))))</f>
        <v/>
      </c>
      <c r="G140" s="89" t="str">
        <f>IF($D140="","",
IFERROR(VLOOKUP($D140,PlayersData!$B$1:$K$51,4,0),
IFERROR(VLOOKUP($D140,RegularWars!$A$1:$E$51,3,0),"")))</f>
        <v/>
      </c>
      <c r="H140" s="90" t="str">
        <f>IF($D140="","",IF(
ISNUMBER(MATCH($D140,PlayersData!$B140:$B189,0)),"Active",
IFERROR(VLOOKUP($D140,RaidWeekendData!$A$1:$D$61,4,0),
IFERROR(VLOOKUP($D140,RegularWars!$A$1:$E$51,5,0),"")
)))</f>
        <v/>
      </c>
      <c r="I140" s="94" t="str">
        <f>IF($D140="", "", IFERROR(VLOOKUP($D140, RegularWars!$A$1:$H$51, 6, FALSE), ""))</f>
        <v/>
      </c>
      <c r="J140" s="94" t="str">
        <f>IF($D140="", "", IFERROR(VLOOKUP($D140, RegularWars!$A$1:$H$51, 7, FALSE), ""))</f>
        <v/>
      </c>
      <c r="K140" s="94" t="str">
        <f>IF($D140="", "", IFERROR(VLOOKUP($D140, RegularWars!$A$1:$H$51, 8, FALSE), ""))</f>
        <v/>
      </c>
      <c r="L140" s="98">
        <f t="shared" si="10"/>
        <v>0</v>
      </c>
      <c r="M140" s="94" t="str">
        <f>IF($D140="", "", IFERROR(VLOOKUP($D140, RaidWeekendData!$A$1:$E$51, 5, FALSE), ""))</f>
        <v/>
      </c>
      <c r="N140" s="98">
        <f t="shared" si="11"/>
        <v>0</v>
      </c>
      <c r="O140" s="94" t="str">
        <f>IF($D140="", "", IFERROR(VLOOKUP($D140, PlayersData!$B$1:$K$51, 10, FALSE), ""))</f>
        <v/>
      </c>
      <c r="P140" s="98">
        <f t="shared" si="12"/>
        <v>0</v>
      </c>
      <c r="Q140" s="99">
        <f t="shared" si="13"/>
        <v>0</v>
      </c>
      <c r="R140" s="99" t="str">
        <f>IF($D140="", "0", IFERROR(VLOOKUP($D140, CWL!$A$1:$BG$51, 59, FALSE), "0"))</f>
        <v>0</v>
      </c>
      <c r="S140" s="113">
        <f t="shared" si="14"/>
        <v>0</v>
      </c>
      <c r="T140" s="114" t="str">
        <f>IF($S140=0, "", _xlfn.RANK.EQ($S140, $S$2:$S$200, 0) + COUNTIF($S$2:$S140, $S140) - 1)</f>
        <v/>
      </c>
      <c r="U140" s="97"/>
      <c r="V140" s="97"/>
      <c r="W140" s="97"/>
      <c r="X140" s="97"/>
      <c r="Y140" s="97"/>
      <c r="Z140" s="97"/>
      <c r="AA140" s="97"/>
      <c r="AB140" s="97"/>
      <c r="AC140" s="97"/>
      <c r="AD140" s="97"/>
      <c r="AE140" s="97"/>
    </row>
    <row r="141" spans="1:31" x14ac:dyDescent="0.3">
      <c r="A141" s="88" t="str">
        <v/>
      </c>
      <c r="B141" s="88" t="str">
        <v/>
      </c>
      <c r="C141" s="88" t="str">
        <v/>
      </c>
      <c r="D141" s="89"/>
      <c r="E141" s="89" t="str">
        <f>IF($D141="", "",
    IFERROR(VLOOKUP($D141, PlayersData!$B$1:$K$51, 2, 0),
            IFERROR(VLOOKUP($D141, RegularWars!$A$1:$E$51, 2, 0),
                    IFERROR(VLOOKUP($D141, RaidWeekendData!$A$1:$D$61, 2, 0), ""))))</f>
        <v/>
      </c>
      <c r="F141" s="89" t="str">
        <f>IF($D141="", "",
    IFERROR(VLOOKUP($D141, PlayersData!$B$1:$K$51, 3, 0),
            IFERROR(VLOOKUP($D141, RegularWars!$A$1:$E$51, 4, 0),
                    IFERROR(VLOOKUP($D141, RaidWeekendData!$A$1:$D$61, 3, 0), ""))))</f>
        <v/>
      </c>
      <c r="G141" s="89" t="str">
        <f>IF($D141="","",
IFERROR(VLOOKUP($D141,PlayersData!$B$1:$K$51,4,0),
IFERROR(VLOOKUP($D141,RegularWars!$A$1:$E$51,3,0),"")))</f>
        <v/>
      </c>
      <c r="H141" s="90" t="str">
        <f>IF($D141="","",IF(
ISNUMBER(MATCH($D141,PlayersData!$B141:$B190,0)),"Active",
IFERROR(VLOOKUP($D141,RaidWeekendData!$A$1:$D$61,4,0),
IFERROR(VLOOKUP($D141,RegularWars!$A$1:$E$51,5,0),"")
)))</f>
        <v/>
      </c>
      <c r="I141" s="94" t="str">
        <f>IF($D141="", "", IFERROR(VLOOKUP($D141, RegularWars!$A$1:$H$51, 6, FALSE), ""))</f>
        <v/>
      </c>
      <c r="J141" s="94" t="str">
        <f>IF($D141="", "", IFERROR(VLOOKUP($D141, RegularWars!$A$1:$H$51, 7, FALSE), ""))</f>
        <v/>
      </c>
      <c r="K141" s="94" t="str">
        <f>IF($D141="", "", IFERROR(VLOOKUP($D141, RegularWars!$A$1:$H$51, 8, FALSE), ""))</f>
        <v/>
      </c>
      <c r="L141" s="98">
        <f t="shared" si="10"/>
        <v>0</v>
      </c>
      <c r="M141" s="94" t="str">
        <f>IF($D141="", "", IFERROR(VLOOKUP($D141, RaidWeekendData!$A$1:$E$51, 5, FALSE), ""))</f>
        <v/>
      </c>
      <c r="N141" s="98">
        <f t="shared" si="11"/>
        <v>0</v>
      </c>
      <c r="O141" s="94" t="str">
        <f>IF($D141="", "", IFERROR(VLOOKUP($D141, PlayersData!$B$1:$K$51, 10, FALSE), ""))</f>
        <v/>
      </c>
      <c r="P141" s="98">
        <f t="shared" si="12"/>
        <v>0</v>
      </c>
      <c r="Q141" s="99">
        <f t="shared" si="13"/>
        <v>0</v>
      </c>
      <c r="R141" s="99" t="str">
        <f>IF($D141="", "0", IFERROR(VLOOKUP($D141, CWL!$A$1:$BG$51, 59, FALSE), "0"))</f>
        <v>0</v>
      </c>
      <c r="S141" s="113">
        <f t="shared" si="14"/>
        <v>0</v>
      </c>
      <c r="T141" s="114" t="str">
        <f>IF($S141=0, "", _xlfn.RANK.EQ($S141, $S$2:$S$200, 0) + COUNTIF($S$2:$S141, $S141) - 1)</f>
        <v/>
      </c>
      <c r="U141" s="97"/>
      <c r="V141" s="97"/>
      <c r="W141" s="97"/>
      <c r="X141" s="97"/>
      <c r="Y141" s="97"/>
      <c r="Z141" s="97"/>
      <c r="AA141" s="97"/>
      <c r="AB141" s="97"/>
      <c r="AC141" s="97"/>
      <c r="AD141" s="97"/>
      <c r="AE141" s="97"/>
    </row>
    <row r="142" spans="1:31" x14ac:dyDescent="0.3">
      <c r="A142" s="88" t="str">
        <v/>
      </c>
      <c r="B142" s="88" t="str">
        <v/>
      </c>
      <c r="C142" s="88" t="str">
        <v/>
      </c>
      <c r="D142" s="89"/>
      <c r="E142" s="89" t="str">
        <f>IF($D142="", "",
    IFERROR(VLOOKUP($D142, PlayersData!$B$1:$K$51, 2, 0),
            IFERROR(VLOOKUP($D142, RegularWars!$A$1:$E$51, 2, 0),
                    IFERROR(VLOOKUP($D142, RaidWeekendData!$A$1:$D$61, 2, 0), ""))))</f>
        <v/>
      </c>
      <c r="F142" s="89" t="str">
        <f>IF($D142="", "",
    IFERROR(VLOOKUP($D142, PlayersData!$B$1:$K$51, 3, 0),
            IFERROR(VLOOKUP($D142, RegularWars!$A$1:$E$51, 4, 0),
                    IFERROR(VLOOKUP($D142, RaidWeekendData!$A$1:$D$61, 3, 0), ""))))</f>
        <v/>
      </c>
      <c r="G142" s="89" t="str">
        <f>IF($D142="","",
IFERROR(VLOOKUP($D142,PlayersData!$B$1:$K$51,4,0),
IFERROR(VLOOKUP($D142,RegularWars!$A$1:$E$51,3,0),"")))</f>
        <v/>
      </c>
      <c r="H142" s="90" t="str">
        <f>IF($D142="","",IF(
ISNUMBER(MATCH($D142,PlayersData!$B142:$B191,0)),"Active",
IFERROR(VLOOKUP($D142,RaidWeekendData!$A$1:$D$61,4,0),
IFERROR(VLOOKUP($D142,RegularWars!$A$1:$E$51,5,0),"")
)))</f>
        <v/>
      </c>
      <c r="I142" s="94" t="str">
        <f>IF($D142="", "", IFERROR(VLOOKUP($D142, RegularWars!$A$1:$H$51, 6, FALSE), ""))</f>
        <v/>
      </c>
      <c r="J142" s="94" t="str">
        <f>IF($D142="", "", IFERROR(VLOOKUP($D142, RegularWars!$A$1:$H$51, 7, FALSE), ""))</f>
        <v/>
      </c>
      <c r="K142" s="94" t="str">
        <f>IF($D142="", "", IFERROR(VLOOKUP($D142, RegularWars!$A$1:$H$51, 8, FALSE), ""))</f>
        <v/>
      </c>
      <c r="L142" s="98">
        <f t="shared" si="10"/>
        <v>0</v>
      </c>
      <c r="M142" s="94" t="str">
        <f>IF($D142="", "", IFERROR(VLOOKUP($D142, RaidWeekendData!$A$1:$E$51, 5, FALSE), ""))</f>
        <v/>
      </c>
      <c r="N142" s="98">
        <f t="shared" si="11"/>
        <v>0</v>
      </c>
      <c r="O142" s="94" t="str">
        <f>IF($D142="", "", IFERROR(VLOOKUP($D142, PlayersData!$B$1:$K$51, 10, FALSE), ""))</f>
        <v/>
      </c>
      <c r="P142" s="98">
        <f t="shared" si="12"/>
        <v>0</v>
      </c>
      <c r="Q142" s="99">
        <f t="shared" si="13"/>
        <v>0</v>
      </c>
      <c r="R142" s="99" t="str">
        <f>IF($D142="", "0", IFERROR(VLOOKUP($D142, CWL!$A$1:$BG$51, 59, FALSE), "0"))</f>
        <v>0</v>
      </c>
      <c r="S142" s="113">
        <f t="shared" si="14"/>
        <v>0</v>
      </c>
      <c r="T142" s="114" t="str">
        <f>IF($S142=0, "", _xlfn.RANK.EQ($S142, $S$2:$S$200, 0) + COUNTIF($S$2:$S142, $S142) - 1)</f>
        <v/>
      </c>
      <c r="U142" s="97"/>
      <c r="V142" s="97"/>
      <c r="W142" s="97"/>
      <c r="X142" s="97"/>
      <c r="Y142" s="97"/>
      <c r="Z142" s="97"/>
      <c r="AA142" s="97"/>
      <c r="AB142" s="97"/>
      <c r="AC142" s="97"/>
      <c r="AD142" s="97"/>
      <c r="AE142" s="97"/>
    </row>
    <row r="143" spans="1:31" x14ac:dyDescent="0.3">
      <c r="A143" s="88" t="str">
        <v/>
      </c>
      <c r="B143" s="88" t="str">
        <v/>
      </c>
      <c r="C143" s="88" t="str">
        <v/>
      </c>
      <c r="D143" s="89"/>
      <c r="E143" s="89" t="str">
        <f>IF($D143="", "",
    IFERROR(VLOOKUP($D143, PlayersData!$B$1:$K$51, 2, 0),
            IFERROR(VLOOKUP($D143, RegularWars!$A$1:$E$51, 2, 0),
                    IFERROR(VLOOKUP($D143, RaidWeekendData!$A$1:$D$61, 2, 0), ""))))</f>
        <v/>
      </c>
      <c r="F143" s="89" t="str">
        <f>IF($D143="", "",
    IFERROR(VLOOKUP($D143, PlayersData!$B$1:$K$51, 3, 0),
            IFERROR(VLOOKUP($D143, RegularWars!$A$1:$E$51, 4, 0),
                    IFERROR(VLOOKUP($D143, RaidWeekendData!$A$1:$D$61, 3, 0), ""))))</f>
        <v/>
      </c>
      <c r="G143" s="89" t="str">
        <f>IF($D143="","",
IFERROR(VLOOKUP($D143,PlayersData!$B$1:$K$51,4,0),
IFERROR(VLOOKUP($D143,RegularWars!$A$1:$E$51,3,0),"")))</f>
        <v/>
      </c>
      <c r="H143" s="90" t="str">
        <f>IF($D143="","",IF(
ISNUMBER(MATCH($D143,PlayersData!$B143:$B192,0)),"Active",
IFERROR(VLOOKUP($D143,RaidWeekendData!$A$1:$D$61,4,0),
IFERROR(VLOOKUP($D143,RegularWars!$A$1:$E$51,5,0),"")
)))</f>
        <v/>
      </c>
      <c r="I143" s="94" t="str">
        <f>IF($D143="", "", IFERROR(VLOOKUP($D143, RegularWars!$A$1:$H$51, 6, FALSE), ""))</f>
        <v/>
      </c>
      <c r="J143" s="94" t="str">
        <f>IF($D143="", "", IFERROR(VLOOKUP($D143, RegularWars!$A$1:$H$51, 7, FALSE), ""))</f>
        <v/>
      </c>
      <c r="K143" s="94" t="str">
        <f>IF($D143="", "", IFERROR(VLOOKUP($D143, RegularWars!$A$1:$H$51, 8, FALSE), ""))</f>
        <v/>
      </c>
      <c r="L143" s="98">
        <f t="shared" si="10"/>
        <v>0</v>
      </c>
      <c r="M143" s="94" t="str">
        <f>IF($D143="", "", IFERROR(VLOOKUP($D143, RaidWeekendData!$A$1:$E$51, 5, FALSE), ""))</f>
        <v/>
      </c>
      <c r="N143" s="98">
        <f t="shared" si="11"/>
        <v>0</v>
      </c>
      <c r="O143" s="94" t="str">
        <f>IF($D143="", "", IFERROR(VLOOKUP($D143, PlayersData!$B$1:$K$51, 10, FALSE), ""))</f>
        <v/>
      </c>
      <c r="P143" s="98">
        <f t="shared" si="12"/>
        <v>0</v>
      </c>
      <c r="Q143" s="99">
        <f t="shared" si="13"/>
        <v>0</v>
      </c>
      <c r="R143" s="99" t="str">
        <f>IF($D143="", "0", IFERROR(VLOOKUP($D143, CWL!$A$1:$BG$51, 59, FALSE), "0"))</f>
        <v>0</v>
      </c>
      <c r="S143" s="113">
        <f t="shared" si="14"/>
        <v>0</v>
      </c>
      <c r="T143" s="114" t="str">
        <f>IF($S143=0, "", _xlfn.RANK.EQ($S143, $S$2:$S$200, 0) + COUNTIF($S$2:$S143, $S143) - 1)</f>
        <v/>
      </c>
      <c r="U143" s="97"/>
      <c r="V143" s="97"/>
      <c r="W143" s="97"/>
      <c r="X143" s="97"/>
      <c r="Y143" s="97"/>
      <c r="Z143" s="97"/>
      <c r="AA143" s="97"/>
      <c r="AB143" s="97"/>
      <c r="AC143" s="97"/>
      <c r="AD143" s="97"/>
      <c r="AE143" s="97"/>
    </row>
    <row r="144" spans="1:31" x14ac:dyDescent="0.3">
      <c r="A144" s="88" t="str">
        <v/>
      </c>
      <c r="B144" s="88" t="str">
        <v/>
      </c>
      <c r="C144" s="88" t="str">
        <v/>
      </c>
      <c r="D144" s="89"/>
      <c r="E144" s="89" t="str">
        <f>IF($D144="", "",
    IFERROR(VLOOKUP($D144, PlayersData!$B$1:$K$51, 2, 0),
            IFERROR(VLOOKUP($D144, RegularWars!$A$1:$E$51, 2, 0),
                    IFERROR(VLOOKUP($D144, RaidWeekendData!$A$1:$D$61, 2, 0), ""))))</f>
        <v/>
      </c>
      <c r="F144" s="89" t="str">
        <f>IF($D144="", "",
    IFERROR(VLOOKUP($D144, PlayersData!$B$1:$K$51, 3, 0),
            IFERROR(VLOOKUP($D144, RegularWars!$A$1:$E$51, 4, 0),
                    IFERROR(VLOOKUP($D144, RaidWeekendData!$A$1:$D$61, 3, 0), ""))))</f>
        <v/>
      </c>
      <c r="G144" s="89" t="str">
        <f>IF($D144="","",
IFERROR(VLOOKUP($D144,PlayersData!$B$1:$K$51,4,0),
IFERROR(VLOOKUP($D144,RegularWars!$A$1:$E$51,3,0),"")))</f>
        <v/>
      </c>
      <c r="H144" s="90" t="str">
        <f>IF($D144="","",IF(
ISNUMBER(MATCH($D144,PlayersData!$B144:$B193,0)),"Active",
IFERROR(VLOOKUP($D144,RaidWeekendData!$A$1:$D$61,4,0),
IFERROR(VLOOKUP($D144,RegularWars!$A$1:$E$51,5,0),"")
)))</f>
        <v/>
      </c>
      <c r="I144" s="94" t="str">
        <f>IF($D144="", "", IFERROR(VLOOKUP($D144, RegularWars!$A$1:$H$51, 6, FALSE), ""))</f>
        <v/>
      </c>
      <c r="J144" s="94" t="str">
        <f>IF($D144="", "", IFERROR(VLOOKUP($D144, RegularWars!$A$1:$H$51, 7, FALSE), ""))</f>
        <v/>
      </c>
      <c r="K144" s="94" t="str">
        <f>IF($D144="", "", IFERROR(VLOOKUP($D144, RegularWars!$A$1:$H$51, 8, FALSE), ""))</f>
        <v/>
      </c>
      <c r="L144" s="98">
        <f t="shared" si="10"/>
        <v>0</v>
      </c>
      <c r="M144" s="94" t="str">
        <f>IF($D144="", "", IFERROR(VLOOKUP($D144, RaidWeekendData!$A$1:$E$51, 5, FALSE), ""))</f>
        <v/>
      </c>
      <c r="N144" s="98">
        <f t="shared" si="11"/>
        <v>0</v>
      </c>
      <c r="O144" s="94" t="str">
        <f>IF($D144="", "", IFERROR(VLOOKUP($D144, PlayersData!$B$1:$K$51, 10, FALSE), ""))</f>
        <v/>
      </c>
      <c r="P144" s="98">
        <f t="shared" si="12"/>
        <v>0</v>
      </c>
      <c r="Q144" s="99">
        <f t="shared" si="13"/>
        <v>0</v>
      </c>
      <c r="R144" s="99" t="str">
        <f>IF($D144="", "0", IFERROR(VLOOKUP($D144, CWL!$A$1:$BG$51, 59, FALSE), "0"))</f>
        <v>0</v>
      </c>
      <c r="S144" s="113">
        <f t="shared" si="14"/>
        <v>0</v>
      </c>
      <c r="T144" s="114" t="str">
        <f>IF($S144=0, "", _xlfn.RANK.EQ($S144, $S$2:$S$200, 0) + COUNTIF($S$2:$S144, $S144) - 1)</f>
        <v/>
      </c>
      <c r="U144" s="97"/>
      <c r="V144" s="97"/>
      <c r="W144" s="97"/>
      <c r="X144" s="97"/>
      <c r="Y144" s="97"/>
      <c r="Z144" s="97"/>
      <c r="AA144" s="97"/>
      <c r="AB144" s="97"/>
      <c r="AC144" s="97"/>
      <c r="AD144" s="97"/>
      <c r="AE144" s="97"/>
    </row>
    <row r="145" spans="1:31" x14ac:dyDescent="0.3">
      <c r="A145" s="88" t="str">
        <v/>
      </c>
      <c r="B145" s="88" t="str">
        <v/>
      </c>
      <c r="C145" s="88" t="str">
        <v/>
      </c>
      <c r="D145" s="89"/>
      <c r="E145" s="89" t="str">
        <f>IF($D145="", "",
    IFERROR(VLOOKUP($D145, PlayersData!$B$1:$K$51, 2, 0),
            IFERROR(VLOOKUP($D145, RegularWars!$A$1:$E$51, 2, 0),
                    IFERROR(VLOOKUP($D145, RaidWeekendData!$A$1:$D$61, 2, 0), ""))))</f>
        <v/>
      </c>
      <c r="F145" s="89" t="str">
        <f>IF($D145="", "",
    IFERROR(VLOOKUP($D145, PlayersData!$B$1:$K$51, 3, 0),
            IFERROR(VLOOKUP($D145, RegularWars!$A$1:$E$51, 4, 0),
                    IFERROR(VLOOKUP($D145, RaidWeekendData!$A$1:$D$61, 3, 0), ""))))</f>
        <v/>
      </c>
      <c r="G145" s="89" t="str">
        <f>IF($D145="","",
IFERROR(VLOOKUP($D145,PlayersData!$B$1:$K$51,4,0),
IFERROR(VLOOKUP($D145,RegularWars!$A$1:$E$51,3,0),"")))</f>
        <v/>
      </c>
      <c r="H145" s="90" t="str">
        <f>IF($D145="","",IF(
ISNUMBER(MATCH($D145,PlayersData!$B145:$B194,0)),"Active",
IFERROR(VLOOKUP($D145,RaidWeekendData!$A$1:$D$61,4,0),
IFERROR(VLOOKUP($D145,RegularWars!$A$1:$E$51,5,0),"")
)))</f>
        <v/>
      </c>
      <c r="I145" s="94" t="str">
        <f>IF($D145="", "", IFERROR(VLOOKUP($D145, RegularWars!$A$1:$H$51, 6, FALSE), ""))</f>
        <v/>
      </c>
      <c r="J145" s="94" t="str">
        <f>IF($D145="", "", IFERROR(VLOOKUP($D145, RegularWars!$A$1:$H$51, 7, FALSE), ""))</f>
        <v/>
      </c>
      <c r="K145" s="94" t="str">
        <f>IF($D145="", "", IFERROR(VLOOKUP($D145, RegularWars!$A$1:$H$51, 8, FALSE), ""))</f>
        <v/>
      </c>
      <c r="L145" s="98">
        <f t="shared" si="10"/>
        <v>0</v>
      </c>
      <c r="M145" s="94" t="str">
        <f>IF($D145="", "", IFERROR(VLOOKUP($D145, RaidWeekendData!$A$1:$E$51, 5, FALSE), ""))</f>
        <v/>
      </c>
      <c r="N145" s="98">
        <f t="shared" si="11"/>
        <v>0</v>
      </c>
      <c r="O145" s="94" t="str">
        <f>IF($D145="", "", IFERROR(VLOOKUP($D145, PlayersData!$B$1:$K$51, 10, FALSE), ""))</f>
        <v/>
      </c>
      <c r="P145" s="98">
        <f t="shared" si="12"/>
        <v>0</v>
      </c>
      <c r="Q145" s="99">
        <f t="shared" si="13"/>
        <v>0</v>
      </c>
      <c r="R145" s="99" t="str">
        <f>IF($D145="", "0", IFERROR(VLOOKUP($D145, CWL!$A$1:$BG$51, 59, FALSE), "0"))</f>
        <v>0</v>
      </c>
      <c r="S145" s="113">
        <f t="shared" si="14"/>
        <v>0</v>
      </c>
      <c r="T145" s="114" t="str">
        <f>IF($S145=0, "", _xlfn.RANK.EQ($S145, $S$2:$S$200, 0) + COUNTIF($S$2:$S145, $S145) - 1)</f>
        <v/>
      </c>
      <c r="U145" s="97"/>
      <c r="V145" s="97"/>
      <c r="W145" s="97"/>
      <c r="X145" s="97"/>
      <c r="Y145" s="97"/>
      <c r="Z145" s="97"/>
      <c r="AA145" s="97"/>
      <c r="AB145" s="97"/>
      <c r="AC145" s="97"/>
      <c r="AD145" s="97"/>
      <c r="AE145" s="97"/>
    </row>
    <row r="146" spans="1:31" x14ac:dyDescent="0.3">
      <c r="A146" s="88" t="str">
        <v/>
      </c>
      <c r="B146" s="88" t="str">
        <v/>
      </c>
      <c r="C146" s="88" t="str">
        <v/>
      </c>
      <c r="D146" s="89"/>
      <c r="E146" s="89" t="str">
        <f>IF($D146="", "",
    IFERROR(VLOOKUP($D146, PlayersData!$B$1:$K$51, 2, 0),
            IFERROR(VLOOKUP($D146, RegularWars!$A$1:$E$51, 2, 0),
                    IFERROR(VLOOKUP($D146, RaidWeekendData!$A$1:$D$61, 2, 0), ""))))</f>
        <v/>
      </c>
      <c r="F146" s="89" t="str">
        <f>IF($D146="", "",
    IFERROR(VLOOKUP($D146, PlayersData!$B$1:$K$51, 3, 0),
            IFERROR(VLOOKUP($D146, RegularWars!$A$1:$E$51, 4, 0),
                    IFERROR(VLOOKUP($D146, RaidWeekendData!$A$1:$D$61, 3, 0), ""))))</f>
        <v/>
      </c>
      <c r="G146" s="89" t="str">
        <f>IF($D146="","",
IFERROR(VLOOKUP($D146,PlayersData!$B$1:$K$51,4,0),
IFERROR(VLOOKUP($D146,RegularWars!$A$1:$E$51,3,0),"")))</f>
        <v/>
      </c>
      <c r="H146" s="90" t="str">
        <f>IF($D146="","",IF(
ISNUMBER(MATCH($D146,PlayersData!$B146:$B195,0)),"Active",
IFERROR(VLOOKUP($D146,RaidWeekendData!$A$1:$D$61,4,0),
IFERROR(VLOOKUP($D146,RegularWars!$A$1:$E$51,5,0),"")
)))</f>
        <v/>
      </c>
      <c r="I146" s="94" t="str">
        <f>IF($D146="", "", IFERROR(VLOOKUP($D146, RegularWars!$A$1:$H$51, 6, FALSE), ""))</f>
        <v/>
      </c>
      <c r="J146" s="94" t="str">
        <f>IF($D146="", "", IFERROR(VLOOKUP($D146, RegularWars!$A$1:$H$51, 7, FALSE), ""))</f>
        <v/>
      </c>
      <c r="K146" s="94" t="str">
        <f>IF($D146="", "", IFERROR(VLOOKUP($D146, RegularWars!$A$1:$H$51, 8, FALSE), ""))</f>
        <v/>
      </c>
      <c r="L146" s="98">
        <f t="shared" si="10"/>
        <v>0</v>
      </c>
      <c r="M146" s="94" t="str">
        <f>IF($D146="", "", IFERROR(VLOOKUP($D146, RaidWeekendData!$A$1:$E$51, 5, FALSE), ""))</f>
        <v/>
      </c>
      <c r="N146" s="98">
        <f t="shared" si="11"/>
        <v>0</v>
      </c>
      <c r="O146" s="94" t="str">
        <f>IF($D146="", "", IFERROR(VLOOKUP($D146, PlayersData!$B$1:$K$51, 10, FALSE), ""))</f>
        <v/>
      </c>
      <c r="P146" s="98">
        <f t="shared" si="12"/>
        <v>0</v>
      </c>
      <c r="Q146" s="99">
        <f t="shared" si="13"/>
        <v>0</v>
      </c>
      <c r="R146" s="99" t="str">
        <f>IF($D146="", "0", IFERROR(VLOOKUP($D146, CWL!$A$1:$BG$51, 59, FALSE), "0"))</f>
        <v>0</v>
      </c>
      <c r="S146" s="113">
        <f t="shared" si="14"/>
        <v>0</v>
      </c>
      <c r="T146" s="114" t="str">
        <f>IF($S146=0, "", _xlfn.RANK.EQ($S146, $S$2:$S$200, 0) + COUNTIF($S$2:$S146, $S146) - 1)</f>
        <v/>
      </c>
      <c r="U146" s="97"/>
      <c r="V146" s="97"/>
      <c r="W146" s="97"/>
      <c r="X146" s="97"/>
      <c r="Y146" s="97"/>
      <c r="Z146" s="97"/>
      <c r="AA146" s="97"/>
      <c r="AB146" s="97"/>
      <c r="AC146" s="97"/>
      <c r="AD146" s="97"/>
      <c r="AE146" s="97"/>
    </row>
    <row r="147" spans="1:31" x14ac:dyDescent="0.3">
      <c r="A147" s="88" t="str">
        <v/>
      </c>
      <c r="B147" s="88" t="str">
        <v/>
      </c>
      <c r="C147" s="88" t="str">
        <v/>
      </c>
      <c r="D147" s="89"/>
      <c r="E147" s="89" t="str">
        <f>IF($D147="", "",
    IFERROR(VLOOKUP($D147, PlayersData!$B$1:$K$51, 2, 0),
            IFERROR(VLOOKUP($D147, RegularWars!$A$1:$E$51, 2, 0),
                    IFERROR(VLOOKUP($D147, RaidWeekendData!$A$1:$D$61, 2, 0), ""))))</f>
        <v/>
      </c>
      <c r="F147" s="89" t="str">
        <f>IF($D147="", "",
    IFERROR(VLOOKUP($D147, PlayersData!$B$1:$K$51, 3, 0),
            IFERROR(VLOOKUP($D147, RegularWars!$A$1:$E$51, 4, 0),
                    IFERROR(VLOOKUP($D147, RaidWeekendData!$A$1:$D$61, 3, 0), ""))))</f>
        <v/>
      </c>
      <c r="G147" s="89" t="str">
        <f>IF($D147="","",
IFERROR(VLOOKUP($D147,PlayersData!$B$1:$K$51,4,0),
IFERROR(VLOOKUP($D147,RegularWars!$A$1:$E$51,3,0),"")))</f>
        <v/>
      </c>
      <c r="H147" s="90" t="str">
        <f>IF($D147="","",IF(
ISNUMBER(MATCH($D147,PlayersData!$B147:$B196,0)),"Active",
IFERROR(VLOOKUP($D147,RaidWeekendData!$A$1:$D$61,4,0),
IFERROR(VLOOKUP($D147,RegularWars!$A$1:$E$51,5,0),"")
)))</f>
        <v/>
      </c>
      <c r="I147" s="94" t="str">
        <f>IF($D147="", "", IFERROR(VLOOKUP($D147, RegularWars!$A$1:$H$51, 6, FALSE), ""))</f>
        <v/>
      </c>
      <c r="J147" s="94" t="str">
        <f>IF($D147="", "", IFERROR(VLOOKUP($D147, RegularWars!$A$1:$H$51, 7, FALSE), ""))</f>
        <v/>
      </c>
      <c r="K147" s="94" t="str">
        <f>IF($D147="", "", IFERROR(VLOOKUP($D147, RegularWars!$A$1:$H$51, 8, FALSE), ""))</f>
        <v/>
      </c>
      <c r="L147" s="98">
        <f t="shared" si="10"/>
        <v>0</v>
      </c>
      <c r="M147" s="94" t="str">
        <f>IF($D147="", "", IFERROR(VLOOKUP($D147, RaidWeekendData!$A$1:$E$51, 5, FALSE), ""))</f>
        <v/>
      </c>
      <c r="N147" s="98">
        <f t="shared" si="11"/>
        <v>0</v>
      </c>
      <c r="O147" s="94" t="str">
        <f>IF($D147="", "", IFERROR(VLOOKUP($D147, PlayersData!$B$1:$K$51, 10, FALSE), ""))</f>
        <v/>
      </c>
      <c r="P147" s="98">
        <f t="shared" si="12"/>
        <v>0</v>
      </c>
      <c r="Q147" s="99">
        <f t="shared" si="13"/>
        <v>0</v>
      </c>
      <c r="R147" s="99" t="str">
        <f>IF($D147="", "0", IFERROR(VLOOKUP($D147, CWL!$A$1:$BG$51, 59, FALSE), "0"))</f>
        <v>0</v>
      </c>
      <c r="S147" s="113">
        <f t="shared" si="14"/>
        <v>0</v>
      </c>
      <c r="T147" s="114" t="str">
        <f>IF($S147=0, "", _xlfn.RANK.EQ($S147, $S$2:$S$200, 0) + COUNTIF($S$2:$S147, $S147) - 1)</f>
        <v/>
      </c>
      <c r="U147" s="97"/>
      <c r="V147" s="97"/>
      <c r="W147" s="97"/>
      <c r="X147" s="97"/>
      <c r="Y147" s="97"/>
      <c r="Z147" s="97"/>
      <c r="AA147" s="97"/>
      <c r="AB147" s="97"/>
      <c r="AC147" s="97"/>
      <c r="AD147" s="97"/>
      <c r="AE147" s="97"/>
    </row>
    <row r="148" spans="1:31" x14ac:dyDescent="0.3">
      <c r="A148" s="88" t="str">
        <v/>
      </c>
      <c r="B148" s="88" t="str">
        <v/>
      </c>
      <c r="C148" s="88" t="str">
        <v/>
      </c>
      <c r="D148" s="89"/>
      <c r="E148" s="89" t="str">
        <f>IF($D148="", "",
    IFERROR(VLOOKUP($D148, PlayersData!$B$1:$K$51, 2, 0),
            IFERROR(VLOOKUP($D148, RegularWars!$A$1:$E$51, 2, 0),
                    IFERROR(VLOOKUP($D148, RaidWeekendData!$A$1:$D$61, 2, 0), ""))))</f>
        <v/>
      </c>
      <c r="F148" s="89" t="str">
        <f>IF($D148="", "",
    IFERROR(VLOOKUP($D148, PlayersData!$B$1:$K$51, 3, 0),
            IFERROR(VLOOKUP($D148, RegularWars!$A$1:$E$51, 4, 0),
                    IFERROR(VLOOKUP($D148, RaidWeekendData!$A$1:$D$61, 3, 0), ""))))</f>
        <v/>
      </c>
      <c r="G148" s="89" t="str">
        <f>IF($D148="","",
IFERROR(VLOOKUP($D148,PlayersData!$B$1:$K$51,4,0),
IFERROR(VLOOKUP($D148,RegularWars!$A$1:$E$51,3,0),"")))</f>
        <v/>
      </c>
      <c r="H148" s="90" t="str">
        <f>IF($D148="","",IF(
ISNUMBER(MATCH($D148,PlayersData!$B148:$B197,0)),"Active",
IFERROR(VLOOKUP($D148,RaidWeekendData!$A$1:$D$61,4,0),
IFERROR(VLOOKUP($D148,RegularWars!$A$1:$E$51,5,0),"")
)))</f>
        <v/>
      </c>
      <c r="I148" s="94" t="str">
        <f>IF($D148="", "", IFERROR(VLOOKUP($D148, RegularWars!$A$1:$H$51, 6, FALSE), ""))</f>
        <v/>
      </c>
      <c r="J148" s="94" t="str">
        <f>IF($D148="", "", IFERROR(VLOOKUP($D148, RegularWars!$A$1:$H$51, 7, FALSE), ""))</f>
        <v/>
      </c>
      <c r="K148" s="94" t="str">
        <f>IF($D148="", "", IFERROR(VLOOKUP($D148, RegularWars!$A$1:$H$51, 8, FALSE), ""))</f>
        <v/>
      </c>
      <c r="L148" s="98">
        <f t="shared" si="10"/>
        <v>0</v>
      </c>
      <c r="M148" s="94" t="str">
        <f>IF($D148="", "", IFERROR(VLOOKUP($D148, RaidWeekendData!$A$1:$E$51, 5, FALSE), ""))</f>
        <v/>
      </c>
      <c r="N148" s="98">
        <f t="shared" si="11"/>
        <v>0</v>
      </c>
      <c r="O148" s="94" t="str">
        <f>IF($D148="", "", IFERROR(VLOOKUP($D148, PlayersData!$B$1:$K$51, 10, FALSE), ""))</f>
        <v/>
      </c>
      <c r="P148" s="98">
        <f t="shared" si="12"/>
        <v>0</v>
      </c>
      <c r="Q148" s="99">
        <f t="shared" si="13"/>
        <v>0</v>
      </c>
      <c r="R148" s="99" t="str">
        <f>IF($D148="", "0", IFERROR(VLOOKUP($D148, CWL!$A$1:$BG$51, 59, FALSE), "0"))</f>
        <v>0</v>
      </c>
      <c r="S148" s="113">
        <f t="shared" si="14"/>
        <v>0</v>
      </c>
      <c r="T148" s="114" t="str">
        <f>IF($S148=0, "", _xlfn.RANK.EQ($S148, $S$2:$S$200, 0) + COUNTIF($S$2:$S148, $S148) - 1)</f>
        <v/>
      </c>
      <c r="U148" s="97"/>
      <c r="V148" s="97"/>
      <c r="W148" s="97"/>
      <c r="X148" s="97"/>
      <c r="Y148" s="97"/>
      <c r="Z148" s="97"/>
      <c r="AA148" s="97"/>
      <c r="AB148" s="97"/>
      <c r="AC148" s="97"/>
      <c r="AD148" s="97"/>
      <c r="AE148" s="97"/>
    </row>
    <row r="149" spans="1:31" x14ac:dyDescent="0.3">
      <c r="A149" s="88" t="str">
        <v/>
      </c>
      <c r="B149" s="88" t="str">
        <v/>
      </c>
      <c r="C149" s="88" t="str">
        <v/>
      </c>
      <c r="D149" s="89"/>
      <c r="E149" s="89" t="str">
        <f>IF($D149="", "",
    IFERROR(VLOOKUP($D149, PlayersData!$B$1:$K$51, 2, 0),
            IFERROR(VLOOKUP($D149, RegularWars!$A$1:$E$51, 2, 0),
                    IFERROR(VLOOKUP($D149, RaidWeekendData!$A$1:$D$61, 2, 0), ""))))</f>
        <v/>
      </c>
      <c r="F149" s="89" t="str">
        <f>IF($D149="", "",
    IFERROR(VLOOKUP($D149, PlayersData!$B$1:$K$51, 3, 0),
            IFERROR(VLOOKUP($D149, RegularWars!$A$1:$E$51, 4, 0),
                    IFERROR(VLOOKUP($D149, RaidWeekendData!$A$1:$D$61, 3, 0), ""))))</f>
        <v/>
      </c>
      <c r="G149" s="89" t="str">
        <f>IF($D149="","",
IFERROR(VLOOKUP($D149,PlayersData!$B$1:$K$51,4,0),
IFERROR(VLOOKUP($D149,RegularWars!$A$1:$E$51,3,0),"")))</f>
        <v/>
      </c>
      <c r="H149" s="90" t="str">
        <f>IF($D149="","",IF(
ISNUMBER(MATCH($D149,PlayersData!$B149:$B198,0)),"Active",
IFERROR(VLOOKUP($D149,RaidWeekendData!$A$1:$D$61,4,0),
IFERROR(VLOOKUP($D149,RegularWars!$A$1:$E$51,5,0),"")
)))</f>
        <v/>
      </c>
      <c r="I149" s="94" t="str">
        <f>IF($D149="", "", IFERROR(VLOOKUP($D149, RegularWars!$A$1:$H$51, 6, FALSE), ""))</f>
        <v/>
      </c>
      <c r="J149" s="94" t="str">
        <f>IF($D149="", "", IFERROR(VLOOKUP($D149, RegularWars!$A$1:$H$51, 7, FALSE), ""))</f>
        <v/>
      </c>
      <c r="K149" s="94" t="str">
        <f>IF($D149="", "", IFERROR(VLOOKUP($D149, RegularWars!$A$1:$H$51, 8, FALSE), ""))</f>
        <v/>
      </c>
      <c r="L149" s="98">
        <f t="shared" si="10"/>
        <v>0</v>
      </c>
      <c r="M149" s="94" t="str">
        <f>IF($D149="", "", IFERROR(VLOOKUP($D149, RaidWeekendData!$A$1:$E$51, 5, FALSE), ""))</f>
        <v/>
      </c>
      <c r="N149" s="98">
        <f t="shared" si="11"/>
        <v>0</v>
      </c>
      <c r="O149" s="94" t="str">
        <f>IF($D149="", "", IFERROR(VLOOKUP($D149, PlayersData!$B$1:$K$51, 10, FALSE), ""))</f>
        <v/>
      </c>
      <c r="P149" s="98">
        <f t="shared" si="12"/>
        <v>0</v>
      </c>
      <c r="Q149" s="99">
        <f t="shared" si="13"/>
        <v>0</v>
      </c>
      <c r="R149" s="99" t="str">
        <f>IF($D149="", "0", IFERROR(VLOOKUP($D149, CWL!$A$1:$BG$51, 59, FALSE), "0"))</f>
        <v>0</v>
      </c>
      <c r="S149" s="113">
        <f t="shared" si="14"/>
        <v>0</v>
      </c>
      <c r="T149" s="114" t="str">
        <f>IF($S149=0, "", _xlfn.RANK.EQ($S149, $S$2:$S$200, 0) + COUNTIF($S$2:$S149, $S149) - 1)</f>
        <v/>
      </c>
      <c r="U149" s="97"/>
      <c r="V149" s="97"/>
      <c r="W149" s="97"/>
      <c r="X149" s="97"/>
      <c r="Y149" s="97"/>
      <c r="Z149" s="97"/>
      <c r="AA149" s="97"/>
      <c r="AB149" s="97"/>
      <c r="AC149" s="97"/>
      <c r="AD149" s="97"/>
      <c r="AE149" s="97"/>
    </row>
    <row r="150" spans="1:31" x14ac:dyDescent="0.3">
      <c r="A150" s="88" t="str">
        <v/>
      </c>
      <c r="B150" s="88" t="str">
        <v/>
      </c>
      <c r="C150" s="88" t="str">
        <v/>
      </c>
      <c r="D150" s="89"/>
      <c r="E150" s="89" t="str">
        <f>IF($D150="", "",
    IFERROR(VLOOKUP($D150, PlayersData!$B$1:$K$51, 2, 0),
            IFERROR(VLOOKUP($D150, RegularWars!$A$1:$E$51, 2, 0),
                    IFERROR(VLOOKUP($D150, RaidWeekendData!$A$1:$D$61, 2, 0), ""))))</f>
        <v/>
      </c>
      <c r="F150" s="89" t="str">
        <f>IF($D150="", "",
    IFERROR(VLOOKUP($D150, PlayersData!$B$1:$K$51, 3, 0),
            IFERROR(VLOOKUP($D150, RegularWars!$A$1:$E$51, 4, 0),
                    IFERROR(VLOOKUP($D150, RaidWeekendData!$A$1:$D$61, 3, 0), ""))))</f>
        <v/>
      </c>
      <c r="G150" s="89" t="str">
        <f>IF($D150="","",
IFERROR(VLOOKUP($D150,PlayersData!$B$1:$K$51,4,0),
IFERROR(VLOOKUP($D150,RegularWars!$A$1:$E$51,3,0),"")))</f>
        <v/>
      </c>
      <c r="H150" s="90" t="str">
        <f>IF($D150="","",IF(
ISNUMBER(MATCH($D150,PlayersData!$B150:$B199,0)),"Active",
IFERROR(VLOOKUP($D150,RaidWeekendData!$A$1:$D$61,4,0),
IFERROR(VLOOKUP($D150,RegularWars!$A$1:$E$51,5,0),"")
)))</f>
        <v/>
      </c>
      <c r="I150" s="94" t="str">
        <f>IF($D150="", "", IFERROR(VLOOKUP($D150, RegularWars!$A$1:$H$51, 6, FALSE), ""))</f>
        <v/>
      </c>
      <c r="J150" s="94" t="str">
        <f>IF($D150="", "", IFERROR(VLOOKUP($D150, RegularWars!$A$1:$H$51, 7, FALSE), ""))</f>
        <v/>
      </c>
      <c r="K150" s="94" t="str">
        <f>IF($D150="", "", IFERROR(VLOOKUP($D150, RegularWars!$A$1:$H$51, 8, FALSE), ""))</f>
        <v/>
      </c>
      <c r="L150" s="98">
        <f t="shared" si="10"/>
        <v>0</v>
      </c>
      <c r="M150" s="94" t="str">
        <f>IF($D150="", "", IFERROR(VLOOKUP($D150, RaidWeekendData!$A$1:$E$51, 5, FALSE), ""))</f>
        <v/>
      </c>
      <c r="N150" s="98">
        <f t="shared" si="11"/>
        <v>0</v>
      </c>
      <c r="O150" s="94" t="str">
        <f>IF($D150="", "", IFERROR(VLOOKUP($D150, PlayersData!$B$1:$K$51, 10, FALSE), ""))</f>
        <v/>
      </c>
      <c r="P150" s="98">
        <f t="shared" si="12"/>
        <v>0</v>
      </c>
      <c r="Q150" s="99">
        <f t="shared" si="13"/>
        <v>0</v>
      </c>
      <c r="R150" s="99" t="str">
        <f>IF($D150="", "0", IFERROR(VLOOKUP($D150, CWL!$A$1:$BG$51, 59, FALSE), "0"))</f>
        <v>0</v>
      </c>
      <c r="S150" s="113">
        <f t="shared" si="14"/>
        <v>0</v>
      </c>
      <c r="T150" s="114" t="str">
        <f>IF($S150=0, "", _xlfn.RANK.EQ($S150, $S$2:$S$200, 0) + COUNTIF($S$2:$S150, $S150) - 1)</f>
        <v/>
      </c>
      <c r="U150" s="97"/>
      <c r="V150" s="97"/>
      <c r="W150" s="97"/>
      <c r="X150" s="97"/>
      <c r="Y150" s="97"/>
      <c r="Z150" s="97"/>
      <c r="AA150" s="97"/>
      <c r="AB150" s="97"/>
      <c r="AC150" s="97"/>
      <c r="AD150" s="97"/>
      <c r="AE150" s="97"/>
    </row>
    <row r="151" spans="1:31" x14ac:dyDescent="0.3">
      <c r="A151" s="88" t="str">
        <v/>
      </c>
      <c r="B151" s="88" t="str">
        <v/>
      </c>
      <c r="C151" s="88" t="str">
        <v/>
      </c>
      <c r="D151" s="89"/>
      <c r="E151" s="89" t="str">
        <f>IF($D151="", "",
    IFERROR(VLOOKUP($D151, PlayersData!$B$1:$K$51, 2, 0),
            IFERROR(VLOOKUP($D151, RegularWars!$A$1:$E$51, 2, 0),
                    IFERROR(VLOOKUP($D151, RaidWeekendData!$A$1:$D$61, 2, 0), ""))))</f>
        <v/>
      </c>
      <c r="F151" s="89" t="str">
        <f>IF($D151="", "",
    IFERROR(VLOOKUP($D151, PlayersData!$B$1:$K$51, 3, 0),
            IFERROR(VLOOKUP($D151, RegularWars!$A$1:$E$51, 4, 0),
                    IFERROR(VLOOKUP($D151, RaidWeekendData!$A$1:$D$61, 3, 0), ""))))</f>
        <v/>
      </c>
      <c r="G151" s="89" t="str">
        <f>IF($D151="","",
IFERROR(VLOOKUP($D151,PlayersData!$B$1:$K$51,4,0),
IFERROR(VLOOKUP($D151,RegularWars!$A$1:$E$51,3,0),"")))</f>
        <v/>
      </c>
      <c r="H151" s="90" t="str">
        <f>IF($D151="","",IF(
ISNUMBER(MATCH($D151,PlayersData!$B151:$B200,0)),"Active",
IFERROR(VLOOKUP($D151,RaidWeekendData!$A$1:$D$61,4,0),
IFERROR(VLOOKUP($D151,RegularWars!$A$1:$E$51,5,0),"")
)))</f>
        <v/>
      </c>
      <c r="I151" s="94" t="str">
        <f>IF($D151="", "", IFERROR(VLOOKUP($D151, RegularWars!$A$1:$H$51, 6, FALSE), ""))</f>
        <v/>
      </c>
      <c r="J151" s="94" t="str">
        <f>IF($D151="", "", IFERROR(VLOOKUP($D151, RegularWars!$A$1:$H$51, 7, FALSE), ""))</f>
        <v/>
      </c>
      <c r="K151" s="94" t="str">
        <f>IF($D151="", "", IFERROR(VLOOKUP($D151, RegularWars!$A$1:$H$51, 8, FALSE), ""))</f>
        <v/>
      </c>
      <c r="L151" s="98">
        <f t="shared" si="10"/>
        <v>0</v>
      </c>
      <c r="M151" s="94" t="str">
        <f>IF($D151="", "", IFERROR(VLOOKUP($D151, RaidWeekendData!$A$1:$E$51, 5, FALSE), ""))</f>
        <v/>
      </c>
      <c r="N151" s="98">
        <f t="shared" si="11"/>
        <v>0</v>
      </c>
      <c r="O151" s="94" t="str">
        <f>IF($D151="", "", IFERROR(VLOOKUP($D151, PlayersData!$B$1:$K$51, 10, FALSE), ""))</f>
        <v/>
      </c>
      <c r="P151" s="98">
        <f t="shared" si="12"/>
        <v>0</v>
      </c>
      <c r="Q151" s="99">
        <f t="shared" si="13"/>
        <v>0</v>
      </c>
      <c r="R151" s="99" t="str">
        <f>IF($D151="", "0", IFERROR(VLOOKUP($D151, CWL!$A$1:$BG$51, 59, FALSE), "0"))</f>
        <v>0</v>
      </c>
      <c r="S151" s="113">
        <f t="shared" si="14"/>
        <v>0</v>
      </c>
      <c r="T151" s="114" t="str">
        <f>IF($S151=0, "", _xlfn.RANK.EQ($S151, $S$2:$S$200, 0) + COUNTIF($S$2:$S151, $S151) - 1)</f>
        <v/>
      </c>
      <c r="U151" s="97"/>
      <c r="V151" s="97"/>
      <c r="W151" s="97"/>
      <c r="X151" s="97"/>
      <c r="Y151" s="97"/>
      <c r="Z151" s="97"/>
      <c r="AA151" s="97"/>
      <c r="AB151" s="97"/>
      <c r="AC151" s="97"/>
      <c r="AD151" s="97"/>
      <c r="AE151" s="97"/>
    </row>
    <row r="152" spans="1:31" x14ac:dyDescent="0.3">
      <c r="A152" s="88" t="str">
        <v/>
      </c>
      <c r="B152" s="88" t="str">
        <v/>
      </c>
      <c r="C152" s="88" t="str">
        <v/>
      </c>
      <c r="D152" s="89"/>
      <c r="E152" s="89" t="str">
        <f>IF($D152="", "",
    IFERROR(VLOOKUP($D152, PlayersData!$B$1:$K$51, 2, 0),
            IFERROR(VLOOKUP($D152, RegularWars!$A$1:$E$51, 2, 0),
                    IFERROR(VLOOKUP($D152, RaidWeekendData!$A$1:$D$61, 2, 0), ""))))</f>
        <v/>
      </c>
      <c r="F152" s="89" t="str">
        <f>IF($D152="", "",
    IFERROR(VLOOKUP($D152, PlayersData!$B$1:$K$51, 3, 0),
            IFERROR(VLOOKUP($D152, RegularWars!$A$1:$E$51, 4, 0),
                    IFERROR(VLOOKUP($D152, RaidWeekendData!$A$1:$D$61, 3, 0), ""))))</f>
        <v/>
      </c>
      <c r="G152" s="89" t="str">
        <f>IF($D152="","",
IFERROR(VLOOKUP($D152,PlayersData!$B$1:$K$51,4,0),
IFERROR(VLOOKUP($D152,RegularWars!$A$1:$E$51,3,0),"")))</f>
        <v/>
      </c>
      <c r="H152" s="90" t="str">
        <f>IF($D152="","",IF(
ISNUMBER(MATCH($D152,PlayersData!$B152:$B201,0)),"Active",
IFERROR(VLOOKUP($D152,RaidWeekendData!$A$1:$D$61,4,0),
IFERROR(VLOOKUP($D152,RegularWars!$A$1:$E$51,5,0),"")
)))</f>
        <v/>
      </c>
      <c r="I152" s="94" t="str">
        <f>IF($D152="", "", IFERROR(VLOOKUP($D152, RegularWars!$A$1:$H$51, 6, FALSE), ""))</f>
        <v/>
      </c>
      <c r="J152" s="94" t="str">
        <f>IF($D152="", "", IFERROR(VLOOKUP($D152, RegularWars!$A$1:$H$51, 7, FALSE), ""))</f>
        <v/>
      </c>
      <c r="K152" s="94" t="str">
        <f>IF($D152="", "", IFERROR(VLOOKUP($D152, RegularWars!$A$1:$H$51, 8, FALSE), ""))</f>
        <v/>
      </c>
      <c r="L152" s="98">
        <f t="shared" si="10"/>
        <v>0</v>
      </c>
      <c r="M152" s="94" t="str">
        <f>IF($D152="", "", IFERROR(VLOOKUP($D152, RaidWeekendData!$A$1:$E$51, 5, FALSE), ""))</f>
        <v/>
      </c>
      <c r="N152" s="98">
        <f t="shared" si="11"/>
        <v>0</v>
      </c>
      <c r="O152" s="94" t="str">
        <f>IF($D152="", "", IFERROR(VLOOKUP($D152, PlayersData!$B$1:$K$51, 10, FALSE), ""))</f>
        <v/>
      </c>
      <c r="P152" s="98">
        <f t="shared" si="12"/>
        <v>0</v>
      </c>
      <c r="Q152" s="99">
        <f t="shared" si="13"/>
        <v>0</v>
      </c>
      <c r="R152" s="99" t="str">
        <f>IF($D152="", "0", IFERROR(VLOOKUP($D152, CWL!$A$1:$BG$51, 59, FALSE), "0"))</f>
        <v>0</v>
      </c>
      <c r="S152" s="113">
        <f t="shared" si="14"/>
        <v>0</v>
      </c>
      <c r="T152" s="114" t="str">
        <f>IF($S152=0, "", _xlfn.RANK.EQ($S152, $S$2:$S$200, 0) + COUNTIF($S$2:$S152, $S152) - 1)</f>
        <v/>
      </c>
      <c r="U152" s="97"/>
      <c r="V152" s="97"/>
      <c r="W152" s="97"/>
      <c r="X152" s="97"/>
      <c r="Y152" s="97"/>
      <c r="Z152" s="97"/>
      <c r="AA152" s="97"/>
      <c r="AB152" s="97"/>
      <c r="AC152" s="97"/>
      <c r="AD152" s="97"/>
      <c r="AE152" s="97"/>
    </row>
    <row r="153" spans="1:31" x14ac:dyDescent="0.3">
      <c r="A153" s="88" t="str">
        <v/>
      </c>
      <c r="B153" s="88" t="str">
        <v/>
      </c>
      <c r="C153" s="88" t="str">
        <v/>
      </c>
      <c r="D153" s="89"/>
      <c r="E153" s="89" t="str">
        <f>IF($D153="", "",
    IFERROR(VLOOKUP($D153, PlayersData!$B$1:$K$51, 2, 0),
            IFERROR(VLOOKUP($D153, RegularWars!$A$1:$E$51, 2, 0),
                    IFERROR(VLOOKUP($D153, RaidWeekendData!$A$1:$D$61, 2, 0), ""))))</f>
        <v/>
      </c>
      <c r="F153" s="89" t="str">
        <f>IF($D153="", "",
    IFERROR(VLOOKUP($D153, PlayersData!$B$1:$K$51, 3, 0),
            IFERROR(VLOOKUP($D153, RegularWars!$A$1:$E$51, 4, 0),
                    IFERROR(VLOOKUP($D153, RaidWeekendData!$A$1:$D$61, 3, 0), ""))))</f>
        <v/>
      </c>
      <c r="G153" s="89" t="str">
        <f>IF($D153="","",
IFERROR(VLOOKUP($D153,PlayersData!$B$1:$K$51,4,0),
IFERROR(VLOOKUP($D153,RegularWars!$A$1:$E$51,3,0),"")))</f>
        <v/>
      </c>
      <c r="H153" s="90" t="str">
        <f>IF($D153="","",IF(
ISNUMBER(MATCH($D153,PlayersData!$B153:$B202,0)),"Active",
IFERROR(VLOOKUP($D153,RaidWeekendData!$A$1:$D$61,4,0),
IFERROR(VLOOKUP($D153,RegularWars!$A$1:$E$51,5,0),"")
)))</f>
        <v/>
      </c>
      <c r="I153" s="94" t="str">
        <f>IF($D153="", "", IFERROR(VLOOKUP($D153, RegularWars!$A$1:$H$51, 6, FALSE), ""))</f>
        <v/>
      </c>
      <c r="J153" s="94" t="str">
        <f>IF($D153="", "", IFERROR(VLOOKUP($D153, RegularWars!$A$1:$H$51, 7, FALSE), ""))</f>
        <v/>
      </c>
      <c r="K153" s="94" t="str">
        <f>IF($D153="", "", IFERROR(VLOOKUP($D153, RegularWars!$A$1:$H$51, 8, FALSE), ""))</f>
        <v/>
      </c>
      <c r="L153" s="98">
        <f t="shared" si="10"/>
        <v>0</v>
      </c>
      <c r="M153" s="94" t="str">
        <f>IF($D153="", "", IFERROR(VLOOKUP($D153, RaidWeekendData!$A$1:$E$51, 5, FALSE), ""))</f>
        <v/>
      </c>
      <c r="N153" s="98">
        <f t="shared" si="11"/>
        <v>0</v>
      </c>
      <c r="O153" s="94" t="str">
        <f>IF($D153="", "", IFERROR(VLOOKUP($D153, PlayersData!$B$1:$K$51, 10, FALSE), ""))</f>
        <v/>
      </c>
      <c r="P153" s="98">
        <f t="shared" si="12"/>
        <v>0</v>
      </c>
      <c r="Q153" s="99">
        <f t="shared" si="13"/>
        <v>0</v>
      </c>
      <c r="R153" s="99" t="str">
        <f>IF($D153="", "0", IFERROR(VLOOKUP($D153, CWL!$A$1:$BG$51, 59, FALSE), "0"))</f>
        <v>0</v>
      </c>
      <c r="S153" s="113">
        <f t="shared" si="14"/>
        <v>0</v>
      </c>
      <c r="T153" s="114" t="str">
        <f>IF($S153=0, "", _xlfn.RANK.EQ($S153, $S$2:$S$200, 0) + COUNTIF($S$2:$S153, $S153) - 1)</f>
        <v/>
      </c>
      <c r="U153" s="97"/>
      <c r="V153" s="97"/>
      <c r="W153" s="97"/>
      <c r="X153" s="97"/>
      <c r="Y153" s="97"/>
      <c r="Z153" s="97"/>
      <c r="AA153" s="97"/>
      <c r="AB153" s="97"/>
      <c r="AC153" s="97"/>
      <c r="AD153" s="97"/>
      <c r="AE153" s="97"/>
    </row>
    <row r="154" spans="1:31" x14ac:dyDescent="0.3">
      <c r="A154" s="88" t="str">
        <v/>
      </c>
      <c r="B154" s="88" t="str">
        <v/>
      </c>
      <c r="C154" s="88" t="str">
        <v/>
      </c>
      <c r="D154" s="89"/>
      <c r="E154" s="89" t="str">
        <f>IF($D154="", "",
    IFERROR(VLOOKUP($D154, PlayersData!$B$1:$K$51, 2, 0),
            IFERROR(VLOOKUP($D154, RegularWars!$A$1:$E$51, 2, 0),
                    IFERROR(VLOOKUP($D154, RaidWeekendData!$A$1:$D$61, 2, 0), ""))))</f>
        <v/>
      </c>
      <c r="F154" s="89" t="str">
        <f>IF($D154="", "",
    IFERROR(VLOOKUP($D154, PlayersData!$B$1:$K$51, 3, 0),
            IFERROR(VLOOKUP($D154, RegularWars!$A$1:$E$51, 4, 0),
                    IFERROR(VLOOKUP($D154, RaidWeekendData!$A$1:$D$61, 3, 0), ""))))</f>
        <v/>
      </c>
      <c r="G154" s="89" t="str">
        <f>IF($D154="","",
IFERROR(VLOOKUP($D154,PlayersData!$B$1:$K$51,4,0),
IFERROR(VLOOKUP($D154,RegularWars!$A$1:$E$51,3,0),"")))</f>
        <v/>
      </c>
      <c r="H154" s="90" t="str">
        <f>IF($D154="","",IF(
ISNUMBER(MATCH($D154,PlayersData!$B154:$B203,0)),"Active",
IFERROR(VLOOKUP($D154,RaidWeekendData!$A$1:$D$61,4,0),
IFERROR(VLOOKUP($D154,RegularWars!$A$1:$E$51,5,0),"")
)))</f>
        <v/>
      </c>
      <c r="I154" s="94" t="str">
        <f>IF($D154="", "", IFERROR(VLOOKUP($D154, RegularWars!$A$1:$H$51, 6, FALSE), ""))</f>
        <v/>
      </c>
      <c r="J154" s="94" t="str">
        <f>IF($D154="", "", IFERROR(VLOOKUP($D154, RegularWars!$A$1:$H$51, 7, FALSE), ""))</f>
        <v/>
      </c>
      <c r="K154" s="94" t="str">
        <f>IF($D154="", "", IFERROR(VLOOKUP($D154, RegularWars!$A$1:$H$51, 8, FALSE), ""))</f>
        <v/>
      </c>
      <c r="L154" s="98">
        <f t="shared" si="10"/>
        <v>0</v>
      </c>
      <c r="M154" s="94" t="str">
        <f>IF($D154="", "", IFERROR(VLOOKUP($D154, RaidWeekendData!$A$1:$E$51, 5, FALSE), ""))</f>
        <v/>
      </c>
      <c r="N154" s="98">
        <f t="shared" si="11"/>
        <v>0</v>
      </c>
      <c r="O154" s="94" t="str">
        <f>IF($D154="", "", IFERROR(VLOOKUP($D154, PlayersData!$B$1:$K$51, 10, FALSE), ""))</f>
        <v/>
      </c>
      <c r="P154" s="98">
        <f t="shared" si="12"/>
        <v>0</v>
      </c>
      <c r="Q154" s="99">
        <f t="shared" si="13"/>
        <v>0</v>
      </c>
      <c r="R154" s="99" t="str">
        <f>IF($D154="", "0", IFERROR(VLOOKUP($D154, CWL!$A$1:$BG$51, 59, FALSE), "0"))</f>
        <v>0</v>
      </c>
      <c r="S154" s="113">
        <f t="shared" si="14"/>
        <v>0</v>
      </c>
      <c r="T154" s="114" t="str">
        <f>IF($S154=0, "", _xlfn.RANK.EQ($S154, $S$2:$S$200, 0) + COUNTIF($S$2:$S154, $S154) - 1)</f>
        <v/>
      </c>
      <c r="U154" s="97"/>
      <c r="V154" s="97"/>
      <c r="W154" s="97"/>
      <c r="X154" s="97"/>
      <c r="Y154" s="97"/>
      <c r="Z154" s="97"/>
      <c r="AA154" s="97"/>
      <c r="AB154" s="97"/>
      <c r="AC154" s="97"/>
      <c r="AD154" s="97"/>
      <c r="AE154" s="97"/>
    </row>
    <row r="155" spans="1:31" x14ac:dyDescent="0.3">
      <c r="A155" s="88" t="str">
        <v/>
      </c>
      <c r="B155" s="88" t="str">
        <v/>
      </c>
      <c r="C155" s="88" t="str">
        <v/>
      </c>
      <c r="D155" s="89"/>
      <c r="E155" s="89" t="str">
        <f>IF($D155="", "",
    IFERROR(VLOOKUP($D155, PlayersData!$B$1:$K$51, 2, 0),
            IFERROR(VLOOKUP($D155, RegularWars!$A$1:$E$51, 2, 0),
                    IFERROR(VLOOKUP($D155, RaidWeekendData!$A$1:$D$61, 2, 0), ""))))</f>
        <v/>
      </c>
      <c r="F155" s="89" t="str">
        <f>IF($D155="", "",
    IFERROR(VLOOKUP($D155, PlayersData!$B$1:$K$51, 3, 0),
            IFERROR(VLOOKUP($D155, RegularWars!$A$1:$E$51, 4, 0),
                    IFERROR(VLOOKUP($D155, RaidWeekendData!$A$1:$D$61, 3, 0), ""))))</f>
        <v/>
      </c>
      <c r="G155" s="89" t="str">
        <f>IF($D155="","",
IFERROR(VLOOKUP($D155,PlayersData!$B$1:$K$51,4,0),
IFERROR(VLOOKUP($D155,RegularWars!$A$1:$E$51,3,0),"")))</f>
        <v/>
      </c>
      <c r="H155" s="90" t="str">
        <f>IF($D155="","",IF(
ISNUMBER(MATCH($D155,PlayersData!$B155:$B204,0)),"Active",
IFERROR(VLOOKUP($D155,RaidWeekendData!$A$1:$D$61,4,0),
IFERROR(VLOOKUP($D155,RegularWars!$A$1:$E$51,5,0),"")
)))</f>
        <v/>
      </c>
      <c r="I155" s="94" t="str">
        <f>IF($D155="", "", IFERROR(VLOOKUP($D155, RegularWars!$A$1:$H$51, 6, FALSE), ""))</f>
        <v/>
      </c>
      <c r="J155" s="94" t="str">
        <f>IF($D155="", "", IFERROR(VLOOKUP($D155, RegularWars!$A$1:$H$51, 7, FALSE), ""))</f>
        <v/>
      </c>
      <c r="K155" s="94" t="str">
        <f>IF($D155="", "", IFERROR(VLOOKUP($D155, RegularWars!$A$1:$H$51, 8, FALSE), ""))</f>
        <v/>
      </c>
      <c r="L155" s="98">
        <f t="shared" si="10"/>
        <v>0</v>
      </c>
      <c r="M155" s="94" t="str">
        <f>IF($D155="", "", IFERROR(VLOOKUP($D155, RaidWeekendData!$A$1:$E$51, 5, FALSE), ""))</f>
        <v/>
      </c>
      <c r="N155" s="98">
        <f t="shared" si="11"/>
        <v>0</v>
      </c>
      <c r="O155" s="94" t="str">
        <f>IF($D155="", "", IFERROR(VLOOKUP($D155, PlayersData!$B$1:$K$51, 10, FALSE), ""))</f>
        <v/>
      </c>
      <c r="P155" s="98">
        <f t="shared" si="12"/>
        <v>0</v>
      </c>
      <c r="Q155" s="99">
        <f t="shared" si="13"/>
        <v>0</v>
      </c>
      <c r="R155" s="99" t="str">
        <f>IF($D155="", "0", IFERROR(VLOOKUP($D155, CWL!$A$1:$BG$51, 59, FALSE), "0"))</f>
        <v>0</v>
      </c>
      <c r="S155" s="113">
        <f t="shared" si="14"/>
        <v>0</v>
      </c>
      <c r="T155" s="114" t="str">
        <f>IF($S155=0, "", _xlfn.RANK.EQ($S155, $S$2:$S$200, 0) + COUNTIF($S$2:$S155, $S155) - 1)</f>
        <v/>
      </c>
      <c r="U155" s="97"/>
      <c r="V155" s="97"/>
      <c r="W155" s="97"/>
      <c r="X155" s="97"/>
      <c r="Y155" s="97"/>
      <c r="Z155" s="97"/>
      <c r="AA155" s="97"/>
      <c r="AB155" s="97"/>
      <c r="AC155" s="97"/>
      <c r="AD155" s="97"/>
      <c r="AE155" s="97"/>
    </row>
    <row r="156" spans="1:31" x14ac:dyDescent="0.3">
      <c r="A156" s="88" t="str">
        <v/>
      </c>
      <c r="B156" s="88" t="str">
        <v/>
      </c>
      <c r="C156" s="88" t="str">
        <v/>
      </c>
      <c r="D156" s="89"/>
      <c r="E156" s="89" t="str">
        <f>IF($D156="", "",
    IFERROR(VLOOKUP($D156, PlayersData!$B$1:$K$51, 2, 0),
            IFERROR(VLOOKUP($D156, RegularWars!$A$1:$E$51, 2, 0),
                    IFERROR(VLOOKUP($D156, RaidWeekendData!$A$1:$D$61, 2, 0), ""))))</f>
        <v/>
      </c>
      <c r="F156" s="89" t="str">
        <f>IF($D156="", "",
    IFERROR(VLOOKUP($D156, PlayersData!$B$1:$K$51, 3, 0),
            IFERROR(VLOOKUP($D156, RegularWars!$A$1:$E$51, 4, 0),
                    IFERROR(VLOOKUP($D156, RaidWeekendData!$A$1:$D$61, 3, 0), ""))))</f>
        <v/>
      </c>
      <c r="G156" s="89" t="str">
        <f>IF($D156="","",
IFERROR(VLOOKUP($D156,PlayersData!$B$1:$K$51,4,0),
IFERROR(VLOOKUP($D156,RegularWars!$A$1:$E$51,3,0),"")))</f>
        <v/>
      </c>
      <c r="H156" s="90" t="str">
        <f>IF($D156="","",IF(
ISNUMBER(MATCH($D156,PlayersData!$B156:$B205,0)),"Active",
IFERROR(VLOOKUP($D156,RaidWeekendData!$A$1:$D$61,4,0),
IFERROR(VLOOKUP($D156,RegularWars!$A$1:$E$51,5,0),"")
)))</f>
        <v/>
      </c>
      <c r="I156" s="94" t="str">
        <f>IF($D156="", "", IFERROR(VLOOKUP($D156, RegularWars!$A$1:$H$51, 6, FALSE), ""))</f>
        <v/>
      </c>
      <c r="J156" s="94" t="str">
        <f>IF($D156="", "", IFERROR(VLOOKUP($D156, RegularWars!$A$1:$H$51, 7, FALSE), ""))</f>
        <v/>
      </c>
      <c r="K156" s="94" t="str">
        <f>IF($D156="", "", IFERROR(VLOOKUP($D156, RegularWars!$A$1:$H$51, 8, FALSE), ""))</f>
        <v/>
      </c>
      <c r="L156" s="98">
        <f t="shared" si="10"/>
        <v>0</v>
      </c>
      <c r="M156" s="94" t="str">
        <f>IF($D156="", "", IFERROR(VLOOKUP($D156, RaidWeekendData!$A$1:$E$51, 5, FALSE), ""))</f>
        <v/>
      </c>
      <c r="N156" s="98">
        <f t="shared" si="11"/>
        <v>0</v>
      </c>
      <c r="O156" s="94" t="str">
        <f>IF($D156="", "", IFERROR(VLOOKUP($D156, PlayersData!$B$1:$K$51, 10, FALSE), ""))</f>
        <v/>
      </c>
      <c r="P156" s="98">
        <f t="shared" si="12"/>
        <v>0</v>
      </c>
      <c r="Q156" s="99">
        <f t="shared" si="13"/>
        <v>0</v>
      </c>
      <c r="R156" s="99" t="str">
        <f>IF($D156="", "0", IFERROR(VLOOKUP($D156, CWL!$A$1:$BG$51, 59, FALSE), "0"))</f>
        <v>0</v>
      </c>
      <c r="S156" s="113">
        <f t="shared" si="14"/>
        <v>0</v>
      </c>
      <c r="T156" s="114" t="str">
        <f>IF($S156=0, "", _xlfn.RANK.EQ($S156, $S$2:$S$200, 0) + COUNTIF($S$2:$S156, $S156) - 1)</f>
        <v/>
      </c>
      <c r="U156" s="97"/>
      <c r="V156" s="97"/>
      <c r="W156" s="97"/>
      <c r="X156" s="97"/>
      <c r="Y156" s="97"/>
      <c r="Z156" s="97"/>
      <c r="AA156" s="97"/>
      <c r="AB156" s="97"/>
      <c r="AC156" s="97"/>
      <c r="AD156" s="97"/>
      <c r="AE156" s="97"/>
    </row>
    <row r="157" spans="1:31" x14ac:dyDescent="0.3">
      <c r="A157" s="88" t="str">
        <v/>
      </c>
      <c r="B157" s="88" t="str">
        <v/>
      </c>
      <c r="C157" s="88" t="str">
        <v/>
      </c>
      <c r="D157" s="89"/>
      <c r="E157" s="89" t="str">
        <f>IF($D157="", "",
    IFERROR(VLOOKUP($D157, PlayersData!$B$1:$K$51, 2, 0),
            IFERROR(VLOOKUP($D157, RegularWars!$A$1:$E$51, 2, 0),
                    IFERROR(VLOOKUP($D157, RaidWeekendData!$A$1:$D$61, 2, 0), ""))))</f>
        <v/>
      </c>
      <c r="F157" s="89" t="str">
        <f>IF($D157="", "",
    IFERROR(VLOOKUP($D157, PlayersData!$B$1:$K$51, 3, 0),
            IFERROR(VLOOKUP($D157, RegularWars!$A$1:$E$51, 4, 0),
                    IFERROR(VLOOKUP($D157, RaidWeekendData!$A$1:$D$61, 3, 0), ""))))</f>
        <v/>
      </c>
      <c r="G157" s="89" t="str">
        <f>IF($D157="","",
IFERROR(VLOOKUP($D157,PlayersData!$B$1:$K$51,4,0),
IFERROR(VLOOKUP($D157,RegularWars!$A$1:$E$51,3,0),"")))</f>
        <v/>
      </c>
      <c r="H157" s="90" t="str">
        <f>IF($D157="","",IF(
ISNUMBER(MATCH($D157,PlayersData!$B157:$B206,0)),"Active",
IFERROR(VLOOKUP($D157,RaidWeekendData!$A$1:$D$61,4,0),
IFERROR(VLOOKUP($D157,RegularWars!$A$1:$E$51,5,0),"")
)))</f>
        <v/>
      </c>
      <c r="I157" s="94" t="str">
        <f>IF($D157="", "", IFERROR(VLOOKUP($D157, RegularWars!$A$1:$H$51, 6, FALSE), ""))</f>
        <v/>
      </c>
      <c r="J157" s="94" t="str">
        <f>IF($D157="", "", IFERROR(VLOOKUP($D157, RegularWars!$A$1:$H$51, 7, FALSE), ""))</f>
        <v/>
      </c>
      <c r="K157" s="94" t="str">
        <f>IF($D157="", "", IFERROR(VLOOKUP($D157, RegularWars!$A$1:$H$51, 8, FALSE), ""))</f>
        <v/>
      </c>
      <c r="L157" s="98">
        <f t="shared" si="10"/>
        <v>0</v>
      </c>
      <c r="M157" s="94" t="str">
        <f>IF($D157="", "", IFERROR(VLOOKUP($D157, RaidWeekendData!$A$1:$E$51, 5, FALSE), ""))</f>
        <v/>
      </c>
      <c r="N157" s="98">
        <f t="shared" si="11"/>
        <v>0</v>
      </c>
      <c r="O157" s="94" t="str">
        <f>IF($D157="", "", IFERROR(VLOOKUP($D157, PlayersData!$B$1:$K$51, 10, FALSE), ""))</f>
        <v/>
      </c>
      <c r="P157" s="98">
        <f t="shared" si="12"/>
        <v>0</v>
      </c>
      <c r="Q157" s="99">
        <f t="shared" si="13"/>
        <v>0</v>
      </c>
      <c r="R157" s="99" t="str">
        <f>IF($D157="", "0", IFERROR(VLOOKUP($D157, CWL!$A$1:$BG$51, 59, FALSE), "0"))</f>
        <v>0</v>
      </c>
      <c r="S157" s="113">
        <f t="shared" si="14"/>
        <v>0</v>
      </c>
      <c r="T157" s="114" t="str">
        <f>IF($S157=0, "", _xlfn.RANK.EQ($S157, $S$2:$S$200, 0) + COUNTIF($S$2:$S157, $S157) - 1)</f>
        <v/>
      </c>
      <c r="U157" s="97"/>
      <c r="V157" s="97"/>
      <c r="W157" s="97"/>
      <c r="X157" s="97"/>
      <c r="Y157" s="97"/>
      <c r="Z157" s="97"/>
      <c r="AA157" s="97"/>
      <c r="AB157" s="97"/>
      <c r="AC157" s="97"/>
      <c r="AD157" s="97"/>
      <c r="AE157" s="97"/>
    </row>
    <row r="158" spans="1:31" x14ac:dyDescent="0.3">
      <c r="A158" s="88" t="str">
        <v/>
      </c>
      <c r="B158" s="88" t="str">
        <v/>
      </c>
      <c r="C158" s="88" t="str">
        <v/>
      </c>
      <c r="D158" s="89"/>
      <c r="E158" s="89" t="str">
        <f>IF($D158="", "",
    IFERROR(VLOOKUP($D158, PlayersData!$B$1:$K$51, 2, 0),
            IFERROR(VLOOKUP($D158, RegularWars!$A$1:$E$51, 2, 0),
                    IFERROR(VLOOKUP($D158, RaidWeekendData!$A$1:$D$61, 2, 0), ""))))</f>
        <v/>
      </c>
      <c r="F158" s="89" t="str">
        <f>IF($D158="", "",
    IFERROR(VLOOKUP($D158, PlayersData!$B$1:$K$51, 3, 0),
            IFERROR(VLOOKUP($D158, RegularWars!$A$1:$E$51, 4, 0),
                    IFERROR(VLOOKUP($D158, RaidWeekendData!$A$1:$D$61, 3, 0), ""))))</f>
        <v/>
      </c>
      <c r="G158" s="89" t="str">
        <f>IF($D158="","",
IFERROR(VLOOKUP($D158,PlayersData!$B$1:$K$51,4,0),
IFERROR(VLOOKUP($D158,RegularWars!$A$1:$E$51,3,0),"")))</f>
        <v/>
      </c>
      <c r="H158" s="90" t="str">
        <f>IF($D158="","",IF(
ISNUMBER(MATCH($D158,PlayersData!$B158:$B207,0)),"Active",
IFERROR(VLOOKUP($D158,RaidWeekendData!$A$1:$D$61,4,0),
IFERROR(VLOOKUP($D158,RegularWars!$A$1:$E$51,5,0),"")
)))</f>
        <v/>
      </c>
      <c r="I158" s="94" t="str">
        <f>IF($D158="", "", IFERROR(VLOOKUP($D158, RegularWars!$A$1:$H$51, 6, FALSE), ""))</f>
        <v/>
      </c>
      <c r="J158" s="94" t="str">
        <f>IF($D158="", "", IFERROR(VLOOKUP($D158, RegularWars!$A$1:$H$51, 7, FALSE), ""))</f>
        <v/>
      </c>
      <c r="K158" s="94" t="str">
        <f>IF($D158="", "", IFERROR(VLOOKUP($D158, RegularWars!$A$1:$H$51, 8, FALSE), ""))</f>
        <v/>
      </c>
      <c r="L158" s="98">
        <f t="shared" si="10"/>
        <v>0</v>
      </c>
      <c r="M158" s="94" t="str">
        <f>IF($D158="", "", IFERROR(VLOOKUP($D158, RaidWeekendData!$A$1:$E$51, 5, FALSE), ""))</f>
        <v/>
      </c>
      <c r="N158" s="98">
        <f t="shared" si="11"/>
        <v>0</v>
      </c>
      <c r="O158" s="94" t="str">
        <f>IF($D158="", "", IFERROR(VLOOKUP($D158, PlayersData!$B$1:$K$51, 10, FALSE), ""))</f>
        <v/>
      </c>
      <c r="P158" s="98">
        <f t="shared" si="12"/>
        <v>0</v>
      </c>
      <c r="Q158" s="99">
        <f t="shared" si="13"/>
        <v>0</v>
      </c>
      <c r="R158" s="99" t="str">
        <f>IF($D158="", "0", IFERROR(VLOOKUP($D158, CWL!$A$1:$BG$51, 59, FALSE), "0"))</f>
        <v>0</v>
      </c>
      <c r="S158" s="113">
        <f t="shared" si="14"/>
        <v>0</v>
      </c>
      <c r="T158" s="114" t="str">
        <f>IF($S158=0, "", _xlfn.RANK.EQ($S158, $S$2:$S$200, 0) + COUNTIF($S$2:$S158, $S158) - 1)</f>
        <v/>
      </c>
      <c r="U158" s="97"/>
      <c r="V158" s="97"/>
      <c r="W158" s="97"/>
      <c r="X158" s="97"/>
      <c r="Y158" s="97"/>
      <c r="Z158" s="97"/>
      <c r="AA158" s="97"/>
      <c r="AB158" s="97"/>
      <c r="AC158" s="97"/>
      <c r="AD158" s="97"/>
      <c r="AE158" s="97"/>
    </row>
    <row r="159" spans="1:31" x14ac:dyDescent="0.3">
      <c r="A159" s="88" t="str">
        <v/>
      </c>
      <c r="B159" s="88" t="str">
        <v/>
      </c>
      <c r="C159" s="88" t="str">
        <v/>
      </c>
      <c r="D159" s="89"/>
      <c r="E159" s="89" t="str">
        <f>IF($D159="", "",
    IFERROR(VLOOKUP($D159, PlayersData!$B$1:$K$51, 2, 0),
            IFERROR(VLOOKUP($D159, RegularWars!$A$1:$E$51, 2, 0),
                    IFERROR(VLOOKUP($D159, RaidWeekendData!$A$1:$D$61, 2, 0), ""))))</f>
        <v/>
      </c>
      <c r="F159" s="89" t="str">
        <f>IF($D159="", "",
    IFERROR(VLOOKUP($D159, PlayersData!$B$1:$K$51, 3, 0),
            IFERROR(VLOOKUP($D159, RegularWars!$A$1:$E$51, 4, 0),
                    IFERROR(VLOOKUP($D159, RaidWeekendData!$A$1:$D$61, 3, 0), ""))))</f>
        <v/>
      </c>
      <c r="G159" s="89" t="str">
        <f>IF($D159="","",
IFERROR(VLOOKUP($D159,PlayersData!$B$1:$K$51,4,0),
IFERROR(VLOOKUP($D159,RegularWars!$A$1:$E$51,3,0),"")))</f>
        <v/>
      </c>
      <c r="H159" s="90" t="str">
        <f>IF($D159="","",IF(
ISNUMBER(MATCH($D159,PlayersData!$B159:$B208,0)),"Active",
IFERROR(VLOOKUP($D159,RaidWeekendData!$A$1:$D$61,4,0),
IFERROR(VLOOKUP($D159,RegularWars!$A$1:$E$51,5,0),"")
)))</f>
        <v/>
      </c>
      <c r="I159" s="94" t="str">
        <f>IF($D159="", "", IFERROR(VLOOKUP($D159, RegularWars!$A$1:$H$51, 6, FALSE), ""))</f>
        <v/>
      </c>
      <c r="J159" s="94" t="str">
        <f>IF($D159="", "", IFERROR(VLOOKUP($D159, RegularWars!$A$1:$H$51, 7, FALSE), ""))</f>
        <v/>
      </c>
      <c r="K159" s="94" t="str">
        <f>IF($D159="", "", IFERROR(VLOOKUP($D159, RegularWars!$A$1:$H$51, 8, FALSE), ""))</f>
        <v/>
      </c>
      <c r="L159" s="98">
        <f t="shared" si="10"/>
        <v>0</v>
      </c>
      <c r="M159" s="94" t="str">
        <f>IF($D159="", "", IFERROR(VLOOKUP($D159, RaidWeekendData!$A$1:$E$51, 5, FALSE), ""))</f>
        <v/>
      </c>
      <c r="N159" s="98">
        <f t="shared" si="11"/>
        <v>0</v>
      </c>
      <c r="O159" s="94" t="str">
        <f>IF($D159="", "", IFERROR(VLOOKUP($D159, PlayersData!$B$1:$K$51, 10, FALSE), ""))</f>
        <v/>
      </c>
      <c r="P159" s="98">
        <f t="shared" si="12"/>
        <v>0</v>
      </c>
      <c r="Q159" s="99">
        <f t="shared" si="13"/>
        <v>0</v>
      </c>
      <c r="R159" s="99" t="str">
        <f>IF($D159="", "0", IFERROR(VLOOKUP($D159, CWL!$A$1:$BG$51, 59, FALSE), "0"))</f>
        <v>0</v>
      </c>
      <c r="S159" s="113">
        <f t="shared" si="14"/>
        <v>0</v>
      </c>
      <c r="T159" s="114" t="str">
        <f>IF($S159=0, "", _xlfn.RANK.EQ($S159, $S$2:$S$200, 0) + COUNTIF($S$2:$S159, $S159) - 1)</f>
        <v/>
      </c>
      <c r="U159" s="97"/>
      <c r="V159" s="97"/>
      <c r="W159" s="97"/>
      <c r="X159" s="97"/>
      <c r="Y159" s="97"/>
      <c r="Z159" s="97"/>
      <c r="AA159" s="97"/>
      <c r="AB159" s="97"/>
      <c r="AC159" s="97"/>
      <c r="AD159" s="97"/>
      <c r="AE159" s="97"/>
    </row>
    <row r="160" spans="1:31" x14ac:dyDescent="0.3">
      <c r="A160" s="88" t="str">
        <v/>
      </c>
      <c r="B160" s="88" t="str">
        <v/>
      </c>
      <c r="C160" s="88" t="str">
        <v/>
      </c>
      <c r="D160" s="89"/>
      <c r="E160" s="89" t="str">
        <f>IF($D160="", "",
    IFERROR(VLOOKUP($D160, PlayersData!$B$1:$K$51, 2, 0),
            IFERROR(VLOOKUP($D160, RegularWars!$A$1:$E$51, 2, 0),
                    IFERROR(VLOOKUP($D160, RaidWeekendData!$A$1:$D$61, 2, 0), ""))))</f>
        <v/>
      </c>
      <c r="F160" s="89" t="str">
        <f>IF($D160="", "",
    IFERROR(VLOOKUP($D160, PlayersData!$B$1:$K$51, 3, 0),
            IFERROR(VLOOKUP($D160, RegularWars!$A$1:$E$51, 4, 0),
                    IFERROR(VLOOKUP($D160, RaidWeekendData!$A$1:$D$61, 3, 0), ""))))</f>
        <v/>
      </c>
      <c r="G160" s="89" t="str">
        <f>IF($D160="","",
IFERROR(VLOOKUP($D160,PlayersData!$B$1:$K$51,4,0),
IFERROR(VLOOKUP($D160,RegularWars!$A$1:$E$51,3,0),"")))</f>
        <v/>
      </c>
      <c r="H160" s="90" t="str">
        <f>IF($D160="","",IF(
ISNUMBER(MATCH($D160,PlayersData!$B160:$B209,0)),"Active",
IFERROR(VLOOKUP($D160,RaidWeekendData!$A$1:$D$61,4,0),
IFERROR(VLOOKUP($D160,RegularWars!$A$1:$E$51,5,0),"")
)))</f>
        <v/>
      </c>
      <c r="I160" s="94" t="str">
        <f>IF($D160="", "", IFERROR(VLOOKUP($D160, RegularWars!$A$1:$H$51, 6, FALSE), ""))</f>
        <v/>
      </c>
      <c r="J160" s="94" t="str">
        <f>IF($D160="", "", IFERROR(VLOOKUP($D160, RegularWars!$A$1:$H$51, 7, FALSE), ""))</f>
        <v/>
      </c>
      <c r="K160" s="94" t="str">
        <f>IF($D160="", "", IFERROR(VLOOKUP($D160, RegularWars!$A$1:$H$51, 8, FALSE), ""))</f>
        <v/>
      </c>
      <c r="L160" s="98">
        <f t="shared" si="10"/>
        <v>0</v>
      </c>
      <c r="M160" s="94" t="str">
        <f>IF($D160="", "", IFERROR(VLOOKUP($D160, RaidWeekendData!$A$1:$E$51, 5, FALSE), ""))</f>
        <v/>
      </c>
      <c r="N160" s="98">
        <f t="shared" si="11"/>
        <v>0</v>
      </c>
      <c r="O160" s="94" t="str">
        <f>IF($D160="", "", IFERROR(VLOOKUP($D160, PlayersData!$B$1:$K$51, 10, FALSE), ""))</f>
        <v/>
      </c>
      <c r="P160" s="98">
        <f t="shared" si="12"/>
        <v>0</v>
      </c>
      <c r="Q160" s="99">
        <f t="shared" si="13"/>
        <v>0</v>
      </c>
      <c r="R160" s="99" t="str">
        <f>IF($D160="", "0", IFERROR(VLOOKUP($D160, CWL!$A$1:$BG$51, 59, FALSE), "0"))</f>
        <v>0</v>
      </c>
      <c r="S160" s="113">
        <f t="shared" si="14"/>
        <v>0</v>
      </c>
      <c r="T160" s="114" t="str">
        <f>IF($S160=0, "", _xlfn.RANK.EQ($S160, $S$2:$S$200, 0) + COUNTIF($S$2:$S160, $S160) - 1)</f>
        <v/>
      </c>
      <c r="U160" s="97"/>
      <c r="V160" s="97"/>
      <c r="W160" s="97"/>
      <c r="X160" s="97"/>
      <c r="Y160" s="97"/>
      <c r="Z160" s="97"/>
      <c r="AA160" s="97"/>
      <c r="AB160" s="97"/>
      <c r="AC160" s="97"/>
      <c r="AD160" s="97"/>
      <c r="AE160" s="97"/>
    </row>
    <row r="161" spans="1:31" x14ac:dyDescent="0.3">
      <c r="A161" s="88" t="str">
        <v/>
      </c>
      <c r="B161" s="88" t="str">
        <v/>
      </c>
      <c r="C161" s="88" t="str">
        <v/>
      </c>
      <c r="D161" s="89"/>
      <c r="E161" s="89" t="str">
        <f>IF($D161="", "",
    IFERROR(VLOOKUP($D161, PlayersData!$B$1:$K$51, 2, 0),
            IFERROR(VLOOKUP($D161, RegularWars!$A$1:$E$51, 2, 0),
                    IFERROR(VLOOKUP($D161, RaidWeekendData!$A$1:$D$61, 2, 0), ""))))</f>
        <v/>
      </c>
      <c r="F161" s="89" t="str">
        <f>IF($D161="", "",
    IFERROR(VLOOKUP($D161, PlayersData!$B$1:$K$51, 3, 0),
            IFERROR(VLOOKUP($D161, RegularWars!$A$1:$E$51, 4, 0),
                    IFERROR(VLOOKUP($D161, RaidWeekendData!$A$1:$D$61, 3, 0), ""))))</f>
        <v/>
      </c>
      <c r="G161" s="89" t="str">
        <f>IF($D161="","",
IFERROR(VLOOKUP($D161,PlayersData!$B$1:$K$51,4,0),
IFERROR(VLOOKUP($D161,RegularWars!$A$1:$E$51,3,0),"")))</f>
        <v/>
      </c>
      <c r="H161" s="90" t="str">
        <f>IF($D161="","",IF(
ISNUMBER(MATCH($D161,PlayersData!$B161:$B210,0)),"Active",
IFERROR(VLOOKUP($D161,RaidWeekendData!$A$1:$D$61,4,0),
IFERROR(VLOOKUP($D161,RegularWars!$A$1:$E$51,5,0),"")
)))</f>
        <v/>
      </c>
      <c r="I161" s="94" t="str">
        <f>IF($D161="", "", IFERROR(VLOOKUP($D161, RegularWars!$A$1:$H$51, 6, FALSE), ""))</f>
        <v/>
      </c>
      <c r="J161" s="94" t="str">
        <f>IF($D161="", "", IFERROR(VLOOKUP($D161, RegularWars!$A$1:$H$51, 7, FALSE), ""))</f>
        <v/>
      </c>
      <c r="K161" s="94" t="str">
        <f>IF($D161="", "", IFERROR(VLOOKUP($D161, RegularWars!$A$1:$H$51, 8, FALSE), ""))</f>
        <v/>
      </c>
      <c r="L161" s="98">
        <f t="shared" si="10"/>
        <v>0</v>
      </c>
      <c r="M161" s="94" t="str">
        <f>IF($D161="", "", IFERROR(VLOOKUP($D161, RaidWeekendData!$A$1:$E$51, 5, FALSE), ""))</f>
        <v/>
      </c>
      <c r="N161" s="98">
        <f t="shared" si="11"/>
        <v>0</v>
      </c>
      <c r="O161" s="94" t="str">
        <f>IF($D161="", "", IFERROR(VLOOKUP($D161, PlayersData!$B$1:$K$51, 10, FALSE), ""))</f>
        <v/>
      </c>
      <c r="P161" s="98">
        <f t="shared" si="12"/>
        <v>0</v>
      </c>
      <c r="Q161" s="99">
        <f t="shared" si="13"/>
        <v>0</v>
      </c>
      <c r="R161" s="99" t="str">
        <f>IF($D161="", "0", IFERROR(VLOOKUP($D161, CWL!$A$1:$BG$51, 59, FALSE), "0"))</f>
        <v>0</v>
      </c>
      <c r="S161" s="113">
        <f t="shared" si="14"/>
        <v>0</v>
      </c>
      <c r="T161" s="114" t="str">
        <f>IF($S161=0, "", _xlfn.RANK.EQ($S161, $S$2:$S$200, 0) + COUNTIF($S$2:$S161, $S161) - 1)</f>
        <v/>
      </c>
      <c r="U161" s="97"/>
      <c r="V161" s="97"/>
      <c r="W161" s="97"/>
      <c r="X161" s="97"/>
      <c r="Y161" s="97"/>
      <c r="Z161" s="97"/>
      <c r="AA161" s="97"/>
      <c r="AB161" s="97"/>
      <c r="AC161" s="97"/>
      <c r="AD161" s="97"/>
      <c r="AE161" s="97"/>
    </row>
    <row r="162" spans="1:31" x14ac:dyDescent="0.3">
      <c r="A162" s="88" t="str">
        <v/>
      </c>
      <c r="B162" s="88" t="str">
        <v/>
      </c>
      <c r="C162" s="88" t="str">
        <v/>
      </c>
      <c r="D162" s="89"/>
      <c r="E162" s="89" t="str">
        <f>IF($D162="", "",
    IFERROR(VLOOKUP($D162, PlayersData!$B$1:$K$51, 2, 0),
            IFERROR(VLOOKUP($D162, RegularWars!$A$1:$E$51, 2, 0),
                    IFERROR(VLOOKUP($D162, RaidWeekendData!$A$1:$D$61, 2, 0), ""))))</f>
        <v/>
      </c>
      <c r="F162" s="89" t="str">
        <f>IF($D162="", "",
    IFERROR(VLOOKUP($D162, PlayersData!$B$1:$K$51, 3, 0),
            IFERROR(VLOOKUP($D162, RegularWars!$A$1:$E$51, 4, 0),
                    IFERROR(VLOOKUP($D162, RaidWeekendData!$A$1:$D$61, 3, 0), ""))))</f>
        <v/>
      </c>
      <c r="G162" s="89" t="str">
        <f>IF($D162="","",
IFERROR(VLOOKUP($D162,PlayersData!$B$1:$K$51,4,0),
IFERROR(VLOOKUP($D162,RegularWars!$A$1:$E$51,3,0),"")))</f>
        <v/>
      </c>
      <c r="H162" s="90" t="str">
        <f>IF($D162="","",IF(
ISNUMBER(MATCH($D162,PlayersData!$B162:$B211,0)),"Active",
IFERROR(VLOOKUP($D162,RaidWeekendData!$A$1:$D$61,4,0),
IFERROR(VLOOKUP($D162,RegularWars!$A$1:$E$51,5,0),"")
)))</f>
        <v/>
      </c>
      <c r="I162" s="94" t="str">
        <f>IF($D162="", "", IFERROR(VLOOKUP($D162, RegularWars!$A$1:$H$51, 6, FALSE), ""))</f>
        <v/>
      </c>
      <c r="J162" s="94" t="str">
        <f>IF($D162="", "", IFERROR(VLOOKUP($D162, RegularWars!$A$1:$H$51, 7, FALSE), ""))</f>
        <v/>
      </c>
      <c r="K162" s="94" t="str">
        <f>IF($D162="", "", IFERROR(VLOOKUP($D162, RegularWars!$A$1:$H$51, 8, FALSE), ""))</f>
        <v/>
      </c>
      <c r="L162" s="98">
        <f t="shared" si="10"/>
        <v>0</v>
      </c>
      <c r="M162" s="94" t="str">
        <f>IF($D162="", "", IFERROR(VLOOKUP($D162, RaidWeekendData!$A$1:$E$51, 5, FALSE), ""))</f>
        <v/>
      </c>
      <c r="N162" s="98">
        <f t="shared" si="11"/>
        <v>0</v>
      </c>
      <c r="O162" s="94" t="str">
        <f>IF($D162="", "", IFERROR(VLOOKUP($D162, PlayersData!$B$1:$K$51, 10, FALSE), ""))</f>
        <v/>
      </c>
      <c r="P162" s="98">
        <f t="shared" si="12"/>
        <v>0</v>
      </c>
      <c r="Q162" s="99">
        <f t="shared" si="13"/>
        <v>0</v>
      </c>
      <c r="R162" s="99" t="str">
        <f>IF($D162="", "0", IFERROR(VLOOKUP($D162, CWL!$A$1:$BG$51, 59, FALSE), "0"))</f>
        <v>0</v>
      </c>
      <c r="S162" s="113">
        <f t="shared" si="14"/>
        <v>0</v>
      </c>
      <c r="T162" s="114" t="str">
        <f>IF($S162=0, "", _xlfn.RANK.EQ($S162, $S$2:$S$200, 0) + COUNTIF($S$2:$S162, $S162) - 1)</f>
        <v/>
      </c>
      <c r="U162" s="97"/>
      <c r="V162" s="97"/>
      <c r="W162" s="97"/>
      <c r="X162" s="97"/>
      <c r="Y162" s="97"/>
      <c r="Z162" s="97"/>
      <c r="AA162" s="97"/>
      <c r="AB162" s="97"/>
      <c r="AC162" s="97"/>
      <c r="AD162" s="97"/>
      <c r="AE162" s="97"/>
    </row>
    <row r="163" spans="1:31" x14ac:dyDescent="0.3">
      <c r="A163" s="88" t="str">
        <v/>
      </c>
      <c r="B163" s="88" t="str">
        <v/>
      </c>
      <c r="C163" s="88" t="str">
        <v/>
      </c>
      <c r="D163" s="89"/>
      <c r="E163" s="89" t="str">
        <f>IF($D163="", "",
    IFERROR(VLOOKUP($D163, PlayersData!$B$1:$K$51, 2, 0),
            IFERROR(VLOOKUP($D163, RegularWars!$A$1:$E$51, 2, 0),
                    IFERROR(VLOOKUP($D163, RaidWeekendData!$A$1:$D$61, 2, 0), ""))))</f>
        <v/>
      </c>
      <c r="F163" s="89" t="str">
        <f>IF($D163="", "",
    IFERROR(VLOOKUP($D163, PlayersData!$B$1:$K$51, 3, 0),
            IFERROR(VLOOKUP($D163, RegularWars!$A$1:$E$51, 4, 0),
                    IFERROR(VLOOKUP($D163, RaidWeekendData!$A$1:$D$61, 3, 0), ""))))</f>
        <v/>
      </c>
      <c r="G163" s="89" t="str">
        <f>IF($D163="","",
IFERROR(VLOOKUP($D163,PlayersData!$B$1:$K$51,4,0),
IFERROR(VLOOKUP($D163,RegularWars!$A$1:$E$51,3,0),"")))</f>
        <v/>
      </c>
      <c r="H163" s="90" t="str">
        <f>IF($D163="","",IF(
ISNUMBER(MATCH($D163,PlayersData!$B163:$B212,0)),"Active",
IFERROR(VLOOKUP($D163,RaidWeekendData!$A$1:$D$61,4,0),
IFERROR(VLOOKUP($D163,RegularWars!$A$1:$E$51,5,0),"")
)))</f>
        <v/>
      </c>
      <c r="I163" s="94" t="str">
        <f>IF($D163="", "", IFERROR(VLOOKUP($D163, RegularWars!$A$1:$H$51, 6, FALSE), ""))</f>
        <v/>
      </c>
      <c r="J163" s="94" t="str">
        <f>IF($D163="", "", IFERROR(VLOOKUP($D163, RegularWars!$A$1:$H$51, 7, FALSE), ""))</f>
        <v/>
      </c>
      <c r="K163" s="94" t="str">
        <f>IF($D163="", "", IFERROR(VLOOKUP($D163, RegularWars!$A$1:$H$51, 8, FALSE), ""))</f>
        <v/>
      </c>
      <c r="L163" s="98">
        <f t="shared" si="10"/>
        <v>0</v>
      </c>
      <c r="M163" s="94" t="str">
        <f>IF($D163="", "", IFERROR(VLOOKUP($D163, RaidWeekendData!$A$1:$E$51, 5, FALSE), ""))</f>
        <v/>
      </c>
      <c r="N163" s="98">
        <f t="shared" si="11"/>
        <v>0</v>
      </c>
      <c r="O163" s="94" t="str">
        <f>IF($D163="", "", IFERROR(VLOOKUP($D163, PlayersData!$B$1:$K$51, 10, FALSE), ""))</f>
        <v/>
      </c>
      <c r="P163" s="98">
        <f t="shared" si="12"/>
        <v>0</v>
      </c>
      <c r="Q163" s="99">
        <f t="shared" si="13"/>
        <v>0</v>
      </c>
      <c r="R163" s="99" t="str">
        <f>IF($D163="", "0", IFERROR(VLOOKUP($D163, CWL!$A$1:$BG$51, 59, FALSE), "0"))</f>
        <v>0</v>
      </c>
      <c r="S163" s="113">
        <f t="shared" si="14"/>
        <v>0</v>
      </c>
      <c r="T163" s="114" t="str">
        <f>IF($S163=0, "", _xlfn.RANK.EQ($S163, $S$2:$S$200, 0) + COUNTIF($S$2:$S163, $S163) - 1)</f>
        <v/>
      </c>
      <c r="U163" s="97"/>
      <c r="V163" s="97"/>
      <c r="W163" s="97"/>
      <c r="X163" s="97"/>
      <c r="Y163" s="97"/>
      <c r="Z163" s="97"/>
      <c r="AA163" s="97"/>
      <c r="AB163" s="97"/>
      <c r="AC163" s="97"/>
      <c r="AD163" s="97"/>
      <c r="AE163" s="97"/>
    </row>
    <row r="164" spans="1:31" x14ac:dyDescent="0.3">
      <c r="A164" s="88" t="str">
        <v/>
      </c>
      <c r="B164" s="88" t="str">
        <v/>
      </c>
      <c r="C164" s="88" t="str">
        <v/>
      </c>
      <c r="D164" s="89"/>
      <c r="E164" s="89" t="str">
        <f>IF($D164="", "",
    IFERROR(VLOOKUP($D164, PlayersData!$B$1:$K$51, 2, 0),
            IFERROR(VLOOKUP($D164, RegularWars!$A$1:$E$51, 2, 0),
                    IFERROR(VLOOKUP($D164, RaidWeekendData!$A$1:$D$61, 2, 0), ""))))</f>
        <v/>
      </c>
      <c r="F164" s="89" t="str">
        <f>IF($D164="", "",
    IFERROR(VLOOKUP($D164, PlayersData!$B$1:$K$51, 3, 0),
            IFERROR(VLOOKUP($D164, RegularWars!$A$1:$E$51, 4, 0),
                    IFERROR(VLOOKUP($D164, RaidWeekendData!$A$1:$D$61, 3, 0), ""))))</f>
        <v/>
      </c>
      <c r="G164" s="89" t="str">
        <f>IF($D164="","",
IFERROR(VLOOKUP($D164,PlayersData!$B$1:$K$51,4,0),
IFERROR(VLOOKUP($D164,RegularWars!$A$1:$E$51,3,0),"")))</f>
        <v/>
      </c>
      <c r="H164" s="90" t="str">
        <f>IF($D164="","",IF(
ISNUMBER(MATCH($D164,PlayersData!$B164:$B213,0)),"Active",
IFERROR(VLOOKUP($D164,RaidWeekendData!$A$1:$D$61,4,0),
IFERROR(VLOOKUP($D164,RegularWars!$A$1:$E$51,5,0),"")
)))</f>
        <v/>
      </c>
      <c r="I164" s="94" t="str">
        <f>IF($D164="", "", IFERROR(VLOOKUP($D164, RegularWars!$A$1:$H$51, 6, FALSE), ""))</f>
        <v/>
      </c>
      <c r="J164" s="94" t="str">
        <f>IF($D164="", "", IFERROR(VLOOKUP($D164, RegularWars!$A$1:$H$51, 7, FALSE), ""))</f>
        <v/>
      </c>
      <c r="K164" s="94" t="str">
        <f>IF($D164="", "", IFERROR(VLOOKUP($D164, RegularWars!$A$1:$H$51, 8, FALSE), ""))</f>
        <v/>
      </c>
      <c r="L164" s="98">
        <f t="shared" si="10"/>
        <v>0</v>
      </c>
      <c r="M164" s="94" t="str">
        <f>IF($D164="", "", IFERROR(VLOOKUP($D164, RaidWeekendData!$A$1:$E$51, 5, FALSE), ""))</f>
        <v/>
      </c>
      <c r="N164" s="98">
        <f t="shared" si="11"/>
        <v>0</v>
      </c>
      <c r="O164" s="94" t="str">
        <f>IF($D164="", "", IFERROR(VLOOKUP($D164, PlayersData!$B$1:$K$51, 10, FALSE), ""))</f>
        <v/>
      </c>
      <c r="P164" s="98">
        <f t="shared" si="12"/>
        <v>0</v>
      </c>
      <c r="Q164" s="99">
        <f t="shared" si="13"/>
        <v>0</v>
      </c>
      <c r="R164" s="99" t="str">
        <f>IF($D164="", "0", IFERROR(VLOOKUP($D164, CWL!$A$1:$BG$51, 59, FALSE), "0"))</f>
        <v>0</v>
      </c>
      <c r="S164" s="113">
        <f t="shared" si="14"/>
        <v>0</v>
      </c>
      <c r="T164" s="114" t="str">
        <f>IF($S164=0, "", _xlfn.RANK.EQ($S164, $S$2:$S$200, 0) + COUNTIF($S$2:$S164, $S164) - 1)</f>
        <v/>
      </c>
      <c r="U164" s="97"/>
      <c r="V164" s="97"/>
      <c r="W164" s="97"/>
      <c r="X164" s="97"/>
      <c r="Y164" s="97"/>
      <c r="Z164" s="97"/>
      <c r="AA164" s="97"/>
      <c r="AB164" s="97"/>
      <c r="AC164" s="97"/>
      <c r="AD164" s="97"/>
      <c r="AE164" s="97"/>
    </row>
    <row r="165" spans="1:31" x14ac:dyDescent="0.3">
      <c r="A165" s="88" t="str">
        <v/>
      </c>
      <c r="B165" s="88" t="str">
        <v/>
      </c>
      <c r="C165" s="88" t="str">
        <v/>
      </c>
      <c r="D165" s="89"/>
      <c r="E165" s="89" t="str">
        <f>IF($D165="", "",
    IFERROR(VLOOKUP($D165, PlayersData!$B$1:$K$51, 2, 0),
            IFERROR(VLOOKUP($D165, RegularWars!$A$1:$E$51, 2, 0),
                    IFERROR(VLOOKUP($D165, RaidWeekendData!$A$1:$D$61, 2, 0), ""))))</f>
        <v/>
      </c>
      <c r="F165" s="89" t="str">
        <f>IF($D165="", "",
    IFERROR(VLOOKUP($D165, PlayersData!$B$1:$K$51, 3, 0),
            IFERROR(VLOOKUP($D165, RegularWars!$A$1:$E$51, 4, 0),
                    IFERROR(VLOOKUP($D165, RaidWeekendData!$A$1:$D$61, 3, 0), ""))))</f>
        <v/>
      </c>
      <c r="G165" s="89" t="str">
        <f>IF($D165="","",
IFERROR(VLOOKUP($D165,PlayersData!$B$1:$K$51,4,0),
IFERROR(VLOOKUP($D165,RegularWars!$A$1:$E$51,3,0),"")))</f>
        <v/>
      </c>
      <c r="H165" s="90" t="str">
        <f>IF($D165="","",IF(
ISNUMBER(MATCH($D165,PlayersData!$B165:$B214,0)),"Active",
IFERROR(VLOOKUP($D165,RaidWeekendData!$A$1:$D$61,4,0),
IFERROR(VLOOKUP($D165,RegularWars!$A$1:$E$51,5,0),"")
)))</f>
        <v/>
      </c>
      <c r="I165" s="94" t="str">
        <f>IF($D165="", "", IFERROR(VLOOKUP($D165, RegularWars!$A$1:$H$51, 6, FALSE), ""))</f>
        <v/>
      </c>
      <c r="J165" s="94" t="str">
        <f>IF($D165="", "", IFERROR(VLOOKUP($D165, RegularWars!$A$1:$H$51, 7, FALSE), ""))</f>
        <v/>
      </c>
      <c r="K165" s="94" t="str">
        <f>IF($D165="", "", IFERROR(VLOOKUP($D165, RegularWars!$A$1:$H$51, 8, FALSE), ""))</f>
        <v/>
      </c>
      <c r="L165" s="98">
        <f t="shared" si="10"/>
        <v>0</v>
      </c>
      <c r="M165" s="94" t="str">
        <f>IF($D165="", "", IFERROR(VLOOKUP($D165, RaidWeekendData!$A$1:$E$51, 5, FALSE), ""))</f>
        <v/>
      </c>
      <c r="N165" s="98">
        <f t="shared" si="11"/>
        <v>0</v>
      </c>
      <c r="O165" s="94" t="str">
        <f>IF($D165="", "", IFERROR(VLOOKUP($D165, PlayersData!$B$1:$K$51, 10, FALSE), ""))</f>
        <v/>
      </c>
      <c r="P165" s="98">
        <f t="shared" si="12"/>
        <v>0</v>
      </c>
      <c r="Q165" s="99">
        <f t="shared" si="13"/>
        <v>0</v>
      </c>
      <c r="R165" s="99" t="str">
        <f>IF($D165="", "0", IFERROR(VLOOKUP($D165, CWL!$A$1:$BG$51, 59, FALSE), "0"))</f>
        <v>0</v>
      </c>
      <c r="S165" s="113">
        <f t="shared" si="14"/>
        <v>0</v>
      </c>
      <c r="T165" s="114" t="str">
        <f>IF($S165=0, "", _xlfn.RANK.EQ($S165, $S$2:$S$200, 0) + COUNTIF($S$2:$S165, $S165) - 1)</f>
        <v/>
      </c>
      <c r="U165" s="97"/>
      <c r="V165" s="97"/>
      <c r="W165" s="97"/>
      <c r="X165" s="97"/>
      <c r="Y165" s="97"/>
      <c r="Z165" s="97"/>
      <c r="AA165" s="97"/>
      <c r="AB165" s="97"/>
      <c r="AC165" s="97"/>
      <c r="AD165" s="97"/>
      <c r="AE165" s="97"/>
    </row>
    <row r="166" spans="1:31" x14ac:dyDescent="0.3">
      <c r="A166" s="88" t="str">
        <v/>
      </c>
      <c r="B166" s="88" t="str">
        <v/>
      </c>
      <c r="C166" s="88" t="str">
        <v/>
      </c>
      <c r="D166" s="89"/>
      <c r="E166" s="89" t="str">
        <f>IF($D166="", "",
    IFERROR(VLOOKUP($D166, PlayersData!$B$1:$K$51, 2, 0),
            IFERROR(VLOOKUP($D166, RegularWars!$A$1:$E$51, 2, 0),
                    IFERROR(VLOOKUP($D166, RaidWeekendData!$A$1:$D$61, 2, 0), ""))))</f>
        <v/>
      </c>
      <c r="F166" s="89" t="str">
        <f>IF($D166="", "",
    IFERROR(VLOOKUP($D166, PlayersData!$B$1:$K$51, 3, 0),
            IFERROR(VLOOKUP($D166, RegularWars!$A$1:$E$51, 4, 0),
                    IFERROR(VLOOKUP($D166, RaidWeekendData!$A$1:$D$61, 3, 0), ""))))</f>
        <v/>
      </c>
      <c r="G166" s="89" t="str">
        <f>IF($D166="","",
IFERROR(VLOOKUP($D166,PlayersData!$B$1:$K$51,4,0),
IFERROR(VLOOKUP($D166,RegularWars!$A$1:$E$51,3,0),"")))</f>
        <v/>
      </c>
      <c r="H166" s="90" t="str">
        <f>IF($D166="","",IF(
ISNUMBER(MATCH($D166,PlayersData!$B166:$B215,0)),"Active",
IFERROR(VLOOKUP($D166,RaidWeekendData!$A$1:$D$61,4,0),
IFERROR(VLOOKUP($D166,RegularWars!$A$1:$E$51,5,0),"")
)))</f>
        <v/>
      </c>
      <c r="I166" s="94" t="str">
        <f>IF($D166="", "", IFERROR(VLOOKUP($D166, RegularWars!$A$1:$H$51, 6, FALSE), ""))</f>
        <v/>
      </c>
      <c r="J166" s="94" t="str">
        <f>IF($D166="", "", IFERROR(VLOOKUP($D166, RegularWars!$A$1:$H$51, 7, FALSE), ""))</f>
        <v/>
      </c>
      <c r="K166" s="94" t="str">
        <f>IF($D166="", "", IFERROR(VLOOKUP($D166, RegularWars!$A$1:$H$51, 8, FALSE), ""))</f>
        <v/>
      </c>
      <c r="L166" s="98">
        <f t="shared" si="10"/>
        <v>0</v>
      </c>
      <c r="M166" s="94" t="str">
        <f>IF($D166="", "", IFERROR(VLOOKUP($D166, RaidWeekendData!$A$1:$E$51, 5, FALSE), ""))</f>
        <v/>
      </c>
      <c r="N166" s="98">
        <f t="shared" si="11"/>
        <v>0</v>
      </c>
      <c r="O166" s="94" t="str">
        <f>IF($D166="", "", IFERROR(VLOOKUP($D166, PlayersData!$B$1:$K$51, 10, FALSE), ""))</f>
        <v/>
      </c>
      <c r="P166" s="98">
        <f t="shared" si="12"/>
        <v>0</v>
      </c>
      <c r="Q166" s="99">
        <f t="shared" si="13"/>
        <v>0</v>
      </c>
      <c r="R166" s="99" t="str">
        <f>IF($D166="", "0", IFERROR(VLOOKUP($D166, CWL!$A$1:$BG$51, 59, FALSE), "0"))</f>
        <v>0</v>
      </c>
      <c r="S166" s="113">
        <f t="shared" si="14"/>
        <v>0</v>
      </c>
      <c r="T166" s="114" t="str">
        <f>IF($S166=0, "", _xlfn.RANK.EQ($S166, $S$2:$S$200, 0) + COUNTIF($S$2:$S166, $S166) - 1)</f>
        <v/>
      </c>
      <c r="U166" s="97"/>
      <c r="V166" s="97"/>
      <c r="W166" s="97"/>
      <c r="X166" s="97"/>
      <c r="Y166" s="97"/>
      <c r="Z166" s="97"/>
      <c r="AA166" s="97"/>
      <c r="AB166" s="97"/>
      <c r="AC166" s="97"/>
      <c r="AD166" s="97"/>
      <c r="AE166" s="97"/>
    </row>
    <row r="167" spans="1:31" x14ac:dyDescent="0.3">
      <c r="A167" s="88" t="str">
        <v/>
      </c>
      <c r="B167" s="88" t="str">
        <v/>
      </c>
      <c r="C167" s="88" t="str">
        <v/>
      </c>
      <c r="D167" s="89"/>
      <c r="E167" s="89" t="str">
        <f>IF($D167="", "",
    IFERROR(VLOOKUP($D167, PlayersData!$B$1:$K$51, 2, 0),
            IFERROR(VLOOKUP($D167, RegularWars!$A$1:$E$51, 2, 0),
                    IFERROR(VLOOKUP($D167, RaidWeekendData!$A$1:$D$61, 2, 0), ""))))</f>
        <v/>
      </c>
      <c r="F167" s="89" t="str">
        <f>IF($D167="", "",
    IFERROR(VLOOKUP($D167, PlayersData!$B$1:$K$51, 3, 0),
            IFERROR(VLOOKUP($D167, RegularWars!$A$1:$E$51, 4, 0),
                    IFERROR(VLOOKUP($D167, RaidWeekendData!$A$1:$D$61, 3, 0), ""))))</f>
        <v/>
      </c>
      <c r="G167" s="89" t="str">
        <f>IF($D167="","",
IFERROR(VLOOKUP($D167,PlayersData!$B$1:$K$51,4,0),
IFERROR(VLOOKUP($D167,RegularWars!$A$1:$E$51,3,0),"")))</f>
        <v/>
      </c>
      <c r="H167" s="90" t="str">
        <f>IF($D167="","",IF(
ISNUMBER(MATCH($D167,PlayersData!$B167:$B216,0)),"Active",
IFERROR(VLOOKUP($D167,RaidWeekendData!$A$1:$D$61,4,0),
IFERROR(VLOOKUP($D167,RegularWars!$A$1:$E$51,5,0),"")
)))</f>
        <v/>
      </c>
      <c r="I167" s="94" t="str">
        <f>IF($D167="", "", IFERROR(VLOOKUP($D167, RegularWars!$A$1:$H$51, 6, FALSE), ""))</f>
        <v/>
      </c>
      <c r="J167" s="94" t="str">
        <f>IF($D167="", "", IFERROR(VLOOKUP($D167, RegularWars!$A$1:$H$51, 7, FALSE), ""))</f>
        <v/>
      </c>
      <c r="K167" s="94" t="str">
        <f>IF($D167="", "", IFERROR(VLOOKUP($D167, RegularWars!$A$1:$H$51, 8, FALSE), ""))</f>
        <v/>
      </c>
      <c r="L167" s="98">
        <f t="shared" si="10"/>
        <v>0</v>
      </c>
      <c r="M167" s="94" t="str">
        <f>IF($D167="", "", IFERROR(VLOOKUP($D167, RaidWeekendData!$A$1:$E$51, 5, FALSE), ""))</f>
        <v/>
      </c>
      <c r="N167" s="98">
        <f t="shared" si="11"/>
        <v>0</v>
      </c>
      <c r="O167" s="94" t="str">
        <f>IF($D167="", "", IFERROR(VLOOKUP($D167, PlayersData!$B$1:$K$51, 10, FALSE), ""))</f>
        <v/>
      </c>
      <c r="P167" s="98">
        <f t="shared" si="12"/>
        <v>0</v>
      </c>
      <c r="Q167" s="99">
        <f t="shared" si="13"/>
        <v>0</v>
      </c>
      <c r="R167" s="99" t="str">
        <f>IF($D167="", "0", IFERROR(VLOOKUP($D167, CWL!$A$1:$BG$51, 59, FALSE), "0"))</f>
        <v>0</v>
      </c>
      <c r="S167" s="113">
        <f t="shared" si="14"/>
        <v>0</v>
      </c>
      <c r="T167" s="114" t="str">
        <f>IF($S167=0, "", _xlfn.RANK.EQ($S167, $S$2:$S$200, 0) + COUNTIF($S$2:$S167, $S167) - 1)</f>
        <v/>
      </c>
      <c r="U167" s="97"/>
      <c r="V167" s="97"/>
      <c r="W167" s="97"/>
      <c r="X167" s="97"/>
      <c r="Y167" s="97"/>
      <c r="Z167" s="97"/>
      <c r="AA167" s="97"/>
      <c r="AB167" s="97"/>
      <c r="AC167" s="97"/>
      <c r="AD167" s="97"/>
      <c r="AE167" s="97"/>
    </row>
    <row r="168" spans="1:31" x14ac:dyDescent="0.3">
      <c r="A168" s="88" t="str">
        <v/>
      </c>
      <c r="B168" s="88" t="str">
        <v/>
      </c>
      <c r="C168" s="88" t="str">
        <v/>
      </c>
      <c r="D168" s="89"/>
      <c r="E168" s="89" t="str">
        <f>IF($D168="", "",
    IFERROR(VLOOKUP($D168, PlayersData!$B$1:$K$51, 2, 0),
            IFERROR(VLOOKUP($D168, RegularWars!$A$1:$E$51, 2, 0),
                    IFERROR(VLOOKUP($D168, RaidWeekendData!$A$1:$D$61, 2, 0), ""))))</f>
        <v/>
      </c>
      <c r="F168" s="89" t="str">
        <f>IF($D168="", "",
    IFERROR(VLOOKUP($D168, PlayersData!$B$1:$K$51, 3, 0),
            IFERROR(VLOOKUP($D168, RegularWars!$A$1:$E$51, 4, 0),
                    IFERROR(VLOOKUP($D168, RaidWeekendData!$A$1:$D$61, 3, 0), ""))))</f>
        <v/>
      </c>
      <c r="G168" s="89" t="str">
        <f>IF($D168="","",
IFERROR(VLOOKUP($D168,PlayersData!$B$1:$K$51,4,0),
IFERROR(VLOOKUP($D168,RegularWars!$A$1:$E$51,3,0),"")))</f>
        <v/>
      </c>
      <c r="H168" s="90" t="str">
        <f>IF($D168="","",IF(
ISNUMBER(MATCH($D168,PlayersData!$B168:$B217,0)),"Active",
IFERROR(VLOOKUP($D168,RaidWeekendData!$A$1:$D$61,4,0),
IFERROR(VLOOKUP($D168,RegularWars!$A$1:$E$51,5,0),"")
)))</f>
        <v/>
      </c>
      <c r="I168" s="94" t="str">
        <f>IF($D168="", "", IFERROR(VLOOKUP($D168, RegularWars!$A$1:$H$51, 6, FALSE), ""))</f>
        <v/>
      </c>
      <c r="J168" s="94" t="str">
        <f>IF($D168="", "", IFERROR(VLOOKUP($D168, RegularWars!$A$1:$H$51, 7, FALSE), ""))</f>
        <v/>
      </c>
      <c r="K168" s="94" t="str">
        <f>IF($D168="", "", IFERROR(VLOOKUP($D168, RegularWars!$A$1:$H$51, 8, FALSE), ""))</f>
        <v/>
      </c>
      <c r="L168" s="98">
        <f t="shared" si="10"/>
        <v>0</v>
      </c>
      <c r="M168" s="94" t="str">
        <f>IF($D168="", "", IFERROR(VLOOKUP($D168, RaidWeekendData!$A$1:$E$51, 5, FALSE), ""))</f>
        <v/>
      </c>
      <c r="N168" s="98">
        <f t="shared" si="11"/>
        <v>0</v>
      </c>
      <c r="O168" s="94" t="str">
        <f>IF($D168="", "", IFERROR(VLOOKUP($D168, PlayersData!$B$1:$K$51, 10, FALSE), ""))</f>
        <v/>
      </c>
      <c r="P168" s="98">
        <f t="shared" si="12"/>
        <v>0</v>
      </c>
      <c r="Q168" s="99">
        <f t="shared" si="13"/>
        <v>0</v>
      </c>
      <c r="R168" s="99" t="str">
        <f>IF($D168="", "0", IFERROR(VLOOKUP($D168, CWL!$A$1:$BG$51, 59, FALSE), "0"))</f>
        <v>0</v>
      </c>
      <c r="S168" s="113">
        <f t="shared" si="14"/>
        <v>0</v>
      </c>
      <c r="T168" s="114" t="str">
        <f>IF($S168=0, "", _xlfn.RANK.EQ($S168, $S$2:$S$200, 0) + COUNTIF($S$2:$S168, $S168) - 1)</f>
        <v/>
      </c>
      <c r="U168" s="97"/>
      <c r="V168" s="97"/>
      <c r="W168" s="97"/>
      <c r="X168" s="97"/>
      <c r="Y168" s="97"/>
      <c r="Z168" s="97"/>
      <c r="AA168" s="97"/>
      <c r="AB168" s="97"/>
      <c r="AC168" s="97"/>
      <c r="AD168" s="97"/>
      <c r="AE168" s="97"/>
    </row>
    <row r="169" spans="1:31" x14ac:dyDescent="0.3">
      <c r="A169" s="88" t="str">
        <v/>
      </c>
      <c r="B169" s="88" t="str">
        <v/>
      </c>
      <c r="C169" s="88" t="str">
        <v/>
      </c>
      <c r="D169" s="89"/>
      <c r="E169" s="89" t="str">
        <f>IF($D169="", "",
    IFERROR(VLOOKUP($D169, PlayersData!$B$1:$K$51, 2, 0),
            IFERROR(VLOOKUP($D169, RegularWars!$A$1:$E$51, 2, 0),
                    IFERROR(VLOOKUP($D169, RaidWeekendData!$A$1:$D$61, 2, 0), ""))))</f>
        <v/>
      </c>
      <c r="F169" s="89" t="str">
        <f>IF($D169="", "",
    IFERROR(VLOOKUP($D169, PlayersData!$B$1:$K$51, 3, 0),
            IFERROR(VLOOKUP($D169, RegularWars!$A$1:$E$51, 4, 0),
                    IFERROR(VLOOKUP($D169, RaidWeekendData!$A$1:$D$61, 3, 0), ""))))</f>
        <v/>
      </c>
      <c r="G169" s="89" t="str">
        <f>IF($D169="","",
IFERROR(VLOOKUP($D169,PlayersData!$B$1:$K$51,4,0),
IFERROR(VLOOKUP($D169,RegularWars!$A$1:$E$51,3,0),"")))</f>
        <v/>
      </c>
      <c r="H169" s="90" t="str">
        <f>IF($D169="","",IF(
ISNUMBER(MATCH($D169,PlayersData!$B169:$B218,0)),"Active",
IFERROR(VLOOKUP($D169,RaidWeekendData!$A$1:$D$61,4,0),
IFERROR(VLOOKUP($D169,RegularWars!$A$1:$E$51,5,0),"")
)))</f>
        <v/>
      </c>
      <c r="I169" s="94" t="str">
        <f>IF($D169="", "", IFERROR(VLOOKUP($D169, RegularWars!$A$1:$H$51, 6, FALSE), ""))</f>
        <v/>
      </c>
      <c r="J169" s="94" t="str">
        <f>IF($D169="", "", IFERROR(VLOOKUP($D169, RegularWars!$A$1:$H$51, 7, FALSE), ""))</f>
        <v/>
      </c>
      <c r="K169" s="94" t="str">
        <f>IF($D169="", "", IFERROR(VLOOKUP($D169, RegularWars!$A$1:$H$51, 8, FALSE), ""))</f>
        <v/>
      </c>
      <c r="L169" s="98">
        <f t="shared" si="10"/>
        <v>0</v>
      </c>
      <c r="M169" s="94" t="str">
        <f>IF($D169="", "", IFERROR(VLOOKUP($D169, RaidWeekendData!$A$1:$E$51, 5, FALSE), ""))</f>
        <v/>
      </c>
      <c r="N169" s="98">
        <f t="shared" si="11"/>
        <v>0</v>
      </c>
      <c r="O169" s="94" t="str">
        <f>IF($D169="", "", IFERROR(VLOOKUP($D169, PlayersData!$B$1:$K$51, 10, FALSE), ""))</f>
        <v/>
      </c>
      <c r="P169" s="98">
        <f t="shared" si="12"/>
        <v>0</v>
      </c>
      <c r="Q169" s="99">
        <f t="shared" si="13"/>
        <v>0</v>
      </c>
      <c r="R169" s="99" t="str">
        <f>IF($D169="", "0", IFERROR(VLOOKUP($D169, CWL!$A$1:$BG$51, 59, FALSE), "0"))</f>
        <v>0</v>
      </c>
      <c r="S169" s="113">
        <f t="shared" si="14"/>
        <v>0</v>
      </c>
      <c r="T169" s="114" t="str">
        <f>IF($S169=0, "", _xlfn.RANK.EQ($S169, $S$2:$S$200, 0) + COUNTIF($S$2:$S169, $S169) - 1)</f>
        <v/>
      </c>
      <c r="U169" s="97"/>
      <c r="V169" s="97"/>
      <c r="W169" s="97"/>
      <c r="X169" s="97"/>
      <c r="Y169" s="97"/>
      <c r="Z169" s="97"/>
      <c r="AA169" s="97"/>
      <c r="AB169" s="97"/>
      <c r="AC169" s="97"/>
      <c r="AD169" s="97"/>
      <c r="AE169" s="97"/>
    </row>
    <row r="170" spans="1:31" x14ac:dyDescent="0.3">
      <c r="A170" s="88" t="str">
        <v/>
      </c>
      <c r="B170" s="88" t="str">
        <v/>
      </c>
      <c r="C170" s="88" t="str">
        <v/>
      </c>
      <c r="D170" s="89"/>
      <c r="E170" s="89" t="str">
        <f>IF($D170="", "",
    IFERROR(VLOOKUP($D170, PlayersData!$B$1:$K$51, 2, 0),
            IFERROR(VLOOKUP($D170, RegularWars!$A$1:$E$51, 2, 0),
                    IFERROR(VLOOKUP($D170, RaidWeekendData!$A$1:$D$61, 2, 0), ""))))</f>
        <v/>
      </c>
      <c r="F170" s="89" t="str">
        <f>IF($D170="", "",
    IFERROR(VLOOKUP($D170, PlayersData!$B$1:$K$51, 3, 0),
            IFERROR(VLOOKUP($D170, RegularWars!$A$1:$E$51, 4, 0),
                    IFERROR(VLOOKUP($D170, RaidWeekendData!$A$1:$D$61, 3, 0), ""))))</f>
        <v/>
      </c>
      <c r="G170" s="89" t="str">
        <f>IF($D170="","",
IFERROR(VLOOKUP($D170,PlayersData!$B$1:$K$51,4,0),
IFERROR(VLOOKUP($D170,RegularWars!$A$1:$E$51,3,0),"")))</f>
        <v/>
      </c>
      <c r="H170" s="90" t="str">
        <f>IF($D170="","",IF(
ISNUMBER(MATCH($D170,PlayersData!$B170:$B219,0)),"Active",
IFERROR(VLOOKUP($D170,RaidWeekendData!$A$1:$D$61,4,0),
IFERROR(VLOOKUP($D170,RegularWars!$A$1:$E$51,5,0),"")
)))</f>
        <v/>
      </c>
      <c r="I170" s="94" t="str">
        <f>IF($D170="", "", IFERROR(VLOOKUP($D170, RegularWars!$A$1:$H$51, 6, FALSE), ""))</f>
        <v/>
      </c>
      <c r="J170" s="94" t="str">
        <f>IF($D170="", "", IFERROR(VLOOKUP($D170, RegularWars!$A$1:$H$51, 7, FALSE), ""))</f>
        <v/>
      </c>
      <c r="K170" s="94" t="str">
        <f>IF($D170="", "", IFERROR(VLOOKUP($D170, RegularWars!$A$1:$H$51, 8, FALSE), ""))</f>
        <v/>
      </c>
      <c r="L170" s="98">
        <f t="shared" si="10"/>
        <v>0</v>
      </c>
      <c r="M170" s="94" t="str">
        <f>IF($D170="", "", IFERROR(VLOOKUP($D170, RaidWeekendData!$A$1:$E$51, 5, FALSE), ""))</f>
        <v/>
      </c>
      <c r="N170" s="98">
        <f t="shared" si="11"/>
        <v>0</v>
      </c>
      <c r="O170" s="94" t="str">
        <f>IF($D170="", "", IFERROR(VLOOKUP($D170, PlayersData!$B$1:$K$51, 10, FALSE), ""))</f>
        <v/>
      </c>
      <c r="P170" s="98">
        <f t="shared" si="12"/>
        <v>0</v>
      </c>
      <c r="Q170" s="99">
        <f t="shared" si="13"/>
        <v>0</v>
      </c>
      <c r="R170" s="99" t="str">
        <f>IF($D170="", "0", IFERROR(VLOOKUP($D170, CWL!$A$1:$BG$51, 59, FALSE), "0"))</f>
        <v>0</v>
      </c>
      <c r="S170" s="113">
        <f t="shared" si="14"/>
        <v>0</v>
      </c>
      <c r="T170" s="114" t="str">
        <f>IF($S170=0, "", _xlfn.RANK.EQ($S170, $S$2:$S$200, 0) + COUNTIF($S$2:$S170, $S170) - 1)</f>
        <v/>
      </c>
      <c r="U170" s="97"/>
      <c r="V170" s="97"/>
      <c r="W170" s="97"/>
      <c r="X170" s="97"/>
      <c r="Y170" s="97"/>
      <c r="Z170" s="97"/>
      <c r="AA170" s="97"/>
      <c r="AB170" s="97"/>
      <c r="AC170" s="97"/>
      <c r="AD170" s="97"/>
      <c r="AE170" s="97"/>
    </row>
    <row r="171" spans="1:31" x14ac:dyDescent="0.3">
      <c r="A171" s="88" t="str">
        <v/>
      </c>
      <c r="B171" s="88" t="str">
        <v/>
      </c>
      <c r="C171" s="88" t="str">
        <v/>
      </c>
      <c r="D171" s="89"/>
      <c r="E171" s="89" t="str">
        <f>IF($D171="", "",
    IFERROR(VLOOKUP($D171, PlayersData!$B$1:$K$51, 2, 0),
            IFERROR(VLOOKUP($D171, RegularWars!$A$1:$E$51, 2, 0),
                    IFERROR(VLOOKUP($D171, RaidWeekendData!$A$1:$D$61, 2, 0), ""))))</f>
        <v/>
      </c>
      <c r="F171" s="89" t="str">
        <f>IF($D171="", "",
    IFERROR(VLOOKUP($D171, PlayersData!$B$1:$K$51, 3, 0),
            IFERROR(VLOOKUP($D171, RegularWars!$A$1:$E$51, 4, 0),
                    IFERROR(VLOOKUP($D171, RaidWeekendData!$A$1:$D$61, 3, 0), ""))))</f>
        <v/>
      </c>
      <c r="G171" s="89" t="str">
        <f>IF($D171="","",
IFERROR(VLOOKUP($D171,PlayersData!$B$1:$K$51,4,0),
IFERROR(VLOOKUP($D171,RegularWars!$A$1:$E$51,3,0),"")))</f>
        <v/>
      </c>
      <c r="H171" s="90" t="str">
        <f>IF($D171="","",IF(
ISNUMBER(MATCH($D171,PlayersData!$B171:$B220,0)),"Active",
IFERROR(VLOOKUP($D171,RaidWeekendData!$A$1:$D$61,4,0),
IFERROR(VLOOKUP($D171,RegularWars!$A$1:$E$51,5,0),"")
)))</f>
        <v/>
      </c>
      <c r="I171" s="94" t="str">
        <f>IF($D171="", "", IFERROR(VLOOKUP($D171, RegularWars!$A$1:$H$51, 6, FALSE), ""))</f>
        <v/>
      </c>
      <c r="J171" s="94" t="str">
        <f>IF($D171="", "", IFERROR(VLOOKUP($D171, RegularWars!$A$1:$H$51, 7, FALSE), ""))</f>
        <v/>
      </c>
      <c r="K171" s="94" t="str">
        <f>IF($D171="", "", IFERROR(VLOOKUP($D171, RegularWars!$A$1:$H$51, 8, FALSE), ""))</f>
        <v/>
      </c>
      <c r="L171" s="98">
        <f t="shared" si="10"/>
        <v>0</v>
      </c>
      <c r="M171" s="94" t="str">
        <f>IF($D171="", "", IFERROR(VLOOKUP($D171, RaidWeekendData!$A$1:$E$51, 5, FALSE), ""))</f>
        <v/>
      </c>
      <c r="N171" s="98">
        <f t="shared" si="11"/>
        <v>0</v>
      </c>
      <c r="O171" s="94" t="str">
        <f>IF($D171="", "", IFERROR(VLOOKUP($D171, PlayersData!$B$1:$K$51, 10, FALSE), ""))</f>
        <v/>
      </c>
      <c r="P171" s="98">
        <f t="shared" si="12"/>
        <v>0</v>
      </c>
      <c r="Q171" s="99">
        <f t="shared" si="13"/>
        <v>0</v>
      </c>
      <c r="R171" s="99" t="str">
        <f>IF($D171="", "0", IFERROR(VLOOKUP($D171, CWL!$A$1:$BG$51, 59, FALSE), "0"))</f>
        <v>0</v>
      </c>
      <c r="S171" s="113">
        <f t="shared" si="14"/>
        <v>0</v>
      </c>
      <c r="T171" s="114" t="str">
        <f>IF($S171=0, "", _xlfn.RANK.EQ($S171, $S$2:$S$200, 0) + COUNTIF($S$2:$S171, $S171) - 1)</f>
        <v/>
      </c>
      <c r="U171" s="97"/>
      <c r="V171" s="97"/>
      <c r="W171" s="97"/>
      <c r="X171" s="97"/>
      <c r="Y171" s="97"/>
      <c r="Z171" s="97"/>
      <c r="AA171" s="97"/>
      <c r="AB171" s="97"/>
      <c r="AC171" s="97"/>
      <c r="AD171" s="97"/>
      <c r="AE171" s="97"/>
    </row>
    <row r="172" spans="1:31" x14ac:dyDescent="0.3">
      <c r="A172" s="88" t="str">
        <v/>
      </c>
      <c r="B172" s="88" t="str">
        <v/>
      </c>
      <c r="C172" s="88" t="str">
        <v/>
      </c>
      <c r="D172" s="89"/>
      <c r="E172" s="89" t="str">
        <f>IF($D172="", "",
    IFERROR(VLOOKUP($D172, PlayersData!$B$1:$K$51, 2, 0),
            IFERROR(VLOOKUP($D172, RegularWars!$A$1:$E$51, 2, 0),
                    IFERROR(VLOOKUP($D172, RaidWeekendData!$A$1:$D$61, 2, 0), ""))))</f>
        <v/>
      </c>
      <c r="F172" s="89" t="str">
        <f>IF($D172="", "",
    IFERROR(VLOOKUP($D172, PlayersData!$B$1:$K$51, 3, 0),
            IFERROR(VLOOKUP($D172, RegularWars!$A$1:$E$51, 4, 0),
                    IFERROR(VLOOKUP($D172, RaidWeekendData!$A$1:$D$61, 3, 0), ""))))</f>
        <v/>
      </c>
      <c r="G172" s="89" t="str">
        <f>IF($D172="","",
IFERROR(VLOOKUP($D172,PlayersData!$B$1:$K$51,4,0),
IFERROR(VLOOKUP($D172,RegularWars!$A$1:$E$51,3,0),"")))</f>
        <v/>
      </c>
      <c r="H172" s="90" t="str">
        <f>IF($D172="","",IF(
ISNUMBER(MATCH($D172,PlayersData!$B172:$B221,0)),"Active",
IFERROR(VLOOKUP($D172,RaidWeekendData!$A$1:$D$61,4,0),
IFERROR(VLOOKUP($D172,RegularWars!$A$1:$E$51,5,0),"")
)))</f>
        <v/>
      </c>
      <c r="I172" s="94" t="str">
        <f>IF($D172="", "", IFERROR(VLOOKUP($D172, RegularWars!$A$1:$H$51, 6, FALSE), ""))</f>
        <v/>
      </c>
      <c r="J172" s="94" t="str">
        <f>IF($D172="", "", IFERROR(VLOOKUP($D172, RegularWars!$A$1:$H$51, 7, FALSE), ""))</f>
        <v/>
      </c>
      <c r="K172" s="94" t="str">
        <f>IF($D172="", "", IFERROR(VLOOKUP($D172, RegularWars!$A$1:$H$51, 8, FALSE), ""))</f>
        <v/>
      </c>
      <c r="L172" s="98">
        <f t="shared" si="10"/>
        <v>0</v>
      </c>
      <c r="M172" s="94" t="str">
        <f>IF($D172="", "", IFERROR(VLOOKUP($D172, RaidWeekendData!$A$1:$E$51, 5, FALSE), ""))</f>
        <v/>
      </c>
      <c r="N172" s="98">
        <f t="shared" si="11"/>
        <v>0</v>
      </c>
      <c r="O172" s="94" t="str">
        <f>IF($D172="", "", IFERROR(VLOOKUP($D172, PlayersData!$B$1:$K$51, 10, FALSE), ""))</f>
        <v/>
      </c>
      <c r="P172" s="98">
        <f t="shared" si="12"/>
        <v>0</v>
      </c>
      <c r="Q172" s="99">
        <f t="shared" si="13"/>
        <v>0</v>
      </c>
      <c r="R172" s="99" t="str">
        <f>IF($D172="", "0", IFERROR(VLOOKUP($D172, CWL!$A$1:$BG$51, 59, FALSE), "0"))</f>
        <v>0</v>
      </c>
      <c r="S172" s="113">
        <f t="shared" si="14"/>
        <v>0</v>
      </c>
      <c r="T172" s="114" t="str">
        <f>IF($S172=0, "", _xlfn.RANK.EQ($S172, $S$2:$S$200, 0) + COUNTIF($S$2:$S172, $S172) - 1)</f>
        <v/>
      </c>
      <c r="U172" s="97"/>
      <c r="V172" s="97"/>
      <c r="W172" s="97"/>
      <c r="X172" s="97"/>
      <c r="Y172" s="97"/>
      <c r="Z172" s="97"/>
      <c r="AA172" s="97"/>
      <c r="AB172" s="97"/>
      <c r="AC172" s="97"/>
      <c r="AD172" s="97"/>
      <c r="AE172" s="97"/>
    </row>
    <row r="173" spans="1:31" x14ac:dyDescent="0.3">
      <c r="A173" s="88" t="str">
        <v/>
      </c>
      <c r="B173" s="88" t="str">
        <v/>
      </c>
      <c r="C173" s="88" t="str">
        <v/>
      </c>
      <c r="D173" s="89"/>
      <c r="E173" s="89" t="str">
        <f>IF($D173="", "",
    IFERROR(VLOOKUP($D173, PlayersData!$B$1:$K$51, 2, 0),
            IFERROR(VLOOKUP($D173, RegularWars!$A$1:$E$51, 2, 0),
                    IFERROR(VLOOKUP($D173, RaidWeekendData!$A$1:$D$61, 2, 0), ""))))</f>
        <v/>
      </c>
      <c r="F173" s="89" t="str">
        <f>IF($D173="", "",
    IFERROR(VLOOKUP($D173, PlayersData!$B$1:$K$51, 3, 0),
            IFERROR(VLOOKUP($D173, RegularWars!$A$1:$E$51, 4, 0),
                    IFERROR(VLOOKUP($D173, RaidWeekendData!$A$1:$D$61, 3, 0), ""))))</f>
        <v/>
      </c>
      <c r="G173" s="89" t="str">
        <f>IF($D173="","",
IFERROR(VLOOKUP($D173,PlayersData!$B$1:$K$51,4,0),
IFERROR(VLOOKUP($D173,RegularWars!$A$1:$E$51,3,0),"")))</f>
        <v/>
      </c>
      <c r="H173" s="90" t="str">
        <f>IF($D173="","",IF(
ISNUMBER(MATCH($D173,PlayersData!$B173:$B222,0)),"Active",
IFERROR(VLOOKUP($D173,RaidWeekendData!$A$1:$D$61,4,0),
IFERROR(VLOOKUP($D173,RegularWars!$A$1:$E$51,5,0),"")
)))</f>
        <v/>
      </c>
      <c r="I173" s="94" t="str">
        <f>IF($D173="", "", IFERROR(VLOOKUP($D173, RegularWars!$A$1:$H$51, 6, FALSE), ""))</f>
        <v/>
      </c>
      <c r="J173" s="94" t="str">
        <f>IF($D173="", "", IFERROR(VLOOKUP($D173, RegularWars!$A$1:$H$51, 7, FALSE), ""))</f>
        <v/>
      </c>
      <c r="K173" s="94" t="str">
        <f>IF($D173="", "", IFERROR(VLOOKUP($D173, RegularWars!$A$1:$H$51, 8, FALSE), ""))</f>
        <v/>
      </c>
      <c r="L173" s="98">
        <f t="shared" si="10"/>
        <v>0</v>
      </c>
      <c r="M173" s="94" t="str">
        <f>IF($D173="", "", IFERROR(VLOOKUP($D173, RaidWeekendData!$A$1:$E$51, 5, FALSE), ""))</f>
        <v/>
      </c>
      <c r="N173" s="98">
        <f t="shared" si="11"/>
        <v>0</v>
      </c>
      <c r="O173" s="94" t="str">
        <f>IF($D173="", "", IFERROR(VLOOKUP($D173, PlayersData!$B$1:$K$51, 10, FALSE), ""))</f>
        <v/>
      </c>
      <c r="P173" s="98">
        <f t="shared" si="12"/>
        <v>0</v>
      </c>
      <c r="Q173" s="99">
        <f t="shared" si="13"/>
        <v>0</v>
      </c>
      <c r="R173" s="99" t="str">
        <f>IF($D173="", "0", IFERROR(VLOOKUP($D173, CWL!$A$1:$BG$51, 59, FALSE), "0"))</f>
        <v>0</v>
      </c>
      <c r="S173" s="113">
        <f t="shared" si="14"/>
        <v>0</v>
      </c>
      <c r="T173" s="114" t="str">
        <f>IF($S173=0, "", _xlfn.RANK.EQ($S173, $S$2:$S$200, 0) + COUNTIF($S$2:$S173, $S173) - 1)</f>
        <v/>
      </c>
      <c r="U173" s="97"/>
      <c r="V173" s="97"/>
      <c r="W173" s="97"/>
      <c r="X173" s="97"/>
      <c r="Y173" s="97"/>
      <c r="Z173" s="97"/>
      <c r="AA173" s="97"/>
      <c r="AB173" s="97"/>
      <c r="AC173" s="97"/>
      <c r="AD173" s="97"/>
      <c r="AE173" s="97"/>
    </row>
    <row r="174" spans="1:31" x14ac:dyDescent="0.3">
      <c r="A174" s="88" t="str">
        <v/>
      </c>
      <c r="B174" s="88" t="str">
        <v/>
      </c>
      <c r="C174" s="88" t="str">
        <v/>
      </c>
      <c r="D174" s="89"/>
      <c r="E174" s="89" t="str">
        <f>IF($D174="", "",
    IFERROR(VLOOKUP($D174, PlayersData!$B$1:$K$51, 2, 0),
            IFERROR(VLOOKUP($D174, RegularWars!$A$1:$E$51, 2, 0),
                    IFERROR(VLOOKUP($D174, RaidWeekendData!$A$1:$D$61, 2, 0), ""))))</f>
        <v/>
      </c>
      <c r="F174" s="89" t="str">
        <f>IF($D174="", "",
    IFERROR(VLOOKUP($D174, PlayersData!$B$1:$K$51, 3, 0),
            IFERROR(VLOOKUP($D174, RegularWars!$A$1:$E$51, 4, 0),
                    IFERROR(VLOOKUP($D174, RaidWeekendData!$A$1:$D$61, 3, 0), ""))))</f>
        <v/>
      </c>
      <c r="G174" s="89" t="str">
        <f>IF($D174="","",
IFERROR(VLOOKUP($D174,PlayersData!$B$1:$K$51,4,0),
IFERROR(VLOOKUP($D174,RegularWars!$A$1:$E$51,3,0),"")))</f>
        <v/>
      </c>
      <c r="H174" s="90" t="str">
        <f>IF($D174="","",IF(
ISNUMBER(MATCH($D174,PlayersData!$B174:$B223,0)),"Active",
IFERROR(VLOOKUP($D174,RaidWeekendData!$A$1:$D$61,4,0),
IFERROR(VLOOKUP($D174,RegularWars!$A$1:$E$51,5,0),"")
)))</f>
        <v/>
      </c>
      <c r="I174" s="94" t="str">
        <f>IF($D174="", "", IFERROR(VLOOKUP($D174, RegularWars!$A$1:$H$51, 6, FALSE), ""))</f>
        <v/>
      </c>
      <c r="J174" s="94" t="str">
        <f>IF($D174="", "", IFERROR(VLOOKUP($D174, RegularWars!$A$1:$H$51, 7, FALSE), ""))</f>
        <v/>
      </c>
      <c r="K174" s="94" t="str">
        <f>IF($D174="", "", IFERROR(VLOOKUP($D174, RegularWars!$A$1:$H$51, 8, FALSE), ""))</f>
        <v/>
      </c>
      <c r="L174" s="98">
        <f t="shared" si="10"/>
        <v>0</v>
      </c>
      <c r="M174" s="94" t="str">
        <f>IF($D174="", "", IFERROR(VLOOKUP($D174, RaidWeekendData!$A$1:$E$51, 5, FALSE), ""))</f>
        <v/>
      </c>
      <c r="N174" s="98">
        <f t="shared" si="11"/>
        <v>0</v>
      </c>
      <c r="O174" s="94" t="str">
        <f>IF($D174="", "", IFERROR(VLOOKUP($D174, PlayersData!$B$1:$K$51, 10, FALSE), ""))</f>
        <v/>
      </c>
      <c r="P174" s="98">
        <f t="shared" si="12"/>
        <v>0</v>
      </c>
      <c r="Q174" s="99">
        <f t="shared" si="13"/>
        <v>0</v>
      </c>
      <c r="R174" s="99" t="str">
        <f>IF($D174="", "0", IFERROR(VLOOKUP($D174, CWL!$A$1:$BG$51, 59, FALSE), "0"))</f>
        <v>0</v>
      </c>
      <c r="S174" s="113">
        <f t="shared" si="14"/>
        <v>0</v>
      </c>
      <c r="T174" s="114" t="str">
        <f>IF($S174=0, "", _xlfn.RANK.EQ($S174, $S$2:$S$200, 0) + COUNTIF($S$2:$S174, $S174) - 1)</f>
        <v/>
      </c>
      <c r="U174" s="97"/>
      <c r="V174" s="97"/>
      <c r="W174" s="97"/>
      <c r="X174" s="97"/>
      <c r="Y174" s="97"/>
      <c r="Z174" s="97"/>
      <c r="AA174" s="97"/>
      <c r="AB174" s="97"/>
      <c r="AC174" s="97"/>
      <c r="AD174" s="97"/>
      <c r="AE174" s="97"/>
    </row>
    <row r="175" spans="1:31" x14ac:dyDescent="0.3">
      <c r="A175" s="88" t="str">
        <v/>
      </c>
      <c r="B175" s="88" t="str">
        <v/>
      </c>
      <c r="C175" s="88" t="str">
        <v/>
      </c>
      <c r="D175" s="89"/>
      <c r="E175" s="89" t="str">
        <f>IF($D175="", "",
    IFERROR(VLOOKUP($D175, PlayersData!$B$1:$K$51, 2, 0),
            IFERROR(VLOOKUP($D175, RegularWars!$A$1:$E$51, 2, 0),
                    IFERROR(VLOOKUP($D175, RaidWeekendData!$A$1:$D$61, 2, 0), ""))))</f>
        <v/>
      </c>
      <c r="F175" s="89" t="str">
        <f>IF($D175="", "",
    IFERROR(VLOOKUP($D175, PlayersData!$B$1:$K$51, 3, 0),
            IFERROR(VLOOKUP($D175, RegularWars!$A$1:$E$51, 4, 0),
                    IFERROR(VLOOKUP($D175, RaidWeekendData!$A$1:$D$61, 3, 0), ""))))</f>
        <v/>
      </c>
      <c r="G175" s="89" t="str">
        <f>IF($D175="","",
IFERROR(VLOOKUP($D175,PlayersData!$B$1:$K$51,4,0),
IFERROR(VLOOKUP($D175,RegularWars!$A$1:$E$51,3,0),"")))</f>
        <v/>
      </c>
      <c r="H175" s="90" t="str">
        <f>IF($D175="","",IF(
ISNUMBER(MATCH($D175,PlayersData!$B175:$B224,0)),"Active",
IFERROR(VLOOKUP($D175,RaidWeekendData!$A$1:$D$61,4,0),
IFERROR(VLOOKUP($D175,RegularWars!$A$1:$E$51,5,0),"")
)))</f>
        <v/>
      </c>
      <c r="I175" s="94" t="str">
        <f>IF($D175="", "", IFERROR(VLOOKUP($D175, RegularWars!$A$1:$H$51, 6, FALSE), ""))</f>
        <v/>
      </c>
      <c r="J175" s="94" t="str">
        <f>IF($D175="", "", IFERROR(VLOOKUP($D175, RegularWars!$A$1:$H$51, 7, FALSE), ""))</f>
        <v/>
      </c>
      <c r="K175" s="94" t="str">
        <f>IF($D175="", "", IFERROR(VLOOKUP($D175, RegularWars!$A$1:$H$51, 8, FALSE), ""))</f>
        <v/>
      </c>
      <c r="L175" s="98">
        <f t="shared" si="10"/>
        <v>0</v>
      </c>
      <c r="M175" s="94" t="str">
        <f>IF($D175="", "", IFERROR(VLOOKUP($D175, RaidWeekendData!$A$1:$E$51, 5, FALSE), ""))</f>
        <v/>
      </c>
      <c r="N175" s="98">
        <f t="shared" si="11"/>
        <v>0</v>
      </c>
      <c r="O175" s="94" t="str">
        <f>IF($D175="", "", IFERROR(VLOOKUP($D175, PlayersData!$B$1:$K$51, 10, FALSE), ""))</f>
        <v/>
      </c>
      <c r="P175" s="98">
        <f t="shared" si="12"/>
        <v>0</v>
      </c>
      <c r="Q175" s="99">
        <f t="shared" si="13"/>
        <v>0</v>
      </c>
      <c r="R175" s="99" t="str">
        <f>IF($D175="", "0", IFERROR(VLOOKUP($D175, CWL!$A$1:$BG$51, 59, FALSE), "0"))</f>
        <v>0</v>
      </c>
      <c r="S175" s="113">
        <f t="shared" si="14"/>
        <v>0</v>
      </c>
      <c r="T175" s="114" t="str">
        <f>IF($S175=0, "", _xlfn.RANK.EQ($S175, $S$2:$S$200, 0) + COUNTIF($S$2:$S175, $S175) - 1)</f>
        <v/>
      </c>
      <c r="U175" s="97"/>
      <c r="V175" s="97"/>
      <c r="W175" s="97"/>
      <c r="X175" s="97"/>
      <c r="Y175" s="97"/>
      <c r="Z175" s="97"/>
      <c r="AA175" s="97"/>
      <c r="AB175" s="97"/>
      <c r="AC175" s="97"/>
      <c r="AD175" s="97"/>
      <c r="AE175" s="97"/>
    </row>
    <row r="176" spans="1:31" x14ac:dyDescent="0.3">
      <c r="A176" s="88" t="str">
        <v/>
      </c>
      <c r="B176" s="88" t="str">
        <v/>
      </c>
      <c r="C176" s="88" t="str">
        <v/>
      </c>
      <c r="D176" s="89"/>
      <c r="E176" s="89" t="str">
        <f>IF($D176="", "",
    IFERROR(VLOOKUP($D176, PlayersData!$B$1:$K$51, 2, 0),
            IFERROR(VLOOKUP($D176, RegularWars!$A$1:$E$51, 2, 0),
                    IFERROR(VLOOKUP($D176, RaidWeekendData!$A$1:$D$61, 2, 0), ""))))</f>
        <v/>
      </c>
      <c r="F176" s="89" t="str">
        <f>IF($D176="", "",
    IFERROR(VLOOKUP($D176, PlayersData!$B$1:$K$51, 3, 0),
            IFERROR(VLOOKUP($D176, RegularWars!$A$1:$E$51, 4, 0),
                    IFERROR(VLOOKUP($D176, RaidWeekendData!$A$1:$D$61, 3, 0), ""))))</f>
        <v/>
      </c>
      <c r="G176" s="89" t="str">
        <f>IF($D176="","",
IFERROR(VLOOKUP($D176,PlayersData!$B$1:$K$51,4,0),
IFERROR(VLOOKUP($D176,RegularWars!$A$1:$E$51,3,0),"")))</f>
        <v/>
      </c>
      <c r="H176" s="90" t="str">
        <f>IF($D176="","",IF(
ISNUMBER(MATCH($D176,PlayersData!$B176:$B225,0)),"Active",
IFERROR(VLOOKUP($D176,RaidWeekendData!$A$1:$D$61,4,0),
IFERROR(VLOOKUP($D176,RegularWars!$A$1:$E$51,5,0),"")
)))</f>
        <v/>
      </c>
      <c r="I176" s="94" t="str">
        <f>IF($D176="", "", IFERROR(VLOOKUP($D176, RegularWars!$A$1:$H$51, 6, FALSE), ""))</f>
        <v/>
      </c>
      <c r="J176" s="94" t="str">
        <f>IF($D176="", "", IFERROR(VLOOKUP($D176, RegularWars!$A$1:$H$51, 7, FALSE), ""))</f>
        <v/>
      </c>
      <c r="K176" s="94" t="str">
        <f>IF($D176="", "", IFERROR(VLOOKUP($D176, RegularWars!$A$1:$H$51, 8, FALSE), ""))</f>
        <v/>
      </c>
      <c r="L176" s="98">
        <f t="shared" si="10"/>
        <v>0</v>
      </c>
      <c r="M176" s="94" t="str">
        <f>IF($D176="", "", IFERROR(VLOOKUP($D176, RaidWeekendData!$A$1:$E$51, 5, FALSE), ""))</f>
        <v/>
      </c>
      <c r="N176" s="98">
        <f t="shared" si="11"/>
        <v>0</v>
      </c>
      <c r="O176" s="94" t="str">
        <f>IF($D176="", "", IFERROR(VLOOKUP($D176, PlayersData!$B$1:$K$51, 10, FALSE), ""))</f>
        <v/>
      </c>
      <c r="P176" s="98">
        <f t="shared" si="12"/>
        <v>0</v>
      </c>
      <c r="Q176" s="99">
        <f t="shared" si="13"/>
        <v>0</v>
      </c>
      <c r="R176" s="99" t="str">
        <f>IF($D176="", "0", IFERROR(VLOOKUP($D176, CWL!$A$1:$BG$51, 59, FALSE), "0"))</f>
        <v>0</v>
      </c>
      <c r="S176" s="113">
        <f t="shared" si="14"/>
        <v>0</v>
      </c>
      <c r="T176" s="114" t="str">
        <f>IF($S176=0, "", _xlfn.RANK.EQ($S176, $S$2:$S$200, 0) + COUNTIF($S$2:$S176, $S176) - 1)</f>
        <v/>
      </c>
      <c r="U176" s="97"/>
      <c r="V176" s="97"/>
      <c r="W176" s="97"/>
      <c r="X176" s="97"/>
      <c r="Y176" s="97"/>
      <c r="Z176" s="97"/>
      <c r="AA176" s="97"/>
      <c r="AB176" s="97"/>
      <c r="AC176" s="97"/>
      <c r="AD176" s="97"/>
      <c r="AE176" s="97"/>
    </row>
    <row r="177" spans="1:31" x14ac:dyDescent="0.3">
      <c r="A177" s="88" t="str">
        <v/>
      </c>
      <c r="B177" s="88" t="str">
        <v/>
      </c>
      <c r="C177" s="88" t="str">
        <v/>
      </c>
      <c r="D177" s="89"/>
      <c r="E177" s="89" t="str">
        <f>IF($D177="", "",
    IFERROR(VLOOKUP($D177, PlayersData!$B$1:$K$51, 2, 0),
            IFERROR(VLOOKUP($D177, RegularWars!$A$1:$E$51, 2, 0),
                    IFERROR(VLOOKUP($D177, RaidWeekendData!$A$1:$D$61, 2, 0), ""))))</f>
        <v/>
      </c>
      <c r="F177" s="89" t="str">
        <f>IF($D177="", "",
    IFERROR(VLOOKUP($D177, PlayersData!$B$1:$K$51, 3, 0),
            IFERROR(VLOOKUP($D177, RegularWars!$A$1:$E$51, 4, 0),
                    IFERROR(VLOOKUP($D177, RaidWeekendData!$A$1:$D$61, 3, 0), ""))))</f>
        <v/>
      </c>
      <c r="G177" s="89" t="str">
        <f>IF($D177="","",
IFERROR(VLOOKUP($D177,PlayersData!$B$1:$K$51,4,0),
IFERROR(VLOOKUP($D177,RegularWars!$A$1:$E$51,3,0),"")))</f>
        <v/>
      </c>
      <c r="H177" s="90" t="str">
        <f>IF($D177="","",IF(
ISNUMBER(MATCH($D177,PlayersData!$B177:$B226,0)),"Active",
IFERROR(VLOOKUP($D177,RaidWeekendData!$A$1:$D$61,4,0),
IFERROR(VLOOKUP($D177,RegularWars!$A$1:$E$51,5,0),"")
)))</f>
        <v/>
      </c>
      <c r="I177" s="94" t="str">
        <f>IF($D177="", "", IFERROR(VLOOKUP($D177, RegularWars!$A$1:$H$51, 6, FALSE), ""))</f>
        <v/>
      </c>
      <c r="J177" s="94" t="str">
        <f>IF($D177="", "", IFERROR(VLOOKUP($D177, RegularWars!$A$1:$H$51, 7, FALSE), ""))</f>
        <v/>
      </c>
      <c r="K177" s="94" t="str">
        <f>IF($D177="", "", IFERROR(VLOOKUP($D177, RegularWars!$A$1:$H$51, 8, FALSE), ""))</f>
        <v/>
      </c>
      <c r="L177" s="98">
        <f t="shared" si="10"/>
        <v>0</v>
      </c>
      <c r="M177" s="94" t="str">
        <f>IF($D177="", "", IFERROR(VLOOKUP($D177, RaidWeekendData!$A$1:$E$51, 5, FALSE), ""))</f>
        <v/>
      </c>
      <c r="N177" s="98">
        <f t="shared" si="11"/>
        <v>0</v>
      </c>
      <c r="O177" s="94" t="str">
        <f>IF($D177="", "", IFERROR(VLOOKUP($D177, PlayersData!$B$1:$K$51, 10, FALSE), ""))</f>
        <v/>
      </c>
      <c r="P177" s="98">
        <f t="shared" si="12"/>
        <v>0</v>
      </c>
      <c r="Q177" s="99">
        <f t="shared" si="13"/>
        <v>0</v>
      </c>
      <c r="R177" s="99" t="str">
        <f>IF($D177="", "0", IFERROR(VLOOKUP($D177, CWL!$A$1:$BG$51, 59, FALSE), "0"))</f>
        <v>0</v>
      </c>
      <c r="S177" s="113">
        <f t="shared" si="14"/>
        <v>0</v>
      </c>
      <c r="T177" s="114" t="str">
        <f>IF($S177=0, "", _xlfn.RANK.EQ($S177, $S$2:$S$200, 0) + COUNTIF($S$2:$S177, $S177) - 1)</f>
        <v/>
      </c>
      <c r="U177" s="97"/>
      <c r="V177" s="97"/>
      <c r="W177" s="97"/>
      <c r="X177" s="97"/>
      <c r="Y177" s="97"/>
      <c r="Z177" s="97"/>
      <c r="AA177" s="97"/>
      <c r="AB177" s="97"/>
      <c r="AC177" s="97"/>
      <c r="AD177" s="97"/>
      <c r="AE177" s="97"/>
    </row>
    <row r="178" spans="1:31" x14ac:dyDescent="0.3">
      <c r="A178" s="88" t="str">
        <v/>
      </c>
      <c r="B178" s="88" t="str">
        <v/>
      </c>
      <c r="C178" s="88" t="str">
        <v/>
      </c>
      <c r="D178" s="89"/>
      <c r="E178" s="89" t="str">
        <f>IF($D178="", "",
    IFERROR(VLOOKUP($D178, PlayersData!$B$1:$K$51, 2, 0),
            IFERROR(VLOOKUP($D178, RegularWars!$A$1:$E$51, 2, 0),
                    IFERROR(VLOOKUP($D178, RaidWeekendData!$A$1:$D$61, 2, 0), ""))))</f>
        <v/>
      </c>
      <c r="F178" s="89" t="str">
        <f>IF($D178="", "",
    IFERROR(VLOOKUP($D178, PlayersData!$B$1:$K$51, 3, 0),
            IFERROR(VLOOKUP($D178, RegularWars!$A$1:$E$51, 4, 0),
                    IFERROR(VLOOKUP($D178, RaidWeekendData!$A$1:$D$61, 3, 0), ""))))</f>
        <v/>
      </c>
      <c r="G178" s="89" t="str">
        <f>IF($D178="","",
IFERROR(VLOOKUP($D178,PlayersData!$B$1:$K$51,4,0),
IFERROR(VLOOKUP($D178,RegularWars!$A$1:$E$51,3,0),"")))</f>
        <v/>
      </c>
      <c r="H178" s="90" t="str">
        <f>IF($D178="","",IF(
ISNUMBER(MATCH($D178,PlayersData!$B178:$B227,0)),"Active",
IFERROR(VLOOKUP($D178,RaidWeekendData!$A$1:$D$61,4,0),
IFERROR(VLOOKUP($D178,RegularWars!$A$1:$E$51,5,0),"")
)))</f>
        <v/>
      </c>
      <c r="I178" s="94" t="str">
        <f>IF($D178="", "", IFERROR(VLOOKUP($D178, RegularWars!$A$1:$H$51, 6, FALSE), ""))</f>
        <v/>
      </c>
      <c r="J178" s="94" t="str">
        <f>IF($D178="", "", IFERROR(VLOOKUP($D178, RegularWars!$A$1:$H$51, 7, FALSE), ""))</f>
        <v/>
      </c>
      <c r="K178" s="94" t="str">
        <f>IF($D178="", "", IFERROR(VLOOKUP($D178, RegularWars!$A$1:$H$51, 8, FALSE), ""))</f>
        <v/>
      </c>
      <c r="L178" s="98">
        <f t="shared" si="10"/>
        <v>0</v>
      </c>
      <c r="M178" s="94" t="str">
        <f>IF($D178="", "", IFERROR(VLOOKUP($D178, RaidWeekendData!$A$1:$E$51, 5, FALSE), ""))</f>
        <v/>
      </c>
      <c r="N178" s="98">
        <f t="shared" si="11"/>
        <v>0</v>
      </c>
      <c r="O178" s="94" t="str">
        <f>IF($D178="", "", IFERROR(VLOOKUP($D178, PlayersData!$B$1:$K$51, 10, FALSE), ""))</f>
        <v/>
      </c>
      <c r="P178" s="98">
        <f t="shared" si="12"/>
        <v>0</v>
      </c>
      <c r="Q178" s="99">
        <f t="shared" si="13"/>
        <v>0</v>
      </c>
      <c r="R178" s="99" t="str">
        <f>IF($D178="", "0", IFERROR(VLOOKUP($D178, CWL!$A$1:$BG$51, 59, FALSE), "0"))</f>
        <v>0</v>
      </c>
      <c r="S178" s="113">
        <f t="shared" si="14"/>
        <v>0</v>
      </c>
      <c r="T178" s="114" t="str">
        <f>IF($S178=0, "", _xlfn.RANK.EQ($S178, $S$2:$S$200, 0) + COUNTIF($S$2:$S178, $S178) - 1)</f>
        <v/>
      </c>
      <c r="U178" s="97"/>
      <c r="V178" s="97"/>
      <c r="W178" s="97"/>
      <c r="X178" s="97"/>
      <c r="Y178" s="97"/>
      <c r="Z178" s="97"/>
      <c r="AA178" s="97"/>
      <c r="AB178" s="97"/>
      <c r="AC178" s="97"/>
      <c r="AD178" s="97"/>
      <c r="AE178" s="97"/>
    </row>
    <row r="179" spans="1:31" x14ac:dyDescent="0.3">
      <c r="A179" s="88" t="str">
        <v/>
      </c>
      <c r="B179" s="88" t="str">
        <v/>
      </c>
      <c r="C179" s="88" t="str">
        <v/>
      </c>
      <c r="D179" s="89"/>
      <c r="E179" s="89" t="str">
        <f>IF($D179="", "",
    IFERROR(VLOOKUP($D179, PlayersData!$B$1:$K$51, 2, 0),
            IFERROR(VLOOKUP($D179, RegularWars!$A$1:$E$51, 2, 0),
                    IFERROR(VLOOKUP($D179, RaidWeekendData!$A$1:$D$61, 2, 0), ""))))</f>
        <v/>
      </c>
      <c r="F179" s="89" t="str">
        <f>IF($D179="", "",
    IFERROR(VLOOKUP($D179, PlayersData!$B$1:$K$51, 3, 0),
            IFERROR(VLOOKUP($D179, RegularWars!$A$1:$E$51, 4, 0),
                    IFERROR(VLOOKUP($D179, RaidWeekendData!$A$1:$D$61, 3, 0), ""))))</f>
        <v/>
      </c>
      <c r="G179" s="89" t="str">
        <f>IF($D179="","",
IFERROR(VLOOKUP($D179,PlayersData!$B$1:$K$51,4,0),
IFERROR(VLOOKUP($D179,RegularWars!$A$1:$E$51,3,0),"")))</f>
        <v/>
      </c>
      <c r="H179" s="90" t="str">
        <f>IF($D179="","",IF(
ISNUMBER(MATCH($D179,PlayersData!$B179:$B228,0)),"Active",
IFERROR(VLOOKUP($D179,RaidWeekendData!$A$1:$D$61,4,0),
IFERROR(VLOOKUP($D179,RegularWars!$A$1:$E$51,5,0),"")
)))</f>
        <v/>
      </c>
      <c r="I179" s="94" t="str">
        <f>IF($D179="", "", IFERROR(VLOOKUP($D179, RegularWars!$A$1:$H$51, 6, FALSE), ""))</f>
        <v/>
      </c>
      <c r="J179" s="94" t="str">
        <f>IF($D179="", "", IFERROR(VLOOKUP($D179, RegularWars!$A$1:$H$51, 7, FALSE), ""))</f>
        <v/>
      </c>
      <c r="K179" s="94" t="str">
        <f>IF($D179="", "", IFERROR(VLOOKUP($D179, RegularWars!$A$1:$H$51, 8, FALSE), ""))</f>
        <v/>
      </c>
      <c r="L179" s="98">
        <f t="shared" si="10"/>
        <v>0</v>
      </c>
      <c r="M179" s="94" t="str">
        <f>IF($D179="", "", IFERROR(VLOOKUP($D179, RaidWeekendData!$A$1:$E$51, 5, FALSE), ""))</f>
        <v/>
      </c>
      <c r="N179" s="98">
        <f t="shared" si="11"/>
        <v>0</v>
      </c>
      <c r="O179" s="94" t="str">
        <f>IF($D179="", "", IFERROR(VLOOKUP($D179, PlayersData!$B$1:$K$51, 10, FALSE), ""))</f>
        <v/>
      </c>
      <c r="P179" s="98">
        <f t="shared" si="12"/>
        <v>0</v>
      </c>
      <c r="Q179" s="99">
        <f t="shared" si="13"/>
        <v>0</v>
      </c>
      <c r="R179" s="99" t="str">
        <f>IF($D179="", "0", IFERROR(VLOOKUP($D179, CWL!$A$1:$BG$51, 59, FALSE), "0"))</f>
        <v>0</v>
      </c>
      <c r="S179" s="113">
        <f t="shared" si="14"/>
        <v>0</v>
      </c>
      <c r="T179" s="114" t="str">
        <f>IF($S179=0, "", _xlfn.RANK.EQ($S179, $S$2:$S$200, 0) + COUNTIF($S$2:$S179, $S179) - 1)</f>
        <v/>
      </c>
      <c r="U179" s="97"/>
      <c r="V179" s="97"/>
      <c r="W179" s="97"/>
      <c r="X179" s="97"/>
      <c r="Y179" s="97"/>
      <c r="Z179" s="97"/>
      <c r="AA179" s="97"/>
      <c r="AB179" s="97"/>
      <c r="AC179" s="97"/>
      <c r="AD179" s="97"/>
      <c r="AE179" s="97"/>
    </row>
    <row r="180" spans="1:31" x14ac:dyDescent="0.3">
      <c r="A180" s="88" t="str">
        <v/>
      </c>
      <c r="B180" s="88" t="str">
        <v/>
      </c>
      <c r="C180" s="88" t="str">
        <v/>
      </c>
      <c r="D180" s="89"/>
      <c r="E180" s="89" t="str">
        <f>IF($D180="", "",
    IFERROR(VLOOKUP($D180, PlayersData!$B$1:$K$51, 2, 0),
            IFERROR(VLOOKUP($D180, RegularWars!$A$1:$E$51, 2, 0),
                    IFERROR(VLOOKUP($D180, RaidWeekendData!$A$1:$D$61, 2, 0), ""))))</f>
        <v/>
      </c>
      <c r="F180" s="89" t="str">
        <f>IF($D180="", "",
    IFERROR(VLOOKUP($D180, PlayersData!$B$1:$K$51, 3, 0),
            IFERROR(VLOOKUP($D180, RegularWars!$A$1:$E$51, 4, 0),
                    IFERROR(VLOOKUP($D180, RaidWeekendData!$A$1:$D$61, 3, 0), ""))))</f>
        <v/>
      </c>
      <c r="G180" s="89" t="str">
        <f>IF($D180="","",
IFERROR(VLOOKUP($D180,PlayersData!$B$1:$K$51,4,0),
IFERROR(VLOOKUP($D180,RegularWars!$A$1:$E$51,3,0),"")))</f>
        <v/>
      </c>
      <c r="H180" s="90" t="str">
        <f>IF($D180="","",IF(
ISNUMBER(MATCH($D180,PlayersData!$B180:$B229,0)),"Active",
IFERROR(VLOOKUP($D180,RaidWeekendData!$A$1:$D$61,4,0),
IFERROR(VLOOKUP($D180,RegularWars!$A$1:$E$51,5,0),"")
)))</f>
        <v/>
      </c>
      <c r="I180" s="94" t="str">
        <f>IF($D180="", "", IFERROR(VLOOKUP($D180, RegularWars!$A$1:$H$51, 6, FALSE), ""))</f>
        <v/>
      </c>
      <c r="J180" s="94" t="str">
        <f>IF($D180="", "", IFERROR(VLOOKUP($D180, RegularWars!$A$1:$H$51, 7, FALSE), ""))</f>
        <v/>
      </c>
      <c r="K180" s="94" t="str">
        <f>IF($D180="", "", IFERROR(VLOOKUP($D180, RegularWars!$A$1:$H$51, 8, FALSE), ""))</f>
        <v/>
      </c>
      <c r="L180" s="98">
        <f t="shared" si="10"/>
        <v>0</v>
      </c>
      <c r="M180" s="94" t="str">
        <f>IF($D180="", "", IFERROR(VLOOKUP($D180, RaidWeekendData!$A$1:$E$51, 5, FALSE), ""))</f>
        <v/>
      </c>
      <c r="N180" s="98">
        <f t="shared" si="11"/>
        <v>0</v>
      </c>
      <c r="O180" s="94" t="str">
        <f>IF($D180="", "", IFERROR(VLOOKUP($D180, PlayersData!$B$1:$K$51, 10, FALSE), ""))</f>
        <v/>
      </c>
      <c r="P180" s="98">
        <f t="shared" si="12"/>
        <v>0</v>
      </c>
      <c r="Q180" s="99">
        <f t="shared" si="13"/>
        <v>0</v>
      </c>
      <c r="R180" s="99" t="str">
        <f>IF($D180="", "0", IFERROR(VLOOKUP($D180, CWL!$A$1:$BG$51, 59, FALSE), "0"))</f>
        <v>0</v>
      </c>
      <c r="S180" s="113">
        <f t="shared" si="14"/>
        <v>0</v>
      </c>
      <c r="T180" s="114" t="str">
        <f>IF($S180=0, "", _xlfn.RANK.EQ($S180, $S$2:$S$200, 0) + COUNTIF($S$2:$S180, $S180) - 1)</f>
        <v/>
      </c>
      <c r="U180" s="97"/>
      <c r="V180" s="97"/>
      <c r="W180" s="97"/>
      <c r="X180" s="97"/>
      <c r="Y180" s="97"/>
      <c r="Z180" s="97"/>
      <c r="AA180" s="97"/>
      <c r="AB180" s="97"/>
      <c r="AC180" s="97"/>
      <c r="AD180" s="97"/>
      <c r="AE180" s="97"/>
    </row>
    <row r="181" spans="1:31" x14ac:dyDescent="0.3">
      <c r="A181" s="88" t="str">
        <v/>
      </c>
      <c r="B181" s="88" t="str">
        <v/>
      </c>
      <c r="C181" s="88" t="str">
        <v/>
      </c>
      <c r="D181" s="89"/>
      <c r="E181" s="89" t="str">
        <f>IF($D181="", "",
    IFERROR(VLOOKUP($D181, PlayersData!$B$1:$K$51, 2, 0),
            IFERROR(VLOOKUP($D181, RegularWars!$A$1:$E$51, 2, 0),
                    IFERROR(VLOOKUP($D181, RaidWeekendData!$A$1:$D$61, 2, 0), ""))))</f>
        <v/>
      </c>
      <c r="F181" s="89" t="str">
        <f>IF($D181="", "",
    IFERROR(VLOOKUP($D181, PlayersData!$B$1:$K$51, 3, 0),
            IFERROR(VLOOKUP($D181, RegularWars!$A$1:$E$51, 4, 0),
                    IFERROR(VLOOKUP($D181, RaidWeekendData!$A$1:$D$61, 3, 0), ""))))</f>
        <v/>
      </c>
      <c r="G181" s="89" t="str">
        <f>IF($D181="","",
IFERROR(VLOOKUP($D181,PlayersData!$B$1:$K$51,4,0),
IFERROR(VLOOKUP($D181,RegularWars!$A$1:$E$51,3,0),"")))</f>
        <v/>
      </c>
      <c r="H181" s="90" t="str">
        <f>IF($D181="","",IF(
ISNUMBER(MATCH($D181,PlayersData!$B181:$B230,0)),"Active",
IFERROR(VLOOKUP($D181,RaidWeekendData!$A$1:$D$61,4,0),
IFERROR(VLOOKUP($D181,RegularWars!$A$1:$E$51,5,0),"")
)))</f>
        <v/>
      </c>
      <c r="I181" s="94" t="str">
        <f>IF($D181="", "", IFERROR(VLOOKUP($D181, RegularWars!$A$1:$H$51, 6, FALSE), ""))</f>
        <v/>
      </c>
      <c r="J181" s="94" t="str">
        <f>IF($D181="", "", IFERROR(VLOOKUP($D181, RegularWars!$A$1:$H$51, 7, FALSE), ""))</f>
        <v/>
      </c>
      <c r="K181" s="94" t="str">
        <f>IF($D181="", "", IFERROR(VLOOKUP($D181, RegularWars!$A$1:$H$51, 8, FALSE), ""))</f>
        <v/>
      </c>
      <c r="L181" s="98">
        <f t="shared" si="10"/>
        <v>0</v>
      </c>
      <c r="M181" s="94" t="str">
        <f>IF($D181="", "", IFERROR(VLOOKUP($D181, RaidWeekendData!$A$1:$E$51, 5, FALSE), ""))</f>
        <v/>
      </c>
      <c r="N181" s="98">
        <f t="shared" si="11"/>
        <v>0</v>
      </c>
      <c r="O181" s="94" t="str">
        <f>IF($D181="", "", IFERROR(VLOOKUP($D181, PlayersData!$B$1:$K$51, 10, FALSE), ""))</f>
        <v/>
      </c>
      <c r="P181" s="98">
        <f t="shared" si="12"/>
        <v>0</v>
      </c>
      <c r="Q181" s="99">
        <f t="shared" si="13"/>
        <v>0</v>
      </c>
      <c r="R181" s="99" t="str">
        <f>IF($D181="", "0", IFERROR(VLOOKUP($D181, CWL!$A$1:$BG$51, 59, FALSE), "0"))</f>
        <v>0</v>
      </c>
      <c r="S181" s="113">
        <f t="shared" si="14"/>
        <v>0</v>
      </c>
      <c r="T181" s="114" t="str">
        <f>IF($S181=0, "", _xlfn.RANK.EQ($S181, $S$2:$S$200, 0) + COUNTIF($S$2:$S181, $S181) - 1)</f>
        <v/>
      </c>
      <c r="U181" s="97"/>
      <c r="V181" s="97"/>
      <c r="W181" s="97"/>
      <c r="X181" s="97"/>
      <c r="Y181" s="97"/>
      <c r="Z181" s="97"/>
      <c r="AA181" s="97"/>
      <c r="AB181" s="97"/>
      <c r="AC181" s="97"/>
      <c r="AD181" s="97"/>
      <c r="AE181" s="97"/>
    </row>
    <row r="182" spans="1:31" x14ac:dyDescent="0.3">
      <c r="A182" s="88" t="str">
        <v/>
      </c>
      <c r="B182" s="88" t="str">
        <v/>
      </c>
      <c r="C182" s="88" t="str">
        <v/>
      </c>
      <c r="D182" s="89"/>
      <c r="E182" s="89" t="str">
        <f>IF($D182="", "",
    IFERROR(VLOOKUP($D182, PlayersData!$B$1:$K$51, 2, 0),
            IFERROR(VLOOKUP($D182, RegularWars!$A$1:$E$51, 2, 0),
                    IFERROR(VLOOKUP($D182, RaidWeekendData!$A$1:$D$61, 2, 0), ""))))</f>
        <v/>
      </c>
      <c r="F182" s="89" t="str">
        <f>IF($D182="", "",
    IFERROR(VLOOKUP($D182, PlayersData!$B$1:$K$51, 3, 0),
            IFERROR(VLOOKUP($D182, RegularWars!$A$1:$E$51, 4, 0),
                    IFERROR(VLOOKUP($D182, RaidWeekendData!$A$1:$D$61, 3, 0), ""))))</f>
        <v/>
      </c>
      <c r="G182" s="89" t="str">
        <f>IF($D182="","",
IFERROR(VLOOKUP($D182,PlayersData!$B$1:$K$51,4,0),
IFERROR(VLOOKUP($D182,RegularWars!$A$1:$E$51,3,0),"")))</f>
        <v/>
      </c>
      <c r="H182" s="90" t="str">
        <f>IF($D182="","",IF(
ISNUMBER(MATCH($D182,PlayersData!$B182:$B231,0)),"Active",
IFERROR(VLOOKUP($D182,RaidWeekendData!$A$1:$D$61,4,0),
IFERROR(VLOOKUP($D182,RegularWars!$A$1:$E$51,5,0),"")
)))</f>
        <v/>
      </c>
      <c r="I182" s="94" t="str">
        <f>IF($D182="", "", IFERROR(VLOOKUP($D182, RegularWars!$A$1:$H$51, 6, FALSE), ""))</f>
        <v/>
      </c>
      <c r="J182" s="94" t="str">
        <f>IF($D182="", "", IFERROR(VLOOKUP($D182, RegularWars!$A$1:$H$51, 7, FALSE), ""))</f>
        <v/>
      </c>
      <c r="K182" s="94" t="str">
        <f>IF($D182="", "", IFERROR(VLOOKUP($D182, RegularWars!$A$1:$H$51, 8, FALSE), ""))</f>
        <v/>
      </c>
      <c r="L182" s="98">
        <f t="shared" si="10"/>
        <v>0</v>
      </c>
      <c r="M182" s="94" t="str">
        <f>IF($D182="", "", IFERROR(VLOOKUP($D182, RaidWeekendData!$A$1:$E$51, 5, FALSE), ""))</f>
        <v/>
      </c>
      <c r="N182" s="98">
        <f t="shared" si="11"/>
        <v>0</v>
      </c>
      <c r="O182" s="94" t="str">
        <f>IF($D182="", "", IFERROR(VLOOKUP($D182, PlayersData!$B$1:$K$51, 10, FALSE), ""))</f>
        <v/>
      </c>
      <c r="P182" s="98">
        <f t="shared" si="12"/>
        <v>0</v>
      </c>
      <c r="Q182" s="99">
        <f t="shared" si="13"/>
        <v>0</v>
      </c>
      <c r="R182" s="99" t="str">
        <f>IF($D182="", "0", IFERROR(VLOOKUP($D182, CWL!$A$1:$BG$51, 59, FALSE), "0"))</f>
        <v>0</v>
      </c>
      <c r="S182" s="113">
        <f t="shared" si="14"/>
        <v>0</v>
      </c>
      <c r="T182" s="114" t="str">
        <f>IF($S182=0, "", _xlfn.RANK.EQ($S182, $S$2:$S$200, 0) + COUNTIF($S$2:$S182, $S182) - 1)</f>
        <v/>
      </c>
      <c r="U182" s="97"/>
      <c r="V182" s="97"/>
      <c r="W182" s="97"/>
      <c r="X182" s="97"/>
      <c r="Y182" s="97"/>
      <c r="Z182" s="97"/>
      <c r="AA182" s="97"/>
      <c r="AB182" s="97"/>
      <c r="AC182" s="97"/>
      <c r="AD182" s="97"/>
      <c r="AE182" s="97"/>
    </row>
    <row r="183" spans="1:31" x14ac:dyDescent="0.3">
      <c r="A183" s="88" t="str">
        <v/>
      </c>
      <c r="B183" s="88" t="str">
        <v/>
      </c>
      <c r="C183" s="88" t="str">
        <v/>
      </c>
      <c r="D183" s="89"/>
      <c r="E183" s="89" t="str">
        <f>IF($D183="", "",
    IFERROR(VLOOKUP($D183, PlayersData!$B$1:$K$51, 2, 0),
            IFERROR(VLOOKUP($D183, RegularWars!$A$1:$E$51, 2, 0),
                    IFERROR(VLOOKUP($D183, RaidWeekendData!$A$1:$D$61, 2, 0), ""))))</f>
        <v/>
      </c>
      <c r="F183" s="89" t="str">
        <f>IF($D183="", "",
    IFERROR(VLOOKUP($D183, PlayersData!$B$1:$K$51, 3, 0),
            IFERROR(VLOOKUP($D183, RegularWars!$A$1:$E$51, 4, 0),
                    IFERROR(VLOOKUP($D183, RaidWeekendData!$A$1:$D$61, 3, 0), ""))))</f>
        <v/>
      </c>
      <c r="G183" s="89" t="str">
        <f>IF($D183="","",
IFERROR(VLOOKUP($D183,PlayersData!$B$1:$K$51,4,0),
IFERROR(VLOOKUP($D183,RegularWars!$A$1:$E$51,3,0),"")))</f>
        <v/>
      </c>
      <c r="H183" s="90" t="str">
        <f>IF($D183="","",IF(
ISNUMBER(MATCH($D183,PlayersData!$B183:$B232,0)),"Active",
IFERROR(VLOOKUP($D183,RaidWeekendData!$A$1:$D$61,4,0),
IFERROR(VLOOKUP($D183,RegularWars!$A$1:$E$51,5,0),"")
)))</f>
        <v/>
      </c>
      <c r="I183" s="94" t="str">
        <f>IF($D183="", "", IFERROR(VLOOKUP($D183, RegularWars!$A$1:$H$51, 6, FALSE), ""))</f>
        <v/>
      </c>
      <c r="J183" s="94" t="str">
        <f>IF($D183="", "", IFERROR(VLOOKUP($D183, RegularWars!$A$1:$H$51, 7, FALSE), ""))</f>
        <v/>
      </c>
      <c r="K183" s="94" t="str">
        <f>IF($D183="", "", IFERROR(VLOOKUP($D183, RegularWars!$A$1:$H$51, 8, FALSE), ""))</f>
        <v/>
      </c>
      <c r="L183" s="98">
        <f t="shared" si="10"/>
        <v>0</v>
      </c>
      <c r="M183" s="94" t="str">
        <f>IF($D183="", "", IFERROR(VLOOKUP($D183, RaidWeekendData!$A$1:$E$51, 5, FALSE), ""))</f>
        <v/>
      </c>
      <c r="N183" s="98">
        <f t="shared" si="11"/>
        <v>0</v>
      </c>
      <c r="O183" s="94" t="str">
        <f>IF($D183="", "", IFERROR(VLOOKUP($D183, PlayersData!$B$1:$K$51, 10, FALSE), ""))</f>
        <v/>
      </c>
      <c r="P183" s="98">
        <f t="shared" si="12"/>
        <v>0</v>
      </c>
      <c r="Q183" s="99">
        <f t="shared" si="13"/>
        <v>0</v>
      </c>
      <c r="R183" s="99" t="str">
        <f>IF($D183="", "0", IFERROR(VLOOKUP($D183, CWL!$A$1:$BG$51, 59, FALSE), "0"))</f>
        <v>0</v>
      </c>
      <c r="S183" s="113">
        <f t="shared" si="14"/>
        <v>0</v>
      </c>
      <c r="T183" s="114" t="str">
        <f>IF($S183=0, "", _xlfn.RANK.EQ($S183, $S$2:$S$200, 0) + COUNTIF($S$2:$S183, $S183) - 1)</f>
        <v/>
      </c>
      <c r="U183" s="97"/>
      <c r="V183" s="97"/>
      <c r="W183" s="97"/>
      <c r="X183" s="97"/>
      <c r="Y183" s="97"/>
      <c r="Z183" s="97"/>
      <c r="AA183" s="97"/>
      <c r="AB183" s="97"/>
      <c r="AC183" s="97"/>
      <c r="AD183" s="97"/>
      <c r="AE183" s="97"/>
    </row>
    <row r="184" spans="1:31" x14ac:dyDescent="0.3">
      <c r="A184" s="88" t="str">
        <v/>
      </c>
      <c r="B184" s="88" t="str">
        <v/>
      </c>
      <c r="C184" s="88" t="str">
        <v/>
      </c>
      <c r="D184" s="89"/>
      <c r="E184" s="89" t="str">
        <f>IF($D184="", "",
    IFERROR(VLOOKUP($D184, PlayersData!$B$1:$K$51, 2, 0),
            IFERROR(VLOOKUP($D184, RegularWars!$A$1:$E$51, 2, 0),
                    IFERROR(VLOOKUP($D184, RaidWeekendData!$A$1:$D$61, 2, 0), ""))))</f>
        <v/>
      </c>
      <c r="F184" s="89" t="str">
        <f>IF($D184="", "",
    IFERROR(VLOOKUP($D184, PlayersData!$B$1:$K$51, 3, 0),
            IFERROR(VLOOKUP($D184, RegularWars!$A$1:$E$51, 4, 0),
                    IFERROR(VLOOKUP($D184, RaidWeekendData!$A$1:$D$61, 3, 0), ""))))</f>
        <v/>
      </c>
      <c r="G184" s="89" t="str">
        <f>IF($D184="","",
IFERROR(VLOOKUP($D184,PlayersData!$B$1:$K$51,4,0),
IFERROR(VLOOKUP($D184,RegularWars!$A$1:$E$51,3,0),"")))</f>
        <v/>
      </c>
      <c r="H184" s="90" t="str">
        <f>IF($D184="","",IF(
ISNUMBER(MATCH($D184,PlayersData!$B184:$B233,0)),"Active",
IFERROR(VLOOKUP($D184,RaidWeekendData!$A$1:$D$61,4,0),
IFERROR(VLOOKUP($D184,RegularWars!$A$1:$E$51,5,0),"")
)))</f>
        <v/>
      </c>
      <c r="I184" s="94" t="str">
        <f>IF($D184="", "", IFERROR(VLOOKUP($D184, RegularWars!$A$1:$H$51, 6, FALSE), ""))</f>
        <v/>
      </c>
      <c r="J184" s="94" t="str">
        <f>IF($D184="", "", IFERROR(VLOOKUP($D184, RegularWars!$A$1:$H$51, 7, FALSE), ""))</f>
        <v/>
      </c>
      <c r="K184" s="94" t="str">
        <f>IF($D184="", "", IFERROR(VLOOKUP($D184, RegularWars!$A$1:$H$51, 8, FALSE), ""))</f>
        <v/>
      </c>
      <c r="L184" s="98">
        <f t="shared" si="10"/>
        <v>0</v>
      </c>
      <c r="M184" s="94" t="str">
        <f>IF($D184="", "", IFERROR(VLOOKUP($D184, RaidWeekendData!$A$1:$E$51, 5, FALSE), ""))</f>
        <v/>
      </c>
      <c r="N184" s="98">
        <f t="shared" si="11"/>
        <v>0</v>
      </c>
      <c r="O184" s="94" t="str">
        <f>IF($D184="", "", IFERROR(VLOOKUP($D184, PlayersData!$B$1:$K$51, 10, FALSE), ""))</f>
        <v/>
      </c>
      <c r="P184" s="98">
        <f t="shared" si="12"/>
        <v>0</v>
      </c>
      <c r="Q184" s="99">
        <f t="shared" si="13"/>
        <v>0</v>
      </c>
      <c r="R184" s="99" t="str">
        <f>IF($D184="", "0", IFERROR(VLOOKUP($D184, CWL!$A$1:$BG$51, 59, FALSE), "0"))</f>
        <v>0</v>
      </c>
      <c r="S184" s="113">
        <f t="shared" si="14"/>
        <v>0</v>
      </c>
      <c r="T184" s="114" t="str">
        <f>IF($S184=0, "", _xlfn.RANK.EQ($S184, $S$2:$S$200, 0) + COUNTIF($S$2:$S184, $S184) - 1)</f>
        <v/>
      </c>
      <c r="U184" s="97"/>
      <c r="V184" s="97"/>
      <c r="W184" s="97"/>
      <c r="X184" s="97"/>
      <c r="Y184" s="97"/>
      <c r="Z184" s="97"/>
      <c r="AA184" s="97"/>
      <c r="AB184" s="97"/>
      <c r="AC184" s="97"/>
      <c r="AD184" s="97"/>
      <c r="AE184" s="97"/>
    </row>
    <row r="185" spans="1:31" x14ac:dyDescent="0.3">
      <c r="A185" s="88" t="str">
        <v/>
      </c>
      <c r="B185" s="88" t="str">
        <v/>
      </c>
      <c r="C185" s="88" t="str">
        <v/>
      </c>
      <c r="D185" s="89"/>
      <c r="E185" s="89" t="str">
        <f>IF($D185="", "",
    IFERROR(VLOOKUP($D185, PlayersData!$B$1:$K$51, 2, 0),
            IFERROR(VLOOKUP($D185, RegularWars!$A$1:$E$51, 2, 0),
                    IFERROR(VLOOKUP($D185, RaidWeekendData!$A$1:$D$61, 2, 0), ""))))</f>
        <v/>
      </c>
      <c r="F185" s="89" t="str">
        <f>IF($D185="", "",
    IFERROR(VLOOKUP($D185, PlayersData!$B$1:$K$51, 3, 0),
            IFERROR(VLOOKUP($D185, RegularWars!$A$1:$E$51, 4, 0),
                    IFERROR(VLOOKUP($D185, RaidWeekendData!$A$1:$D$61, 3, 0), ""))))</f>
        <v/>
      </c>
      <c r="G185" s="89" t="str">
        <f>IF($D185="","",
IFERROR(VLOOKUP($D185,PlayersData!$B$1:$K$51,4,0),
IFERROR(VLOOKUP($D185,RegularWars!$A$1:$E$51,3,0),"")))</f>
        <v/>
      </c>
      <c r="H185" s="90" t="str">
        <f>IF($D185="","",IF(
ISNUMBER(MATCH($D185,PlayersData!$B185:$B234,0)),"Active",
IFERROR(VLOOKUP($D185,RaidWeekendData!$A$1:$D$61,4,0),
IFERROR(VLOOKUP($D185,RegularWars!$A$1:$E$51,5,0),"")
)))</f>
        <v/>
      </c>
      <c r="I185" s="94" t="str">
        <f>IF($D185="", "", IFERROR(VLOOKUP($D185, RegularWars!$A$1:$H$51, 6, FALSE), ""))</f>
        <v/>
      </c>
      <c r="J185" s="94" t="str">
        <f>IF($D185="", "", IFERROR(VLOOKUP($D185, RegularWars!$A$1:$H$51, 7, FALSE), ""))</f>
        <v/>
      </c>
      <c r="K185" s="94" t="str">
        <f>IF($D185="", "", IFERROR(VLOOKUP($D185, RegularWars!$A$1:$H$51, 8, FALSE), ""))</f>
        <v/>
      </c>
      <c r="L185" s="98">
        <f t="shared" si="10"/>
        <v>0</v>
      </c>
      <c r="M185" s="94" t="str">
        <f>IF($D185="", "", IFERROR(VLOOKUP($D185, RaidWeekendData!$A$1:$E$51, 5, FALSE), ""))</f>
        <v/>
      </c>
      <c r="N185" s="98">
        <f t="shared" si="11"/>
        <v>0</v>
      </c>
      <c r="O185" s="94" t="str">
        <f>IF($D185="", "", IFERROR(VLOOKUP($D185, PlayersData!$B$1:$K$51, 10, FALSE), ""))</f>
        <v/>
      </c>
      <c r="P185" s="98">
        <f t="shared" si="12"/>
        <v>0</v>
      </c>
      <c r="Q185" s="99">
        <f t="shared" si="13"/>
        <v>0</v>
      </c>
      <c r="R185" s="99" t="str">
        <f>IF($D185="", "0", IFERROR(VLOOKUP($D185, CWL!$A$1:$BG$51, 59, FALSE), "0"))</f>
        <v>0</v>
      </c>
      <c r="S185" s="113">
        <f t="shared" si="14"/>
        <v>0</v>
      </c>
      <c r="T185" s="114" t="str">
        <f>IF($S185=0, "", _xlfn.RANK.EQ($S185, $S$2:$S$200, 0) + COUNTIF($S$2:$S185, $S185) - 1)</f>
        <v/>
      </c>
      <c r="U185" s="97"/>
      <c r="V185" s="97"/>
      <c r="W185" s="97"/>
      <c r="X185" s="97"/>
      <c r="Y185" s="97"/>
      <c r="Z185" s="97"/>
      <c r="AA185" s="97"/>
      <c r="AB185" s="97"/>
      <c r="AC185" s="97"/>
      <c r="AD185" s="97"/>
      <c r="AE185" s="97"/>
    </row>
    <row r="186" spans="1:31" x14ac:dyDescent="0.3">
      <c r="A186" s="88" t="str">
        <v/>
      </c>
      <c r="B186" s="88" t="str">
        <v/>
      </c>
      <c r="C186" s="88" t="str">
        <v/>
      </c>
      <c r="D186" s="89"/>
      <c r="E186" s="89" t="str">
        <f>IF($D186="", "",
    IFERROR(VLOOKUP($D186, PlayersData!$B$1:$K$51, 2, 0),
            IFERROR(VLOOKUP($D186, RegularWars!$A$1:$E$51, 2, 0),
                    IFERROR(VLOOKUP($D186, RaidWeekendData!$A$1:$D$61, 2, 0), ""))))</f>
        <v/>
      </c>
      <c r="F186" s="89" t="str">
        <f>IF($D186="", "",
    IFERROR(VLOOKUP($D186, PlayersData!$B$1:$K$51, 3, 0),
            IFERROR(VLOOKUP($D186, RegularWars!$A$1:$E$51, 4, 0),
                    IFERROR(VLOOKUP($D186, RaidWeekendData!$A$1:$D$61, 3, 0), ""))))</f>
        <v/>
      </c>
      <c r="G186" s="89" t="str">
        <f>IF($D186="","",
IFERROR(VLOOKUP($D186,PlayersData!$B$1:$K$51,4,0),
IFERROR(VLOOKUP($D186,RegularWars!$A$1:$E$51,3,0),"")))</f>
        <v/>
      </c>
      <c r="H186" s="90" t="str">
        <f>IF($D186="","",IF(
ISNUMBER(MATCH($D186,PlayersData!$B186:$B235,0)),"Active",
IFERROR(VLOOKUP($D186,RaidWeekendData!$A$1:$D$61,4,0),
IFERROR(VLOOKUP($D186,RegularWars!$A$1:$E$51,5,0),"")
)))</f>
        <v/>
      </c>
      <c r="I186" s="94" t="str">
        <f>IF($D186="", "", IFERROR(VLOOKUP($D186, RegularWars!$A$1:$H$51, 6, FALSE), ""))</f>
        <v/>
      </c>
      <c r="J186" s="94" t="str">
        <f>IF($D186="", "", IFERROR(VLOOKUP($D186, RegularWars!$A$1:$H$51, 7, FALSE), ""))</f>
        <v/>
      </c>
      <c r="K186" s="94" t="str">
        <f>IF($D186="", "", IFERROR(VLOOKUP($D186, RegularWars!$A$1:$H$51, 8, FALSE), ""))</f>
        <v/>
      </c>
      <c r="L186" s="98">
        <f t="shared" si="10"/>
        <v>0</v>
      </c>
      <c r="M186" s="94" t="str">
        <f>IF($D186="", "", IFERROR(VLOOKUP($D186, RaidWeekendData!$A$1:$E$51, 5, FALSE), ""))</f>
        <v/>
      </c>
      <c r="N186" s="98">
        <f t="shared" si="11"/>
        <v>0</v>
      </c>
      <c r="O186" s="94" t="str">
        <f>IF($D186="", "", IFERROR(VLOOKUP($D186, PlayersData!$B$1:$K$51, 10, FALSE), ""))</f>
        <v/>
      </c>
      <c r="P186" s="98">
        <f t="shared" si="12"/>
        <v>0</v>
      </c>
      <c r="Q186" s="99">
        <f t="shared" si="13"/>
        <v>0</v>
      </c>
      <c r="R186" s="99" t="str">
        <f>IF($D186="", "0", IFERROR(VLOOKUP($D186, CWL!$A$1:$BG$51, 59, FALSE), "0"))</f>
        <v>0</v>
      </c>
      <c r="S186" s="113">
        <f t="shared" si="14"/>
        <v>0</v>
      </c>
      <c r="T186" s="114" t="str">
        <f>IF($S186=0, "", _xlfn.RANK.EQ($S186, $S$2:$S$200, 0) + COUNTIF($S$2:$S186, $S186) - 1)</f>
        <v/>
      </c>
      <c r="U186" s="97"/>
      <c r="V186" s="97"/>
      <c r="W186" s="97"/>
      <c r="X186" s="97"/>
      <c r="Y186" s="97"/>
      <c r="Z186" s="97"/>
      <c r="AA186" s="97"/>
      <c r="AB186" s="97"/>
      <c r="AC186" s="97"/>
      <c r="AD186" s="97"/>
      <c r="AE186" s="97"/>
    </row>
    <row r="187" spans="1:31" x14ac:dyDescent="0.3">
      <c r="A187" s="88" t="str">
        <v/>
      </c>
      <c r="B187" s="88" t="str">
        <v/>
      </c>
      <c r="C187" s="88" t="str">
        <v/>
      </c>
      <c r="D187" s="89"/>
      <c r="E187" s="89" t="str">
        <f>IF($D187="", "",
    IFERROR(VLOOKUP($D187, PlayersData!$B$1:$K$51, 2, 0),
            IFERROR(VLOOKUP($D187, RegularWars!$A$1:$E$51, 2, 0),
                    IFERROR(VLOOKUP($D187, RaidWeekendData!$A$1:$D$61, 2, 0), ""))))</f>
        <v/>
      </c>
      <c r="F187" s="89" t="str">
        <f>IF($D187="", "",
    IFERROR(VLOOKUP($D187, PlayersData!$B$1:$K$51, 3, 0),
            IFERROR(VLOOKUP($D187, RegularWars!$A$1:$E$51, 4, 0),
                    IFERROR(VLOOKUP($D187, RaidWeekendData!$A$1:$D$61, 3, 0), ""))))</f>
        <v/>
      </c>
      <c r="G187" s="89" t="str">
        <f>IF($D187="","",
IFERROR(VLOOKUP($D187,PlayersData!$B$1:$K$51,4,0),
IFERROR(VLOOKUP($D187,RegularWars!$A$1:$E$51,3,0),"")))</f>
        <v/>
      </c>
      <c r="H187" s="90" t="str">
        <f>IF($D187="","",IF(
ISNUMBER(MATCH($D187,PlayersData!$B187:$B236,0)),"Active",
IFERROR(VLOOKUP($D187,RaidWeekendData!$A$1:$D$61,4,0),
IFERROR(VLOOKUP($D187,RegularWars!$A$1:$E$51,5,0),"")
)))</f>
        <v/>
      </c>
      <c r="I187" s="94" t="str">
        <f>IF($D187="", "", IFERROR(VLOOKUP($D187, RegularWars!$A$1:$H$51, 6, FALSE), ""))</f>
        <v/>
      </c>
      <c r="J187" s="94" t="str">
        <f>IF($D187="", "", IFERROR(VLOOKUP($D187, RegularWars!$A$1:$H$51, 7, FALSE), ""))</f>
        <v/>
      </c>
      <c r="K187" s="94" t="str">
        <f>IF($D187="", "", IFERROR(VLOOKUP($D187, RegularWars!$A$1:$H$51, 8, FALSE), ""))</f>
        <v/>
      </c>
      <c r="L187" s="98">
        <f t="shared" si="10"/>
        <v>0</v>
      </c>
      <c r="M187" s="94" t="str">
        <f>IF($D187="", "", IFERROR(VLOOKUP($D187, RaidWeekendData!$A$1:$E$51, 5, FALSE), ""))</f>
        <v/>
      </c>
      <c r="N187" s="98">
        <f t="shared" si="11"/>
        <v>0</v>
      </c>
      <c r="O187" s="94" t="str">
        <f>IF($D187="", "", IFERROR(VLOOKUP($D187, PlayersData!$B$1:$K$51, 10, FALSE), ""))</f>
        <v/>
      </c>
      <c r="P187" s="98">
        <f t="shared" si="12"/>
        <v>0</v>
      </c>
      <c r="Q187" s="99">
        <f t="shared" si="13"/>
        <v>0</v>
      </c>
      <c r="R187" s="99" t="str">
        <f>IF($D187="", "0", IFERROR(VLOOKUP($D187, CWL!$A$1:$BG$51, 59, FALSE), "0"))</f>
        <v>0</v>
      </c>
      <c r="S187" s="113">
        <f t="shared" si="14"/>
        <v>0</v>
      </c>
      <c r="T187" s="114" t="str">
        <f>IF($S187=0, "", _xlfn.RANK.EQ($S187, $S$2:$S$200, 0) + COUNTIF($S$2:$S187, $S187) - 1)</f>
        <v/>
      </c>
      <c r="U187" s="97"/>
      <c r="V187" s="97"/>
      <c r="W187" s="97"/>
      <c r="X187" s="97"/>
      <c r="Y187" s="97"/>
      <c r="Z187" s="97"/>
      <c r="AA187" s="97"/>
      <c r="AB187" s="97"/>
      <c r="AC187" s="97"/>
      <c r="AD187" s="97"/>
      <c r="AE187" s="97"/>
    </row>
    <row r="188" spans="1:31" x14ac:dyDescent="0.3">
      <c r="A188" s="88" t="str">
        <v/>
      </c>
      <c r="B188" s="88" t="str">
        <v/>
      </c>
      <c r="C188" s="88" t="str">
        <v/>
      </c>
      <c r="D188" s="89"/>
      <c r="E188" s="89" t="str">
        <f>IF($D188="", "",
    IFERROR(VLOOKUP($D188, PlayersData!$B$1:$K$51, 2, 0),
            IFERROR(VLOOKUP($D188, RegularWars!$A$1:$E$51, 2, 0),
                    IFERROR(VLOOKUP($D188, RaidWeekendData!$A$1:$D$61, 2, 0), ""))))</f>
        <v/>
      </c>
      <c r="F188" s="89" t="str">
        <f>IF($D188="", "",
    IFERROR(VLOOKUP($D188, PlayersData!$B$1:$K$51, 3, 0),
            IFERROR(VLOOKUP($D188, RegularWars!$A$1:$E$51, 4, 0),
                    IFERROR(VLOOKUP($D188, RaidWeekendData!$A$1:$D$61, 3, 0), ""))))</f>
        <v/>
      </c>
      <c r="G188" s="89" t="str">
        <f>IF($D188="","",
IFERROR(VLOOKUP($D188,PlayersData!$B$1:$K$51,4,0),
IFERROR(VLOOKUP($D188,RegularWars!$A$1:$E$51,3,0),"")))</f>
        <v/>
      </c>
      <c r="H188" s="90" t="str">
        <f>IF($D188="","",IF(
ISNUMBER(MATCH($D188,PlayersData!$B188:$B237,0)),"Active",
IFERROR(VLOOKUP($D188,RaidWeekendData!$A$1:$D$61,4,0),
IFERROR(VLOOKUP($D188,RegularWars!$A$1:$E$51,5,0),"")
)))</f>
        <v/>
      </c>
      <c r="I188" s="94" t="str">
        <f>IF($D188="", "", IFERROR(VLOOKUP($D188, RegularWars!$A$1:$H$51, 6, FALSE), ""))</f>
        <v/>
      </c>
      <c r="J188" s="94" t="str">
        <f>IF($D188="", "", IFERROR(VLOOKUP($D188, RegularWars!$A$1:$H$51, 7, FALSE), ""))</f>
        <v/>
      </c>
      <c r="K188" s="94" t="str">
        <f>IF($D188="", "", IFERROR(VLOOKUP($D188, RegularWars!$A$1:$H$51, 8, FALSE), ""))</f>
        <v/>
      </c>
      <c r="L188" s="98">
        <f t="shared" si="10"/>
        <v>0</v>
      </c>
      <c r="M188" s="94" t="str">
        <f>IF($D188="", "", IFERROR(VLOOKUP($D188, RaidWeekendData!$A$1:$E$51, 5, FALSE), ""))</f>
        <v/>
      </c>
      <c r="N188" s="98">
        <f t="shared" si="11"/>
        <v>0</v>
      </c>
      <c r="O188" s="94" t="str">
        <f>IF($D188="", "", IFERROR(VLOOKUP($D188, PlayersData!$B$1:$K$51, 10, FALSE), ""))</f>
        <v/>
      </c>
      <c r="P188" s="98">
        <f t="shared" si="12"/>
        <v>0</v>
      </c>
      <c r="Q188" s="99">
        <f t="shared" si="13"/>
        <v>0</v>
      </c>
      <c r="R188" s="99" t="str">
        <f>IF($D188="", "0", IFERROR(VLOOKUP($D188, CWL!$A$1:$BG$51, 59, FALSE), "0"))</f>
        <v>0</v>
      </c>
      <c r="S188" s="113">
        <f t="shared" si="14"/>
        <v>0</v>
      </c>
      <c r="T188" s="114" t="str">
        <f>IF($S188=0, "", _xlfn.RANK.EQ($S188, $S$2:$S$200, 0) + COUNTIF($S$2:$S188, $S188) - 1)</f>
        <v/>
      </c>
      <c r="U188" s="97"/>
      <c r="V188" s="97"/>
      <c r="W188" s="97"/>
      <c r="X188" s="97"/>
      <c r="Y188" s="97"/>
      <c r="Z188" s="97"/>
      <c r="AA188" s="97"/>
      <c r="AB188" s="97"/>
      <c r="AC188" s="97"/>
      <c r="AD188" s="97"/>
      <c r="AE188" s="97"/>
    </row>
    <row r="189" spans="1:31" x14ac:dyDescent="0.3">
      <c r="A189" s="88" t="str">
        <v/>
      </c>
      <c r="B189" s="88" t="str">
        <v/>
      </c>
      <c r="C189" s="88" t="str">
        <v/>
      </c>
      <c r="D189" s="89"/>
      <c r="E189" s="89" t="str">
        <f>IF($D189="", "",
    IFERROR(VLOOKUP($D189, PlayersData!$B$1:$K$51, 2, 0),
            IFERROR(VLOOKUP($D189, RegularWars!$A$1:$E$51, 2, 0),
                    IFERROR(VLOOKUP($D189, RaidWeekendData!$A$1:$D$61, 2, 0), ""))))</f>
        <v/>
      </c>
      <c r="F189" s="89" t="str">
        <f>IF($D189="", "",
    IFERROR(VLOOKUP($D189, PlayersData!$B$1:$K$51, 3, 0),
            IFERROR(VLOOKUP($D189, RegularWars!$A$1:$E$51, 4, 0),
                    IFERROR(VLOOKUP($D189, RaidWeekendData!$A$1:$D$61, 3, 0), ""))))</f>
        <v/>
      </c>
      <c r="G189" s="89" t="str">
        <f>IF($D189="","",
IFERROR(VLOOKUP($D189,PlayersData!$B$1:$K$51,4,0),
IFERROR(VLOOKUP($D189,RegularWars!$A$1:$E$51,3,0),"")))</f>
        <v/>
      </c>
      <c r="H189" s="90" t="str">
        <f>IF($D189="","",IF(
ISNUMBER(MATCH($D189,PlayersData!$B189:$B238,0)),"Active",
IFERROR(VLOOKUP($D189,RaidWeekendData!$A$1:$D$61,4,0),
IFERROR(VLOOKUP($D189,RegularWars!$A$1:$E$51,5,0),"")
)))</f>
        <v/>
      </c>
      <c r="I189" s="94" t="str">
        <f>IF($D189="", "", IFERROR(VLOOKUP($D189, RegularWars!$A$1:$H$51, 6, FALSE), ""))</f>
        <v/>
      </c>
      <c r="J189" s="94" t="str">
        <f>IF($D189="", "", IFERROR(VLOOKUP($D189, RegularWars!$A$1:$H$51, 7, FALSE), ""))</f>
        <v/>
      </c>
      <c r="K189" s="94" t="str">
        <f>IF($D189="", "", IFERROR(VLOOKUP($D189, RegularWars!$A$1:$H$51, 8, FALSE), ""))</f>
        <v/>
      </c>
      <c r="L189" s="98">
        <f t="shared" si="10"/>
        <v>0</v>
      </c>
      <c r="M189" s="94" t="str">
        <f>IF($D189="", "", IFERROR(VLOOKUP($D189, RaidWeekendData!$A$1:$E$51, 5, FALSE), ""))</f>
        <v/>
      </c>
      <c r="N189" s="98">
        <f t="shared" si="11"/>
        <v>0</v>
      </c>
      <c r="O189" s="94" t="str">
        <f>IF($D189="", "", IFERROR(VLOOKUP($D189, PlayersData!$B$1:$K$51, 10, FALSE), ""))</f>
        <v/>
      </c>
      <c r="P189" s="98">
        <f t="shared" si="12"/>
        <v>0</v>
      </c>
      <c r="Q189" s="99">
        <f t="shared" si="13"/>
        <v>0</v>
      </c>
      <c r="R189" s="99" t="str">
        <f>IF($D189="", "0", IFERROR(VLOOKUP($D189, CWL!$A$1:$BG$51, 59, FALSE), "0"))</f>
        <v>0</v>
      </c>
      <c r="S189" s="113">
        <f t="shared" si="14"/>
        <v>0</v>
      </c>
      <c r="T189" s="114" t="str">
        <f>IF($S189=0, "", _xlfn.RANK.EQ($S189, $S$2:$S$200, 0) + COUNTIF($S$2:$S189, $S189) - 1)</f>
        <v/>
      </c>
      <c r="U189" s="97"/>
      <c r="V189" s="97"/>
      <c r="W189" s="97"/>
      <c r="X189" s="97"/>
      <c r="Y189" s="97"/>
      <c r="Z189" s="97"/>
      <c r="AA189" s="97"/>
      <c r="AB189" s="97"/>
      <c r="AC189" s="97"/>
      <c r="AD189" s="97"/>
      <c r="AE189" s="97"/>
    </row>
    <row r="190" spans="1:31" x14ac:dyDescent="0.3">
      <c r="A190" s="88" t="str">
        <v/>
      </c>
      <c r="B190" s="88" t="str">
        <v/>
      </c>
      <c r="C190" s="88" t="str">
        <v/>
      </c>
      <c r="D190" s="89"/>
      <c r="E190" s="89" t="str">
        <f>IF($D190="", "",
    IFERROR(VLOOKUP($D190, PlayersData!$B$1:$K$51, 2, 0),
            IFERROR(VLOOKUP($D190, RegularWars!$A$1:$E$51, 2, 0),
                    IFERROR(VLOOKUP($D190, RaidWeekendData!$A$1:$D$61, 2, 0), ""))))</f>
        <v/>
      </c>
      <c r="F190" s="89" t="str">
        <f>IF($D190="", "",
    IFERROR(VLOOKUP($D190, PlayersData!$B$1:$K$51, 3, 0),
            IFERROR(VLOOKUP($D190, RegularWars!$A$1:$E$51, 4, 0),
                    IFERROR(VLOOKUP($D190, RaidWeekendData!$A$1:$D$61, 3, 0), ""))))</f>
        <v/>
      </c>
      <c r="G190" s="89" t="str">
        <f>IF($D190="","",
IFERROR(VLOOKUP($D190,PlayersData!$B$1:$K$51,4,0),
IFERROR(VLOOKUP($D190,RegularWars!$A$1:$E$51,3,0),"")))</f>
        <v/>
      </c>
      <c r="H190" s="90" t="str">
        <f>IF($D190="","",IF(
ISNUMBER(MATCH($D190,PlayersData!$B190:$B239,0)),"Active",
IFERROR(VLOOKUP($D190,RaidWeekendData!$A$1:$D$61,4,0),
IFERROR(VLOOKUP($D190,RegularWars!$A$1:$E$51,5,0),"")
)))</f>
        <v/>
      </c>
      <c r="I190" s="94" t="str">
        <f>IF($D190="", "", IFERROR(VLOOKUP($D190, RegularWars!$A$1:$H$51, 6, FALSE), ""))</f>
        <v/>
      </c>
      <c r="J190" s="94" t="str">
        <f>IF($D190="", "", IFERROR(VLOOKUP($D190, RegularWars!$A$1:$H$51, 7, FALSE), ""))</f>
        <v/>
      </c>
      <c r="K190" s="94" t="str">
        <f>IF($D190="", "", IFERROR(VLOOKUP($D190, RegularWars!$A$1:$H$51, 8, FALSE), ""))</f>
        <v/>
      </c>
      <c r="L190" s="98">
        <f t="shared" si="10"/>
        <v>0</v>
      </c>
      <c r="M190" s="94" t="str">
        <f>IF($D190="", "", IFERROR(VLOOKUP($D190, RaidWeekendData!$A$1:$E$51, 5, FALSE), ""))</f>
        <v/>
      </c>
      <c r="N190" s="98">
        <f t="shared" si="11"/>
        <v>0</v>
      </c>
      <c r="O190" s="94" t="str">
        <f>IF($D190="", "", IFERROR(VLOOKUP($D190, PlayersData!$B$1:$K$51, 10, FALSE), ""))</f>
        <v/>
      </c>
      <c r="P190" s="98">
        <f t="shared" si="12"/>
        <v>0</v>
      </c>
      <c r="Q190" s="99">
        <f t="shared" si="13"/>
        <v>0</v>
      </c>
      <c r="R190" s="99" t="str">
        <f>IF($D190="", "0", IFERROR(VLOOKUP($D190, CWL!$A$1:$BG$51, 59, FALSE), "0"))</f>
        <v>0</v>
      </c>
      <c r="S190" s="113">
        <f t="shared" si="14"/>
        <v>0</v>
      </c>
      <c r="T190" s="114" t="str">
        <f>IF($S190=0, "", _xlfn.RANK.EQ($S190, $S$2:$S$200, 0) + COUNTIF($S$2:$S190, $S190) - 1)</f>
        <v/>
      </c>
      <c r="U190" s="97"/>
      <c r="V190" s="97"/>
      <c r="W190" s="97"/>
      <c r="X190" s="97"/>
      <c r="Y190" s="97"/>
      <c r="Z190" s="97"/>
      <c r="AA190" s="97"/>
      <c r="AB190" s="97"/>
      <c r="AC190" s="97"/>
      <c r="AD190" s="97"/>
      <c r="AE190" s="97"/>
    </row>
    <row r="191" spans="1:31" x14ac:dyDescent="0.3">
      <c r="A191" s="88" t="str">
        <v/>
      </c>
      <c r="B191" s="88" t="str">
        <v/>
      </c>
      <c r="C191" s="88" t="str">
        <v/>
      </c>
      <c r="D191" s="89"/>
      <c r="E191" s="89" t="str">
        <f>IF($D191="", "",
    IFERROR(VLOOKUP($D191, PlayersData!$B$1:$K$51, 2, 0),
            IFERROR(VLOOKUP($D191, RegularWars!$A$1:$E$51, 2, 0),
                    IFERROR(VLOOKUP($D191, RaidWeekendData!$A$1:$D$61, 2, 0), ""))))</f>
        <v/>
      </c>
      <c r="F191" s="89" t="str">
        <f>IF($D191="", "",
    IFERROR(VLOOKUP($D191, PlayersData!$B$1:$K$51, 3, 0),
            IFERROR(VLOOKUP($D191, RegularWars!$A$1:$E$51, 4, 0),
                    IFERROR(VLOOKUP($D191, RaidWeekendData!$A$1:$D$61, 3, 0), ""))))</f>
        <v/>
      </c>
      <c r="G191" s="89" t="str">
        <f>IF($D191="","",
IFERROR(VLOOKUP($D191,PlayersData!$B$1:$K$51,4,0),
IFERROR(VLOOKUP($D191,RegularWars!$A$1:$E$51,3,0),"")))</f>
        <v/>
      </c>
      <c r="H191" s="90" t="str">
        <f>IF($D191="","",IF(
ISNUMBER(MATCH($D191,PlayersData!$B191:$B240,0)),"Active",
IFERROR(VLOOKUP($D191,RaidWeekendData!$A$1:$D$61,4,0),
IFERROR(VLOOKUP($D191,RegularWars!$A$1:$E$51,5,0),"")
)))</f>
        <v/>
      </c>
      <c r="I191" s="94" t="str">
        <f>IF($D191="", "", IFERROR(VLOOKUP($D191, RegularWars!$A$1:$H$51, 6, FALSE), ""))</f>
        <v/>
      </c>
      <c r="J191" s="94" t="str">
        <f>IF($D191="", "", IFERROR(VLOOKUP($D191, RegularWars!$A$1:$H$51, 7, FALSE), ""))</f>
        <v/>
      </c>
      <c r="K191" s="94" t="str">
        <f>IF($D191="", "", IFERROR(VLOOKUP($D191, RegularWars!$A$1:$H$51, 8, FALSE), ""))</f>
        <v/>
      </c>
      <c r="L191" s="98">
        <f t="shared" si="10"/>
        <v>0</v>
      </c>
      <c r="M191" s="94" t="str">
        <f>IF($D191="", "", IFERROR(VLOOKUP($D191, RaidWeekendData!$A$1:$E$51, 5, FALSE), ""))</f>
        <v/>
      </c>
      <c r="N191" s="98">
        <f t="shared" si="11"/>
        <v>0</v>
      </c>
      <c r="O191" s="94" t="str">
        <f>IF($D191="", "", IFERROR(VLOOKUP($D191, PlayersData!$B$1:$K$51, 10, FALSE), ""))</f>
        <v/>
      </c>
      <c r="P191" s="98">
        <f t="shared" si="12"/>
        <v>0</v>
      </c>
      <c r="Q191" s="99">
        <f t="shared" si="13"/>
        <v>0</v>
      </c>
      <c r="R191" s="99" t="str">
        <f>IF($D191="", "0", IFERROR(VLOOKUP($D191, CWL!$A$1:$BG$51, 59, FALSE), "0"))</f>
        <v>0</v>
      </c>
      <c r="S191" s="113">
        <f t="shared" si="14"/>
        <v>0</v>
      </c>
      <c r="T191" s="114" t="str">
        <f>IF($S191=0, "", _xlfn.RANK.EQ($S191, $S$2:$S$200, 0) + COUNTIF($S$2:$S191, $S191) - 1)</f>
        <v/>
      </c>
      <c r="U191" s="97"/>
      <c r="V191" s="97"/>
      <c r="W191" s="97"/>
      <c r="X191" s="97"/>
      <c r="Y191" s="97"/>
      <c r="Z191" s="97"/>
      <c r="AA191" s="97"/>
      <c r="AB191" s="97"/>
      <c r="AC191" s="97"/>
      <c r="AD191" s="97"/>
      <c r="AE191" s="97"/>
    </row>
    <row r="192" spans="1:31" x14ac:dyDescent="0.3">
      <c r="A192" s="88" t="str">
        <v/>
      </c>
      <c r="B192" s="88" t="str">
        <v/>
      </c>
      <c r="C192" s="88" t="str">
        <v/>
      </c>
      <c r="D192" s="89"/>
      <c r="E192" s="89" t="str">
        <f>IF($D192="", "",
    IFERROR(VLOOKUP($D192, PlayersData!$B$1:$K$51, 2, 0),
            IFERROR(VLOOKUP($D192, RegularWars!$A$1:$E$51, 2, 0),
                    IFERROR(VLOOKUP($D192, RaidWeekendData!$A$1:$D$61, 2, 0), ""))))</f>
        <v/>
      </c>
      <c r="F192" s="89" t="str">
        <f>IF($D192="", "",
    IFERROR(VLOOKUP($D192, PlayersData!$B$1:$K$51, 3, 0),
            IFERROR(VLOOKUP($D192, RegularWars!$A$1:$E$51, 4, 0),
                    IFERROR(VLOOKUP($D192, RaidWeekendData!$A$1:$D$61, 3, 0), ""))))</f>
        <v/>
      </c>
      <c r="G192" s="89" t="str">
        <f>IF($D192="","",
IFERROR(VLOOKUP($D192,PlayersData!$B$1:$K$51,4,0),
IFERROR(VLOOKUP($D192,RegularWars!$A$1:$E$51,3,0),"")))</f>
        <v/>
      </c>
      <c r="H192" s="90" t="str">
        <f>IF($D192="","",IF(
ISNUMBER(MATCH($D192,PlayersData!$B192:$B241,0)),"Active",
IFERROR(VLOOKUP($D192,RaidWeekendData!$A$1:$D$61,4,0),
IFERROR(VLOOKUP($D192,RegularWars!$A$1:$E$51,5,0),"")
)))</f>
        <v/>
      </c>
      <c r="I192" s="94" t="str">
        <f>IF($D192="", "", IFERROR(VLOOKUP($D192, RegularWars!$A$1:$H$51, 6, FALSE), ""))</f>
        <v/>
      </c>
      <c r="J192" s="94" t="str">
        <f>IF($D192="", "", IFERROR(VLOOKUP($D192, RegularWars!$A$1:$H$51, 7, FALSE), ""))</f>
        <v/>
      </c>
      <c r="K192" s="94" t="str">
        <f>IF($D192="", "", IFERROR(VLOOKUP($D192, RegularWars!$A$1:$H$51, 8, FALSE), ""))</f>
        <v/>
      </c>
      <c r="L192" s="98">
        <f t="shared" si="10"/>
        <v>0</v>
      </c>
      <c r="M192" s="94" t="str">
        <f>IF($D192="", "", IFERROR(VLOOKUP($D192, RaidWeekendData!$A$1:$E$51, 5, FALSE), ""))</f>
        <v/>
      </c>
      <c r="N192" s="98">
        <f t="shared" si="11"/>
        <v>0</v>
      </c>
      <c r="O192" s="94" t="str">
        <f>IF($D192="", "", IFERROR(VLOOKUP($D192, PlayersData!$B$1:$K$51, 10, FALSE), ""))</f>
        <v/>
      </c>
      <c r="P192" s="98">
        <f t="shared" si="12"/>
        <v>0</v>
      </c>
      <c r="Q192" s="99">
        <f t="shared" si="13"/>
        <v>0</v>
      </c>
      <c r="R192" s="99" t="str">
        <f>IF($D192="", "0", IFERROR(VLOOKUP($D192, CWL!$A$1:$BG$51, 59, FALSE), "0"))</f>
        <v>0</v>
      </c>
      <c r="S192" s="113">
        <f t="shared" si="14"/>
        <v>0</v>
      </c>
      <c r="T192" s="114" t="str">
        <f>IF($S192=0, "", _xlfn.RANK.EQ($S192, $S$2:$S$200, 0) + COUNTIF($S$2:$S192, $S192) - 1)</f>
        <v/>
      </c>
      <c r="U192" s="97"/>
      <c r="V192" s="97"/>
      <c r="W192" s="97"/>
      <c r="X192" s="97"/>
      <c r="Y192" s="97"/>
      <c r="Z192" s="97"/>
      <c r="AA192" s="97"/>
      <c r="AB192" s="97"/>
      <c r="AC192" s="97"/>
      <c r="AD192" s="97"/>
      <c r="AE192" s="97"/>
    </row>
    <row r="193" spans="1:31" x14ac:dyDescent="0.3">
      <c r="A193" s="88" t="str">
        <v/>
      </c>
      <c r="B193" s="88" t="str">
        <v/>
      </c>
      <c r="C193" s="88" t="str">
        <v/>
      </c>
      <c r="D193" s="89"/>
      <c r="E193" s="89" t="str">
        <f>IF($D193="", "",
    IFERROR(VLOOKUP($D193, PlayersData!$B$1:$K$51, 2, 0),
            IFERROR(VLOOKUP($D193, RegularWars!$A$1:$E$51, 2, 0),
                    IFERROR(VLOOKUP($D193, RaidWeekendData!$A$1:$D$61, 2, 0), ""))))</f>
        <v/>
      </c>
      <c r="F193" s="89" t="str">
        <f>IF($D193="", "",
    IFERROR(VLOOKUP($D193, PlayersData!$B$1:$K$51, 3, 0),
            IFERROR(VLOOKUP($D193, RegularWars!$A$1:$E$51, 4, 0),
                    IFERROR(VLOOKUP($D193, RaidWeekendData!$A$1:$D$61, 3, 0), ""))))</f>
        <v/>
      </c>
      <c r="G193" s="89" t="str">
        <f>IF($D193="","",
IFERROR(VLOOKUP($D193,PlayersData!$B$1:$K$51,4,0),
IFERROR(VLOOKUP($D193,RegularWars!$A$1:$E$51,3,0),"")))</f>
        <v/>
      </c>
      <c r="H193" s="90" t="str">
        <f>IF($D193="","",IF(
ISNUMBER(MATCH($D193,PlayersData!$B193:$B242,0)),"Active",
IFERROR(VLOOKUP($D193,RaidWeekendData!$A$1:$D$61,4,0),
IFERROR(VLOOKUP($D193,RegularWars!$A$1:$E$51,5,0),"")
)))</f>
        <v/>
      </c>
      <c r="I193" s="94" t="str">
        <f>IF($D193="", "", IFERROR(VLOOKUP($D193, RegularWars!$A$1:$H$51, 6, FALSE), ""))</f>
        <v/>
      </c>
      <c r="J193" s="94" t="str">
        <f>IF($D193="", "", IFERROR(VLOOKUP($D193, RegularWars!$A$1:$H$51, 7, FALSE), ""))</f>
        <v/>
      </c>
      <c r="K193" s="94" t="str">
        <f>IF($D193="", "", IFERROR(VLOOKUP($D193, RegularWars!$A$1:$H$51, 8, FALSE), ""))</f>
        <v/>
      </c>
      <c r="L193" s="98">
        <f t="shared" si="10"/>
        <v>0</v>
      </c>
      <c r="M193" s="94" t="str">
        <f>IF($D193="", "", IFERROR(VLOOKUP($D193, RaidWeekendData!$A$1:$E$51, 5, FALSE), ""))</f>
        <v/>
      </c>
      <c r="N193" s="98">
        <f t="shared" si="11"/>
        <v>0</v>
      </c>
      <c r="O193" s="94" t="str">
        <f>IF($D193="", "", IFERROR(VLOOKUP($D193, PlayersData!$B$1:$K$51, 10, FALSE), ""))</f>
        <v/>
      </c>
      <c r="P193" s="98">
        <f t="shared" si="12"/>
        <v>0</v>
      </c>
      <c r="Q193" s="99">
        <f t="shared" si="13"/>
        <v>0</v>
      </c>
      <c r="R193" s="99" t="str">
        <f>IF($D193="", "0", IFERROR(VLOOKUP($D193, CWL!$A$1:$BG$51, 59, FALSE), "0"))</f>
        <v>0</v>
      </c>
      <c r="S193" s="113">
        <f t="shared" si="14"/>
        <v>0</v>
      </c>
      <c r="T193" s="114" t="str">
        <f>IF($S193=0, "", _xlfn.RANK.EQ($S193, $S$2:$S$200, 0) + COUNTIF($S$2:$S193, $S193) - 1)</f>
        <v/>
      </c>
      <c r="U193" s="97"/>
      <c r="V193" s="97"/>
      <c r="W193" s="97"/>
      <c r="X193" s="97"/>
      <c r="Y193" s="97"/>
      <c r="Z193" s="97"/>
      <c r="AA193" s="97"/>
      <c r="AB193" s="97"/>
      <c r="AC193" s="97"/>
      <c r="AD193" s="97"/>
      <c r="AE193" s="97"/>
    </row>
    <row r="194" spans="1:31" x14ac:dyDescent="0.3">
      <c r="A194" s="88" t="str">
        <v/>
      </c>
      <c r="B194" s="88" t="str">
        <v/>
      </c>
      <c r="C194" s="88" t="str">
        <v/>
      </c>
      <c r="D194" s="89"/>
      <c r="E194" s="89" t="str">
        <f>IF($D194="", "",
    IFERROR(VLOOKUP($D194, PlayersData!$B$1:$K$51, 2, 0),
            IFERROR(VLOOKUP($D194, RegularWars!$A$1:$E$51, 2, 0),
                    IFERROR(VLOOKUP($D194, RaidWeekendData!$A$1:$D$61, 2, 0), ""))))</f>
        <v/>
      </c>
      <c r="F194" s="89" t="str">
        <f>IF($D194="", "",
    IFERROR(VLOOKUP($D194, PlayersData!$B$1:$K$51, 3, 0),
            IFERROR(VLOOKUP($D194, RegularWars!$A$1:$E$51, 4, 0),
                    IFERROR(VLOOKUP($D194, RaidWeekendData!$A$1:$D$61, 3, 0), ""))))</f>
        <v/>
      </c>
      <c r="G194" s="89" t="str">
        <f>IF($D194="","",
IFERROR(VLOOKUP($D194,PlayersData!$B$1:$K$51,4,0),
IFERROR(VLOOKUP($D194,RegularWars!$A$1:$E$51,3,0),"")))</f>
        <v/>
      </c>
      <c r="H194" s="90" t="str">
        <f>IF($D194="","",IF(
ISNUMBER(MATCH($D194,PlayersData!$B194:$B243,0)),"Active",
IFERROR(VLOOKUP($D194,RaidWeekendData!$A$1:$D$61,4,0),
IFERROR(VLOOKUP($D194,RegularWars!$A$1:$E$51,5,0),"")
)))</f>
        <v/>
      </c>
      <c r="I194" s="94" t="str">
        <f>IF($D194="", "", IFERROR(VLOOKUP($D194, RegularWars!$A$1:$H$51, 6, FALSE), ""))</f>
        <v/>
      </c>
      <c r="J194" s="94" t="str">
        <f>IF($D194="", "", IFERROR(VLOOKUP($D194, RegularWars!$A$1:$H$51, 7, FALSE), ""))</f>
        <v/>
      </c>
      <c r="K194" s="94" t="str">
        <f>IF($D194="", "", IFERROR(VLOOKUP($D194, RegularWars!$A$1:$H$51, 8, FALSE), ""))</f>
        <v/>
      </c>
      <c r="L194" s="98">
        <f t="shared" si="10"/>
        <v>0</v>
      </c>
      <c r="M194" s="94" t="str">
        <f>IF($D194="", "", IFERROR(VLOOKUP($D194, RaidWeekendData!$A$1:$E$51, 5, FALSE), ""))</f>
        <v/>
      </c>
      <c r="N194" s="98">
        <f t="shared" si="11"/>
        <v>0</v>
      </c>
      <c r="O194" s="94" t="str">
        <f>IF($D194="", "", IFERROR(VLOOKUP($D194, PlayersData!$B$1:$K$51, 10, FALSE), ""))</f>
        <v/>
      </c>
      <c r="P194" s="98">
        <f t="shared" si="12"/>
        <v>0</v>
      </c>
      <c r="Q194" s="99">
        <f t="shared" si="13"/>
        <v>0</v>
      </c>
      <c r="R194" s="99" t="str">
        <f>IF($D194="", "0", IFERROR(VLOOKUP($D194, CWL!$A$1:$BG$51, 59, FALSE), "0"))</f>
        <v>0</v>
      </c>
      <c r="S194" s="113">
        <f t="shared" si="14"/>
        <v>0</v>
      </c>
      <c r="T194" s="114" t="str">
        <f>IF($S194=0, "", _xlfn.RANK.EQ($S194, $S$2:$S$200, 0) + COUNTIF($S$2:$S194, $S194) - 1)</f>
        <v/>
      </c>
      <c r="U194" s="97"/>
      <c r="V194" s="97"/>
      <c r="W194" s="97"/>
      <c r="X194" s="97"/>
      <c r="Y194" s="97"/>
      <c r="Z194" s="97"/>
      <c r="AA194" s="97"/>
      <c r="AB194" s="97"/>
      <c r="AC194" s="97"/>
      <c r="AD194" s="97"/>
      <c r="AE194" s="97"/>
    </row>
    <row r="195" spans="1:31" x14ac:dyDescent="0.3">
      <c r="A195" s="88" t="str">
        <v/>
      </c>
      <c r="B195" s="88" t="str">
        <v/>
      </c>
      <c r="C195" s="88" t="str">
        <v/>
      </c>
      <c r="D195" s="89"/>
      <c r="E195" s="89" t="str">
        <f>IF($D195="", "",
    IFERROR(VLOOKUP($D195, PlayersData!$B$1:$K$51, 2, 0),
            IFERROR(VLOOKUP($D195, RegularWars!$A$1:$E$51, 2, 0),
                    IFERROR(VLOOKUP($D195, RaidWeekendData!$A$1:$D$61, 2, 0), ""))))</f>
        <v/>
      </c>
      <c r="F195" s="89" t="str">
        <f>IF($D195="", "",
    IFERROR(VLOOKUP($D195, PlayersData!$B$1:$K$51, 3, 0),
            IFERROR(VLOOKUP($D195, RegularWars!$A$1:$E$51, 4, 0),
                    IFERROR(VLOOKUP($D195, RaidWeekendData!$A$1:$D$61, 3, 0), ""))))</f>
        <v/>
      </c>
      <c r="G195" s="89" t="str">
        <f>IF($D195="","",
IFERROR(VLOOKUP($D195,PlayersData!$B$1:$K$51,4,0),
IFERROR(VLOOKUP($D195,RegularWars!$A$1:$E$51,3,0),"")))</f>
        <v/>
      </c>
      <c r="H195" s="90" t="str">
        <f>IF($D195="","",IF(
ISNUMBER(MATCH($D195,PlayersData!$B195:$B244,0)),"Active",
IFERROR(VLOOKUP($D195,RaidWeekendData!$A$1:$D$61,4,0),
IFERROR(VLOOKUP($D195,RegularWars!$A$1:$E$51,5,0),"")
)))</f>
        <v/>
      </c>
      <c r="I195" s="94" t="str">
        <f>IF($D195="", "", IFERROR(VLOOKUP($D195, RegularWars!$A$1:$H$51, 6, FALSE), ""))</f>
        <v/>
      </c>
      <c r="J195" s="94" t="str">
        <f>IF($D195="", "", IFERROR(VLOOKUP($D195, RegularWars!$A$1:$H$51, 7, FALSE), ""))</f>
        <v/>
      </c>
      <c r="K195" s="94" t="str">
        <f>IF($D195="", "", IFERROR(VLOOKUP($D195, RegularWars!$A$1:$H$51, 8, FALSE), ""))</f>
        <v/>
      </c>
      <c r="L195" s="98">
        <f t="shared" ref="L195:L200" si="15">IFERROR(IF($J195=0,0,ROUND((($I195*3)+($J195*2)+($K195*1))/300, 2)),0)</f>
        <v>0</v>
      </c>
      <c r="M195" s="94" t="str">
        <f>IF($D195="", "", IFERROR(VLOOKUP($D195, RaidWeekendData!$A$1:$E$51, 5, FALSE), ""))</f>
        <v/>
      </c>
      <c r="N195" s="98">
        <f t="shared" ref="N195:N200" si="16">ROUND(IFERROR(($M195/24),0),2)</f>
        <v>0</v>
      </c>
      <c r="O195" s="94" t="str">
        <f>IF($D195="", "", IFERROR(VLOOKUP($D195, PlayersData!$B$1:$K$51, 10, FALSE), ""))</f>
        <v/>
      </c>
      <c r="P195" s="98">
        <f t="shared" ref="P195:P200" si="17">ROUND(IFERROR(($O195/100),0),2)</f>
        <v>0</v>
      </c>
      <c r="Q195" s="99">
        <f t="shared" ref="Q195:Q200" si="18">L195+N195+P195</f>
        <v>0</v>
      </c>
      <c r="R195" s="99" t="str">
        <f>IF($D195="", "0", IFERROR(VLOOKUP($D195, CWL!$A$1:$BG$51, 59, FALSE), "0"))</f>
        <v>0</v>
      </c>
      <c r="S195" s="113">
        <f t="shared" ref="S195:S200" si="19">Q195+R195</f>
        <v>0</v>
      </c>
      <c r="T195" s="114" t="str">
        <f>IF($S195=0, "", _xlfn.RANK.EQ($S195, $S$2:$S$200, 0) + COUNTIF($S$2:$S195, $S195) - 1)</f>
        <v/>
      </c>
      <c r="U195" s="97"/>
      <c r="V195" s="97"/>
      <c r="W195" s="97"/>
      <c r="X195" s="97"/>
      <c r="Y195" s="97"/>
      <c r="Z195" s="97"/>
      <c r="AA195" s="97"/>
      <c r="AB195" s="97"/>
      <c r="AC195" s="97"/>
      <c r="AD195" s="97"/>
      <c r="AE195" s="97"/>
    </row>
    <row r="196" spans="1:31" x14ac:dyDescent="0.3">
      <c r="A196" s="88" t="str">
        <v/>
      </c>
      <c r="B196" s="88" t="str">
        <v/>
      </c>
      <c r="C196" s="88" t="str">
        <v/>
      </c>
      <c r="D196" s="89"/>
      <c r="E196" s="89" t="str">
        <f>IF($D196="", "",
    IFERROR(VLOOKUP($D196, PlayersData!$B$1:$K$51, 2, 0),
            IFERROR(VLOOKUP($D196, RegularWars!$A$1:$E$51, 2, 0),
                    IFERROR(VLOOKUP($D196, RaidWeekendData!$A$1:$D$61, 2, 0), ""))))</f>
        <v/>
      </c>
      <c r="F196" s="89" t="str">
        <f>IF($D196="", "",
    IFERROR(VLOOKUP($D196, PlayersData!$B$1:$K$51, 3, 0),
            IFERROR(VLOOKUP($D196, RegularWars!$A$1:$E$51, 4, 0),
                    IFERROR(VLOOKUP($D196, RaidWeekendData!$A$1:$D$61, 3, 0), ""))))</f>
        <v/>
      </c>
      <c r="G196" s="89" t="str">
        <f>IF($D196="","",
IFERROR(VLOOKUP($D196,PlayersData!$B$1:$K$51,4,0),
IFERROR(VLOOKUP($D196,RegularWars!$A$1:$E$51,3,0),"")))</f>
        <v/>
      </c>
      <c r="H196" s="90" t="str">
        <f>IF($D196="","",IF(
ISNUMBER(MATCH($D196,PlayersData!$B196:$B245,0)),"Active",
IFERROR(VLOOKUP($D196,RaidWeekendData!$A$1:$D$61,4,0),
IFERROR(VLOOKUP($D196,RegularWars!$A$1:$E$51,5,0),"")
)))</f>
        <v/>
      </c>
      <c r="I196" s="94" t="str">
        <f>IF($D196="", "", IFERROR(VLOOKUP($D196, RegularWars!$A$1:$H$51, 6, FALSE), ""))</f>
        <v/>
      </c>
      <c r="J196" s="94" t="str">
        <f>IF($D196="", "", IFERROR(VLOOKUP($D196, RegularWars!$A$1:$H$51, 7, FALSE), ""))</f>
        <v/>
      </c>
      <c r="K196" s="94" t="str">
        <f>IF($D196="", "", IFERROR(VLOOKUP($D196, RegularWars!$A$1:$H$51, 8, FALSE), ""))</f>
        <v/>
      </c>
      <c r="L196" s="98">
        <f t="shared" si="15"/>
        <v>0</v>
      </c>
      <c r="M196" s="94" t="str">
        <f>IF($D196="", "", IFERROR(VLOOKUP($D196, RaidWeekendData!$A$1:$E$51, 5, FALSE), ""))</f>
        <v/>
      </c>
      <c r="N196" s="98">
        <f t="shared" si="16"/>
        <v>0</v>
      </c>
      <c r="O196" s="94" t="str">
        <f>IF($D196="", "", IFERROR(VLOOKUP($D196, PlayersData!$B$1:$K$51, 10, FALSE), ""))</f>
        <v/>
      </c>
      <c r="P196" s="98">
        <f t="shared" si="17"/>
        <v>0</v>
      </c>
      <c r="Q196" s="99">
        <f t="shared" si="18"/>
        <v>0</v>
      </c>
      <c r="R196" s="99" t="str">
        <f>IF($D196="", "0", IFERROR(VLOOKUP($D196, CWL!$A$1:$BG$51, 59, FALSE), "0"))</f>
        <v>0</v>
      </c>
      <c r="S196" s="113">
        <f t="shared" si="19"/>
        <v>0</v>
      </c>
      <c r="T196" s="114" t="str">
        <f>IF($S196=0, "", _xlfn.RANK.EQ($S196, $S$2:$S$200, 0) + COUNTIF($S$2:$S196, $S196) - 1)</f>
        <v/>
      </c>
      <c r="U196" s="97"/>
      <c r="V196" s="97"/>
      <c r="W196" s="97"/>
      <c r="X196" s="97"/>
      <c r="Y196" s="97"/>
      <c r="Z196" s="97"/>
      <c r="AA196" s="97"/>
      <c r="AB196" s="97"/>
      <c r="AC196" s="97"/>
      <c r="AD196" s="97"/>
      <c r="AE196" s="97"/>
    </row>
    <row r="197" spans="1:31" x14ac:dyDescent="0.3">
      <c r="A197" s="88" t="str">
        <v/>
      </c>
      <c r="B197" s="88" t="str">
        <v/>
      </c>
      <c r="C197" s="88" t="str">
        <v/>
      </c>
      <c r="D197" s="89"/>
      <c r="E197" s="89" t="str">
        <f>IF($D197="", "",
    IFERROR(VLOOKUP($D197, PlayersData!$B$1:$K$51, 2, 0),
            IFERROR(VLOOKUP($D197, RegularWars!$A$1:$E$51, 2, 0),
                    IFERROR(VLOOKUP($D197, RaidWeekendData!$A$1:$D$61, 2, 0), ""))))</f>
        <v/>
      </c>
      <c r="F197" s="89" t="str">
        <f>IF($D197="", "",
    IFERROR(VLOOKUP($D197, PlayersData!$B$1:$K$51, 3, 0),
            IFERROR(VLOOKUP($D197, RegularWars!$A$1:$E$51, 4, 0),
                    IFERROR(VLOOKUP($D197, RaidWeekendData!$A$1:$D$61, 3, 0), ""))))</f>
        <v/>
      </c>
      <c r="G197" s="89" t="str">
        <f>IF($D197="","",
IFERROR(VLOOKUP($D197,PlayersData!$B$1:$K$51,4,0),
IFERROR(VLOOKUP($D197,RegularWars!$A$1:$E$51,3,0),"")))</f>
        <v/>
      </c>
      <c r="H197" s="90" t="str">
        <f>IF($D197="","",IF(
ISNUMBER(MATCH($D197,PlayersData!$B197:$B246,0)),"Active",
IFERROR(VLOOKUP($D197,RaidWeekendData!$A$1:$D$61,4,0),
IFERROR(VLOOKUP($D197,RegularWars!$A$1:$E$51,5,0),"")
)))</f>
        <v/>
      </c>
      <c r="I197" s="94" t="str">
        <f>IF($D197="", "", IFERROR(VLOOKUP($D197, RegularWars!$A$1:$H$51, 6, FALSE), ""))</f>
        <v/>
      </c>
      <c r="J197" s="94" t="str">
        <f>IF($D197="", "", IFERROR(VLOOKUP($D197, RegularWars!$A$1:$H$51, 7, FALSE), ""))</f>
        <v/>
      </c>
      <c r="K197" s="94" t="str">
        <f>IF($D197="", "", IFERROR(VLOOKUP($D197, RegularWars!$A$1:$H$51, 8, FALSE), ""))</f>
        <v/>
      </c>
      <c r="L197" s="98">
        <f t="shared" si="15"/>
        <v>0</v>
      </c>
      <c r="M197" s="94" t="str">
        <f>IF($D197="", "", IFERROR(VLOOKUP($D197, RaidWeekendData!$A$1:$E$51, 5, FALSE), ""))</f>
        <v/>
      </c>
      <c r="N197" s="98">
        <f t="shared" si="16"/>
        <v>0</v>
      </c>
      <c r="O197" s="94" t="str">
        <f>IF($D197="", "", IFERROR(VLOOKUP($D197, PlayersData!$B$1:$K$51, 10, FALSE), ""))</f>
        <v/>
      </c>
      <c r="P197" s="98">
        <f t="shared" si="17"/>
        <v>0</v>
      </c>
      <c r="Q197" s="99">
        <f t="shared" si="18"/>
        <v>0</v>
      </c>
      <c r="R197" s="99" t="str">
        <f>IF($D197="", "0", IFERROR(VLOOKUP($D197, CWL!$A$1:$BG$51, 59, FALSE), "0"))</f>
        <v>0</v>
      </c>
      <c r="S197" s="113">
        <f t="shared" si="19"/>
        <v>0</v>
      </c>
      <c r="T197" s="114" t="str">
        <f>IF($S197=0, "", _xlfn.RANK.EQ($S197, $S$2:$S$200, 0) + COUNTIF($S$2:$S197, $S197) - 1)</f>
        <v/>
      </c>
      <c r="U197" s="97"/>
      <c r="V197" s="97"/>
      <c r="W197" s="97"/>
      <c r="X197" s="97"/>
      <c r="Y197" s="97"/>
      <c r="Z197" s="97"/>
      <c r="AA197" s="97"/>
      <c r="AB197" s="97"/>
      <c r="AC197" s="97"/>
      <c r="AD197" s="97"/>
      <c r="AE197" s="97"/>
    </row>
    <row r="198" spans="1:31" x14ac:dyDescent="0.3">
      <c r="A198" s="88" t="str">
        <v/>
      </c>
      <c r="B198" s="88" t="str">
        <v/>
      </c>
      <c r="C198" s="88" t="str">
        <v/>
      </c>
      <c r="D198" s="89"/>
      <c r="E198" s="89" t="str">
        <f>IF($D198="", "",
    IFERROR(VLOOKUP($D198, PlayersData!$B$1:$K$51, 2, 0),
            IFERROR(VLOOKUP($D198, RegularWars!$A$1:$E$51, 2, 0),
                    IFERROR(VLOOKUP($D198, RaidWeekendData!$A$1:$D$61, 2, 0), ""))))</f>
        <v/>
      </c>
      <c r="F198" s="89" t="str">
        <f>IF($D198="", "",
    IFERROR(VLOOKUP($D198, PlayersData!$B$1:$K$51, 3, 0),
            IFERROR(VLOOKUP($D198, RegularWars!$A$1:$E$51, 4, 0),
                    IFERROR(VLOOKUP($D198, RaidWeekendData!$A$1:$D$61, 3, 0), ""))))</f>
        <v/>
      </c>
      <c r="G198" s="89" t="str">
        <f>IF($D198="","",
IFERROR(VLOOKUP($D198,PlayersData!$B$1:$K$51,4,0),
IFERROR(VLOOKUP($D198,RegularWars!$A$1:$E$51,3,0),"")))</f>
        <v/>
      </c>
      <c r="H198" s="90" t="str">
        <f>IF($D198="","",IF(
ISNUMBER(MATCH($D198,PlayersData!$B198:$B247,0)),"Active",
IFERROR(VLOOKUP($D198,RaidWeekendData!$A$1:$D$61,4,0),
IFERROR(VLOOKUP($D198,RegularWars!$A$1:$E$51,5,0),"")
)))</f>
        <v/>
      </c>
      <c r="I198" s="94" t="str">
        <f>IF($D198="", "", IFERROR(VLOOKUP($D198, RegularWars!$A$1:$H$51, 6, FALSE), ""))</f>
        <v/>
      </c>
      <c r="J198" s="94" t="str">
        <f>IF($D198="", "", IFERROR(VLOOKUP($D198, RegularWars!$A$1:$H$51, 7, FALSE), ""))</f>
        <v/>
      </c>
      <c r="K198" s="94" t="str">
        <f>IF($D198="", "", IFERROR(VLOOKUP($D198, RegularWars!$A$1:$H$51, 8, FALSE), ""))</f>
        <v/>
      </c>
      <c r="L198" s="98">
        <f t="shared" si="15"/>
        <v>0</v>
      </c>
      <c r="M198" s="94" t="str">
        <f>IF($D198="", "", IFERROR(VLOOKUP($D198, RaidWeekendData!$A$1:$E$51, 5, FALSE), ""))</f>
        <v/>
      </c>
      <c r="N198" s="98">
        <f t="shared" si="16"/>
        <v>0</v>
      </c>
      <c r="O198" s="94" t="str">
        <f>IF($D198="", "", IFERROR(VLOOKUP($D198, PlayersData!$B$1:$K$51, 10, FALSE), ""))</f>
        <v/>
      </c>
      <c r="P198" s="98">
        <f t="shared" si="17"/>
        <v>0</v>
      </c>
      <c r="Q198" s="99">
        <f t="shared" si="18"/>
        <v>0</v>
      </c>
      <c r="R198" s="99" t="str">
        <f>IF($D198="", "0", IFERROR(VLOOKUP($D198, CWL!$A$1:$BG$51, 59, FALSE), "0"))</f>
        <v>0</v>
      </c>
      <c r="S198" s="113">
        <f t="shared" si="19"/>
        <v>0</v>
      </c>
      <c r="T198" s="114" t="str">
        <f>IF($S198=0, "", _xlfn.RANK.EQ($S198, $S$2:$S$200, 0) + COUNTIF($S$2:$S198, $S198) - 1)</f>
        <v/>
      </c>
      <c r="U198" s="97"/>
      <c r="V198" s="97"/>
      <c r="W198" s="97"/>
      <c r="X198" s="97"/>
      <c r="Y198" s="97"/>
      <c r="Z198" s="97"/>
      <c r="AA198" s="97"/>
      <c r="AB198" s="97"/>
      <c r="AC198" s="97"/>
      <c r="AD198" s="97"/>
      <c r="AE198" s="97"/>
    </row>
    <row r="199" spans="1:31" x14ac:dyDescent="0.3">
      <c r="A199" s="88" t="str">
        <v/>
      </c>
      <c r="B199" s="88" t="str">
        <v/>
      </c>
      <c r="C199" s="88" t="str">
        <v/>
      </c>
      <c r="D199" s="89"/>
      <c r="E199" s="89" t="str">
        <f>IF($D199="", "",
    IFERROR(VLOOKUP($D199, PlayersData!$B$1:$K$51, 2, 0),
            IFERROR(VLOOKUP($D199, RegularWars!$A$1:$E$51, 2, 0),
                    IFERROR(VLOOKUP($D199, RaidWeekendData!$A$1:$D$61, 2, 0), ""))))</f>
        <v/>
      </c>
      <c r="F199" s="89" t="str">
        <f>IF($D199="", "",
    IFERROR(VLOOKUP($D199, PlayersData!$B$1:$K$51, 3, 0),
            IFERROR(VLOOKUP($D199, RegularWars!$A$1:$E$51, 4, 0),
                    IFERROR(VLOOKUP($D199, RaidWeekendData!$A$1:$D$61, 3, 0), ""))))</f>
        <v/>
      </c>
      <c r="G199" s="89" t="str">
        <f>IF($D199="","",
IFERROR(VLOOKUP($D199,PlayersData!$B$1:$K$51,4,0),
IFERROR(VLOOKUP($D199,RegularWars!$A$1:$E$51,3,0),"")))</f>
        <v/>
      </c>
      <c r="H199" s="90" t="str">
        <f>IF($D199="","",IF(
ISNUMBER(MATCH($D199,PlayersData!$B199:$B248,0)),"Active",
IFERROR(VLOOKUP($D199,RaidWeekendData!$A$1:$D$61,4,0),
IFERROR(VLOOKUP($D199,RegularWars!$A$1:$E$51,5,0),"")
)))</f>
        <v/>
      </c>
      <c r="I199" s="94" t="str">
        <f>IF($D199="", "", IFERROR(VLOOKUP($D199, RegularWars!$A$1:$H$51, 6, FALSE), ""))</f>
        <v/>
      </c>
      <c r="J199" s="94" t="str">
        <f>IF($D199="", "", IFERROR(VLOOKUP($D199, RegularWars!$A$1:$H$51, 7, FALSE), ""))</f>
        <v/>
      </c>
      <c r="K199" s="94" t="str">
        <f>IF($D199="", "", IFERROR(VLOOKUP($D199, RegularWars!$A$1:$H$51, 8, FALSE), ""))</f>
        <v/>
      </c>
      <c r="L199" s="98">
        <f t="shared" si="15"/>
        <v>0</v>
      </c>
      <c r="M199" s="94" t="str">
        <f>IF($D199="", "", IFERROR(VLOOKUP($D199, RaidWeekendData!$A$1:$E$51, 5, FALSE), ""))</f>
        <v/>
      </c>
      <c r="N199" s="98">
        <f t="shared" si="16"/>
        <v>0</v>
      </c>
      <c r="O199" s="94" t="str">
        <f>IF($D199="", "", IFERROR(VLOOKUP($D199, PlayersData!$B$1:$K$51, 10, FALSE), ""))</f>
        <v/>
      </c>
      <c r="P199" s="98">
        <f t="shared" si="17"/>
        <v>0</v>
      </c>
      <c r="Q199" s="99">
        <f t="shared" si="18"/>
        <v>0</v>
      </c>
      <c r="R199" s="99" t="str">
        <f>IF($D199="", "0", IFERROR(VLOOKUP($D199, CWL!$A$1:$BG$51, 59, FALSE), "0"))</f>
        <v>0</v>
      </c>
      <c r="S199" s="113">
        <f t="shared" si="19"/>
        <v>0</v>
      </c>
      <c r="T199" s="114" t="str">
        <f>IF($S199=0, "", _xlfn.RANK.EQ($S199, $S$2:$S$200, 0) + COUNTIF($S$2:$S199, $S199) - 1)</f>
        <v/>
      </c>
      <c r="U199" s="97"/>
      <c r="V199" s="97"/>
      <c r="W199" s="97"/>
      <c r="X199" s="97"/>
      <c r="Y199" s="97"/>
      <c r="Z199" s="97"/>
      <c r="AA199" s="97"/>
      <c r="AB199" s="97"/>
      <c r="AC199" s="97"/>
      <c r="AD199" s="97"/>
      <c r="AE199" s="97"/>
    </row>
    <row r="200" spans="1:31" x14ac:dyDescent="0.3">
      <c r="A200" s="88" t="str">
        <v/>
      </c>
      <c r="B200" s="88" t="str">
        <v/>
      </c>
      <c r="C200" s="88" t="str">
        <v/>
      </c>
      <c r="D200" s="89"/>
      <c r="E200" s="89" t="str">
        <f>IF($D200="", "",
    IFERROR(VLOOKUP($D200, PlayersData!$B$1:$K$51, 2, 0),
            IFERROR(VLOOKUP($D200, RegularWars!$A$1:$E$51, 2, 0),
                    IFERROR(VLOOKUP($D200, RaidWeekendData!$A$1:$D$61, 2, 0), ""))))</f>
        <v/>
      </c>
      <c r="F200" s="89" t="str">
        <f>IF($D200="", "",
    IFERROR(VLOOKUP($D200, PlayersData!$B$1:$K$51, 3, 0),
            IFERROR(VLOOKUP($D200, RegularWars!$A$1:$E$51, 4, 0),
                    IFERROR(VLOOKUP($D200, RaidWeekendData!$A$1:$D$61, 3, 0), ""))))</f>
        <v/>
      </c>
      <c r="G200" s="89" t="str">
        <f>IF($D200="","",
IFERROR(VLOOKUP($D200,PlayersData!$B$1:$K$51,4,0),
IFERROR(VLOOKUP($D200,RegularWars!$A$1:$E$51,3,0),"")))</f>
        <v/>
      </c>
      <c r="H200" s="90" t="str">
        <f>IF($D200="","",IF(
ISNUMBER(MATCH($D200,PlayersData!$B200:$B249,0)),"Active",
IFERROR(VLOOKUP($D200,RaidWeekendData!$A$1:$D$61,4,0),
IFERROR(VLOOKUP($D200,RegularWars!$A$1:$E$51,5,0),"")
)))</f>
        <v/>
      </c>
      <c r="I200" s="94" t="str">
        <f>IF($D200="", "", IFERROR(VLOOKUP($D200, RegularWars!$A$1:$H$51, 6, FALSE), ""))</f>
        <v/>
      </c>
      <c r="J200" s="94" t="str">
        <f>IF($D200="", "", IFERROR(VLOOKUP($D200, RegularWars!$A$1:$H$51, 7, FALSE), ""))</f>
        <v/>
      </c>
      <c r="K200" s="94" t="str">
        <f>IF($D200="", "", IFERROR(VLOOKUP($D200, RegularWars!$A$1:$H$51, 8, FALSE), ""))</f>
        <v/>
      </c>
      <c r="L200" s="98">
        <f t="shared" si="15"/>
        <v>0</v>
      </c>
      <c r="M200" s="94" t="str">
        <f>IF($D200="", "", IFERROR(VLOOKUP($D200, RaidWeekendData!$A$1:$E$51, 5, FALSE), ""))</f>
        <v/>
      </c>
      <c r="N200" s="98">
        <f t="shared" si="16"/>
        <v>0</v>
      </c>
      <c r="O200" s="94" t="str">
        <f>IF($D200="", "", IFERROR(VLOOKUP($D200, PlayersData!$B$1:$K$51, 10, FALSE), ""))</f>
        <v/>
      </c>
      <c r="P200" s="98">
        <f t="shared" si="17"/>
        <v>0</v>
      </c>
      <c r="Q200" s="99">
        <f t="shared" si="18"/>
        <v>0</v>
      </c>
      <c r="R200" s="99" t="str">
        <f>IF($D200="", "0", IFERROR(VLOOKUP($D200, CWL!$A$1:$BG$51, 59, FALSE), "0"))</f>
        <v>0</v>
      </c>
      <c r="S200" s="113">
        <f t="shared" si="19"/>
        <v>0</v>
      </c>
      <c r="T200" s="114" t="str">
        <f>IF($S200=0, "", _xlfn.RANK.EQ($S200, $S$2:$S$200, 0) + COUNTIF($S$2:$S200, $S200) - 1)</f>
        <v/>
      </c>
      <c r="U200" s="97"/>
      <c r="V200" s="97"/>
      <c r="W200" s="97"/>
      <c r="X200" s="97"/>
      <c r="Y200" s="97"/>
      <c r="Z200" s="97"/>
      <c r="AA200" s="97"/>
      <c r="AB200" s="97"/>
      <c r="AC200" s="97"/>
      <c r="AD200" s="97"/>
      <c r="AE200" s="97"/>
    </row>
  </sheetData>
  <conditionalFormatting sqref="H1:H1048576">
    <cfRule type="containsText" dxfId="50" priority="3" operator="containsText" text="Left">
      <formula>NOT(ISERROR(SEARCH("Left",H1)))</formula>
    </cfRule>
    <cfRule type="containsText" dxfId="49" priority="4" operator="containsText" text="Active">
      <formula>NOT(ISERROR(SEARCH("Active",H1)))</formula>
    </cfRule>
  </conditionalFormatting>
  <conditionalFormatting sqref="I2:S200">
    <cfRule type="cellIs" dxfId="48" priority="2" operator="equal">
      <formula>0</formula>
    </cfRule>
  </conditionalFormatting>
  <conditionalFormatting sqref="T2:T200">
    <cfRule type="cellIs" dxfId="47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1D53-B0BA-4E90-97A5-98A793786E41}">
  <sheetPr codeName="Sheet2">
    <tabColor rgb="FF872341"/>
  </sheetPr>
  <dimension ref="A1:Z55"/>
  <sheetViews>
    <sheetView showGridLines="0" zoomScale="85" zoomScaleNormal="85" workbookViewId="0">
      <pane ySplit="1" topLeftCell="A2" activePane="bottomLeft" state="frozen"/>
      <selection pane="bottomLeft"/>
    </sheetView>
  </sheetViews>
  <sheetFormatPr defaultRowHeight="14.4" x14ac:dyDescent="0.3"/>
  <cols>
    <col min="1" max="1" width="9.6640625" style="26" bestFit="1" customWidth="1"/>
    <col min="2" max="2" width="12.6640625" bestFit="1" customWidth="1"/>
    <col min="3" max="3" width="24" bestFit="1" customWidth="1"/>
    <col min="4" max="4" width="8.5546875" bestFit="1" customWidth="1"/>
    <col min="5" max="5" width="9.44140625" bestFit="1" customWidth="1"/>
    <col min="6" max="6" width="9" bestFit="1" customWidth="1"/>
    <col min="7" max="7" width="11.21875" bestFit="1" customWidth="1"/>
    <col min="8" max="8" width="12.44140625" bestFit="1" customWidth="1"/>
    <col min="9" max="9" width="8.5546875" bestFit="1" customWidth="1"/>
    <col min="10" max="10" width="8.88671875" bestFit="1" customWidth="1"/>
    <col min="11" max="11" width="9.5546875" style="15" bestFit="1" customWidth="1"/>
  </cols>
  <sheetData>
    <row r="1" spans="1:26" ht="28.8" customHeight="1" x14ac:dyDescent="0.3">
      <c r="A1" s="12" t="s">
        <v>20</v>
      </c>
      <c r="B1" s="12" t="s">
        <v>21</v>
      </c>
      <c r="C1" s="12" t="s">
        <v>22</v>
      </c>
      <c r="D1" s="12" t="s">
        <v>23</v>
      </c>
      <c r="E1" s="12" t="s">
        <v>24</v>
      </c>
      <c r="F1" s="12" t="s">
        <v>25</v>
      </c>
      <c r="G1" s="12" t="s">
        <v>26</v>
      </c>
      <c r="H1" s="12" t="s">
        <v>27</v>
      </c>
      <c r="I1" s="12" t="s">
        <v>28</v>
      </c>
      <c r="J1" s="12" t="s">
        <v>29</v>
      </c>
      <c r="K1" s="12" t="s">
        <v>30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3">
      <c r="A2" s="67" cm="1">
        <f t="array" ref="A2:A40">[2]Sheet1!$A$2:$A$40</f>
        <v>20</v>
      </c>
      <c r="B2" s="11" t="str" cm="1">
        <f t="array" ref="B2:K40">[2]Sheet1!$B$2:$K$40</f>
        <v>#98GLVQRLP</v>
      </c>
      <c r="C2" s="11" t="str">
        <v>#Ironman-3™</v>
      </c>
      <c r="D2" s="11" t="str">
        <v>member</v>
      </c>
      <c r="E2" s="11">
        <v>14</v>
      </c>
      <c r="F2" s="11">
        <v>200</v>
      </c>
      <c r="G2" s="11">
        <v>3181</v>
      </c>
      <c r="H2" s="11">
        <v>2974</v>
      </c>
      <c r="I2" s="11">
        <v>134</v>
      </c>
      <c r="J2" s="11">
        <v>0</v>
      </c>
      <c r="K2" s="13">
        <v>100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3">
      <c r="A3" s="67">
        <v>24</v>
      </c>
      <c r="B3" s="11" t="str">
        <v>#8Q20CJPRR</v>
      </c>
      <c r="C3" s="11" t="str">
        <v>ALOK</v>
      </c>
      <c r="D3" s="11" t="str">
        <v>elder</v>
      </c>
      <c r="E3" s="11">
        <v>16</v>
      </c>
      <c r="F3" s="11">
        <v>245</v>
      </c>
      <c r="G3" s="11">
        <v>2832</v>
      </c>
      <c r="H3" s="11">
        <v>4325</v>
      </c>
      <c r="I3" s="11">
        <v>0</v>
      </c>
      <c r="J3" s="11">
        <v>0</v>
      </c>
      <c r="K3" s="13">
        <v>100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x14ac:dyDescent="0.3">
      <c r="A4" s="67">
        <v>4</v>
      </c>
      <c r="B4" s="11" t="str">
        <v>#22QCPVUGL</v>
      </c>
      <c r="C4" s="11" t="str">
        <v>ayyoob</v>
      </c>
      <c r="D4" s="11" t="str">
        <v>elder</v>
      </c>
      <c r="E4" s="11">
        <v>16</v>
      </c>
      <c r="F4" s="11">
        <v>261</v>
      </c>
      <c r="G4" s="11">
        <v>5403</v>
      </c>
      <c r="H4" s="11">
        <v>4282</v>
      </c>
      <c r="I4" s="11">
        <v>186</v>
      </c>
      <c r="J4" s="11">
        <v>853</v>
      </c>
      <c r="K4" s="13">
        <v>21.81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3">
      <c r="A5" s="67">
        <v>17</v>
      </c>
      <c r="B5" s="11" t="str">
        <v>#9PVP0PURY</v>
      </c>
      <c r="C5" s="11" t="str">
        <v>DADDYPOOL</v>
      </c>
      <c r="D5" s="11" t="str">
        <v>coLeader</v>
      </c>
      <c r="E5" s="11">
        <v>16</v>
      </c>
      <c r="F5" s="11">
        <v>238</v>
      </c>
      <c r="G5" s="11">
        <v>4232</v>
      </c>
      <c r="H5" s="11">
        <v>4542</v>
      </c>
      <c r="I5" s="11">
        <v>1241</v>
      </c>
      <c r="J5" s="11">
        <v>1213</v>
      </c>
      <c r="K5" s="13">
        <v>100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3">
      <c r="A6" s="67">
        <v>2</v>
      </c>
      <c r="B6" s="11" t="str">
        <v>#9YVG90CUU</v>
      </c>
      <c r="C6" s="11" t="str">
        <v>Dhrxv</v>
      </c>
      <c r="D6" s="11" t="str">
        <v>elder</v>
      </c>
      <c r="E6" s="11">
        <v>16</v>
      </c>
      <c r="F6" s="11">
        <v>223</v>
      </c>
      <c r="G6" s="11">
        <v>5615</v>
      </c>
      <c r="H6" s="11">
        <v>4336</v>
      </c>
      <c r="I6" s="11">
        <v>2175</v>
      </c>
      <c r="J6" s="11">
        <v>6724</v>
      </c>
      <c r="K6" s="13">
        <v>32.35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3">
      <c r="A7" s="67">
        <v>11</v>
      </c>
      <c r="B7" s="11" t="str">
        <v>#LJ8J928JJ</v>
      </c>
      <c r="C7" s="11" t="str">
        <v>Dimpu</v>
      </c>
      <c r="D7" s="11" t="str">
        <v>elder</v>
      </c>
      <c r="E7" s="11">
        <v>16</v>
      </c>
      <c r="F7" s="11">
        <v>225</v>
      </c>
      <c r="G7" s="11">
        <v>4884</v>
      </c>
      <c r="H7" s="11">
        <v>3061</v>
      </c>
      <c r="I7" s="11">
        <v>1289</v>
      </c>
      <c r="J7" s="11">
        <v>1917</v>
      </c>
      <c r="K7" s="13">
        <v>67.239999999999995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3">
      <c r="A8" s="67">
        <v>32</v>
      </c>
      <c r="B8" s="11" t="str">
        <v>#P8GCYJ8LV</v>
      </c>
      <c r="C8" s="11" t="str">
        <v>eustass_kidd</v>
      </c>
      <c r="D8" s="11" t="str">
        <v>member</v>
      </c>
      <c r="E8" s="11">
        <v>15</v>
      </c>
      <c r="F8" s="11">
        <v>122</v>
      </c>
      <c r="G8" s="11">
        <v>2230</v>
      </c>
      <c r="H8" s="11">
        <v>1991</v>
      </c>
      <c r="I8" s="11">
        <v>6150</v>
      </c>
      <c r="J8" s="11">
        <v>1333</v>
      </c>
      <c r="K8" s="13">
        <v>100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3">
      <c r="A9" s="67">
        <v>30</v>
      </c>
      <c r="B9" s="11" t="str">
        <v>#8UJQQ9CQC</v>
      </c>
      <c r="C9" s="11" t="str">
        <v>GAURAVP</v>
      </c>
      <c r="D9" s="11" t="str">
        <v>elder</v>
      </c>
      <c r="E9" s="11">
        <v>16</v>
      </c>
      <c r="F9" s="11">
        <v>215</v>
      </c>
      <c r="G9" s="11">
        <v>2355</v>
      </c>
      <c r="H9" s="11">
        <v>3017</v>
      </c>
      <c r="I9" s="11">
        <v>0</v>
      </c>
      <c r="J9" s="11">
        <v>0</v>
      </c>
      <c r="K9" s="13">
        <v>100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3">
      <c r="A10" s="67">
        <v>22</v>
      </c>
      <c r="B10" s="11" t="str">
        <v>#Q0YJCCUGV</v>
      </c>
      <c r="C10" s="11" t="str">
        <v>GHOST</v>
      </c>
      <c r="D10" s="11" t="str">
        <v>member</v>
      </c>
      <c r="E10" s="11">
        <v>16</v>
      </c>
      <c r="F10" s="11">
        <v>195</v>
      </c>
      <c r="G10" s="11">
        <v>2880</v>
      </c>
      <c r="H10" s="11">
        <v>2474</v>
      </c>
      <c r="I10" s="11">
        <v>3736</v>
      </c>
      <c r="J10" s="11">
        <v>577</v>
      </c>
      <c r="K10" s="13">
        <v>100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3">
      <c r="A11" s="67">
        <v>35</v>
      </c>
      <c r="B11" s="11" t="str">
        <v>#Q202Y0PLQ</v>
      </c>
      <c r="C11" s="11" t="str">
        <v>Harshu♠️</v>
      </c>
      <c r="D11" s="11" t="str">
        <v>member</v>
      </c>
      <c r="E11" s="11">
        <v>10</v>
      </c>
      <c r="F11" s="11">
        <v>85</v>
      </c>
      <c r="G11" s="11">
        <v>1206</v>
      </c>
      <c r="H11" s="11">
        <v>905</v>
      </c>
      <c r="I11" s="11">
        <v>0</v>
      </c>
      <c r="J11" s="11">
        <v>0</v>
      </c>
      <c r="K11" s="13">
        <v>100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3">
      <c r="A12" s="67">
        <v>13</v>
      </c>
      <c r="B12" s="11" t="str">
        <v>#L2L2Q0CC0</v>
      </c>
      <c r="C12" s="11" t="str">
        <v>HIRO</v>
      </c>
      <c r="D12" s="11" t="str">
        <v>elder</v>
      </c>
      <c r="E12" s="11">
        <v>16</v>
      </c>
      <c r="F12" s="11">
        <v>241</v>
      </c>
      <c r="G12" s="11">
        <v>4825</v>
      </c>
      <c r="H12" s="11">
        <v>3906</v>
      </c>
      <c r="I12" s="11">
        <v>1694</v>
      </c>
      <c r="J12" s="11">
        <v>3061</v>
      </c>
      <c r="K12" s="13">
        <v>55.34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3">
      <c r="A13" s="67">
        <v>23</v>
      </c>
      <c r="B13" s="11" t="str">
        <v>#RVPPV0QV</v>
      </c>
      <c r="C13" s="11" t="str">
        <v>Invictus</v>
      </c>
      <c r="D13" s="11" t="str">
        <v>elder</v>
      </c>
      <c r="E13" s="11">
        <v>15</v>
      </c>
      <c r="F13" s="11">
        <v>224</v>
      </c>
      <c r="G13" s="11">
        <v>2849</v>
      </c>
      <c r="H13" s="11">
        <v>4921</v>
      </c>
      <c r="I13" s="11">
        <v>0</v>
      </c>
      <c r="J13" s="11">
        <v>0</v>
      </c>
      <c r="K13" s="13">
        <v>100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3">
      <c r="A14" s="67">
        <v>18</v>
      </c>
      <c r="B14" s="11" t="str">
        <v>#9Y2JPYR29</v>
      </c>
      <c r="C14" s="11" t="str">
        <v>Iron mann</v>
      </c>
      <c r="D14" s="11" t="str">
        <v>elder</v>
      </c>
      <c r="E14" s="11">
        <v>15</v>
      </c>
      <c r="F14" s="11">
        <v>244</v>
      </c>
      <c r="G14" s="11">
        <v>4227</v>
      </c>
      <c r="H14" s="11">
        <v>4746</v>
      </c>
      <c r="I14" s="11">
        <v>443</v>
      </c>
      <c r="J14" s="11">
        <v>0</v>
      </c>
      <c r="K14" s="13">
        <v>100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3">
      <c r="A15" s="67">
        <v>31</v>
      </c>
      <c r="B15" s="11" t="str">
        <v>#29GGRVGC2</v>
      </c>
      <c r="C15" s="11" t="str">
        <v>MASTER MAYANK</v>
      </c>
      <c r="D15" s="11" t="str">
        <v>coLeader</v>
      </c>
      <c r="E15" s="11">
        <v>15</v>
      </c>
      <c r="F15" s="11">
        <v>228</v>
      </c>
      <c r="G15" s="11">
        <v>2253</v>
      </c>
      <c r="H15" s="11">
        <v>5138</v>
      </c>
      <c r="I15" s="11">
        <v>0</v>
      </c>
      <c r="J15" s="11">
        <v>282</v>
      </c>
      <c r="K15" s="13">
        <v>0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3">
      <c r="A16" s="67">
        <v>28</v>
      </c>
      <c r="B16" s="11" t="str">
        <v>#PPQR2YQJC</v>
      </c>
      <c r="C16" s="11" t="str">
        <v>MASTER MAYANK 3</v>
      </c>
      <c r="D16" s="11" t="str">
        <v>member</v>
      </c>
      <c r="E16" s="11">
        <v>14</v>
      </c>
      <c r="F16" s="11">
        <v>188</v>
      </c>
      <c r="G16" s="11">
        <v>2462</v>
      </c>
      <c r="H16" s="11">
        <v>3588</v>
      </c>
      <c r="I16" s="11">
        <v>0</v>
      </c>
      <c r="J16" s="11">
        <v>0</v>
      </c>
      <c r="K16" s="13">
        <v>100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3">
      <c r="A17" s="67">
        <v>1</v>
      </c>
      <c r="B17" s="11" t="str">
        <v>#2LRPC8U0Q</v>
      </c>
      <c r="C17" s="11" t="str">
        <v>MaTiaS</v>
      </c>
      <c r="D17" s="11" t="str">
        <v>leader</v>
      </c>
      <c r="E17" s="11">
        <v>16</v>
      </c>
      <c r="F17" s="11">
        <v>226</v>
      </c>
      <c r="G17" s="11">
        <v>5875</v>
      </c>
      <c r="H17" s="11">
        <v>2346</v>
      </c>
      <c r="I17" s="11">
        <v>9910</v>
      </c>
      <c r="J17" s="11">
        <v>14666</v>
      </c>
      <c r="K17" s="13">
        <v>67.569999999999993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3">
      <c r="A18" s="67">
        <v>3</v>
      </c>
      <c r="B18" s="11" t="str">
        <v>#LVLVCU0JP</v>
      </c>
      <c r="C18" s="11" t="str">
        <v>New Gabber Boy</v>
      </c>
      <c r="D18" s="11" t="str">
        <v>elder</v>
      </c>
      <c r="E18" s="11">
        <v>15</v>
      </c>
      <c r="F18" s="11">
        <v>242</v>
      </c>
      <c r="G18" s="11">
        <v>5428</v>
      </c>
      <c r="H18" s="11">
        <v>4901</v>
      </c>
      <c r="I18" s="11">
        <v>1159</v>
      </c>
      <c r="J18" s="11">
        <v>4231</v>
      </c>
      <c r="K18" s="13">
        <v>27.39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3">
      <c r="A19" s="67">
        <v>7</v>
      </c>
      <c r="B19" s="11" t="str">
        <v>#PV2VY8U8Y</v>
      </c>
      <c r="C19" s="11" t="str">
        <v>Prince</v>
      </c>
      <c r="D19" s="11" t="str">
        <v>elder</v>
      </c>
      <c r="E19" s="11">
        <v>16</v>
      </c>
      <c r="F19" s="11">
        <v>257</v>
      </c>
      <c r="G19" s="11">
        <v>5076</v>
      </c>
      <c r="H19" s="11">
        <v>4243</v>
      </c>
      <c r="I19" s="11">
        <v>5688</v>
      </c>
      <c r="J19" s="11">
        <v>6391</v>
      </c>
      <c r="K19" s="13">
        <v>89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3">
      <c r="A20" s="67">
        <v>14</v>
      </c>
      <c r="B20" s="11" t="str">
        <v>#PY2LYC8RQ</v>
      </c>
      <c r="C20" s="11" t="str">
        <v>Rao RAHUL Yadav</v>
      </c>
      <c r="D20" s="11" t="str">
        <v>elder</v>
      </c>
      <c r="E20" s="11">
        <v>15</v>
      </c>
      <c r="F20" s="11">
        <v>223</v>
      </c>
      <c r="G20" s="11">
        <v>4795</v>
      </c>
      <c r="H20" s="11">
        <v>3143</v>
      </c>
      <c r="I20" s="11">
        <v>40</v>
      </c>
      <c r="J20" s="11">
        <v>1811</v>
      </c>
      <c r="K20" s="13">
        <v>2.21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x14ac:dyDescent="0.3">
      <c r="A21" s="67">
        <v>6</v>
      </c>
      <c r="B21" s="11" t="str">
        <v>#P0QYRL09V</v>
      </c>
      <c r="C21" s="11" t="str">
        <v>RDX</v>
      </c>
      <c r="D21" s="11" t="str">
        <v>member</v>
      </c>
      <c r="E21" s="11">
        <v>14</v>
      </c>
      <c r="F21" s="11">
        <v>192</v>
      </c>
      <c r="G21" s="11">
        <v>5239</v>
      </c>
      <c r="H21" s="11">
        <v>2925</v>
      </c>
      <c r="I21" s="11">
        <v>4184</v>
      </c>
      <c r="J21" s="11">
        <v>3423</v>
      </c>
      <c r="K21" s="13">
        <v>100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x14ac:dyDescent="0.3">
      <c r="A22" s="67">
        <v>9</v>
      </c>
      <c r="B22" s="11" t="str">
        <v>#8LRURLP</v>
      </c>
      <c r="C22" s="11" t="str">
        <v>rishi</v>
      </c>
      <c r="D22" s="11" t="str">
        <v>coLeader</v>
      </c>
      <c r="E22" s="11">
        <v>16</v>
      </c>
      <c r="F22" s="11">
        <v>261</v>
      </c>
      <c r="G22" s="11">
        <v>5006</v>
      </c>
      <c r="H22" s="11">
        <v>4375</v>
      </c>
      <c r="I22" s="11">
        <v>2076</v>
      </c>
      <c r="J22" s="11">
        <v>1842</v>
      </c>
      <c r="K22" s="13">
        <v>100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x14ac:dyDescent="0.3">
      <c r="A23" s="67">
        <v>10</v>
      </c>
      <c r="B23" s="11" t="str">
        <v>#LC2QRQ88G</v>
      </c>
      <c r="C23" s="11" t="str">
        <v>rishi raj</v>
      </c>
      <c r="D23" s="11" t="str">
        <v>member</v>
      </c>
      <c r="E23" s="11">
        <v>15</v>
      </c>
      <c r="F23" s="11">
        <v>219</v>
      </c>
      <c r="G23" s="11">
        <v>4976</v>
      </c>
      <c r="H23" s="11">
        <v>3203</v>
      </c>
      <c r="I23" s="11">
        <v>278</v>
      </c>
      <c r="J23" s="11">
        <v>580</v>
      </c>
      <c r="K23" s="13">
        <v>47.93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x14ac:dyDescent="0.3">
      <c r="A24" s="67">
        <v>5</v>
      </c>
      <c r="B24" s="11" t="str">
        <v>#LV9QL9C0Y</v>
      </c>
      <c r="C24" s="11" t="str">
        <v>satyam Raj $</v>
      </c>
      <c r="D24" s="11" t="str">
        <v>coLeader</v>
      </c>
      <c r="E24" s="11">
        <v>15</v>
      </c>
      <c r="F24" s="11">
        <v>231</v>
      </c>
      <c r="G24" s="11">
        <v>5396</v>
      </c>
      <c r="H24" s="11">
        <v>5141</v>
      </c>
      <c r="I24" s="11">
        <v>13862</v>
      </c>
      <c r="J24" s="11">
        <v>166</v>
      </c>
      <c r="K24" s="13">
        <v>100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x14ac:dyDescent="0.3">
      <c r="A25" s="67">
        <v>16</v>
      </c>
      <c r="B25" s="11" t="str">
        <v>#9YQUUVQ2P</v>
      </c>
      <c r="C25" s="11" t="str">
        <v>SOMAY</v>
      </c>
      <c r="D25" s="11" t="str">
        <v>member</v>
      </c>
      <c r="E25" s="11">
        <v>13</v>
      </c>
      <c r="F25" s="11">
        <v>169</v>
      </c>
      <c r="G25" s="11">
        <v>4395</v>
      </c>
      <c r="H25" s="11">
        <v>2913</v>
      </c>
      <c r="I25" s="11">
        <v>191</v>
      </c>
      <c r="J25" s="11">
        <v>864</v>
      </c>
      <c r="K25" s="13">
        <v>22.11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x14ac:dyDescent="0.3">
      <c r="A26" s="67">
        <v>27</v>
      </c>
      <c r="B26" s="11" t="str">
        <v>#2RVUPULYC</v>
      </c>
      <c r="C26" s="11" t="str">
        <v>SOURABH</v>
      </c>
      <c r="D26" s="11" t="str">
        <v>coLeader</v>
      </c>
      <c r="E26" s="11">
        <v>16</v>
      </c>
      <c r="F26" s="11">
        <v>235</v>
      </c>
      <c r="G26" s="11">
        <v>2551</v>
      </c>
      <c r="H26" s="11">
        <v>4360</v>
      </c>
      <c r="I26" s="11">
        <v>699</v>
      </c>
      <c r="J26" s="11">
        <v>1181</v>
      </c>
      <c r="K26" s="13">
        <v>59.19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x14ac:dyDescent="0.3">
      <c r="A27" s="67">
        <v>19</v>
      </c>
      <c r="B27" s="11" t="str">
        <v>#8YURVGQ0V</v>
      </c>
      <c r="C27" s="11" t="str">
        <v>Sumder</v>
      </c>
      <c r="D27" s="11" t="str">
        <v>member</v>
      </c>
      <c r="E27" s="11">
        <v>13</v>
      </c>
      <c r="F27" s="11">
        <v>176</v>
      </c>
      <c r="G27" s="11">
        <v>3417</v>
      </c>
      <c r="H27" s="11">
        <v>3045</v>
      </c>
      <c r="I27" s="11">
        <v>287</v>
      </c>
      <c r="J27" s="11">
        <v>846</v>
      </c>
      <c r="K27" s="13">
        <v>33.92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x14ac:dyDescent="0.3">
      <c r="A28" s="67">
        <v>26</v>
      </c>
      <c r="B28" s="11" t="str">
        <v>#LPRCC9UQV</v>
      </c>
      <c r="C28" s="11" t="str">
        <v>The beast</v>
      </c>
      <c r="D28" s="11" t="str">
        <v>elder</v>
      </c>
      <c r="E28" s="11">
        <v>13</v>
      </c>
      <c r="F28" s="11">
        <v>186</v>
      </c>
      <c r="G28" s="11">
        <v>2592</v>
      </c>
      <c r="H28" s="11">
        <v>2126</v>
      </c>
      <c r="I28" s="11">
        <v>13685</v>
      </c>
      <c r="J28" s="11">
        <v>180</v>
      </c>
      <c r="K28" s="13">
        <v>100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x14ac:dyDescent="0.3">
      <c r="A29" s="67">
        <v>29</v>
      </c>
      <c r="B29" s="11" t="str">
        <v>#PG8CPPQGC</v>
      </c>
      <c r="C29" s="11" t="str">
        <v>The Gladiator</v>
      </c>
      <c r="D29" s="11" t="str">
        <v>member</v>
      </c>
      <c r="E29" s="11">
        <v>15</v>
      </c>
      <c r="F29" s="11">
        <v>182</v>
      </c>
      <c r="G29" s="11">
        <v>2412</v>
      </c>
      <c r="H29" s="11">
        <v>2526</v>
      </c>
      <c r="I29" s="11">
        <v>93</v>
      </c>
      <c r="J29" s="11">
        <v>1491</v>
      </c>
      <c r="K29" s="13">
        <v>6.24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x14ac:dyDescent="0.3">
      <c r="A30" s="67">
        <v>25</v>
      </c>
      <c r="B30" s="11" t="str">
        <v>#8G0QYU8JJ</v>
      </c>
      <c r="C30" s="11" t="str">
        <v>TheAMIT</v>
      </c>
      <c r="D30" s="11" t="str">
        <v>coLeader</v>
      </c>
      <c r="E30" s="11">
        <v>16</v>
      </c>
      <c r="F30" s="11">
        <v>251</v>
      </c>
      <c r="G30" s="11">
        <v>2633</v>
      </c>
      <c r="H30" s="11">
        <v>5033</v>
      </c>
      <c r="I30" s="11">
        <v>2747</v>
      </c>
      <c r="J30" s="11">
        <v>848</v>
      </c>
      <c r="K30" s="13">
        <v>100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x14ac:dyDescent="0.3">
      <c r="A31" s="67">
        <v>34</v>
      </c>
      <c r="B31" s="11" t="str">
        <v>#8QGJ08YCR</v>
      </c>
      <c r="C31" s="11" t="str">
        <v>TheAMIT05</v>
      </c>
      <c r="D31" s="11" t="str">
        <v>member</v>
      </c>
      <c r="E31" s="11">
        <v>11</v>
      </c>
      <c r="F31" s="11">
        <v>176</v>
      </c>
      <c r="G31" s="11">
        <v>2048</v>
      </c>
      <c r="H31" s="11">
        <v>2707</v>
      </c>
      <c r="I31" s="11">
        <v>4</v>
      </c>
      <c r="J31" s="11">
        <v>504</v>
      </c>
      <c r="K31" s="13">
        <v>0.79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x14ac:dyDescent="0.3">
      <c r="A32" s="67">
        <v>21</v>
      </c>
      <c r="B32" s="11" t="str">
        <v>#P0RPLPYLL</v>
      </c>
      <c r="C32" s="11" t="str">
        <v>TRUST NOBODY</v>
      </c>
      <c r="D32" s="11" t="str">
        <v>elder</v>
      </c>
      <c r="E32" s="11">
        <v>16</v>
      </c>
      <c r="F32" s="11">
        <v>223</v>
      </c>
      <c r="G32" s="11">
        <v>3108</v>
      </c>
      <c r="H32" s="11">
        <v>3889</v>
      </c>
      <c r="I32" s="11">
        <v>0</v>
      </c>
      <c r="J32" s="11">
        <v>332</v>
      </c>
      <c r="K32" s="13">
        <v>0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x14ac:dyDescent="0.3">
      <c r="A33" s="67">
        <v>8</v>
      </c>
      <c r="B33" s="11" t="str">
        <v>#PY9LUQCGJ</v>
      </c>
      <c r="C33" s="11" t="str">
        <v>Vikas</v>
      </c>
      <c r="D33" s="11" t="str">
        <v>elder</v>
      </c>
      <c r="E33" s="11">
        <v>16</v>
      </c>
      <c r="F33" s="11">
        <v>258</v>
      </c>
      <c r="G33" s="11">
        <v>5062</v>
      </c>
      <c r="H33" s="11">
        <v>4602</v>
      </c>
      <c r="I33" s="11">
        <v>6090</v>
      </c>
      <c r="J33" s="11">
        <v>6444</v>
      </c>
      <c r="K33" s="13">
        <v>94.51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x14ac:dyDescent="0.3">
      <c r="A34" s="67">
        <v>15</v>
      </c>
      <c r="B34" s="11" t="str">
        <v>#8JU9RUPYR</v>
      </c>
      <c r="C34" s="11" t="str">
        <v>XOKANTA</v>
      </c>
      <c r="D34" s="11" t="str">
        <v>elder</v>
      </c>
      <c r="E34" s="11">
        <v>16</v>
      </c>
      <c r="F34" s="11">
        <v>227</v>
      </c>
      <c r="G34" s="11">
        <v>4715</v>
      </c>
      <c r="H34" s="11">
        <v>4174</v>
      </c>
      <c r="I34" s="11">
        <v>1102</v>
      </c>
      <c r="J34" s="11">
        <v>2030</v>
      </c>
      <c r="K34" s="13">
        <v>54.29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3">
      <c r="A35" s="67">
        <v>12</v>
      </c>
      <c r="B35" s="11" t="str">
        <v>#LL8098L0</v>
      </c>
      <c r="C35" s="11" t="str">
        <v>yogi</v>
      </c>
      <c r="D35" s="11" t="str">
        <v>elder</v>
      </c>
      <c r="E35" s="11">
        <v>16</v>
      </c>
      <c r="F35" s="11">
        <v>236</v>
      </c>
      <c r="G35" s="11">
        <v>4880</v>
      </c>
      <c r="H35" s="11">
        <v>3537</v>
      </c>
      <c r="I35" s="11">
        <v>978</v>
      </c>
      <c r="J35" s="11">
        <v>1714</v>
      </c>
      <c r="K35" s="13">
        <v>57.06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x14ac:dyDescent="0.3">
      <c r="A36" s="67">
        <v>33</v>
      </c>
      <c r="B36" s="11" t="str">
        <v>#QCCVRLPGL</v>
      </c>
      <c r="C36" s="11" t="str">
        <v>♥️ACE♥️</v>
      </c>
      <c r="D36" s="11" t="str">
        <v>member</v>
      </c>
      <c r="E36" s="11">
        <v>11</v>
      </c>
      <c r="F36" s="11">
        <v>118</v>
      </c>
      <c r="G36" s="11">
        <v>2177</v>
      </c>
      <c r="H36" s="11">
        <v>2664</v>
      </c>
      <c r="I36" s="11">
        <v>9</v>
      </c>
      <c r="J36" s="11">
        <v>601</v>
      </c>
      <c r="K36" s="13">
        <v>1.5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x14ac:dyDescent="0.3">
      <c r="A37" s="67">
        <v>0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3">
        <v>0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x14ac:dyDescent="0.3">
      <c r="A38" s="67">
        <v>0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3">
        <v>0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x14ac:dyDescent="0.3">
      <c r="A39" s="67">
        <v>0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3">
        <v>0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x14ac:dyDescent="0.3">
      <c r="A40" s="67">
        <v>0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3">
        <v>0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x14ac:dyDescent="0.3">
      <c r="A41" s="68"/>
      <c r="B41" s="10"/>
      <c r="C41" s="10"/>
      <c r="D41" s="10"/>
      <c r="E41" s="10"/>
      <c r="F41" s="10"/>
      <c r="G41" s="10"/>
      <c r="H41" s="10"/>
      <c r="I41" s="10"/>
      <c r="J41" s="10"/>
      <c r="K41" s="13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x14ac:dyDescent="0.3">
      <c r="A42" s="68"/>
      <c r="B42" s="10"/>
      <c r="C42" s="10"/>
      <c r="D42" s="10"/>
      <c r="E42" s="10"/>
      <c r="F42" s="10"/>
      <c r="G42" s="10"/>
      <c r="H42" s="10"/>
      <c r="I42" s="10"/>
      <c r="J42" s="10"/>
      <c r="K42" s="13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x14ac:dyDescent="0.3">
      <c r="A43" s="68"/>
      <c r="B43" s="10"/>
      <c r="C43" s="10"/>
      <c r="D43" s="10"/>
      <c r="E43" s="10"/>
      <c r="F43" s="10"/>
      <c r="G43" s="10"/>
      <c r="H43" s="10"/>
      <c r="I43" s="10"/>
      <c r="J43" s="10"/>
      <c r="K43" s="13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x14ac:dyDescent="0.3">
      <c r="A44" s="68"/>
      <c r="B44" s="10"/>
      <c r="C44" s="10"/>
      <c r="D44" s="10"/>
      <c r="E44" s="10"/>
      <c r="F44" s="10"/>
      <c r="G44" s="10"/>
      <c r="H44" s="10"/>
      <c r="I44" s="10"/>
      <c r="J44" s="10"/>
      <c r="K44" s="13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x14ac:dyDescent="0.3">
      <c r="A45" s="68"/>
      <c r="B45" s="10"/>
      <c r="C45" s="10"/>
      <c r="D45" s="10"/>
      <c r="E45" s="10"/>
      <c r="F45" s="10"/>
      <c r="G45" s="10"/>
      <c r="H45" s="10"/>
      <c r="I45" s="10"/>
      <c r="J45" s="10"/>
      <c r="K45" s="13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x14ac:dyDescent="0.3">
      <c r="A46" s="68"/>
      <c r="B46" s="10"/>
      <c r="C46" s="10"/>
      <c r="D46" s="10"/>
      <c r="E46" s="10"/>
      <c r="F46" s="10"/>
      <c r="G46" s="10"/>
      <c r="H46" s="10"/>
      <c r="I46" s="10"/>
      <c r="J46" s="10"/>
      <c r="K46" s="13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x14ac:dyDescent="0.3">
      <c r="A47" s="68"/>
      <c r="B47" s="10"/>
      <c r="C47" s="10"/>
      <c r="D47" s="10"/>
      <c r="E47" s="10"/>
      <c r="F47" s="10"/>
      <c r="G47" s="10"/>
      <c r="H47" s="10"/>
      <c r="I47" s="10"/>
      <c r="J47" s="10"/>
      <c r="K47" s="13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x14ac:dyDescent="0.3">
      <c r="A48" s="68"/>
      <c r="B48" s="10"/>
      <c r="C48" s="10"/>
      <c r="D48" s="10"/>
      <c r="E48" s="10"/>
      <c r="F48" s="10"/>
      <c r="G48" s="10"/>
      <c r="H48" s="10"/>
      <c r="I48" s="10"/>
      <c r="J48" s="10"/>
      <c r="K48" s="13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x14ac:dyDescent="0.3">
      <c r="A49" s="68"/>
      <c r="B49" s="10"/>
      <c r="C49" s="10"/>
      <c r="D49" s="10"/>
      <c r="E49" s="10"/>
      <c r="F49" s="10"/>
      <c r="G49" s="10"/>
      <c r="H49" s="10"/>
      <c r="I49" s="10"/>
      <c r="J49" s="10"/>
      <c r="K49" s="13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x14ac:dyDescent="0.3">
      <c r="A50" s="68"/>
      <c r="B50" s="10"/>
      <c r="C50" s="10"/>
      <c r="D50" s="10"/>
      <c r="E50" s="10"/>
      <c r="F50" s="10"/>
      <c r="G50" s="10"/>
      <c r="H50" s="10"/>
      <c r="I50" s="10"/>
      <c r="J50" s="10"/>
      <c r="K50" s="13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x14ac:dyDescent="0.3">
      <c r="A51" s="68"/>
      <c r="B51" s="10"/>
      <c r="C51" s="10"/>
      <c r="D51" s="10"/>
      <c r="E51" s="10"/>
      <c r="F51" s="10"/>
      <c r="G51" s="10"/>
      <c r="H51" s="10"/>
      <c r="I51" s="10"/>
      <c r="J51" s="10"/>
      <c r="K51" s="13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x14ac:dyDescent="0.3">
      <c r="A52" s="69"/>
      <c r="B52" s="9"/>
      <c r="C52" s="9"/>
      <c r="D52" s="9"/>
      <c r="E52" s="9"/>
      <c r="F52" s="9"/>
      <c r="G52" s="9"/>
      <c r="H52" s="9"/>
      <c r="I52" s="9"/>
      <c r="J52" s="9"/>
      <c r="K52" s="14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x14ac:dyDescent="0.3">
      <c r="A53" s="69"/>
      <c r="B53" s="9"/>
      <c r="C53" s="9"/>
      <c r="D53" s="9"/>
      <c r="E53" s="9"/>
      <c r="F53" s="9"/>
      <c r="G53" s="9"/>
      <c r="H53" s="9"/>
      <c r="I53" s="9"/>
      <c r="J53" s="9"/>
      <c r="K53" s="14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x14ac:dyDescent="0.3">
      <c r="A54" s="69"/>
      <c r="B54" s="9"/>
      <c r="C54" s="9"/>
      <c r="D54" s="9"/>
      <c r="E54" s="9"/>
      <c r="F54" s="9"/>
      <c r="G54" s="9"/>
      <c r="H54" s="9"/>
      <c r="I54" s="9"/>
      <c r="J54" s="9"/>
      <c r="K54" s="14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x14ac:dyDescent="0.3">
      <c r="A55" s="69"/>
      <c r="B55" s="9"/>
      <c r="C55" s="9"/>
      <c r="D55" s="9"/>
      <c r="E55" s="9"/>
      <c r="F55" s="9"/>
      <c r="G55" s="9"/>
      <c r="H55" s="9"/>
      <c r="I55" s="9"/>
      <c r="J55" s="9"/>
      <c r="K55" s="14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</sheetData>
  <conditionalFormatting sqref="K1:K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ntainsText" dxfId="46" priority="1" stopIfTrue="1" operator="containsText" text="member">
      <formula>NOT(ISERROR(SEARCH("member",D1)))</formula>
    </cfRule>
    <cfRule type="containsText" dxfId="45" priority="2" stopIfTrue="1" operator="containsText" text="elder">
      <formula>NOT(ISERROR(SEARCH("elder",D1)))</formula>
    </cfRule>
    <cfRule type="containsText" dxfId="44" priority="3" stopIfTrue="1" operator="containsText" text="coLeader">
      <formula>NOT(ISERROR(SEARCH("coLeader",D1)))</formula>
    </cfRule>
    <cfRule type="beginsWith" dxfId="43" priority="4" stopIfTrue="1" operator="beginsWith" text="leader">
      <formula>LEFT(D1,LEN("leader"))="leader"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388B-C880-4596-A324-FA8D23CCFF61}">
  <sheetPr codeName="Sheet4">
    <tabColor rgb="FF135D66"/>
  </sheetPr>
  <dimension ref="A1:CN51"/>
  <sheetViews>
    <sheetView showGridLines="0" zoomScale="85" zoomScaleNormal="85" workbookViewId="0">
      <pane xSplit="5" topLeftCell="V1" activePane="topRight" state="frozen"/>
      <selection pane="topRight"/>
    </sheetView>
  </sheetViews>
  <sheetFormatPr defaultRowHeight="14.4" x14ac:dyDescent="0.3"/>
  <cols>
    <col min="1" max="1" width="12.88671875" bestFit="1" customWidth="1"/>
    <col min="2" max="2" width="24.77734375" bestFit="1" customWidth="1"/>
    <col min="3" max="3" width="9.77734375" bestFit="1" customWidth="1"/>
    <col min="4" max="4" width="11.44140625" bestFit="1" customWidth="1"/>
    <col min="5" max="5" width="6.5546875" style="26" bestFit="1" customWidth="1"/>
    <col min="6" max="6" width="16.44140625" bestFit="1" customWidth="1"/>
    <col min="7" max="7" width="12.6640625" bestFit="1" customWidth="1"/>
    <col min="8" max="8" width="16.5546875" bestFit="1" customWidth="1"/>
    <col min="9" max="9" width="23.88671875" bestFit="1" customWidth="1"/>
    <col min="10" max="10" width="21.77734375" bestFit="1" customWidth="1"/>
    <col min="11" max="11" width="23.88671875" bestFit="1" customWidth="1"/>
    <col min="12" max="12" width="21.77734375" bestFit="1" customWidth="1"/>
    <col min="13" max="13" width="23.88671875" bestFit="1" customWidth="1"/>
    <col min="14" max="14" width="21.77734375" bestFit="1" customWidth="1"/>
    <col min="15" max="15" width="23.88671875" bestFit="1" customWidth="1"/>
    <col min="16" max="16" width="21.77734375" bestFit="1" customWidth="1"/>
    <col min="17" max="17" width="23.88671875" bestFit="1" customWidth="1"/>
    <col min="18" max="18" width="21.77734375" bestFit="1" customWidth="1"/>
    <col min="19" max="19" width="23.88671875" bestFit="1" customWidth="1"/>
    <col min="20" max="20" width="21.77734375" bestFit="1" customWidth="1"/>
    <col min="21" max="21" width="23.88671875" bestFit="1" customWidth="1"/>
    <col min="22" max="22" width="21.77734375" bestFit="1" customWidth="1"/>
    <col min="23" max="23" width="23.88671875" bestFit="1" customWidth="1"/>
    <col min="24" max="24" width="21.77734375" bestFit="1" customWidth="1"/>
    <col min="25" max="25" width="23.88671875" bestFit="1" customWidth="1"/>
    <col min="26" max="26" width="21.77734375" bestFit="1" customWidth="1"/>
    <col min="27" max="27" width="23.88671875" bestFit="1" customWidth="1"/>
    <col min="28" max="28" width="21.77734375" bestFit="1" customWidth="1"/>
    <col min="29" max="29" width="23.88671875" bestFit="1" customWidth="1"/>
    <col min="30" max="30" width="21.77734375" bestFit="1" customWidth="1"/>
    <col min="31" max="31" width="23.88671875" bestFit="1" customWidth="1"/>
    <col min="32" max="32" width="21.77734375" bestFit="1" customWidth="1"/>
    <col min="33" max="33" width="23.88671875" bestFit="1" customWidth="1"/>
    <col min="34" max="34" width="21.77734375" bestFit="1" customWidth="1"/>
    <col min="35" max="35" width="23.88671875" bestFit="1" customWidth="1"/>
    <col min="36" max="36" width="21.77734375" bestFit="1" customWidth="1"/>
    <col min="37" max="37" width="23.88671875" bestFit="1" customWidth="1"/>
    <col min="38" max="38" width="21.77734375" bestFit="1" customWidth="1"/>
    <col min="39" max="39" width="23.88671875" bestFit="1" customWidth="1"/>
    <col min="40" max="40" width="21.77734375" bestFit="1" customWidth="1"/>
    <col min="41" max="41" width="23.88671875" bestFit="1" customWidth="1"/>
    <col min="42" max="42" width="21.77734375" bestFit="1" customWidth="1"/>
    <col min="43" max="43" width="23.88671875" bestFit="1" customWidth="1"/>
    <col min="44" max="44" width="21.77734375" bestFit="1" customWidth="1"/>
    <col min="45" max="45" width="23.88671875" bestFit="1" customWidth="1"/>
    <col min="46" max="46" width="21.77734375" bestFit="1" customWidth="1"/>
    <col min="47" max="47" width="23.88671875" bestFit="1" customWidth="1"/>
    <col min="48" max="48" width="21.77734375" bestFit="1" customWidth="1"/>
    <col min="49" max="49" width="23.88671875" bestFit="1" customWidth="1"/>
    <col min="50" max="50" width="21.77734375" bestFit="1" customWidth="1"/>
    <col min="51" max="51" width="23.88671875" bestFit="1" customWidth="1"/>
    <col min="52" max="52" width="21.77734375" bestFit="1" customWidth="1"/>
    <col min="53" max="53" width="23.88671875" bestFit="1" customWidth="1"/>
    <col min="54" max="54" width="21.77734375" bestFit="1" customWidth="1"/>
    <col min="55" max="55" width="23.88671875" bestFit="1" customWidth="1"/>
    <col min="56" max="56" width="21.77734375" bestFit="1" customWidth="1"/>
    <col min="57" max="57" width="23.88671875" bestFit="1" customWidth="1"/>
    <col min="58" max="58" width="21.77734375" bestFit="1" customWidth="1"/>
    <col min="59" max="59" width="23.88671875" bestFit="1" customWidth="1"/>
    <col min="60" max="60" width="21.77734375" bestFit="1" customWidth="1"/>
    <col min="61" max="61" width="23.88671875" bestFit="1" customWidth="1"/>
    <col min="62" max="62" width="21.77734375" bestFit="1" customWidth="1"/>
    <col min="63" max="63" width="23.88671875" bestFit="1" customWidth="1"/>
    <col min="64" max="64" width="21.77734375" bestFit="1" customWidth="1"/>
    <col min="65" max="92" width="2" bestFit="1" customWidth="1"/>
  </cols>
  <sheetData>
    <row r="1" spans="1:92" s="33" customFormat="1" x14ac:dyDescent="0.3">
      <c r="A1" s="43" t="str" cm="1">
        <f t="array" ref="A1:B51">[3]Sheet1!$A$1:$B$51</f>
        <v>Tag</v>
      </c>
      <c r="B1" s="43" t="str">
        <v>Name</v>
      </c>
      <c r="C1" s="41" t="s">
        <v>50</v>
      </c>
      <c r="D1" s="34" t="s">
        <v>51</v>
      </c>
      <c r="E1" s="35" t="s">
        <v>52</v>
      </c>
      <c r="F1" s="36" t="s">
        <v>53</v>
      </c>
      <c r="G1" s="37" t="s">
        <v>54</v>
      </c>
      <c r="H1" s="38" t="s">
        <v>55</v>
      </c>
      <c r="I1" s="39" t="str" cm="1">
        <f t="array" ref="I1:CN51">IF([3]Sheet1!$C$1:$CH$51="", "", [3]Sheet1!$C$1:$CH$51)</f>
        <v>2024-07-09 Attack 1 Stars</v>
      </c>
      <c r="J1" s="40" t="str">
        <v>2024-07-09 Attack 1 DP</v>
      </c>
      <c r="K1" s="40" t="str">
        <v>2024-07-09 Attack 2 Stars</v>
      </c>
      <c r="L1" s="40" t="str">
        <v>2024-07-09 Attack 2 DP</v>
      </c>
      <c r="M1" s="40" t="str">
        <v>2024-07-11 Attack 1 Stars</v>
      </c>
      <c r="N1" s="40" t="str">
        <v>2024-07-11 Attack 1 DP</v>
      </c>
      <c r="O1" s="40" t="str">
        <v>2024-07-11 Attack 2 Stars</v>
      </c>
      <c r="P1" s="40" t="str">
        <v>2024-07-11 Attack 2 DP</v>
      </c>
      <c r="Q1" s="40" t="str">
        <v>2024-07-13 Attack 1 Stars</v>
      </c>
      <c r="R1" s="40" t="str">
        <v>2024-07-13 Attack 1 DP</v>
      </c>
      <c r="S1" s="40" t="str">
        <v>2024-07-13 Attack 2 Stars</v>
      </c>
      <c r="T1" s="40" t="str">
        <v>2024-07-13 Attack 2 DP</v>
      </c>
      <c r="U1" s="40" t="str">
        <v>2024-07-15 Attack 1 Stars</v>
      </c>
      <c r="V1" s="40" t="str">
        <v>2024-07-15 Attack 1 DP</v>
      </c>
      <c r="W1" s="40" t="str">
        <v>2024-07-15 Attack 2 Stars</v>
      </c>
      <c r="X1" s="40" t="str">
        <v>2024-07-15 Attack 2 DP</v>
      </c>
      <c r="Y1" s="40" t="str">
        <v>2024-07-17 Attack 1 Stars</v>
      </c>
      <c r="Z1" s="40" t="str">
        <v>2024-07-17 Attack 1 DP</v>
      </c>
      <c r="AA1" s="40" t="str">
        <v>2024-07-17 Attack 2 Stars</v>
      </c>
      <c r="AB1" s="40" t="str">
        <v>2024-07-17 Attack 2 DP</v>
      </c>
      <c r="AC1" s="40" t="str">
        <v/>
      </c>
      <c r="AD1" s="40" t="str">
        <v/>
      </c>
      <c r="AE1" s="40" t="str">
        <v/>
      </c>
      <c r="AF1" s="40" t="str">
        <v/>
      </c>
      <c r="AG1" s="40" t="str">
        <v/>
      </c>
      <c r="AH1" s="40" t="str">
        <v/>
      </c>
      <c r="AI1" s="40" t="str">
        <v/>
      </c>
      <c r="AJ1" s="40" t="str">
        <v/>
      </c>
      <c r="AK1" s="40" t="str">
        <v/>
      </c>
      <c r="AL1" s="40" t="str">
        <v/>
      </c>
      <c r="AM1" s="40" t="str">
        <v/>
      </c>
      <c r="AN1" s="40" t="str">
        <v/>
      </c>
      <c r="AO1" s="40" t="str">
        <v/>
      </c>
      <c r="AP1" s="40" t="str">
        <v/>
      </c>
      <c r="AQ1" s="40" t="str">
        <v/>
      </c>
      <c r="AR1" s="40" t="str">
        <v/>
      </c>
      <c r="AS1" s="40" t="str">
        <v/>
      </c>
      <c r="AT1" s="40" t="str">
        <v/>
      </c>
      <c r="AU1" s="40" t="str">
        <v/>
      </c>
      <c r="AV1" s="40" t="str">
        <v/>
      </c>
      <c r="AW1" s="40" t="str">
        <v/>
      </c>
      <c r="AX1" s="40" t="str">
        <v/>
      </c>
      <c r="AY1" s="40" t="str">
        <v/>
      </c>
      <c r="AZ1" s="40" t="str">
        <v/>
      </c>
      <c r="BA1" s="40" t="str">
        <v/>
      </c>
      <c r="BB1" s="40" t="str">
        <v/>
      </c>
      <c r="BC1" s="40" t="str">
        <v/>
      </c>
      <c r="BD1" s="40" t="str">
        <v/>
      </c>
      <c r="BE1" s="40" t="str">
        <v/>
      </c>
      <c r="BF1" s="40" t="str">
        <v/>
      </c>
      <c r="BG1" s="40" t="str">
        <v/>
      </c>
      <c r="BH1" s="40" t="str">
        <v/>
      </c>
      <c r="BI1" s="40" t="str">
        <v/>
      </c>
      <c r="BJ1" s="40" t="str">
        <v/>
      </c>
      <c r="BK1" s="40" t="str">
        <v/>
      </c>
      <c r="BL1" s="40" t="str">
        <v/>
      </c>
      <c r="BM1" s="40" t="str">
        <v/>
      </c>
      <c r="BN1" s="40" t="str">
        <v/>
      </c>
      <c r="BO1" s="40" t="str">
        <v/>
      </c>
      <c r="BP1" s="40" t="str">
        <v/>
      </c>
      <c r="BQ1" s="40" t="str">
        <v/>
      </c>
      <c r="BR1" s="40" t="str">
        <v/>
      </c>
      <c r="BS1" s="40" t="str">
        <v/>
      </c>
      <c r="BT1" s="40" t="str">
        <v/>
      </c>
      <c r="BU1" s="40" t="str">
        <v/>
      </c>
      <c r="BV1" s="40" t="str">
        <v/>
      </c>
      <c r="BW1" s="40" t="str">
        <v/>
      </c>
      <c r="BX1" s="40" t="str">
        <v/>
      </c>
      <c r="BY1" s="40" t="str">
        <v/>
      </c>
      <c r="BZ1" s="40" t="str">
        <v/>
      </c>
      <c r="CA1" s="40" t="str">
        <v/>
      </c>
      <c r="CB1" s="40" t="str">
        <v/>
      </c>
      <c r="CC1" s="40" t="str">
        <v/>
      </c>
      <c r="CD1" s="40" t="str">
        <v/>
      </c>
      <c r="CE1" s="40" t="str">
        <v/>
      </c>
      <c r="CF1" s="40" t="str">
        <v/>
      </c>
      <c r="CG1" s="40" t="str">
        <v/>
      </c>
      <c r="CH1" s="40" t="str">
        <v/>
      </c>
      <c r="CI1" s="40" t="str">
        <v/>
      </c>
      <c r="CJ1" s="40" t="str">
        <v/>
      </c>
      <c r="CK1" s="40" t="str">
        <v/>
      </c>
      <c r="CL1" s="40" t="str">
        <v/>
      </c>
      <c r="CM1" s="40" t="str">
        <v/>
      </c>
      <c r="CN1" s="40" t="str">
        <v/>
      </c>
    </row>
    <row r="2" spans="1:92" x14ac:dyDescent="0.3">
      <c r="A2" s="27" t="str">
        <v>#98GLVQRLP</v>
      </c>
      <c r="B2" s="27" t="str">
        <v>#Ironman-3™</v>
      </c>
      <c r="C2" s="42"/>
      <c r="D2" s="27" t="str">
        <f>IF($A2="", "", _xlfn.IFNA(VLOOKUP($A2, PlayersData!$B$1:$K$51, 3,0), ""))</f>
        <v>member</v>
      </c>
      <c r="E2" s="27" t="str">
        <f>IF(OR(A2="", A2= 0), "", IF(ISERROR(VLOOKUP(A2, PlayersData!B:B, 1, FALSE)), "Left", "Active"))</f>
        <v>Active</v>
      </c>
      <c r="F2" s="28">
        <f>SUM(--(I2&lt;&gt;""), --(M2&lt;&gt;""), --(Q2&lt;&gt;""), --(U2&lt;&gt;""), --(Y2&lt;&gt;""), --(AC2&lt;&gt;""), --(AG2&lt;&gt;""), --(AK2&lt;&gt;""), --(AO2&lt;&gt;""), --(AS2&lt;&gt;""), --(AW2&lt;&gt;""))</f>
        <v>3</v>
      </c>
      <c r="G2" s="29" cm="1">
        <f t="array" ref="G2">SUMPRODUCT(--(ISNUMBER(_xlfn._xlws.FILTER(J2:AX2, MOD(COLUMN(J2:AX2)-COLUMN(J2), 2)=0))), --(_xlfn._xlws.FILTER(J2:AX2, MOD(COLUMN(J2:AX2)-COLUMN(J2), 2)=0) &gt; 0))</f>
        <v>4</v>
      </c>
      <c r="H2" s="30">
        <f>SUM(I2, K2, M2, O2, Q2, S2, U2, W2, Y2, AA2, AC2, AE2, AG2, AI2, AK2, AM2, AO2, AQ2, AS2, AU2, AW2, AY2, BA2, BC2, BE2, BG2, BI2, BK2)</f>
        <v>11</v>
      </c>
      <c r="I2" s="31">
        <v>3</v>
      </c>
      <c r="J2" s="32">
        <v>100</v>
      </c>
      <c r="K2" s="32">
        <v>3</v>
      </c>
      <c r="L2" s="32">
        <v>100</v>
      </c>
      <c r="M2" s="32" t="str">
        <v/>
      </c>
      <c r="N2" s="32" t="str">
        <v/>
      </c>
      <c r="O2" s="32" t="str">
        <v/>
      </c>
      <c r="P2" s="32" t="str">
        <v/>
      </c>
      <c r="Q2" s="32" t="str">
        <v/>
      </c>
      <c r="R2" s="32" t="str">
        <v/>
      </c>
      <c r="S2" s="32" t="str">
        <v/>
      </c>
      <c r="T2" s="32" t="str">
        <v/>
      </c>
      <c r="U2" s="32">
        <v>2</v>
      </c>
      <c r="V2" s="32">
        <v>95</v>
      </c>
      <c r="W2" s="32">
        <v>3</v>
      </c>
      <c r="X2" s="32">
        <v>100</v>
      </c>
      <c r="Y2" s="32">
        <v>0</v>
      </c>
      <c r="Z2" s="32">
        <v>0</v>
      </c>
      <c r="AA2" s="32">
        <v>0</v>
      </c>
      <c r="AB2" s="32">
        <v>0</v>
      </c>
      <c r="AC2" s="32" t="str">
        <v/>
      </c>
      <c r="AD2" s="32" t="str">
        <v/>
      </c>
      <c r="AE2" s="32" t="str">
        <v/>
      </c>
      <c r="AF2" s="32" t="str">
        <v/>
      </c>
      <c r="AG2" s="32" t="str">
        <v/>
      </c>
      <c r="AH2" s="32" t="str">
        <v/>
      </c>
      <c r="AI2" s="32" t="str">
        <v/>
      </c>
      <c r="AJ2" s="32" t="str">
        <v/>
      </c>
      <c r="AK2" s="32" t="str">
        <v/>
      </c>
      <c r="AL2" s="32" t="str">
        <v/>
      </c>
      <c r="AM2" s="32" t="str">
        <v/>
      </c>
      <c r="AN2" s="32" t="str">
        <v/>
      </c>
      <c r="AO2" s="32" t="str">
        <v/>
      </c>
      <c r="AP2" s="32" t="str">
        <v/>
      </c>
      <c r="AQ2" s="32" t="str">
        <v/>
      </c>
      <c r="AR2" s="32" t="str">
        <v/>
      </c>
      <c r="AS2" s="32" t="str">
        <v/>
      </c>
      <c r="AT2" s="32" t="str">
        <v/>
      </c>
      <c r="AU2" s="32" t="str">
        <v/>
      </c>
      <c r="AV2" s="32" t="str">
        <v/>
      </c>
      <c r="AW2" s="32" t="str">
        <v/>
      </c>
      <c r="AX2" s="32" t="str">
        <v/>
      </c>
      <c r="AY2" s="32" t="str">
        <v/>
      </c>
      <c r="AZ2" s="32" t="str">
        <v/>
      </c>
      <c r="BA2" s="32" t="str">
        <v/>
      </c>
      <c r="BB2" s="32" t="str">
        <v/>
      </c>
      <c r="BC2" s="32" t="str">
        <v/>
      </c>
      <c r="BD2" s="32" t="str">
        <v/>
      </c>
      <c r="BE2" s="32" t="str">
        <v/>
      </c>
      <c r="BF2" s="32" t="str">
        <v/>
      </c>
      <c r="BG2" s="32" t="str">
        <v/>
      </c>
      <c r="BH2" s="32" t="str">
        <v/>
      </c>
      <c r="BI2" s="32" t="str">
        <v/>
      </c>
      <c r="BJ2" s="32" t="str">
        <v/>
      </c>
      <c r="BK2" s="32" t="str">
        <v/>
      </c>
      <c r="BL2" s="32" t="str">
        <v/>
      </c>
      <c r="BM2" s="32" t="str">
        <v/>
      </c>
      <c r="BN2" s="32" t="str">
        <v/>
      </c>
      <c r="BO2" s="32" t="str">
        <v/>
      </c>
      <c r="BP2" s="32" t="str">
        <v/>
      </c>
      <c r="BQ2" s="32" t="str">
        <v/>
      </c>
      <c r="BR2" s="32" t="str">
        <v/>
      </c>
      <c r="BS2" s="32" t="str">
        <v/>
      </c>
      <c r="BT2" s="32" t="str">
        <v/>
      </c>
      <c r="BU2" s="32" t="str">
        <v/>
      </c>
      <c r="BV2" s="32" t="str">
        <v/>
      </c>
      <c r="BW2" s="32" t="str">
        <v/>
      </c>
      <c r="BX2" s="32" t="str">
        <v/>
      </c>
      <c r="BY2" s="32" t="str">
        <v/>
      </c>
      <c r="BZ2" s="32" t="str">
        <v/>
      </c>
      <c r="CA2" s="32" t="str">
        <v/>
      </c>
      <c r="CB2" s="32" t="str">
        <v/>
      </c>
      <c r="CC2" s="32" t="str">
        <v/>
      </c>
      <c r="CD2" s="32" t="str">
        <v/>
      </c>
      <c r="CE2" s="32" t="str">
        <v/>
      </c>
      <c r="CF2" s="32" t="str">
        <v/>
      </c>
      <c r="CG2" s="32" t="str">
        <v/>
      </c>
      <c r="CH2" s="32" t="str">
        <v/>
      </c>
      <c r="CI2" s="32" t="str">
        <v/>
      </c>
      <c r="CJ2" s="32" t="str">
        <v/>
      </c>
      <c r="CK2" s="32" t="str">
        <v/>
      </c>
      <c r="CL2" s="32" t="str">
        <v/>
      </c>
      <c r="CM2" s="32" t="str">
        <v/>
      </c>
      <c r="CN2" s="32" t="str">
        <v/>
      </c>
    </row>
    <row r="3" spans="1:92" x14ac:dyDescent="0.3">
      <c r="A3" s="27" t="str">
        <v>#8Q20CJPRR</v>
      </c>
      <c r="B3" s="27" t="str">
        <v>ALOK</v>
      </c>
      <c r="C3" s="42">
        <f>IF($A3="", "", _xlfn.IFNA(VLOOKUP($A3, PlayersData!$B$1:$K$51, 4,0), ""))</f>
        <v>16</v>
      </c>
      <c r="D3" s="27" t="str">
        <f>IF($A3="", "", _xlfn.IFNA(VLOOKUP($A3, PlayersData!$B$1:$K$51, 3,0), ""))</f>
        <v>elder</v>
      </c>
      <c r="E3" s="27" t="str">
        <f>IF(OR(A3="", A3= 0), "", IF(ISERROR(VLOOKUP(A3, PlayersData!B:B, 1, FALSE)), "Left", "Active"))</f>
        <v>Active</v>
      </c>
      <c r="F3" s="28">
        <f t="shared" ref="F3:F51" si="0">SUM(--(I3&lt;&gt;""), --(M3&lt;&gt;""), --(Q3&lt;&gt;""), --(U3&lt;&gt;""), --(Y3&lt;&gt;""), --(AC3&lt;&gt;""), --(AG3&lt;&gt;""), --(AK3&lt;&gt;""), --(AO3&lt;&gt;""), --(AS3&lt;&gt;""), --(AW3&lt;&gt;""))</f>
        <v>1</v>
      </c>
      <c r="G3" s="29" cm="1">
        <f t="array" ref="G3">SUMPRODUCT(--(ISNUMBER(_xlfn._xlws.FILTER(J3:AX3, MOD(COLUMN(J3:AX3)-COLUMN(J3), 2)=0))), --(_xlfn._xlws.FILTER(J3:AX3, MOD(COLUMN(J3:AX3)-COLUMN(J3), 2)=0) &gt; 0))</f>
        <v>0</v>
      </c>
      <c r="H3" s="30">
        <f t="shared" ref="H3:H51" si="1">SUM(I3, K3, M3, O3, Q3, S3, U3, W3, Y3, AA3, AC3, AE3, AG3, AI3, AK3, AM3, AO3, AQ3, AS3, AU3, AW3, AY3, BA3, BC3, BE3, BG3, BI3, BK3)</f>
        <v>0</v>
      </c>
      <c r="I3" s="31" t="str">
        <v/>
      </c>
      <c r="J3" s="32" t="str">
        <v/>
      </c>
      <c r="K3" s="32" t="str">
        <v/>
      </c>
      <c r="L3" s="32" t="str">
        <v/>
      </c>
      <c r="M3" s="32" t="str">
        <v/>
      </c>
      <c r="N3" s="32" t="str">
        <v/>
      </c>
      <c r="O3" s="32" t="str">
        <v/>
      </c>
      <c r="P3" s="32" t="str">
        <v/>
      </c>
      <c r="Q3" s="32">
        <v>0</v>
      </c>
      <c r="R3" s="32">
        <v>0</v>
      </c>
      <c r="S3" s="32">
        <v>0</v>
      </c>
      <c r="T3" s="32">
        <v>0</v>
      </c>
      <c r="U3" s="32" t="str">
        <v/>
      </c>
      <c r="V3" s="32" t="str">
        <v/>
      </c>
      <c r="W3" s="32" t="str">
        <v/>
      </c>
      <c r="X3" s="32" t="str">
        <v/>
      </c>
      <c r="Y3" s="32" t="str">
        <v/>
      </c>
      <c r="Z3" s="32" t="str">
        <v/>
      </c>
      <c r="AA3" s="32" t="str">
        <v/>
      </c>
      <c r="AB3" s="32" t="str">
        <v/>
      </c>
      <c r="AC3" s="32" t="str">
        <v/>
      </c>
      <c r="AD3" s="32" t="str">
        <v/>
      </c>
      <c r="AE3" s="32" t="str">
        <v/>
      </c>
      <c r="AF3" s="32" t="str">
        <v/>
      </c>
      <c r="AG3" s="32" t="str">
        <v/>
      </c>
      <c r="AH3" s="32" t="str">
        <v/>
      </c>
      <c r="AI3" s="32" t="str">
        <v/>
      </c>
      <c r="AJ3" s="32" t="str">
        <v/>
      </c>
      <c r="AK3" s="32" t="str">
        <v/>
      </c>
      <c r="AL3" s="32" t="str">
        <v/>
      </c>
      <c r="AM3" s="32" t="str">
        <v/>
      </c>
      <c r="AN3" s="32" t="str">
        <v/>
      </c>
      <c r="AO3" s="32" t="str">
        <v/>
      </c>
      <c r="AP3" s="32" t="str">
        <v/>
      </c>
      <c r="AQ3" s="32" t="str">
        <v/>
      </c>
      <c r="AR3" s="32" t="str">
        <v/>
      </c>
      <c r="AS3" s="32" t="str">
        <v/>
      </c>
      <c r="AT3" s="32" t="str">
        <v/>
      </c>
      <c r="AU3" s="32" t="str">
        <v/>
      </c>
      <c r="AV3" s="32" t="str">
        <v/>
      </c>
      <c r="AW3" s="32" t="str">
        <v/>
      </c>
      <c r="AX3" s="32" t="str">
        <v/>
      </c>
      <c r="AY3" s="32" t="str">
        <v/>
      </c>
      <c r="AZ3" s="32" t="str">
        <v/>
      </c>
      <c r="BA3" s="32" t="str">
        <v/>
      </c>
      <c r="BB3" s="32" t="str">
        <v/>
      </c>
      <c r="BC3" s="32" t="str">
        <v/>
      </c>
      <c r="BD3" s="32" t="str">
        <v/>
      </c>
      <c r="BE3" s="32" t="str">
        <v/>
      </c>
      <c r="BF3" s="32" t="str">
        <v/>
      </c>
      <c r="BG3" s="32" t="str">
        <v/>
      </c>
      <c r="BH3" s="32" t="str">
        <v/>
      </c>
      <c r="BI3" s="32" t="str">
        <v/>
      </c>
      <c r="BJ3" s="32" t="str">
        <v/>
      </c>
      <c r="BK3" s="32" t="str">
        <v/>
      </c>
      <c r="BL3" s="32" t="str">
        <v/>
      </c>
      <c r="BM3" s="32" t="str">
        <v/>
      </c>
      <c r="BN3" s="32" t="str">
        <v/>
      </c>
      <c r="BO3" s="32" t="str">
        <v/>
      </c>
      <c r="BP3" s="32" t="str">
        <v/>
      </c>
      <c r="BQ3" s="32" t="str">
        <v/>
      </c>
      <c r="BR3" s="32" t="str">
        <v/>
      </c>
      <c r="BS3" s="32" t="str">
        <v/>
      </c>
      <c r="BT3" s="32" t="str">
        <v/>
      </c>
      <c r="BU3" s="32" t="str">
        <v/>
      </c>
      <c r="BV3" s="32" t="str">
        <v/>
      </c>
      <c r="BW3" s="32" t="str">
        <v/>
      </c>
      <c r="BX3" s="32" t="str">
        <v/>
      </c>
      <c r="BY3" s="32" t="str">
        <v/>
      </c>
      <c r="BZ3" s="32" t="str">
        <v/>
      </c>
      <c r="CA3" s="32" t="str">
        <v/>
      </c>
      <c r="CB3" s="32" t="str">
        <v/>
      </c>
      <c r="CC3" s="32" t="str">
        <v/>
      </c>
      <c r="CD3" s="32" t="str">
        <v/>
      </c>
      <c r="CE3" s="32" t="str">
        <v/>
      </c>
      <c r="CF3" s="32" t="str">
        <v/>
      </c>
      <c r="CG3" s="32" t="str">
        <v/>
      </c>
      <c r="CH3" s="32" t="str">
        <v/>
      </c>
      <c r="CI3" s="32" t="str">
        <v/>
      </c>
      <c r="CJ3" s="32" t="str">
        <v/>
      </c>
      <c r="CK3" s="32" t="str">
        <v/>
      </c>
      <c r="CL3" s="32" t="str">
        <v/>
      </c>
      <c r="CM3" s="32" t="str">
        <v/>
      </c>
      <c r="CN3" s="32" t="str">
        <v/>
      </c>
    </row>
    <row r="4" spans="1:92" x14ac:dyDescent="0.3">
      <c r="A4" s="27" t="str">
        <v>#22QCPVUGL</v>
      </c>
      <c r="B4" s="27" t="str">
        <v>ayyoob</v>
      </c>
      <c r="C4" s="42">
        <f>IF($A4="", "", _xlfn.IFNA(VLOOKUP($A4, PlayersData!$B$1:$K$51, 4,0), ""))</f>
        <v>16</v>
      </c>
      <c r="D4" s="27" t="str">
        <f>IF($A4="", "", _xlfn.IFNA(VLOOKUP($A4, PlayersData!$B$1:$K$51, 3,0), ""))</f>
        <v>elder</v>
      </c>
      <c r="E4" s="27" t="str">
        <f>IF(OR(A4="", A4= 0), "", IF(ISERROR(VLOOKUP(A4, PlayersData!B:B, 1, FALSE)), "Left", "Active"))</f>
        <v>Active</v>
      </c>
      <c r="F4" s="28">
        <f t="shared" si="0"/>
        <v>4</v>
      </c>
      <c r="G4" s="29" cm="1">
        <f t="array" ref="G4">SUMPRODUCT(--(ISNUMBER(_xlfn._xlws.FILTER(J4:AX4, MOD(COLUMN(J4:AX4)-COLUMN(J4), 2)=0))), --(_xlfn._xlws.FILTER(J4:AX4, MOD(COLUMN(J4:AX4)-COLUMN(J4), 2)=0) &gt; 0))</f>
        <v>3</v>
      </c>
      <c r="H4" s="30">
        <f t="shared" si="1"/>
        <v>7</v>
      </c>
      <c r="I4" s="31">
        <v>0</v>
      </c>
      <c r="J4" s="32">
        <v>0</v>
      </c>
      <c r="K4" s="32">
        <v>0</v>
      </c>
      <c r="L4" s="32">
        <v>0</v>
      </c>
      <c r="M4" s="32" t="str">
        <v/>
      </c>
      <c r="N4" s="32" t="str">
        <v/>
      </c>
      <c r="O4" s="32" t="str">
        <v/>
      </c>
      <c r="P4" s="32" t="str">
        <v/>
      </c>
      <c r="Q4" s="32">
        <v>3</v>
      </c>
      <c r="R4" s="32">
        <v>100</v>
      </c>
      <c r="S4" s="32">
        <v>2</v>
      </c>
      <c r="T4" s="32">
        <v>69</v>
      </c>
      <c r="U4" s="32">
        <v>0</v>
      </c>
      <c r="V4" s="32">
        <v>0</v>
      </c>
      <c r="W4" s="32">
        <v>0</v>
      </c>
      <c r="X4" s="32">
        <v>0</v>
      </c>
      <c r="Y4" s="32">
        <v>2</v>
      </c>
      <c r="Z4" s="32">
        <v>94</v>
      </c>
      <c r="AA4" s="32">
        <v>0</v>
      </c>
      <c r="AB4" s="32">
        <v>0</v>
      </c>
      <c r="AC4" s="32" t="str">
        <v/>
      </c>
      <c r="AD4" s="32" t="str">
        <v/>
      </c>
      <c r="AE4" s="32" t="str">
        <v/>
      </c>
      <c r="AF4" s="32" t="str">
        <v/>
      </c>
      <c r="AG4" s="32" t="str">
        <v/>
      </c>
      <c r="AH4" s="32" t="str">
        <v/>
      </c>
      <c r="AI4" s="32" t="str">
        <v/>
      </c>
      <c r="AJ4" s="32" t="str">
        <v/>
      </c>
      <c r="AK4" s="32" t="str">
        <v/>
      </c>
      <c r="AL4" s="32" t="str">
        <v/>
      </c>
      <c r="AM4" s="32" t="str">
        <v/>
      </c>
      <c r="AN4" s="32" t="str">
        <v/>
      </c>
      <c r="AO4" s="32" t="str">
        <v/>
      </c>
      <c r="AP4" s="32" t="str">
        <v/>
      </c>
      <c r="AQ4" s="32" t="str">
        <v/>
      </c>
      <c r="AR4" s="32" t="str">
        <v/>
      </c>
      <c r="AS4" s="32" t="str">
        <v/>
      </c>
      <c r="AT4" s="32" t="str">
        <v/>
      </c>
      <c r="AU4" s="32" t="str">
        <v/>
      </c>
      <c r="AV4" s="32" t="str">
        <v/>
      </c>
      <c r="AW4" s="32" t="str">
        <v/>
      </c>
      <c r="AX4" s="32" t="str">
        <v/>
      </c>
      <c r="AY4" s="32" t="str">
        <v/>
      </c>
      <c r="AZ4" s="32" t="str">
        <v/>
      </c>
      <c r="BA4" s="32" t="str">
        <v/>
      </c>
      <c r="BB4" s="32" t="str">
        <v/>
      </c>
      <c r="BC4" s="32" t="str">
        <v/>
      </c>
      <c r="BD4" s="32" t="str">
        <v/>
      </c>
      <c r="BE4" s="32" t="str">
        <v/>
      </c>
      <c r="BF4" s="32" t="str">
        <v/>
      </c>
      <c r="BG4" s="32" t="str">
        <v/>
      </c>
      <c r="BH4" s="32" t="str">
        <v/>
      </c>
      <c r="BI4" s="32" t="str">
        <v/>
      </c>
      <c r="BJ4" s="32" t="str">
        <v/>
      </c>
      <c r="BK4" s="32" t="str">
        <v/>
      </c>
      <c r="BL4" s="32" t="str">
        <v/>
      </c>
      <c r="BM4" s="32" t="str">
        <v/>
      </c>
      <c r="BN4" s="32" t="str">
        <v/>
      </c>
      <c r="BO4" s="32" t="str">
        <v/>
      </c>
      <c r="BP4" s="32" t="str">
        <v/>
      </c>
      <c r="BQ4" s="32" t="str">
        <v/>
      </c>
      <c r="BR4" s="32" t="str">
        <v/>
      </c>
      <c r="BS4" s="32" t="str">
        <v/>
      </c>
      <c r="BT4" s="32" t="str">
        <v/>
      </c>
      <c r="BU4" s="32" t="str">
        <v/>
      </c>
      <c r="BV4" s="32" t="str">
        <v/>
      </c>
      <c r="BW4" s="32" t="str">
        <v/>
      </c>
      <c r="BX4" s="32" t="str">
        <v/>
      </c>
      <c r="BY4" s="32" t="str">
        <v/>
      </c>
      <c r="BZ4" s="32" t="str">
        <v/>
      </c>
      <c r="CA4" s="32" t="str">
        <v/>
      </c>
      <c r="CB4" s="32" t="str">
        <v/>
      </c>
      <c r="CC4" s="32" t="str">
        <v/>
      </c>
      <c r="CD4" s="32" t="str">
        <v/>
      </c>
      <c r="CE4" s="32" t="str">
        <v/>
      </c>
      <c r="CF4" s="32" t="str">
        <v/>
      </c>
      <c r="CG4" s="32" t="str">
        <v/>
      </c>
      <c r="CH4" s="32" t="str">
        <v/>
      </c>
      <c r="CI4" s="32" t="str">
        <v/>
      </c>
      <c r="CJ4" s="32" t="str">
        <v/>
      </c>
      <c r="CK4" s="32" t="str">
        <v/>
      </c>
      <c r="CL4" s="32" t="str">
        <v/>
      </c>
      <c r="CM4" s="32" t="str">
        <v/>
      </c>
      <c r="CN4" s="32" t="str">
        <v/>
      </c>
    </row>
    <row r="5" spans="1:92" x14ac:dyDescent="0.3">
      <c r="A5" s="27" t="str">
        <v>#9PVP0PURY</v>
      </c>
      <c r="B5" s="27" t="str">
        <v>DADDYPOOL</v>
      </c>
      <c r="C5" s="42">
        <f>IF($A5="", "", _xlfn.IFNA(VLOOKUP($A5, PlayersData!$B$1:$K$51, 4,0), ""))</f>
        <v>16</v>
      </c>
      <c r="D5" s="27" t="str">
        <f>IF($A5="", "", _xlfn.IFNA(VLOOKUP($A5, PlayersData!$B$1:$K$51, 3,0), ""))</f>
        <v>coLeader</v>
      </c>
      <c r="E5" s="27" t="str">
        <f>IF(OR(A5="", A5= 0), "", IF(ISERROR(VLOOKUP(A5, PlayersData!B:B, 1, FALSE)), "Left", "Active"))</f>
        <v>Active</v>
      </c>
      <c r="F5" s="28">
        <f t="shared" si="0"/>
        <v>5</v>
      </c>
      <c r="G5" s="29" cm="1">
        <f t="array" ref="G5">SUMPRODUCT(--(ISNUMBER(_xlfn._xlws.FILTER(J5:AX5, MOD(COLUMN(J5:AX5)-COLUMN(J5), 2)=0))), --(_xlfn._xlws.FILTER(J5:AX5, MOD(COLUMN(J5:AX5)-COLUMN(J5), 2)=0) &gt; 0))</f>
        <v>8</v>
      </c>
      <c r="H5" s="30">
        <f t="shared" si="1"/>
        <v>16</v>
      </c>
      <c r="I5" s="31">
        <v>3</v>
      </c>
      <c r="J5" s="32">
        <v>100</v>
      </c>
      <c r="K5" s="32">
        <v>3</v>
      </c>
      <c r="L5" s="32">
        <v>100</v>
      </c>
      <c r="M5" s="32">
        <v>1</v>
      </c>
      <c r="N5" s="32">
        <v>52</v>
      </c>
      <c r="O5" s="32">
        <v>1</v>
      </c>
      <c r="P5" s="32">
        <v>54</v>
      </c>
      <c r="Q5" s="32">
        <v>2</v>
      </c>
      <c r="R5" s="32">
        <v>95</v>
      </c>
      <c r="S5" s="32">
        <v>3</v>
      </c>
      <c r="T5" s="32">
        <v>100</v>
      </c>
      <c r="U5" s="32">
        <v>2</v>
      </c>
      <c r="V5" s="32">
        <v>55</v>
      </c>
      <c r="W5" s="32">
        <v>1</v>
      </c>
      <c r="X5" s="32">
        <v>6</v>
      </c>
      <c r="Y5" s="32">
        <v>0</v>
      </c>
      <c r="Z5" s="32">
        <v>0</v>
      </c>
      <c r="AA5" s="32">
        <v>0</v>
      </c>
      <c r="AB5" s="32">
        <v>0</v>
      </c>
      <c r="AC5" s="32" t="str">
        <v/>
      </c>
      <c r="AD5" s="32" t="str">
        <v/>
      </c>
      <c r="AE5" s="32" t="str">
        <v/>
      </c>
      <c r="AF5" s="32" t="str">
        <v/>
      </c>
      <c r="AG5" s="32" t="str">
        <v/>
      </c>
      <c r="AH5" s="32" t="str">
        <v/>
      </c>
      <c r="AI5" s="32" t="str">
        <v/>
      </c>
      <c r="AJ5" s="32" t="str">
        <v/>
      </c>
      <c r="AK5" s="32" t="str">
        <v/>
      </c>
      <c r="AL5" s="32" t="str">
        <v/>
      </c>
      <c r="AM5" s="32" t="str">
        <v/>
      </c>
      <c r="AN5" s="32" t="str">
        <v/>
      </c>
      <c r="AO5" s="32" t="str">
        <v/>
      </c>
      <c r="AP5" s="32" t="str">
        <v/>
      </c>
      <c r="AQ5" s="32" t="str">
        <v/>
      </c>
      <c r="AR5" s="32" t="str">
        <v/>
      </c>
      <c r="AS5" s="32" t="str">
        <v/>
      </c>
      <c r="AT5" s="32" t="str">
        <v/>
      </c>
      <c r="AU5" s="32" t="str">
        <v/>
      </c>
      <c r="AV5" s="32" t="str">
        <v/>
      </c>
      <c r="AW5" s="32" t="str">
        <v/>
      </c>
      <c r="AX5" s="32" t="str">
        <v/>
      </c>
      <c r="AY5" s="32" t="str">
        <v/>
      </c>
      <c r="AZ5" s="32" t="str">
        <v/>
      </c>
      <c r="BA5" s="32" t="str">
        <v/>
      </c>
      <c r="BB5" s="32" t="str">
        <v/>
      </c>
      <c r="BC5" s="32" t="str">
        <v/>
      </c>
      <c r="BD5" s="32" t="str">
        <v/>
      </c>
      <c r="BE5" s="32" t="str">
        <v/>
      </c>
      <c r="BF5" s="32" t="str">
        <v/>
      </c>
      <c r="BG5" s="32" t="str">
        <v/>
      </c>
      <c r="BH5" s="32" t="str">
        <v/>
      </c>
      <c r="BI5" s="32" t="str">
        <v/>
      </c>
      <c r="BJ5" s="32" t="str">
        <v/>
      </c>
      <c r="BK5" s="32" t="str">
        <v/>
      </c>
      <c r="BL5" s="32" t="str">
        <v/>
      </c>
      <c r="BM5" s="32" t="str">
        <v/>
      </c>
      <c r="BN5" s="32" t="str">
        <v/>
      </c>
      <c r="BO5" s="32" t="str">
        <v/>
      </c>
      <c r="BP5" s="32" t="str">
        <v/>
      </c>
      <c r="BQ5" s="32" t="str">
        <v/>
      </c>
      <c r="BR5" s="32" t="str">
        <v/>
      </c>
      <c r="BS5" s="32" t="str">
        <v/>
      </c>
      <c r="BT5" s="32" t="str">
        <v/>
      </c>
      <c r="BU5" s="32" t="str">
        <v/>
      </c>
      <c r="BV5" s="32" t="str">
        <v/>
      </c>
      <c r="BW5" s="32" t="str">
        <v/>
      </c>
      <c r="BX5" s="32" t="str">
        <v/>
      </c>
      <c r="BY5" s="32" t="str">
        <v/>
      </c>
      <c r="BZ5" s="32" t="str">
        <v/>
      </c>
      <c r="CA5" s="32" t="str">
        <v/>
      </c>
      <c r="CB5" s="32" t="str">
        <v/>
      </c>
      <c r="CC5" s="32" t="str">
        <v/>
      </c>
      <c r="CD5" s="32" t="str">
        <v/>
      </c>
      <c r="CE5" s="32" t="str">
        <v/>
      </c>
      <c r="CF5" s="32" t="str">
        <v/>
      </c>
      <c r="CG5" s="32" t="str">
        <v/>
      </c>
      <c r="CH5" s="32" t="str">
        <v/>
      </c>
      <c r="CI5" s="32" t="str">
        <v/>
      </c>
      <c r="CJ5" s="32" t="str">
        <v/>
      </c>
      <c r="CK5" s="32" t="str">
        <v/>
      </c>
      <c r="CL5" s="32" t="str">
        <v/>
      </c>
      <c r="CM5" s="32" t="str">
        <v/>
      </c>
      <c r="CN5" s="32" t="str">
        <v/>
      </c>
    </row>
    <row r="6" spans="1:92" x14ac:dyDescent="0.3">
      <c r="A6" s="27" t="str">
        <v>#9YVG90CUU</v>
      </c>
      <c r="B6" s="27" t="str">
        <v>Dhrxv</v>
      </c>
      <c r="C6" s="42">
        <f>IF($A6="", "", _xlfn.IFNA(VLOOKUP($A6, PlayersData!$B$1:$K$51, 4,0), ""))</f>
        <v>16</v>
      </c>
      <c r="D6" s="27" t="str">
        <f>IF($A6="", "", _xlfn.IFNA(VLOOKUP($A6, PlayersData!$B$1:$K$51, 3,0), ""))</f>
        <v>elder</v>
      </c>
      <c r="E6" s="27" t="str">
        <f>IF(OR(A6="", A6= 0), "", IF(ISERROR(VLOOKUP(A6, PlayersData!B:B, 1, FALSE)), "Left", "Active"))</f>
        <v>Active</v>
      </c>
      <c r="F6" s="28">
        <f t="shared" si="0"/>
        <v>5</v>
      </c>
      <c r="G6" s="29" cm="1">
        <f t="array" ref="G6">SUMPRODUCT(--(ISNUMBER(_xlfn._xlws.FILTER(J6:AX6, MOD(COLUMN(J6:AX6)-COLUMN(J6), 2)=0))), --(_xlfn._xlws.FILTER(J6:AX6, MOD(COLUMN(J6:AX6)-COLUMN(J6), 2)=0) &gt; 0))</f>
        <v>10</v>
      </c>
      <c r="H6" s="30">
        <f t="shared" si="1"/>
        <v>24</v>
      </c>
      <c r="I6" s="31">
        <v>3</v>
      </c>
      <c r="J6" s="32">
        <v>100</v>
      </c>
      <c r="K6" s="32">
        <v>2</v>
      </c>
      <c r="L6" s="32">
        <v>97</v>
      </c>
      <c r="M6" s="32">
        <v>3</v>
      </c>
      <c r="N6" s="32">
        <v>100</v>
      </c>
      <c r="O6" s="32">
        <v>2</v>
      </c>
      <c r="P6" s="32">
        <v>99</v>
      </c>
      <c r="Q6" s="32">
        <v>2</v>
      </c>
      <c r="R6" s="32">
        <v>95</v>
      </c>
      <c r="S6" s="32">
        <v>2</v>
      </c>
      <c r="T6" s="32">
        <v>98</v>
      </c>
      <c r="U6" s="32">
        <v>3</v>
      </c>
      <c r="V6" s="32">
        <v>100</v>
      </c>
      <c r="W6" s="32">
        <v>3</v>
      </c>
      <c r="X6" s="32">
        <v>100</v>
      </c>
      <c r="Y6" s="32">
        <v>3</v>
      </c>
      <c r="Z6" s="32">
        <v>100</v>
      </c>
      <c r="AA6" s="32">
        <v>1</v>
      </c>
      <c r="AB6" s="32">
        <v>94</v>
      </c>
      <c r="AC6" s="32" t="str">
        <v/>
      </c>
      <c r="AD6" s="32" t="str">
        <v/>
      </c>
      <c r="AE6" s="32" t="str">
        <v/>
      </c>
      <c r="AF6" s="32" t="str">
        <v/>
      </c>
      <c r="AG6" s="32" t="str">
        <v/>
      </c>
      <c r="AH6" s="32" t="str">
        <v/>
      </c>
      <c r="AI6" s="32" t="str">
        <v/>
      </c>
      <c r="AJ6" s="32" t="str">
        <v/>
      </c>
      <c r="AK6" s="32" t="str">
        <v/>
      </c>
      <c r="AL6" s="32" t="str">
        <v/>
      </c>
      <c r="AM6" s="32" t="str">
        <v/>
      </c>
      <c r="AN6" s="32" t="str">
        <v/>
      </c>
      <c r="AO6" s="32" t="str">
        <v/>
      </c>
      <c r="AP6" s="32" t="str">
        <v/>
      </c>
      <c r="AQ6" s="32" t="str">
        <v/>
      </c>
      <c r="AR6" s="32" t="str">
        <v/>
      </c>
      <c r="AS6" s="32" t="str">
        <v/>
      </c>
      <c r="AT6" s="32" t="str">
        <v/>
      </c>
      <c r="AU6" s="32" t="str">
        <v/>
      </c>
      <c r="AV6" s="32" t="str">
        <v/>
      </c>
      <c r="AW6" s="32" t="str">
        <v/>
      </c>
      <c r="AX6" s="32" t="str">
        <v/>
      </c>
      <c r="AY6" s="32" t="str">
        <v/>
      </c>
      <c r="AZ6" s="32" t="str">
        <v/>
      </c>
      <c r="BA6" s="32" t="str">
        <v/>
      </c>
      <c r="BB6" s="32" t="str">
        <v/>
      </c>
      <c r="BC6" s="32" t="str">
        <v/>
      </c>
      <c r="BD6" s="32" t="str">
        <v/>
      </c>
      <c r="BE6" s="32" t="str">
        <v/>
      </c>
      <c r="BF6" s="32" t="str">
        <v/>
      </c>
      <c r="BG6" s="32" t="str">
        <v/>
      </c>
      <c r="BH6" s="32" t="str">
        <v/>
      </c>
      <c r="BI6" s="32" t="str">
        <v/>
      </c>
      <c r="BJ6" s="32" t="str">
        <v/>
      </c>
      <c r="BK6" s="32" t="str">
        <v/>
      </c>
      <c r="BL6" s="32" t="str">
        <v/>
      </c>
      <c r="BM6" s="32" t="str">
        <v/>
      </c>
      <c r="BN6" s="32" t="str">
        <v/>
      </c>
      <c r="BO6" s="32" t="str">
        <v/>
      </c>
      <c r="BP6" s="32" t="str">
        <v/>
      </c>
      <c r="BQ6" s="32" t="str">
        <v/>
      </c>
      <c r="BR6" s="32" t="str">
        <v/>
      </c>
      <c r="BS6" s="32" t="str">
        <v/>
      </c>
      <c r="BT6" s="32" t="str">
        <v/>
      </c>
      <c r="BU6" s="32" t="str">
        <v/>
      </c>
      <c r="BV6" s="32" t="str">
        <v/>
      </c>
      <c r="BW6" s="32" t="str">
        <v/>
      </c>
      <c r="BX6" s="32" t="str">
        <v/>
      </c>
      <c r="BY6" s="32" t="str">
        <v/>
      </c>
      <c r="BZ6" s="32" t="str">
        <v/>
      </c>
      <c r="CA6" s="32" t="str">
        <v/>
      </c>
      <c r="CB6" s="32" t="str">
        <v/>
      </c>
      <c r="CC6" s="32" t="str">
        <v/>
      </c>
      <c r="CD6" s="32" t="str">
        <v/>
      </c>
      <c r="CE6" s="32" t="str">
        <v/>
      </c>
      <c r="CF6" s="32" t="str">
        <v/>
      </c>
      <c r="CG6" s="32" t="str">
        <v/>
      </c>
      <c r="CH6" s="32" t="str">
        <v/>
      </c>
      <c r="CI6" s="32" t="str">
        <v/>
      </c>
      <c r="CJ6" s="32" t="str">
        <v/>
      </c>
      <c r="CK6" s="32" t="str">
        <v/>
      </c>
      <c r="CL6" s="32" t="str">
        <v/>
      </c>
      <c r="CM6" s="32" t="str">
        <v/>
      </c>
      <c r="CN6" s="32" t="str">
        <v/>
      </c>
    </row>
    <row r="7" spans="1:92" x14ac:dyDescent="0.3">
      <c r="A7" s="27" t="str">
        <v>#LJ8J928JJ</v>
      </c>
      <c r="B7" s="27" t="str">
        <v>Dimpu</v>
      </c>
      <c r="C7" s="42">
        <f>IF($A7="", "", _xlfn.IFNA(VLOOKUP($A7, PlayersData!$B$1:$K$51, 4,0), ""))</f>
        <v>16</v>
      </c>
      <c r="D7" s="27" t="str">
        <f>IF($A7="", "", _xlfn.IFNA(VLOOKUP($A7, PlayersData!$B$1:$K$51, 3,0), ""))</f>
        <v>elder</v>
      </c>
      <c r="E7" s="27" t="str">
        <f>IF(OR(A7="", A7= 0), "", IF(ISERROR(VLOOKUP(A7, PlayersData!B:B, 1, FALSE)), "Left", "Active"))</f>
        <v>Active</v>
      </c>
      <c r="F7" s="28">
        <f t="shared" si="0"/>
        <v>4</v>
      </c>
      <c r="G7" s="29" cm="1">
        <f t="array" ref="G7">SUMPRODUCT(--(ISNUMBER(_xlfn._xlws.FILTER(J7:AX7, MOD(COLUMN(J7:AX7)-COLUMN(J7), 2)=0))), --(_xlfn._xlws.FILTER(J7:AX7, MOD(COLUMN(J7:AX7)-COLUMN(J7), 2)=0) &gt; 0))</f>
        <v>6</v>
      </c>
      <c r="H7" s="30">
        <f t="shared" si="1"/>
        <v>16</v>
      </c>
      <c r="I7" s="31">
        <v>1</v>
      </c>
      <c r="J7" s="32">
        <v>98</v>
      </c>
      <c r="K7" s="32">
        <v>3</v>
      </c>
      <c r="L7" s="32">
        <v>100</v>
      </c>
      <c r="M7" s="32">
        <v>3</v>
      </c>
      <c r="N7" s="32">
        <v>100</v>
      </c>
      <c r="O7" s="32">
        <v>3</v>
      </c>
      <c r="P7" s="32">
        <v>100</v>
      </c>
      <c r="Q7" s="32">
        <v>3</v>
      </c>
      <c r="R7" s="32">
        <v>100</v>
      </c>
      <c r="S7" s="32">
        <v>3</v>
      </c>
      <c r="T7" s="32">
        <v>100</v>
      </c>
      <c r="U7" s="32">
        <v>0</v>
      </c>
      <c r="V7" s="32">
        <v>0</v>
      </c>
      <c r="W7" s="32">
        <v>0</v>
      </c>
      <c r="X7" s="32">
        <v>0</v>
      </c>
      <c r="Y7" s="32" t="str">
        <v/>
      </c>
      <c r="Z7" s="32" t="str">
        <v/>
      </c>
      <c r="AA7" s="32" t="str">
        <v/>
      </c>
      <c r="AB7" s="32" t="str">
        <v/>
      </c>
      <c r="AC7" s="32" t="str">
        <v/>
      </c>
      <c r="AD7" s="32" t="str">
        <v/>
      </c>
      <c r="AE7" s="32" t="str">
        <v/>
      </c>
      <c r="AF7" s="32" t="str">
        <v/>
      </c>
      <c r="AG7" s="32" t="str">
        <v/>
      </c>
      <c r="AH7" s="32" t="str">
        <v/>
      </c>
      <c r="AI7" s="32" t="str">
        <v/>
      </c>
      <c r="AJ7" s="32" t="str">
        <v/>
      </c>
      <c r="AK7" s="32" t="str">
        <v/>
      </c>
      <c r="AL7" s="32" t="str">
        <v/>
      </c>
      <c r="AM7" s="32" t="str">
        <v/>
      </c>
      <c r="AN7" s="32" t="str">
        <v/>
      </c>
      <c r="AO7" s="32" t="str">
        <v/>
      </c>
      <c r="AP7" s="32" t="str">
        <v/>
      </c>
      <c r="AQ7" s="32" t="str">
        <v/>
      </c>
      <c r="AR7" s="32" t="str">
        <v/>
      </c>
      <c r="AS7" s="32" t="str">
        <v/>
      </c>
      <c r="AT7" s="32" t="str">
        <v/>
      </c>
      <c r="AU7" s="32" t="str">
        <v/>
      </c>
      <c r="AV7" s="32" t="str">
        <v/>
      </c>
      <c r="AW7" s="32" t="str">
        <v/>
      </c>
      <c r="AX7" s="32" t="str">
        <v/>
      </c>
      <c r="AY7" s="32" t="str">
        <v/>
      </c>
      <c r="AZ7" s="32" t="str">
        <v/>
      </c>
      <c r="BA7" s="32" t="str">
        <v/>
      </c>
      <c r="BB7" s="32" t="str">
        <v/>
      </c>
      <c r="BC7" s="32" t="str">
        <v/>
      </c>
      <c r="BD7" s="32" t="str">
        <v/>
      </c>
      <c r="BE7" s="32" t="str">
        <v/>
      </c>
      <c r="BF7" s="32" t="str">
        <v/>
      </c>
      <c r="BG7" s="32" t="str">
        <v/>
      </c>
      <c r="BH7" s="32" t="str">
        <v/>
      </c>
      <c r="BI7" s="32" t="str">
        <v/>
      </c>
      <c r="BJ7" s="32" t="str">
        <v/>
      </c>
      <c r="BK7" s="32" t="str">
        <v/>
      </c>
      <c r="BL7" s="32" t="str">
        <v/>
      </c>
      <c r="BM7" s="32" t="str">
        <v/>
      </c>
      <c r="BN7" s="32" t="str">
        <v/>
      </c>
      <c r="BO7" s="32" t="str">
        <v/>
      </c>
      <c r="BP7" s="32" t="str">
        <v/>
      </c>
      <c r="BQ7" s="32" t="str">
        <v/>
      </c>
      <c r="BR7" s="32" t="str">
        <v/>
      </c>
      <c r="BS7" s="32" t="str">
        <v/>
      </c>
      <c r="BT7" s="32" t="str">
        <v/>
      </c>
      <c r="BU7" s="32" t="str">
        <v/>
      </c>
      <c r="BV7" s="32" t="str">
        <v/>
      </c>
      <c r="BW7" s="32" t="str">
        <v/>
      </c>
      <c r="BX7" s="32" t="str">
        <v/>
      </c>
      <c r="BY7" s="32" t="str">
        <v/>
      </c>
      <c r="BZ7" s="32" t="str">
        <v/>
      </c>
      <c r="CA7" s="32" t="str">
        <v/>
      </c>
      <c r="CB7" s="32" t="str">
        <v/>
      </c>
      <c r="CC7" s="32" t="str">
        <v/>
      </c>
      <c r="CD7" s="32" t="str">
        <v/>
      </c>
      <c r="CE7" s="32" t="str">
        <v/>
      </c>
      <c r="CF7" s="32" t="str">
        <v/>
      </c>
      <c r="CG7" s="32" t="str">
        <v/>
      </c>
      <c r="CH7" s="32" t="str">
        <v/>
      </c>
      <c r="CI7" s="32" t="str">
        <v/>
      </c>
      <c r="CJ7" s="32" t="str">
        <v/>
      </c>
      <c r="CK7" s="32" t="str">
        <v/>
      </c>
      <c r="CL7" s="32" t="str">
        <v/>
      </c>
      <c r="CM7" s="32" t="str">
        <v/>
      </c>
      <c r="CN7" s="32" t="str">
        <v/>
      </c>
    </row>
    <row r="8" spans="1:92" x14ac:dyDescent="0.3">
      <c r="A8" s="27" t="str">
        <v>#P8GCYJ8LV</v>
      </c>
      <c r="B8" s="27" t="str">
        <v>eustass_kidd</v>
      </c>
      <c r="C8" s="42">
        <f>IF($A8="", "", _xlfn.IFNA(VLOOKUP($A8, PlayersData!$B$1:$K$51, 4,0), ""))</f>
        <v>15</v>
      </c>
      <c r="D8" s="27" t="str">
        <f>IF($A8="", "", _xlfn.IFNA(VLOOKUP($A8, PlayersData!$B$1:$K$51, 3,0), ""))</f>
        <v>member</v>
      </c>
      <c r="E8" s="27" t="str">
        <f>IF(OR(A8="", A8= 0), "", IF(ISERROR(VLOOKUP(A8, PlayersData!B:B, 1, FALSE)), "Left", "Active"))</f>
        <v>Active</v>
      </c>
      <c r="F8" s="28">
        <f t="shared" si="0"/>
        <v>4</v>
      </c>
      <c r="G8" s="29" cm="1">
        <f t="array" ref="G8">SUMPRODUCT(--(ISNUMBER(_xlfn._xlws.FILTER(J8:AX8, MOD(COLUMN(J8:AX8)-COLUMN(J8), 2)=0))), --(_xlfn._xlws.FILTER(J8:AX8, MOD(COLUMN(J8:AX8)-COLUMN(J8), 2)=0) &gt; 0))</f>
        <v>6</v>
      </c>
      <c r="H8" s="30">
        <f t="shared" si="1"/>
        <v>17</v>
      </c>
      <c r="I8" s="31">
        <v>0</v>
      </c>
      <c r="J8" s="32">
        <v>0</v>
      </c>
      <c r="K8" s="32">
        <v>0</v>
      </c>
      <c r="L8" s="32">
        <v>0</v>
      </c>
      <c r="M8" s="32" t="str">
        <v/>
      </c>
      <c r="N8" s="32" t="str">
        <v/>
      </c>
      <c r="O8" s="32" t="str">
        <v/>
      </c>
      <c r="P8" s="32" t="str">
        <v/>
      </c>
      <c r="Q8" s="32">
        <v>3</v>
      </c>
      <c r="R8" s="32">
        <v>100</v>
      </c>
      <c r="S8" s="32">
        <v>3</v>
      </c>
      <c r="T8" s="32">
        <v>100</v>
      </c>
      <c r="U8" s="32">
        <v>2</v>
      </c>
      <c r="V8" s="32">
        <v>95</v>
      </c>
      <c r="W8" s="32">
        <v>3</v>
      </c>
      <c r="X8" s="32">
        <v>100</v>
      </c>
      <c r="Y8" s="32">
        <v>3</v>
      </c>
      <c r="Z8" s="32">
        <v>100</v>
      </c>
      <c r="AA8" s="32">
        <v>3</v>
      </c>
      <c r="AB8" s="32">
        <v>100</v>
      </c>
      <c r="AC8" s="32" t="str">
        <v/>
      </c>
      <c r="AD8" s="32" t="str">
        <v/>
      </c>
      <c r="AE8" s="32" t="str">
        <v/>
      </c>
      <c r="AF8" s="32" t="str">
        <v/>
      </c>
      <c r="AG8" s="32" t="str">
        <v/>
      </c>
      <c r="AH8" s="32" t="str">
        <v/>
      </c>
      <c r="AI8" s="32" t="str">
        <v/>
      </c>
      <c r="AJ8" s="32" t="str">
        <v/>
      </c>
      <c r="AK8" s="32" t="str">
        <v/>
      </c>
      <c r="AL8" s="32" t="str">
        <v/>
      </c>
      <c r="AM8" s="32" t="str">
        <v/>
      </c>
      <c r="AN8" s="32" t="str">
        <v/>
      </c>
      <c r="AO8" s="32" t="str">
        <v/>
      </c>
      <c r="AP8" s="32" t="str">
        <v/>
      </c>
      <c r="AQ8" s="32" t="str">
        <v/>
      </c>
      <c r="AR8" s="32" t="str">
        <v/>
      </c>
      <c r="AS8" s="32" t="str">
        <v/>
      </c>
      <c r="AT8" s="32" t="str">
        <v/>
      </c>
      <c r="AU8" s="32" t="str">
        <v/>
      </c>
      <c r="AV8" s="32" t="str">
        <v/>
      </c>
      <c r="AW8" s="32" t="str">
        <v/>
      </c>
      <c r="AX8" s="32" t="str">
        <v/>
      </c>
      <c r="AY8" s="32" t="str">
        <v/>
      </c>
      <c r="AZ8" s="32" t="str">
        <v/>
      </c>
      <c r="BA8" s="32" t="str">
        <v/>
      </c>
      <c r="BB8" s="32" t="str">
        <v/>
      </c>
      <c r="BC8" s="32" t="str">
        <v/>
      </c>
      <c r="BD8" s="32" t="str">
        <v/>
      </c>
      <c r="BE8" s="32" t="str">
        <v/>
      </c>
      <c r="BF8" s="32" t="str">
        <v/>
      </c>
      <c r="BG8" s="32" t="str">
        <v/>
      </c>
      <c r="BH8" s="32" t="str">
        <v/>
      </c>
      <c r="BI8" s="32" t="str">
        <v/>
      </c>
      <c r="BJ8" s="32" t="str">
        <v/>
      </c>
      <c r="BK8" s="32" t="str">
        <v/>
      </c>
      <c r="BL8" s="32" t="str">
        <v/>
      </c>
      <c r="BM8" s="32" t="str">
        <v/>
      </c>
      <c r="BN8" s="32" t="str">
        <v/>
      </c>
      <c r="BO8" s="32" t="str">
        <v/>
      </c>
      <c r="BP8" s="32" t="str">
        <v/>
      </c>
      <c r="BQ8" s="32" t="str">
        <v/>
      </c>
      <c r="BR8" s="32" t="str">
        <v/>
      </c>
      <c r="BS8" s="32" t="str">
        <v/>
      </c>
      <c r="BT8" s="32" t="str">
        <v/>
      </c>
      <c r="BU8" s="32" t="str">
        <v/>
      </c>
      <c r="BV8" s="32" t="str">
        <v/>
      </c>
      <c r="BW8" s="32" t="str">
        <v/>
      </c>
      <c r="BX8" s="32" t="str">
        <v/>
      </c>
      <c r="BY8" s="32" t="str">
        <v/>
      </c>
      <c r="BZ8" s="32" t="str">
        <v/>
      </c>
      <c r="CA8" s="32" t="str">
        <v/>
      </c>
      <c r="CB8" s="32" t="str">
        <v/>
      </c>
      <c r="CC8" s="32" t="str">
        <v/>
      </c>
      <c r="CD8" s="32" t="str">
        <v/>
      </c>
      <c r="CE8" s="32" t="str">
        <v/>
      </c>
      <c r="CF8" s="32" t="str">
        <v/>
      </c>
      <c r="CG8" s="32" t="str">
        <v/>
      </c>
      <c r="CH8" s="32" t="str">
        <v/>
      </c>
      <c r="CI8" s="32" t="str">
        <v/>
      </c>
      <c r="CJ8" s="32" t="str">
        <v/>
      </c>
      <c r="CK8" s="32" t="str">
        <v/>
      </c>
      <c r="CL8" s="32" t="str">
        <v/>
      </c>
      <c r="CM8" s="32" t="str">
        <v/>
      </c>
      <c r="CN8" s="32" t="str">
        <v/>
      </c>
    </row>
    <row r="9" spans="1:92" x14ac:dyDescent="0.3">
      <c r="A9" s="27" t="str">
        <v>#Q0YJCCUGV</v>
      </c>
      <c r="B9" s="27" t="str">
        <v>GHOST</v>
      </c>
      <c r="C9" s="42">
        <f>IF($A9="", "", _xlfn.IFNA(VLOOKUP($A9, PlayersData!$B$1:$K$51, 4,0), ""))</f>
        <v>16</v>
      </c>
      <c r="D9" s="27" t="str">
        <f>IF($A9="", "", _xlfn.IFNA(VLOOKUP($A9, PlayersData!$B$1:$K$51, 3,0), ""))</f>
        <v>member</v>
      </c>
      <c r="E9" s="27" t="str">
        <f>IF(OR(A9="", A9= 0), "", IF(ISERROR(VLOOKUP(A9, PlayersData!B:B, 1, FALSE)), "Left", "Active"))</f>
        <v>Active</v>
      </c>
      <c r="F9" s="28">
        <f t="shared" si="0"/>
        <v>4</v>
      </c>
      <c r="G9" s="29" cm="1">
        <f t="array" ref="G9">SUMPRODUCT(--(ISNUMBER(_xlfn._xlws.FILTER(J9:AX9, MOD(COLUMN(J9:AX9)-COLUMN(J9), 2)=0))), --(_xlfn._xlws.FILTER(J9:AX9, MOD(COLUMN(J9:AX9)-COLUMN(J9), 2)=0) &gt; 0))</f>
        <v>6</v>
      </c>
      <c r="H9" s="30">
        <f t="shared" si="1"/>
        <v>12</v>
      </c>
      <c r="I9" s="31">
        <v>3</v>
      </c>
      <c r="J9" s="32">
        <v>100</v>
      </c>
      <c r="K9" s="32">
        <v>3</v>
      </c>
      <c r="L9" s="32">
        <v>100</v>
      </c>
      <c r="M9" s="32">
        <v>1</v>
      </c>
      <c r="N9" s="32">
        <v>7</v>
      </c>
      <c r="O9" s="32">
        <v>1</v>
      </c>
      <c r="P9" s="32">
        <v>7</v>
      </c>
      <c r="Q9" s="32">
        <v>3</v>
      </c>
      <c r="R9" s="32">
        <v>100</v>
      </c>
      <c r="S9" s="32">
        <v>1</v>
      </c>
      <c r="T9" s="32">
        <v>8</v>
      </c>
      <c r="U9" s="32">
        <v>0</v>
      </c>
      <c r="V9" s="32">
        <v>0</v>
      </c>
      <c r="W9" s="32">
        <v>0</v>
      </c>
      <c r="X9" s="32">
        <v>0</v>
      </c>
      <c r="Y9" s="32" t="str">
        <v/>
      </c>
      <c r="Z9" s="32" t="str">
        <v/>
      </c>
      <c r="AA9" s="32" t="str">
        <v/>
      </c>
      <c r="AB9" s="32" t="str">
        <v/>
      </c>
      <c r="AC9" s="32" t="str">
        <v/>
      </c>
      <c r="AD9" s="32" t="str">
        <v/>
      </c>
      <c r="AE9" s="32" t="str">
        <v/>
      </c>
      <c r="AF9" s="32" t="str">
        <v/>
      </c>
      <c r="AG9" s="32" t="str">
        <v/>
      </c>
      <c r="AH9" s="32" t="str">
        <v/>
      </c>
      <c r="AI9" s="32" t="str">
        <v/>
      </c>
      <c r="AJ9" s="32" t="str">
        <v/>
      </c>
      <c r="AK9" s="32" t="str">
        <v/>
      </c>
      <c r="AL9" s="32" t="str">
        <v/>
      </c>
      <c r="AM9" s="32" t="str">
        <v/>
      </c>
      <c r="AN9" s="32" t="str">
        <v/>
      </c>
      <c r="AO9" s="32" t="str">
        <v/>
      </c>
      <c r="AP9" s="32" t="str">
        <v/>
      </c>
      <c r="AQ9" s="32" t="str">
        <v/>
      </c>
      <c r="AR9" s="32" t="str">
        <v/>
      </c>
      <c r="AS9" s="32" t="str">
        <v/>
      </c>
      <c r="AT9" s="32" t="str">
        <v/>
      </c>
      <c r="AU9" s="32" t="str">
        <v/>
      </c>
      <c r="AV9" s="32" t="str">
        <v/>
      </c>
      <c r="AW9" s="32" t="str">
        <v/>
      </c>
      <c r="AX9" s="32" t="str">
        <v/>
      </c>
      <c r="AY9" s="32" t="str">
        <v/>
      </c>
      <c r="AZ9" s="32" t="str">
        <v/>
      </c>
      <c r="BA9" s="32" t="str">
        <v/>
      </c>
      <c r="BB9" s="32" t="str">
        <v/>
      </c>
      <c r="BC9" s="32" t="str">
        <v/>
      </c>
      <c r="BD9" s="32" t="str">
        <v/>
      </c>
      <c r="BE9" s="32" t="str">
        <v/>
      </c>
      <c r="BF9" s="32" t="str">
        <v/>
      </c>
      <c r="BG9" s="32" t="str">
        <v/>
      </c>
      <c r="BH9" s="32" t="str">
        <v/>
      </c>
      <c r="BI9" s="32" t="str">
        <v/>
      </c>
      <c r="BJ9" s="32" t="str">
        <v/>
      </c>
      <c r="BK9" s="32" t="str">
        <v/>
      </c>
      <c r="BL9" s="32" t="str">
        <v/>
      </c>
      <c r="BM9" s="32" t="str">
        <v/>
      </c>
      <c r="BN9" s="32" t="str">
        <v/>
      </c>
      <c r="BO9" s="32" t="str">
        <v/>
      </c>
      <c r="BP9" s="32" t="str">
        <v/>
      </c>
      <c r="BQ9" s="32" t="str">
        <v/>
      </c>
      <c r="BR9" s="32" t="str">
        <v/>
      </c>
      <c r="BS9" s="32" t="str">
        <v/>
      </c>
      <c r="BT9" s="32" t="str">
        <v/>
      </c>
      <c r="BU9" s="32" t="str">
        <v/>
      </c>
      <c r="BV9" s="32" t="str">
        <v/>
      </c>
      <c r="BW9" s="32" t="str">
        <v/>
      </c>
      <c r="BX9" s="32" t="str">
        <v/>
      </c>
      <c r="BY9" s="32" t="str">
        <v/>
      </c>
      <c r="BZ9" s="32" t="str">
        <v/>
      </c>
      <c r="CA9" s="32" t="str">
        <v/>
      </c>
      <c r="CB9" s="32" t="str">
        <v/>
      </c>
      <c r="CC9" s="32" t="str">
        <v/>
      </c>
      <c r="CD9" s="32" t="str">
        <v/>
      </c>
      <c r="CE9" s="32" t="str">
        <v/>
      </c>
      <c r="CF9" s="32" t="str">
        <v/>
      </c>
      <c r="CG9" s="32" t="str">
        <v/>
      </c>
      <c r="CH9" s="32" t="str">
        <v/>
      </c>
      <c r="CI9" s="32" t="str">
        <v/>
      </c>
      <c r="CJ9" s="32" t="str">
        <v/>
      </c>
      <c r="CK9" s="32" t="str">
        <v/>
      </c>
      <c r="CL9" s="32" t="str">
        <v/>
      </c>
      <c r="CM9" s="32" t="str">
        <v/>
      </c>
      <c r="CN9" s="32" t="str">
        <v/>
      </c>
    </row>
    <row r="10" spans="1:92" x14ac:dyDescent="0.3">
      <c r="A10" s="27" t="str">
        <v>#L2L2Q0CC0</v>
      </c>
      <c r="B10" s="27" t="str">
        <v>HIRO</v>
      </c>
      <c r="C10" s="42">
        <f>IF($A10="", "", _xlfn.IFNA(VLOOKUP($A10, PlayersData!$B$1:$K$51, 4,0), ""))</f>
        <v>16</v>
      </c>
      <c r="D10" s="27" t="str">
        <f>IF($A10="", "", _xlfn.IFNA(VLOOKUP($A10, PlayersData!$B$1:$K$51, 3,0), ""))</f>
        <v>elder</v>
      </c>
      <c r="E10" s="27" t="str">
        <f>IF(OR(A10="", A10= 0), "", IF(ISERROR(VLOOKUP(A10, PlayersData!B:B, 1, FALSE)), "Left", "Active"))</f>
        <v>Active</v>
      </c>
      <c r="F10" s="28">
        <f t="shared" si="0"/>
        <v>4</v>
      </c>
      <c r="G10" s="29" cm="1">
        <f t="array" ref="G10">SUMPRODUCT(--(ISNUMBER(_xlfn._xlws.FILTER(J10:AX10, MOD(COLUMN(J10:AX10)-COLUMN(J10), 2)=0))), --(_xlfn._xlws.FILTER(J10:AX10, MOD(COLUMN(J10:AX10)-COLUMN(J10), 2)=0) &gt; 0))</f>
        <v>6</v>
      </c>
      <c r="H10" s="30">
        <f t="shared" si="1"/>
        <v>15</v>
      </c>
      <c r="I10" s="31">
        <v>1</v>
      </c>
      <c r="J10" s="32">
        <v>84</v>
      </c>
      <c r="K10" s="32">
        <v>2</v>
      </c>
      <c r="L10" s="32">
        <v>96</v>
      </c>
      <c r="M10" s="32">
        <v>3</v>
      </c>
      <c r="N10" s="32">
        <v>100</v>
      </c>
      <c r="O10" s="32">
        <v>3</v>
      </c>
      <c r="P10" s="32">
        <v>100</v>
      </c>
      <c r="Q10" s="32">
        <v>3</v>
      </c>
      <c r="R10" s="32">
        <v>100</v>
      </c>
      <c r="S10" s="32">
        <v>3</v>
      </c>
      <c r="T10" s="32">
        <v>100</v>
      </c>
      <c r="U10" s="32">
        <v>0</v>
      </c>
      <c r="V10" s="32">
        <v>0</v>
      </c>
      <c r="W10" s="32">
        <v>0</v>
      </c>
      <c r="X10" s="32">
        <v>0</v>
      </c>
      <c r="Y10" s="32" t="str">
        <v/>
      </c>
      <c r="Z10" s="32" t="str">
        <v/>
      </c>
      <c r="AA10" s="32" t="str">
        <v/>
      </c>
      <c r="AB10" s="32" t="str">
        <v/>
      </c>
      <c r="AC10" s="32" t="str">
        <v/>
      </c>
      <c r="AD10" s="32" t="str">
        <v/>
      </c>
      <c r="AE10" s="32" t="str">
        <v/>
      </c>
      <c r="AF10" s="32" t="str">
        <v/>
      </c>
      <c r="AG10" s="32" t="str">
        <v/>
      </c>
      <c r="AH10" s="32" t="str">
        <v/>
      </c>
      <c r="AI10" s="32" t="str">
        <v/>
      </c>
      <c r="AJ10" s="32" t="str">
        <v/>
      </c>
      <c r="AK10" s="32" t="str">
        <v/>
      </c>
      <c r="AL10" s="32" t="str">
        <v/>
      </c>
      <c r="AM10" s="32" t="str">
        <v/>
      </c>
      <c r="AN10" s="32" t="str">
        <v/>
      </c>
      <c r="AO10" s="32" t="str">
        <v/>
      </c>
      <c r="AP10" s="32" t="str">
        <v/>
      </c>
      <c r="AQ10" s="32" t="str">
        <v/>
      </c>
      <c r="AR10" s="32" t="str">
        <v/>
      </c>
      <c r="AS10" s="32" t="str">
        <v/>
      </c>
      <c r="AT10" s="32" t="str">
        <v/>
      </c>
      <c r="AU10" s="32" t="str">
        <v/>
      </c>
      <c r="AV10" s="32" t="str">
        <v/>
      </c>
      <c r="AW10" s="32" t="str">
        <v/>
      </c>
      <c r="AX10" s="32" t="str">
        <v/>
      </c>
      <c r="AY10" s="32" t="str">
        <v/>
      </c>
      <c r="AZ10" s="32" t="str">
        <v/>
      </c>
      <c r="BA10" s="32" t="str">
        <v/>
      </c>
      <c r="BB10" s="32" t="str">
        <v/>
      </c>
      <c r="BC10" s="32" t="str">
        <v/>
      </c>
      <c r="BD10" s="32" t="str">
        <v/>
      </c>
      <c r="BE10" s="32" t="str">
        <v/>
      </c>
      <c r="BF10" s="32" t="str">
        <v/>
      </c>
      <c r="BG10" s="32" t="str">
        <v/>
      </c>
      <c r="BH10" s="32" t="str">
        <v/>
      </c>
      <c r="BI10" s="32" t="str">
        <v/>
      </c>
      <c r="BJ10" s="32" t="str">
        <v/>
      </c>
      <c r="BK10" s="32" t="str">
        <v/>
      </c>
      <c r="BL10" s="32" t="str">
        <v/>
      </c>
      <c r="BM10" s="32" t="str">
        <v/>
      </c>
      <c r="BN10" s="32" t="str">
        <v/>
      </c>
      <c r="BO10" s="32" t="str">
        <v/>
      </c>
      <c r="BP10" s="32" t="str">
        <v/>
      </c>
      <c r="BQ10" s="32" t="str">
        <v/>
      </c>
      <c r="BR10" s="32" t="str">
        <v/>
      </c>
      <c r="BS10" s="32" t="str">
        <v/>
      </c>
      <c r="BT10" s="32" t="str">
        <v/>
      </c>
      <c r="BU10" s="32" t="str">
        <v/>
      </c>
      <c r="BV10" s="32" t="str">
        <v/>
      </c>
      <c r="BW10" s="32" t="str">
        <v/>
      </c>
      <c r="BX10" s="32" t="str">
        <v/>
      </c>
      <c r="BY10" s="32" t="str">
        <v/>
      </c>
      <c r="BZ10" s="32" t="str">
        <v/>
      </c>
      <c r="CA10" s="32" t="str">
        <v/>
      </c>
      <c r="CB10" s="32" t="str">
        <v/>
      </c>
      <c r="CC10" s="32" t="str">
        <v/>
      </c>
      <c r="CD10" s="32" t="str">
        <v/>
      </c>
      <c r="CE10" s="32" t="str">
        <v/>
      </c>
      <c r="CF10" s="32" t="str">
        <v/>
      </c>
      <c r="CG10" s="32" t="str">
        <v/>
      </c>
      <c r="CH10" s="32" t="str">
        <v/>
      </c>
      <c r="CI10" s="32" t="str">
        <v/>
      </c>
      <c r="CJ10" s="32" t="str">
        <v/>
      </c>
      <c r="CK10" s="32" t="str">
        <v/>
      </c>
      <c r="CL10" s="32" t="str">
        <v/>
      </c>
      <c r="CM10" s="32" t="str">
        <v/>
      </c>
      <c r="CN10" s="32" t="str">
        <v/>
      </c>
    </row>
    <row r="11" spans="1:92" x14ac:dyDescent="0.3">
      <c r="A11" s="27" t="str">
        <v>#RVPPV0QV</v>
      </c>
      <c r="B11" s="27" t="str">
        <v>Invictus</v>
      </c>
      <c r="C11" s="42">
        <f>IF($A11="", "", _xlfn.IFNA(VLOOKUP($A11, PlayersData!$B$1:$K$51, 4,0), ""))</f>
        <v>15</v>
      </c>
      <c r="D11" s="27" t="str">
        <f>IF($A11="", "", _xlfn.IFNA(VLOOKUP($A11, PlayersData!$B$1:$K$51, 3,0), ""))</f>
        <v>elder</v>
      </c>
      <c r="E11" s="27" t="str">
        <f>IF(OR(A11="", A11= 0), "", IF(ISERROR(VLOOKUP(A11, PlayersData!B:B, 1, FALSE)), "Left", "Active"))</f>
        <v>Active</v>
      </c>
      <c r="F11" s="28">
        <f t="shared" si="0"/>
        <v>5</v>
      </c>
      <c r="G11" s="29" cm="1">
        <f t="array" ref="G11">SUMPRODUCT(--(ISNUMBER(_xlfn._xlws.FILTER(J11:AX11, MOD(COLUMN(J11:AX11)-COLUMN(J11), 2)=0))), --(_xlfn._xlws.FILTER(J11:AX11, MOD(COLUMN(J11:AX11)-COLUMN(J11), 2)=0) &gt; 0))</f>
        <v>6</v>
      </c>
      <c r="H11" s="30">
        <f t="shared" si="1"/>
        <v>18</v>
      </c>
      <c r="I11" s="31">
        <v>0</v>
      </c>
      <c r="J11" s="32">
        <v>0</v>
      </c>
      <c r="K11" s="32">
        <v>0</v>
      </c>
      <c r="L11" s="32">
        <v>0</v>
      </c>
      <c r="M11" s="32">
        <v>3</v>
      </c>
      <c r="N11" s="32">
        <v>100</v>
      </c>
      <c r="O11" s="32">
        <v>3</v>
      </c>
      <c r="P11" s="32">
        <v>100</v>
      </c>
      <c r="Q11" s="32">
        <v>3</v>
      </c>
      <c r="R11" s="32">
        <v>100</v>
      </c>
      <c r="S11" s="32">
        <v>3</v>
      </c>
      <c r="T11" s="32">
        <v>100</v>
      </c>
      <c r="U11" s="32">
        <v>3</v>
      </c>
      <c r="V11" s="32">
        <v>100</v>
      </c>
      <c r="W11" s="32">
        <v>3</v>
      </c>
      <c r="X11" s="32">
        <v>100</v>
      </c>
      <c r="Y11" s="32">
        <v>0</v>
      </c>
      <c r="Z11" s="32">
        <v>0</v>
      </c>
      <c r="AA11" s="32">
        <v>0</v>
      </c>
      <c r="AB11" s="32">
        <v>0</v>
      </c>
      <c r="AC11" s="32" t="str">
        <v/>
      </c>
      <c r="AD11" s="32" t="str">
        <v/>
      </c>
      <c r="AE11" s="32" t="str">
        <v/>
      </c>
      <c r="AF11" s="32" t="str">
        <v/>
      </c>
      <c r="AG11" s="32" t="str">
        <v/>
      </c>
      <c r="AH11" s="32" t="str">
        <v/>
      </c>
      <c r="AI11" s="32" t="str">
        <v/>
      </c>
      <c r="AJ11" s="32" t="str">
        <v/>
      </c>
      <c r="AK11" s="32" t="str">
        <v/>
      </c>
      <c r="AL11" s="32" t="str">
        <v/>
      </c>
      <c r="AM11" s="32" t="str">
        <v/>
      </c>
      <c r="AN11" s="32" t="str">
        <v/>
      </c>
      <c r="AO11" s="32" t="str">
        <v/>
      </c>
      <c r="AP11" s="32" t="str">
        <v/>
      </c>
      <c r="AQ11" s="32" t="str">
        <v/>
      </c>
      <c r="AR11" s="32" t="str">
        <v/>
      </c>
      <c r="AS11" s="32" t="str">
        <v/>
      </c>
      <c r="AT11" s="32" t="str">
        <v/>
      </c>
      <c r="AU11" s="32" t="str">
        <v/>
      </c>
      <c r="AV11" s="32" t="str">
        <v/>
      </c>
      <c r="AW11" s="32" t="str">
        <v/>
      </c>
      <c r="AX11" s="32" t="str">
        <v/>
      </c>
      <c r="AY11" s="32" t="str">
        <v/>
      </c>
      <c r="AZ11" s="32" t="str">
        <v/>
      </c>
      <c r="BA11" s="32" t="str">
        <v/>
      </c>
      <c r="BB11" s="32" t="str">
        <v/>
      </c>
      <c r="BC11" s="32" t="str">
        <v/>
      </c>
      <c r="BD11" s="32" t="str">
        <v/>
      </c>
      <c r="BE11" s="32" t="str">
        <v/>
      </c>
      <c r="BF11" s="32" t="str">
        <v/>
      </c>
      <c r="BG11" s="32" t="str">
        <v/>
      </c>
      <c r="BH11" s="32" t="str">
        <v/>
      </c>
      <c r="BI11" s="32" t="str">
        <v/>
      </c>
      <c r="BJ11" s="32" t="str">
        <v/>
      </c>
      <c r="BK11" s="32" t="str">
        <v/>
      </c>
      <c r="BL11" s="32" t="str">
        <v/>
      </c>
      <c r="BM11" s="32" t="str">
        <v/>
      </c>
      <c r="BN11" s="32" t="str">
        <v/>
      </c>
      <c r="BO11" s="32" t="str">
        <v/>
      </c>
      <c r="BP11" s="32" t="str">
        <v/>
      </c>
      <c r="BQ11" s="32" t="str">
        <v/>
      </c>
      <c r="BR11" s="32" t="str">
        <v/>
      </c>
      <c r="BS11" s="32" t="str">
        <v/>
      </c>
      <c r="BT11" s="32" t="str">
        <v/>
      </c>
      <c r="BU11" s="32" t="str">
        <v/>
      </c>
      <c r="BV11" s="32" t="str">
        <v/>
      </c>
      <c r="BW11" s="32" t="str">
        <v/>
      </c>
      <c r="BX11" s="32" t="str">
        <v/>
      </c>
      <c r="BY11" s="32" t="str">
        <v/>
      </c>
      <c r="BZ11" s="32" t="str">
        <v/>
      </c>
      <c r="CA11" s="32" t="str">
        <v/>
      </c>
      <c r="CB11" s="32" t="str">
        <v/>
      </c>
      <c r="CC11" s="32" t="str">
        <v/>
      </c>
      <c r="CD11" s="32" t="str">
        <v/>
      </c>
      <c r="CE11" s="32" t="str">
        <v/>
      </c>
      <c r="CF11" s="32" t="str">
        <v/>
      </c>
      <c r="CG11" s="32" t="str">
        <v/>
      </c>
      <c r="CH11" s="32" t="str">
        <v/>
      </c>
      <c r="CI11" s="32" t="str">
        <v/>
      </c>
      <c r="CJ11" s="32" t="str">
        <v/>
      </c>
      <c r="CK11" s="32" t="str">
        <v/>
      </c>
      <c r="CL11" s="32" t="str">
        <v/>
      </c>
      <c r="CM11" s="32" t="str">
        <v/>
      </c>
      <c r="CN11" s="32" t="str">
        <v/>
      </c>
    </row>
    <row r="12" spans="1:92" x14ac:dyDescent="0.3">
      <c r="A12" s="27" t="str">
        <v>#9Y2JPYR29</v>
      </c>
      <c r="B12" s="27" t="str">
        <v>Iron mann</v>
      </c>
      <c r="C12" s="42">
        <f>IF($A12="", "", _xlfn.IFNA(VLOOKUP($A12, PlayersData!$B$1:$K$51, 4,0), ""))</f>
        <v>15</v>
      </c>
      <c r="D12" s="27" t="str">
        <f>IF($A12="", "", _xlfn.IFNA(VLOOKUP($A12, PlayersData!$B$1:$K$51, 3,0), ""))</f>
        <v>elder</v>
      </c>
      <c r="E12" s="27" t="str">
        <f>IF(OR(A12="", A12= 0), "", IF(ISERROR(VLOOKUP(A12, PlayersData!B:B, 1, FALSE)), "Left", "Active"))</f>
        <v>Active</v>
      </c>
      <c r="F12" s="28">
        <f t="shared" si="0"/>
        <v>5</v>
      </c>
      <c r="G12" s="29" cm="1">
        <f t="array" ref="G12">SUMPRODUCT(--(ISNUMBER(_xlfn._xlws.FILTER(J12:AX12, MOD(COLUMN(J12:AX12)-COLUMN(J12), 2)=0))), --(_xlfn._xlws.FILTER(J12:AX12, MOD(COLUMN(J12:AX12)-COLUMN(J12), 2)=0) &gt; 0))</f>
        <v>9</v>
      </c>
      <c r="H12" s="30">
        <f t="shared" si="1"/>
        <v>27</v>
      </c>
      <c r="I12" s="31">
        <v>3</v>
      </c>
      <c r="J12" s="32">
        <v>100</v>
      </c>
      <c r="K12" s="32">
        <v>3</v>
      </c>
      <c r="L12" s="32">
        <v>100</v>
      </c>
      <c r="M12" s="32">
        <v>3</v>
      </c>
      <c r="N12" s="32">
        <v>100</v>
      </c>
      <c r="O12" s="32">
        <v>0</v>
      </c>
      <c r="P12" s="32">
        <v>0</v>
      </c>
      <c r="Q12" s="32">
        <v>3</v>
      </c>
      <c r="R12" s="32">
        <v>100</v>
      </c>
      <c r="S12" s="32">
        <v>3</v>
      </c>
      <c r="T12" s="32">
        <v>100</v>
      </c>
      <c r="U12" s="32">
        <v>3</v>
      </c>
      <c r="V12" s="32">
        <v>100</v>
      </c>
      <c r="W12" s="32">
        <v>3</v>
      </c>
      <c r="X12" s="32">
        <v>100</v>
      </c>
      <c r="Y12" s="32">
        <v>3</v>
      </c>
      <c r="Z12" s="32">
        <v>100</v>
      </c>
      <c r="AA12" s="32">
        <v>3</v>
      </c>
      <c r="AB12" s="32">
        <v>100</v>
      </c>
      <c r="AC12" s="32" t="str">
        <v/>
      </c>
      <c r="AD12" s="32" t="str">
        <v/>
      </c>
      <c r="AE12" s="32" t="str">
        <v/>
      </c>
      <c r="AF12" s="32" t="str">
        <v/>
      </c>
      <c r="AG12" s="32" t="str">
        <v/>
      </c>
      <c r="AH12" s="32" t="str">
        <v/>
      </c>
      <c r="AI12" s="32" t="str">
        <v/>
      </c>
      <c r="AJ12" s="32" t="str">
        <v/>
      </c>
      <c r="AK12" s="32" t="str">
        <v/>
      </c>
      <c r="AL12" s="32" t="str">
        <v/>
      </c>
      <c r="AM12" s="32" t="str">
        <v/>
      </c>
      <c r="AN12" s="32" t="str">
        <v/>
      </c>
      <c r="AO12" s="32" t="str">
        <v/>
      </c>
      <c r="AP12" s="32" t="str">
        <v/>
      </c>
      <c r="AQ12" s="32" t="str">
        <v/>
      </c>
      <c r="AR12" s="32" t="str">
        <v/>
      </c>
      <c r="AS12" s="32" t="str">
        <v/>
      </c>
      <c r="AT12" s="32" t="str">
        <v/>
      </c>
      <c r="AU12" s="32" t="str">
        <v/>
      </c>
      <c r="AV12" s="32" t="str">
        <v/>
      </c>
      <c r="AW12" s="32" t="str">
        <v/>
      </c>
      <c r="AX12" s="32" t="str">
        <v/>
      </c>
      <c r="AY12" s="32" t="str">
        <v/>
      </c>
      <c r="AZ12" s="32" t="str">
        <v/>
      </c>
      <c r="BA12" s="32" t="str">
        <v/>
      </c>
      <c r="BB12" s="32" t="str">
        <v/>
      </c>
      <c r="BC12" s="32" t="str">
        <v/>
      </c>
      <c r="BD12" s="32" t="str">
        <v/>
      </c>
      <c r="BE12" s="32" t="str">
        <v/>
      </c>
      <c r="BF12" s="32" t="str">
        <v/>
      </c>
      <c r="BG12" s="32" t="str">
        <v/>
      </c>
      <c r="BH12" s="32" t="str">
        <v/>
      </c>
      <c r="BI12" s="32" t="str">
        <v/>
      </c>
      <c r="BJ12" s="32" t="str">
        <v/>
      </c>
      <c r="BK12" s="32" t="str">
        <v/>
      </c>
      <c r="BL12" s="32" t="str">
        <v/>
      </c>
      <c r="BM12" s="32" t="str">
        <v/>
      </c>
      <c r="BN12" s="32" t="str">
        <v/>
      </c>
      <c r="BO12" s="32" t="str">
        <v/>
      </c>
      <c r="BP12" s="32" t="str">
        <v/>
      </c>
      <c r="BQ12" s="32" t="str">
        <v/>
      </c>
      <c r="BR12" s="32" t="str">
        <v/>
      </c>
      <c r="BS12" s="32" t="str">
        <v/>
      </c>
      <c r="BT12" s="32" t="str">
        <v/>
      </c>
      <c r="BU12" s="32" t="str">
        <v/>
      </c>
      <c r="BV12" s="32" t="str">
        <v/>
      </c>
      <c r="BW12" s="32" t="str">
        <v/>
      </c>
      <c r="BX12" s="32" t="str">
        <v/>
      </c>
      <c r="BY12" s="32" t="str">
        <v/>
      </c>
      <c r="BZ12" s="32" t="str">
        <v/>
      </c>
      <c r="CA12" s="32" t="str">
        <v/>
      </c>
      <c r="CB12" s="32" t="str">
        <v/>
      </c>
      <c r="CC12" s="32" t="str">
        <v/>
      </c>
      <c r="CD12" s="32" t="str">
        <v/>
      </c>
      <c r="CE12" s="32" t="str">
        <v/>
      </c>
      <c r="CF12" s="32" t="str">
        <v/>
      </c>
      <c r="CG12" s="32" t="str">
        <v/>
      </c>
      <c r="CH12" s="32" t="str">
        <v/>
      </c>
      <c r="CI12" s="32" t="str">
        <v/>
      </c>
      <c r="CJ12" s="32" t="str">
        <v/>
      </c>
      <c r="CK12" s="32" t="str">
        <v/>
      </c>
      <c r="CL12" s="32" t="str">
        <v/>
      </c>
      <c r="CM12" s="32" t="str">
        <v/>
      </c>
      <c r="CN12" s="32" t="str">
        <v/>
      </c>
    </row>
    <row r="13" spans="1:92" x14ac:dyDescent="0.3">
      <c r="A13" s="27" t="str">
        <v>#29GGRVGC2</v>
      </c>
      <c r="B13" s="27" t="str">
        <v>MASTER MAYANK</v>
      </c>
      <c r="C13" s="42">
        <f>IF($A13="", "", _xlfn.IFNA(VLOOKUP($A13, PlayersData!$B$1:$K$51, 4,0), ""))</f>
        <v>15</v>
      </c>
      <c r="D13" s="27" t="str">
        <f>IF($A13="", "", _xlfn.IFNA(VLOOKUP($A13, PlayersData!$B$1:$K$51, 3,0), ""))</f>
        <v>coLeader</v>
      </c>
      <c r="E13" s="27" t="str">
        <f>IF(OR(A13="", A13= 0), "", IF(ISERROR(VLOOKUP(A13, PlayersData!B:B, 1, FALSE)), "Left", "Active"))</f>
        <v>Active</v>
      </c>
      <c r="F13" s="28">
        <f t="shared" si="0"/>
        <v>5</v>
      </c>
      <c r="G13" s="29" cm="1">
        <f t="array" ref="G13">SUMPRODUCT(--(ISNUMBER(_xlfn._xlws.FILTER(J13:AX13, MOD(COLUMN(J13:AX13)-COLUMN(J13), 2)=0))), --(_xlfn._xlws.FILTER(J13:AX13, MOD(COLUMN(J13:AX13)-COLUMN(J13), 2)=0) &gt; 0))</f>
        <v>4</v>
      </c>
      <c r="H13" s="30">
        <f t="shared" si="1"/>
        <v>10</v>
      </c>
      <c r="I13" s="31">
        <v>0</v>
      </c>
      <c r="J13" s="32">
        <v>0</v>
      </c>
      <c r="K13" s="32">
        <v>0</v>
      </c>
      <c r="L13" s="32">
        <v>0</v>
      </c>
      <c r="M13" s="32">
        <v>3</v>
      </c>
      <c r="N13" s="32">
        <v>100</v>
      </c>
      <c r="O13" s="32">
        <v>3</v>
      </c>
      <c r="P13" s="32">
        <v>100</v>
      </c>
      <c r="Q13" s="32">
        <v>0</v>
      </c>
      <c r="R13" s="32">
        <v>0</v>
      </c>
      <c r="S13" s="32">
        <v>0</v>
      </c>
      <c r="T13" s="32">
        <v>0</v>
      </c>
      <c r="U13" s="32">
        <v>3</v>
      </c>
      <c r="V13" s="32">
        <v>100</v>
      </c>
      <c r="W13" s="32">
        <v>1</v>
      </c>
      <c r="X13" s="32">
        <v>30</v>
      </c>
      <c r="Y13" s="32">
        <v>0</v>
      </c>
      <c r="Z13" s="32">
        <v>0</v>
      </c>
      <c r="AA13" s="32">
        <v>0</v>
      </c>
      <c r="AB13" s="32">
        <v>0</v>
      </c>
      <c r="AC13" s="32" t="str">
        <v/>
      </c>
      <c r="AD13" s="32" t="str">
        <v/>
      </c>
      <c r="AE13" s="32" t="str">
        <v/>
      </c>
      <c r="AF13" s="32" t="str">
        <v/>
      </c>
      <c r="AG13" s="32" t="str">
        <v/>
      </c>
      <c r="AH13" s="32" t="str">
        <v/>
      </c>
      <c r="AI13" s="32" t="str">
        <v/>
      </c>
      <c r="AJ13" s="32" t="str">
        <v/>
      </c>
      <c r="AK13" s="32" t="str">
        <v/>
      </c>
      <c r="AL13" s="32" t="str">
        <v/>
      </c>
      <c r="AM13" s="32" t="str">
        <v/>
      </c>
      <c r="AN13" s="32" t="str">
        <v/>
      </c>
      <c r="AO13" s="32" t="str">
        <v/>
      </c>
      <c r="AP13" s="32" t="str">
        <v/>
      </c>
      <c r="AQ13" s="32" t="str">
        <v/>
      </c>
      <c r="AR13" s="32" t="str">
        <v/>
      </c>
      <c r="AS13" s="32" t="str">
        <v/>
      </c>
      <c r="AT13" s="32" t="str">
        <v/>
      </c>
      <c r="AU13" s="32" t="str">
        <v/>
      </c>
      <c r="AV13" s="32" t="str">
        <v/>
      </c>
      <c r="AW13" s="32" t="str">
        <v/>
      </c>
      <c r="AX13" s="32" t="str">
        <v/>
      </c>
      <c r="AY13" s="32" t="str">
        <v/>
      </c>
      <c r="AZ13" s="32" t="str">
        <v/>
      </c>
      <c r="BA13" s="32" t="str">
        <v/>
      </c>
      <c r="BB13" s="32" t="str">
        <v/>
      </c>
      <c r="BC13" s="32" t="str">
        <v/>
      </c>
      <c r="BD13" s="32" t="str">
        <v/>
      </c>
      <c r="BE13" s="32" t="str">
        <v/>
      </c>
      <c r="BF13" s="32" t="str">
        <v/>
      </c>
      <c r="BG13" s="32" t="str">
        <v/>
      </c>
      <c r="BH13" s="32" t="str">
        <v/>
      </c>
      <c r="BI13" s="32" t="str">
        <v/>
      </c>
      <c r="BJ13" s="32" t="str">
        <v/>
      </c>
      <c r="BK13" s="32" t="str">
        <v/>
      </c>
      <c r="BL13" s="32" t="str">
        <v/>
      </c>
      <c r="BM13" s="32" t="str">
        <v/>
      </c>
      <c r="BN13" s="32" t="str">
        <v/>
      </c>
      <c r="BO13" s="32" t="str">
        <v/>
      </c>
      <c r="BP13" s="32" t="str">
        <v/>
      </c>
      <c r="BQ13" s="32" t="str">
        <v/>
      </c>
      <c r="BR13" s="32" t="str">
        <v/>
      </c>
      <c r="BS13" s="32" t="str">
        <v/>
      </c>
      <c r="BT13" s="32" t="str">
        <v/>
      </c>
      <c r="BU13" s="32" t="str">
        <v/>
      </c>
      <c r="BV13" s="32" t="str">
        <v/>
      </c>
      <c r="BW13" s="32" t="str">
        <v/>
      </c>
      <c r="BX13" s="32" t="str">
        <v/>
      </c>
      <c r="BY13" s="32" t="str">
        <v/>
      </c>
      <c r="BZ13" s="32" t="str">
        <v/>
      </c>
      <c r="CA13" s="32" t="str">
        <v/>
      </c>
      <c r="CB13" s="32" t="str">
        <v/>
      </c>
      <c r="CC13" s="32" t="str">
        <v/>
      </c>
      <c r="CD13" s="32" t="str">
        <v/>
      </c>
      <c r="CE13" s="32" t="str">
        <v/>
      </c>
      <c r="CF13" s="32" t="str">
        <v/>
      </c>
      <c r="CG13" s="32" t="str">
        <v/>
      </c>
      <c r="CH13" s="32" t="str">
        <v/>
      </c>
      <c r="CI13" s="32" t="str">
        <v/>
      </c>
      <c r="CJ13" s="32" t="str">
        <v/>
      </c>
      <c r="CK13" s="32" t="str">
        <v/>
      </c>
      <c r="CL13" s="32" t="str">
        <v/>
      </c>
      <c r="CM13" s="32" t="str">
        <v/>
      </c>
      <c r="CN13" s="32" t="str">
        <v/>
      </c>
    </row>
    <row r="14" spans="1:92" x14ac:dyDescent="0.3">
      <c r="A14" s="27" t="str">
        <v>#PPQR2YQJC</v>
      </c>
      <c r="B14" s="27" t="str">
        <v>MASTER MAYANK 3</v>
      </c>
      <c r="C14" s="42">
        <f>IF($A14="", "", _xlfn.IFNA(VLOOKUP($A14, PlayersData!$B$1:$K$51, 4,0), ""))</f>
        <v>14</v>
      </c>
      <c r="D14" s="27" t="str">
        <f>IF($A14="", "", _xlfn.IFNA(VLOOKUP($A14, PlayersData!$B$1:$K$51, 3,0), ""))</f>
        <v>member</v>
      </c>
      <c r="E14" s="27" t="str">
        <f>IF(OR(A14="", A14= 0), "", IF(ISERROR(VLOOKUP(A14, PlayersData!B:B, 1, FALSE)), "Left", "Active"))</f>
        <v>Active</v>
      </c>
      <c r="F14" s="28">
        <f t="shared" si="0"/>
        <v>3</v>
      </c>
      <c r="G14" s="29" cm="1">
        <f t="array" ref="G14">SUMPRODUCT(--(ISNUMBER(_xlfn._xlws.FILTER(J14:AX14, MOD(COLUMN(J14:AX14)-COLUMN(J14), 2)=0))), --(_xlfn._xlws.FILTER(J14:AX14, MOD(COLUMN(J14:AX14)-COLUMN(J14), 2)=0) &gt; 0))</f>
        <v>6</v>
      </c>
      <c r="H14" s="30">
        <f t="shared" si="1"/>
        <v>10</v>
      </c>
      <c r="I14" s="31" t="str">
        <v/>
      </c>
      <c r="J14" s="32" t="str">
        <v/>
      </c>
      <c r="K14" s="32" t="str">
        <v/>
      </c>
      <c r="L14" s="32" t="str">
        <v/>
      </c>
      <c r="M14" s="32" t="str">
        <v/>
      </c>
      <c r="N14" s="32" t="str">
        <v/>
      </c>
      <c r="O14" s="32" t="str">
        <v/>
      </c>
      <c r="P14" s="32" t="str">
        <v/>
      </c>
      <c r="Q14" s="32">
        <v>1</v>
      </c>
      <c r="R14" s="32">
        <v>12</v>
      </c>
      <c r="S14" s="32">
        <v>1</v>
      </c>
      <c r="T14" s="32">
        <v>6</v>
      </c>
      <c r="U14" s="32">
        <v>1</v>
      </c>
      <c r="V14" s="32">
        <v>5</v>
      </c>
      <c r="W14" s="32">
        <v>1</v>
      </c>
      <c r="X14" s="32">
        <v>4</v>
      </c>
      <c r="Y14" s="32">
        <v>3</v>
      </c>
      <c r="Z14" s="32">
        <v>100</v>
      </c>
      <c r="AA14" s="32">
        <v>3</v>
      </c>
      <c r="AB14" s="32">
        <v>100</v>
      </c>
      <c r="AC14" s="32" t="str">
        <v/>
      </c>
      <c r="AD14" s="32" t="str">
        <v/>
      </c>
      <c r="AE14" s="32" t="str">
        <v/>
      </c>
      <c r="AF14" s="32" t="str">
        <v/>
      </c>
      <c r="AG14" s="32" t="str">
        <v/>
      </c>
      <c r="AH14" s="32" t="str">
        <v/>
      </c>
      <c r="AI14" s="32" t="str">
        <v/>
      </c>
      <c r="AJ14" s="32" t="str">
        <v/>
      </c>
      <c r="AK14" s="32" t="str">
        <v/>
      </c>
      <c r="AL14" s="32" t="str">
        <v/>
      </c>
      <c r="AM14" s="32" t="str">
        <v/>
      </c>
      <c r="AN14" s="32" t="str">
        <v/>
      </c>
      <c r="AO14" s="32" t="str">
        <v/>
      </c>
      <c r="AP14" s="32" t="str">
        <v/>
      </c>
      <c r="AQ14" s="32" t="str">
        <v/>
      </c>
      <c r="AR14" s="32" t="str">
        <v/>
      </c>
      <c r="AS14" s="32" t="str">
        <v/>
      </c>
      <c r="AT14" s="32" t="str">
        <v/>
      </c>
      <c r="AU14" s="32" t="str">
        <v/>
      </c>
      <c r="AV14" s="32" t="str">
        <v/>
      </c>
      <c r="AW14" s="32" t="str">
        <v/>
      </c>
      <c r="AX14" s="32" t="str">
        <v/>
      </c>
      <c r="AY14" s="32" t="str">
        <v/>
      </c>
      <c r="AZ14" s="32" t="str">
        <v/>
      </c>
      <c r="BA14" s="32" t="str">
        <v/>
      </c>
      <c r="BB14" s="32" t="str">
        <v/>
      </c>
      <c r="BC14" s="32" t="str">
        <v/>
      </c>
      <c r="BD14" s="32" t="str">
        <v/>
      </c>
      <c r="BE14" s="32" t="str">
        <v/>
      </c>
      <c r="BF14" s="32" t="str">
        <v/>
      </c>
      <c r="BG14" s="32" t="str">
        <v/>
      </c>
      <c r="BH14" s="32" t="str">
        <v/>
      </c>
      <c r="BI14" s="32" t="str">
        <v/>
      </c>
      <c r="BJ14" s="32" t="str">
        <v/>
      </c>
      <c r="BK14" s="32" t="str">
        <v/>
      </c>
      <c r="BL14" s="32" t="str">
        <v/>
      </c>
      <c r="BM14" s="32" t="str">
        <v/>
      </c>
      <c r="BN14" s="32" t="str">
        <v/>
      </c>
      <c r="BO14" s="32" t="str">
        <v/>
      </c>
      <c r="BP14" s="32" t="str">
        <v/>
      </c>
      <c r="BQ14" s="32" t="str">
        <v/>
      </c>
      <c r="BR14" s="32" t="str">
        <v/>
      </c>
      <c r="BS14" s="32" t="str">
        <v/>
      </c>
      <c r="BT14" s="32" t="str">
        <v/>
      </c>
      <c r="BU14" s="32" t="str">
        <v/>
      </c>
      <c r="BV14" s="32" t="str">
        <v/>
      </c>
      <c r="BW14" s="32" t="str">
        <v/>
      </c>
      <c r="BX14" s="32" t="str">
        <v/>
      </c>
      <c r="BY14" s="32" t="str">
        <v/>
      </c>
      <c r="BZ14" s="32" t="str">
        <v/>
      </c>
      <c r="CA14" s="32" t="str">
        <v/>
      </c>
      <c r="CB14" s="32" t="str">
        <v/>
      </c>
      <c r="CC14" s="32" t="str">
        <v/>
      </c>
      <c r="CD14" s="32" t="str">
        <v/>
      </c>
      <c r="CE14" s="32" t="str">
        <v/>
      </c>
      <c r="CF14" s="32" t="str">
        <v/>
      </c>
      <c r="CG14" s="32" t="str">
        <v/>
      </c>
      <c r="CH14" s="32" t="str">
        <v/>
      </c>
      <c r="CI14" s="32" t="str">
        <v/>
      </c>
      <c r="CJ14" s="32" t="str">
        <v/>
      </c>
      <c r="CK14" s="32" t="str">
        <v/>
      </c>
      <c r="CL14" s="32" t="str">
        <v/>
      </c>
      <c r="CM14" s="32" t="str">
        <v/>
      </c>
      <c r="CN14" s="32" t="str">
        <v/>
      </c>
    </row>
    <row r="15" spans="1:92" x14ac:dyDescent="0.3">
      <c r="A15" s="27" t="str">
        <v>#2LRPC8U0Q</v>
      </c>
      <c r="B15" s="27" t="str">
        <v>MaTiaS</v>
      </c>
      <c r="C15" s="42">
        <f>IF($A15="", "", _xlfn.IFNA(VLOOKUP($A15, PlayersData!$B$1:$K$51, 4,0), ""))</f>
        <v>16</v>
      </c>
      <c r="D15" s="27" t="str">
        <f>IF($A15="", "", _xlfn.IFNA(VLOOKUP($A15, PlayersData!$B$1:$K$51, 3,0), ""))</f>
        <v>leader</v>
      </c>
      <c r="E15" s="27" t="str">
        <f>IF(OR(A15="", A15= 0), "", IF(ISERROR(VLOOKUP(A15, PlayersData!B:B, 1, FALSE)), "Left", "Active"))</f>
        <v>Active</v>
      </c>
      <c r="F15" s="28">
        <f t="shared" si="0"/>
        <v>5</v>
      </c>
      <c r="G15" s="29" cm="1">
        <f t="array" ref="G15">SUMPRODUCT(--(ISNUMBER(_xlfn._xlws.FILTER(J15:AX15, MOD(COLUMN(J15:AX15)-COLUMN(J15), 2)=0))), --(_xlfn._xlws.FILTER(J15:AX15, MOD(COLUMN(J15:AX15)-COLUMN(J15), 2)=0) &gt; 0))</f>
        <v>9</v>
      </c>
      <c r="H15" s="30">
        <f t="shared" si="1"/>
        <v>23</v>
      </c>
      <c r="I15" s="31">
        <v>3</v>
      </c>
      <c r="J15" s="32">
        <v>100</v>
      </c>
      <c r="K15" s="32">
        <v>2</v>
      </c>
      <c r="L15" s="32">
        <v>62</v>
      </c>
      <c r="M15" s="32">
        <v>2</v>
      </c>
      <c r="N15" s="32">
        <v>78</v>
      </c>
      <c r="O15" s="32">
        <v>3</v>
      </c>
      <c r="P15" s="32">
        <v>100</v>
      </c>
      <c r="Q15" s="32">
        <v>2</v>
      </c>
      <c r="R15" s="32">
        <v>94</v>
      </c>
      <c r="S15" s="32">
        <v>3</v>
      </c>
      <c r="T15" s="32">
        <v>100</v>
      </c>
      <c r="U15" s="32">
        <v>3</v>
      </c>
      <c r="V15" s="32">
        <v>100</v>
      </c>
      <c r="W15" s="32">
        <v>3</v>
      </c>
      <c r="X15" s="32">
        <v>100</v>
      </c>
      <c r="Y15" s="32">
        <v>2</v>
      </c>
      <c r="Z15" s="32">
        <v>87</v>
      </c>
      <c r="AA15" s="32">
        <v>0</v>
      </c>
      <c r="AB15" s="32">
        <v>0</v>
      </c>
      <c r="AC15" s="32" t="str">
        <v/>
      </c>
      <c r="AD15" s="32" t="str">
        <v/>
      </c>
      <c r="AE15" s="32" t="str">
        <v/>
      </c>
      <c r="AF15" s="32" t="str">
        <v/>
      </c>
      <c r="AG15" s="32" t="str">
        <v/>
      </c>
      <c r="AH15" s="32" t="str">
        <v/>
      </c>
      <c r="AI15" s="32" t="str">
        <v/>
      </c>
      <c r="AJ15" s="32" t="str">
        <v/>
      </c>
      <c r="AK15" s="32" t="str">
        <v/>
      </c>
      <c r="AL15" s="32" t="str">
        <v/>
      </c>
      <c r="AM15" s="32" t="str">
        <v/>
      </c>
      <c r="AN15" s="32" t="str">
        <v/>
      </c>
      <c r="AO15" s="32" t="str">
        <v/>
      </c>
      <c r="AP15" s="32" t="str">
        <v/>
      </c>
      <c r="AQ15" s="32" t="str">
        <v/>
      </c>
      <c r="AR15" s="32" t="str">
        <v/>
      </c>
      <c r="AS15" s="32" t="str">
        <v/>
      </c>
      <c r="AT15" s="32" t="str">
        <v/>
      </c>
      <c r="AU15" s="32" t="str">
        <v/>
      </c>
      <c r="AV15" s="32" t="str">
        <v/>
      </c>
      <c r="AW15" s="32" t="str">
        <v/>
      </c>
      <c r="AX15" s="32" t="str">
        <v/>
      </c>
      <c r="AY15" s="32" t="str">
        <v/>
      </c>
      <c r="AZ15" s="32" t="str">
        <v/>
      </c>
      <c r="BA15" s="32" t="str">
        <v/>
      </c>
      <c r="BB15" s="32" t="str">
        <v/>
      </c>
      <c r="BC15" s="32" t="str">
        <v/>
      </c>
      <c r="BD15" s="32" t="str">
        <v/>
      </c>
      <c r="BE15" s="32" t="str">
        <v/>
      </c>
      <c r="BF15" s="32" t="str">
        <v/>
      </c>
      <c r="BG15" s="32" t="str">
        <v/>
      </c>
      <c r="BH15" s="32" t="str">
        <v/>
      </c>
      <c r="BI15" s="32" t="str">
        <v/>
      </c>
      <c r="BJ15" s="32" t="str">
        <v/>
      </c>
      <c r="BK15" s="32" t="str">
        <v/>
      </c>
      <c r="BL15" s="32" t="str">
        <v/>
      </c>
      <c r="BM15" s="32" t="str">
        <v/>
      </c>
      <c r="BN15" s="32" t="str">
        <v/>
      </c>
      <c r="BO15" s="32" t="str">
        <v/>
      </c>
      <c r="BP15" s="32" t="str">
        <v/>
      </c>
      <c r="BQ15" s="32" t="str">
        <v/>
      </c>
      <c r="BR15" s="32" t="str">
        <v/>
      </c>
      <c r="BS15" s="32" t="str">
        <v/>
      </c>
      <c r="BT15" s="32" t="str">
        <v/>
      </c>
      <c r="BU15" s="32" t="str">
        <v/>
      </c>
      <c r="BV15" s="32" t="str">
        <v/>
      </c>
      <c r="BW15" s="32" t="str">
        <v/>
      </c>
      <c r="BX15" s="32" t="str">
        <v/>
      </c>
      <c r="BY15" s="32" t="str">
        <v/>
      </c>
      <c r="BZ15" s="32" t="str">
        <v/>
      </c>
      <c r="CA15" s="32" t="str">
        <v/>
      </c>
      <c r="CB15" s="32" t="str">
        <v/>
      </c>
      <c r="CC15" s="32" t="str">
        <v/>
      </c>
      <c r="CD15" s="32" t="str">
        <v/>
      </c>
      <c r="CE15" s="32" t="str">
        <v/>
      </c>
      <c r="CF15" s="32" t="str">
        <v/>
      </c>
      <c r="CG15" s="32" t="str">
        <v/>
      </c>
      <c r="CH15" s="32" t="str">
        <v/>
      </c>
      <c r="CI15" s="32" t="str">
        <v/>
      </c>
      <c r="CJ15" s="32" t="str">
        <v/>
      </c>
      <c r="CK15" s="32" t="str">
        <v/>
      </c>
      <c r="CL15" s="32" t="str">
        <v/>
      </c>
      <c r="CM15" s="32" t="str">
        <v/>
      </c>
      <c r="CN15" s="32" t="str">
        <v/>
      </c>
    </row>
    <row r="16" spans="1:92" x14ac:dyDescent="0.3">
      <c r="A16" s="27" t="str">
        <v>#LVLVCU0JP</v>
      </c>
      <c r="B16" s="27" t="str">
        <v>New Gabber Boy</v>
      </c>
      <c r="C16" s="42">
        <f>IF($A16="", "", _xlfn.IFNA(VLOOKUP($A16, PlayersData!$B$1:$K$51, 4,0), ""))</f>
        <v>15</v>
      </c>
      <c r="D16" s="27" t="str">
        <f>IF($A16="", "", _xlfn.IFNA(VLOOKUP($A16, PlayersData!$B$1:$K$51, 3,0), ""))</f>
        <v>elder</v>
      </c>
      <c r="E16" s="27" t="str">
        <f>IF(OR(A16="", A16= 0), "", IF(ISERROR(VLOOKUP(A16, PlayersData!B:B, 1, FALSE)), "Left", "Active"))</f>
        <v>Active</v>
      </c>
      <c r="F16" s="28">
        <f t="shared" si="0"/>
        <v>5</v>
      </c>
      <c r="G16" s="29" cm="1">
        <f t="array" ref="G16">SUMPRODUCT(--(ISNUMBER(_xlfn._xlws.FILTER(J16:AX16, MOD(COLUMN(J16:AX16)-COLUMN(J16), 2)=0))), --(_xlfn._xlws.FILTER(J16:AX16, MOD(COLUMN(J16:AX16)-COLUMN(J16), 2)=0) &gt; 0))</f>
        <v>7</v>
      </c>
      <c r="H16" s="30">
        <f t="shared" si="1"/>
        <v>19</v>
      </c>
      <c r="I16" s="31">
        <v>3</v>
      </c>
      <c r="J16" s="32">
        <v>100</v>
      </c>
      <c r="K16" s="32">
        <v>3</v>
      </c>
      <c r="L16" s="32">
        <v>100</v>
      </c>
      <c r="M16" s="32">
        <v>0</v>
      </c>
      <c r="N16" s="32">
        <v>0</v>
      </c>
      <c r="O16" s="32">
        <v>0</v>
      </c>
      <c r="P16" s="32">
        <v>0</v>
      </c>
      <c r="Q16" s="32">
        <v>2</v>
      </c>
      <c r="R16" s="32">
        <v>99</v>
      </c>
      <c r="S16" s="32">
        <v>2</v>
      </c>
      <c r="T16" s="32">
        <v>67</v>
      </c>
      <c r="U16" s="32">
        <v>3</v>
      </c>
      <c r="V16" s="32">
        <v>100</v>
      </c>
      <c r="W16" s="32">
        <v>3</v>
      </c>
      <c r="X16" s="32">
        <v>100</v>
      </c>
      <c r="Y16" s="32">
        <v>3</v>
      </c>
      <c r="Z16" s="32">
        <v>100</v>
      </c>
      <c r="AA16" s="32">
        <v>0</v>
      </c>
      <c r="AB16" s="32">
        <v>0</v>
      </c>
      <c r="AC16" s="32" t="str">
        <v/>
      </c>
      <c r="AD16" s="32" t="str">
        <v/>
      </c>
      <c r="AE16" s="32" t="str">
        <v/>
      </c>
      <c r="AF16" s="32" t="str">
        <v/>
      </c>
      <c r="AG16" s="32" t="str">
        <v/>
      </c>
      <c r="AH16" s="32" t="str">
        <v/>
      </c>
      <c r="AI16" s="32" t="str">
        <v/>
      </c>
      <c r="AJ16" s="32" t="str">
        <v/>
      </c>
      <c r="AK16" s="32" t="str">
        <v/>
      </c>
      <c r="AL16" s="32" t="str">
        <v/>
      </c>
      <c r="AM16" s="32" t="str">
        <v/>
      </c>
      <c r="AN16" s="32" t="str">
        <v/>
      </c>
      <c r="AO16" s="32" t="str">
        <v/>
      </c>
      <c r="AP16" s="32" t="str">
        <v/>
      </c>
      <c r="AQ16" s="32" t="str">
        <v/>
      </c>
      <c r="AR16" s="32" t="str">
        <v/>
      </c>
      <c r="AS16" s="32" t="str">
        <v/>
      </c>
      <c r="AT16" s="32" t="str">
        <v/>
      </c>
      <c r="AU16" s="32" t="str">
        <v/>
      </c>
      <c r="AV16" s="32" t="str">
        <v/>
      </c>
      <c r="AW16" s="32" t="str">
        <v/>
      </c>
      <c r="AX16" s="32" t="str">
        <v/>
      </c>
      <c r="AY16" s="32" t="str">
        <v/>
      </c>
      <c r="AZ16" s="32" t="str">
        <v/>
      </c>
      <c r="BA16" s="32" t="str">
        <v/>
      </c>
      <c r="BB16" s="32" t="str">
        <v/>
      </c>
      <c r="BC16" s="32" t="str">
        <v/>
      </c>
      <c r="BD16" s="32" t="str">
        <v/>
      </c>
      <c r="BE16" s="32" t="str">
        <v/>
      </c>
      <c r="BF16" s="32" t="str">
        <v/>
      </c>
      <c r="BG16" s="32" t="str">
        <v/>
      </c>
      <c r="BH16" s="32" t="str">
        <v/>
      </c>
      <c r="BI16" s="32" t="str">
        <v/>
      </c>
      <c r="BJ16" s="32" t="str">
        <v/>
      </c>
      <c r="BK16" s="32" t="str">
        <v/>
      </c>
      <c r="BL16" s="32" t="str">
        <v/>
      </c>
      <c r="BM16" s="32" t="str">
        <v/>
      </c>
      <c r="BN16" s="32" t="str">
        <v/>
      </c>
      <c r="BO16" s="32" t="str">
        <v/>
      </c>
      <c r="BP16" s="32" t="str">
        <v/>
      </c>
      <c r="BQ16" s="32" t="str">
        <v/>
      </c>
      <c r="BR16" s="32" t="str">
        <v/>
      </c>
      <c r="BS16" s="32" t="str">
        <v/>
      </c>
      <c r="BT16" s="32" t="str">
        <v/>
      </c>
      <c r="BU16" s="32" t="str">
        <v/>
      </c>
      <c r="BV16" s="32" t="str">
        <v/>
      </c>
      <c r="BW16" s="32" t="str">
        <v/>
      </c>
      <c r="BX16" s="32" t="str">
        <v/>
      </c>
      <c r="BY16" s="32" t="str">
        <v/>
      </c>
      <c r="BZ16" s="32" t="str">
        <v/>
      </c>
      <c r="CA16" s="32" t="str">
        <v/>
      </c>
      <c r="CB16" s="32" t="str">
        <v/>
      </c>
      <c r="CC16" s="32" t="str">
        <v/>
      </c>
      <c r="CD16" s="32" t="str">
        <v/>
      </c>
      <c r="CE16" s="32" t="str">
        <v/>
      </c>
      <c r="CF16" s="32" t="str">
        <v/>
      </c>
      <c r="CG16" s="32" t="str">
        <v/>
      </c>
      <c r="CH16" s="32" t="str">
        <v/>
      </c>
      <c r="CI16" s="32" t="str">
        <v/>
      </c>
      <c r="CJ16" s="32" t="str">
        <v/>
      </c>
      <c r="CK16" s="32" t="str">
        <v/>
      </c>
      <c r="CL16" s="32" t="str">
        <v/>
      </c>
      <c r="CM16" s="32" t="str">
        <v/>
      </c>
      <c r="CN16" s="32" t="str">
        <v/>
      </c>
    </row>
    <row r="17" spans="1:92" x14ac:dyDescent="0.3">
      <c r="A17" s="27" t="str">
        <v>#PV2VY8U8Y</v>
      </c>
      <c r="B17" s="27" t="str">
        <v>Prince</v>
      </c>
      <c r="C17" s="42">
        <f>IF($A17="", "", _xlfn.IFNA(VLOOKUP($A17, PlayersData!$B$1:$K$51, 4,0), ""))</f>
        <v>16</v>
      </c>
      <c r="D17" s="27" t="str">
        <f>IF($A17="", "", _xlfn.IFNA(VLOOKUP($A17, PlayersData!$B$1:$K$51, 3,0), ""))</f>
        <v>elder</v>
      </c>
      <c r="E17" s="27" t="str">
        <f>IF(OR(A17="", A17= 0), "", IF(ISERROR(VLOOKUP(A17, PlayersData!B:B, 1, FALSE)), "Left", "Active"))</f>
        <v>Active</v>
      </c>
      <c r="F17" s="28">
        <f t="shared" si="0"/>
        <v>5</v>
      </c>
      <c r="G17" s="29" cm="1">
        <f t="array" ref="G17">SUMPRODUCT(--(ISNUMBER(_xlfn._xlws.FILTER(J17:AX17, MOD(COLUMN(J17:AX17)-COLUMN(J17), 2)=0))), --(_xlfn._xlws.FILTER(J17:AX17, MOD(COLUMN(J17:AX17)-COLUMN(J17), 2)=0) &gt; 0))</f>
        <v>10</v>
      </c>
      <c r="H17" s="30">
        <f t="shared" si="1"/>
        <v>22</v>
      </c>
      <c r="I17" s="31">
        <v>3</v>
      </c>
      <c r="J17" s="32">
        <v>100</v>
      </c>
      <c r="K17" s="32">
        <v>3</v>
      </c>
      <c r="L17" s="32">
        <v>100</v>
      </c>
      <c r="M17" s="32">
        <v>3</v>
      </c>
      <c r="N17" s="32">
        <v>100</v>
      </c>
      <c r="O17" s="32">
        <v>1</v>
      </c>
      <c r="P17" s="32">
        <v>96</v>
      </c>
      <c r="Q17" s="32">
        <v>2</v>
      </c>
      <c r="R17" s="32">
        <v>94</v>
      </c>
      <c r="S17" s="32">
        <v>1</v>
      </c>
      <c r="T17" s="32">
        <v>83</v>
      </c>
      <c r="U17" s="32">
        <v>3</v>
      </c>
      <c r="V17" s="32">
        <v>100</v>
      </c>
      <c r="W17" s="32">
        <v>2</v>
      </c>
      <c r="X17" s="32">
        <v>94</v>
      </c>
      <c r="Y17" s="32">
        <v>1</v>
      </c>
      <c r="Z17" s="32">
        <v>73</v>
      </c>
      <c r="AA17" s="32">
        <v>3</v>
      </c>
      <c r="AB17" s="32">
        <v>100</v>
      </c>
      <c r="AC17" s="32" t="str">
        <v/>
      </c>
      <c r="AD17" s="32" t="str">
        <v/>
      </c>
      <c r="AE17" s="32" t="str">
        <v/>
      </c>
      <c r="AF17" s="32" t="str">
        <v/>
      </c>
      <c r="AG17" s="32" t="str">
        <v/>
      </c>
      <c r="AH17" s="32" t="str">
        <v/>
      </c>
      <c r="AI17" s="32" t="str">
        <v/>
      </c>
      <c r="AJ17" s="32" t="str">
        <v/>
      </c>
      <c r="AK17" s="32" t="str">
        <v/>
      </c>
      <c r="AL17" s="32" t="str">
        <v/>
      </c>
      <c r="AM17" s="32" t="str">
        <v/>
      </c>
      <c r="AN17" s="32" t="str">
        <v/>
      </c>
      <c r="AO17" s="32" t="str">
        <v/>
      </c>
      <c r="AP17" s="32" t="str">
        <v/>
      </c>
      <c r="AQ17" s="32" t="str">
        <v/>
      </c>
      <c r="AR17" s="32" t="str">
        <v/>
      </c>
      <c r="AS17" s="32" t="str">
        <v/>
      </c>
      <c r="AT17" s="32" t="str">
        <v/>
      </c>
      <c r="AU17" s="32" t="str">
        <v/>
      </c>
      <c r="AV17" s="32" t="str">
        <v/>
      </c>
      <c r="AW17" s="32" t="str">
        <v/>
      </c>
      <c r="AX17" s="32" t="str">
        <v/>
      </c>
      <c r="AY17" s="32" t="str">
        <v/>
      </c>
      <c r="AZ17" s="32" t="str">
        <v/>
      </c>
      <c r="BA17" s="32" t="str">
        <v/>
      </c>
      <c r="BB17" s="32" t="str">
        <v/>
      </c>
      <c r="BC17" s="32" t="str">
        <v/>
      </c>
      <c r="BD17" s="32" t="str">
        <v/>
      </c>
      <c r="BE17" s="32" t="str">
        <v/>
      </c>
      <c r="BF17" s="32" t="str">
        <v/>
      </c>
      <c r="BG17" s="32" t="str">
        <v/>
      </c>
      <c r="BH17" s="32" t="str">
        <v/>
      </c>
      <c r="BI17" s="32" t="str">
        <v/>
      </c>
      <c r="BJ17" s="32" t="str">
        <v/>
      </c>
      <c r="BK17" s="32" t="str">
        <v/>
      </c>
      <c r="BL17" s="32" t="str">
        <v/>
      </c>
      <c r="BM17" s="32" t="str">
        <v/>
      </c>
      <c r="BN17" s="32" t="str">
        <v/>
      </c>
      <c r="BO17" s="32" t="str">
        <v/>
      </c>
      <c r="BP17" s="32" t="str">
        <v/>
      </c>
      <c r="BQ17" s="32" t="str">
        <v/>
      </c>
      <c r="BR17" s="32" t="str">
        <v/>
      </c>
      <c r="BS17" s="32" t="str">
        <v/>
      </c>
      <c r="BT17" s="32" t="str">
        <v/>
      </c>
      <c r="BU17" s="32" t="str">
        <v/>
      </c>
      <c r="BV17" s="32" t="str">
        <v/>
      </c>
      <c r="BW17" s="32" t="str">
        <v/>
      </c>
      <c r="BX17" s="32" t="str">
        <v/>
      </c>
      <c r="BY17" s="32" t="str">
        <v/>
      </c>
      <c r="BZ17" s="32" t="str">
        <v/>
      </c>
      <c r="CA17" s="32" t="str">
        <v/>
      </c>
      <c r="CB17" s="32" t="str">
        <v/>
      </c>
      <c r="CC17" s="32" t="str">
        <v/>
      </c>
      <c r="CD17" s="32" t="str">
        <v/>
      </c>
      <c r="CE17" s="32" t="str">
        <v/>
      </c>
      <c r="CF17" s="32" t="str">
        <v/>
      </c>
      <c r="CG17" s="32" t="str">
        <v/>
      </c>
      <c r="CH17" s="32" t="str">
        <v/>
      </c>
      <c r="CI17" s="32" t="str">
        <v/>
      </c>
      <c r="CJ17" s="32" t="str">
        <v/>
      </c>
      <c r="CK17" s="32" t="str">
        <v/>
      </c>
      <c r="CL17" s="32" t="str">
        <v/>
      </c>
      <c r="CM17" s="32" t="str">
        <v/>
      </c>
      <c r="CN17" s="32" t="str">
        <v/>
      </c>
    </row>
    <row r="18" spans="1:92" x14ac:dyDescent="0.3">
      <c r="A18" s="27" t="str">
        <v>#PY2LYC8RQ</v>
      </c>
      <c r="B18" s="27" t="str">
        <v>Rao RAHUL Yadav</v>
      </c>
      <c r="C18" s="42">
        <f>IF($A18="", "", _xlfn.IFNA(VLOOKUP($A18, PlayersData!$B$1:$K$51, 4,0), ""))</f>
        <v>15</v>
      </c>
      <c r="D18" s="27" t="str">
        <f>IF($A18="", "", _xlfn.IFNA(VLOOKUP($A18, PlayersData!$B$1:$K$51, 3,0), ""))</f>
        <v>elder</v>
      </c>
      <c r="E18" s="27" t="str">
        <f>IF(OR(A18="", A18= 0), "", IF(ISERROR(VLOOKUP(A18, PlayersData!B:B, 1, FALSE)), "Left", "Active"))</f>
        <v>Active</v>
      </c>
      <c r="F18" s="28">
        <f t="shared" si="0"/>
        <v>5</v>
      </c>
      <c r="G18" s="29" cm="1">
        <f t="array" ref="G18">SUMPRODUCT(--(ISNUMBER(_xlfn._xlws.FILTER(J18:AX18, MOD(COLUMN(J18:AX18)-COLUMN(J18), 2)=0))), --(_xlfn._xlws.FILTER(J18:AX18, MOD(COLUMN(J18:AX18)-COLUMN(J18), 2)=0) &gt; 0))</f>
        <v>8</v>
      </c>
      <c r="H18" s="30">
        <f t="shared" si="1"/>
        <v>22</v>
      </c>
      <c r="I18" s="31">
        <v>3</v>
      </c>
      <c r="J18" s="32">
        <v>100</v>
      </c>
      <c r="K18" s="32">
        <v>3</v>
      </c>
      <c r="L18" s="32">
        <v>100</v>
      </c>
      <c r="M18" s="32">
        <v>3</v>
      </c>
      <c r="N18" s="32">
        <v>100</v>
      </c>
      <c r="O18" s="32">
        <v>2</v>
      </c>
      <c r="P18" s="32">
        <v>79</v>
      </c>
      <c r="Q18" s="32">
        <v>2</v>
      </c>
      <c r="R18" s="32">
        <v>96</v>
      </c>
      <c r="S18" s="32">
        <v>3</v>
      </c>
      <c r="T18" s="32">
        <v>100</v>
      </c>
      <c r="U18" s="32">
        <v>3</v>
      </c>
      <c r="V18" s="32">
        <v>100</v>
      </c>
      <c r="W18" s="32">
        <v>3</v>
      </c>
      <c r="X18" s="32">
        <v>100</v>
      </c>
      <c r="Y18" s="32">
        <v>0</v>
      </c>
      <c r="Z18" s="32">
        <v>0</v>
      </c>
      <c r="AA18" s="32">
        <v>0</v>
      </c>
      <c r="AB18" s="32">
        <v>0</v>
      </c>
      <c r="AC18" s="32" t="str">
        <v/>
      </c>
      <c r="AD18" s="32" t="str">
        <v/>
      </c>
      <c r="AE18" s="32" t="str">
        <v/>
      </c>
      <c r="AF18" s="32" t="str">
        <v/>
      </c>
      <c r="AG18" s="32" t="str">
        <v/>
      </c>
      <c r="AH18" s="32" t="str">
        <v/>
      </c>
      <c r="AI18" s="32" t="str">
        <v/>
      </c>
      <c r="AJ18" s="32" t="str">
        <v/>
      </c>
      <c r="AK18" s="32" t="str">
        <v/>
      </c>
      <c r="AL18" s="32" t="str">
        <v/>
      </c>
      <c r="AM18" s="32" t="str">
        <v/>
      </c>
      <c r="AN18" s="32" t="str">
        <v/>
      </c>
      <c r="AO18" s="32" t="str">
        <v/>
      </c>
      <c r="AP18" s="32" t="str">
        <v/>
      </c>
      <c r="AQ18" s="32" t="str">
        <v/>
      </c>
      <c r="AR18" s="32" t="str">
        <v/>
      </c>
      <c r="AS18" s="32" t="str">
        <v/>
      </c>
      <c r="AT18" s="32" t="str">
        <v/>
      </c>
      <c r="AU18" s="32" t="str">
        <v/>
      </c>
      <c r="AV18" s="32" t="str">
        <v/>
      </c>
      <c r="AW18" s="32" t="str">
        <v/>
      </c>
      <c r="AX18" s="32" t="str">
        <v/>
      </c>
      <c r="AY18" s="32" t="str">
        <v/>
      </c>
      <c r="AZ18" s="32" t="str">
        <v/>
      </c>
      <c r="BA18" s="32" t="str">
        <v/>
      </c>
      <c r="BB18" s="32" t="str">
        <v/>
      </c>
      <c r="BC18" s="32" t="str">
        <v/>
      </c>
      <c r="BD18" s="32" t="str">
        <v/>
      </c>
      <c r="BE18" s="32" t="str">
        <v/>
      </c>
      <c r="BF18" s="32" t="str">
        <v/>
      </c>
      <c r="BG18" s="32" t="str">
        <v/>
      </c>
      <c r="BH18" s="32" t="str">
        <v/>
      </c>
      <c r="BI18" s="32" t="str">
        <v/>
      </c>
      <c r="BJ18" s="32" t="str">
        <v/>
      </c>
      <c r="BK18" s="32" t="str">
        <v/>
      </c>
      <c r="BL18" s="32" t="str">
        <v/>
      </c>
      <c r="BM18" s="32" t="str">
        <v/>
      </c>
      <c r="BN18" s="32" t="str">
        <v/>
      </c>
      <c r="BO18" s="32" t="str">
        <v/>
      </c>
      <c r="BP18" s="32" t="str">
        <v/>
      </c>
      <c r="BQ18" s="32" t="str">
        <v/>
      </c>
      <c r="BR18" s="32" t="str">
        <v/>
      </c>
      <c r="BS18" s="32" t="str">
        <v/>
      </c>
      <c r="BT18" s="32" t="str">
        <v/>
      </c>
      <c r="BU18" s="32" t="str">
        <v/>
      </c>
      <c r="BV18" s="32" t="str">
        <v/>
      </c>
      <c r="BW18" s="32" t="str">
        <v/>
      </c>
      <c r="BX18" s="32" t="str">
        <v/>
      </c>
      <c r="BY18" s="32" t="str">
        <v/>
      </c>
      <c r="BZ18" s="32" t="str">
        <v/>
      </c>
      <c r="CA18" s="32" t="str">
        <v/>
      </c>
      <c r="CB18" s="32" t="str">
        <v/>
      </c>
      <c r="CC18" s="32" t="str">
        <v/>
      </c>
      <c r="CD18" s="32" t="str">
        <v/>
      </c>
      <c r="CE18" s="32" t="str">
        <v/>
      </c>
      <c r="CF18" s="32" t="str">
        <v/>
      </c>
      <c r="CG18" s="32" t="str">
        <v/>
      </c>
      <c r="CH18" s="32" t="str">
        <v/>
      </c>
      <c r="CI18" s="32" t="str">
        <v/>
      </c>
      <c r="CJ18" s="32" t="str">
        <v/>
      </c>
      <c r="CK18" s="32" t="str">
        <v/>
      </c>
      <c r="CL18" s="32" t="str">
        <v/>
      </c>
      <c r="CM18" s="32" t="str">
        <v/>
      </c>
      <c r="CN18" s="32" t="str">
        <v/>
      </c>
    </row>
    <row r="19" spans="1:92" x14ac:dyDescent="0.3">
      <c r="A19" s="27" t="str">
        <v>#P0QYRL09V</v>
      </c>
      <c r="B19" s="27" t="str">
        <v>RDX</v>
      </c>
      <c r="C19" s="42">
        <f>IF($A19="", "", _xlfn.IFNA(VLOOKUP($A19, PlayersData!$B$1:$K$51, 4,0), ""))</f>
        <v>14</v>
      </c>
      <c r="D19" s="27" t="str">
        <f>IF($A19="", "", _xlfn.IFNA(VLOOKUP($A19, PlayersData!$B$1:$K$51, 3,0), ""))</f>
        <v>member</v>
      </c>
      <c r="E19" s="27" t="str">
        <f>IF(OR(A19="", A19= 0), "", IF(ISERROR(VLOOKUP(A19, PlayersData!B:B, 1, FALSE)), "Left", "Active"))</f>
        <v>Active</v>
      </c>
      <c r="F19" s="28">
        <f t="shared" si="0"/>
        <v>5</v>
      </c>
      <c r="G19" s="29" cm="1">
        <f t="array" ref="G19">SUMPRODUCT(--(ISNUMBER(_xlfn._xlws.FILTER(J19:AX19, MOD(COLUMN(J19:AX19)-COLUMN(J19), 2)=0))), --(_xlfn._xlws.FILTER(J19:AX19, MOD(COLUMN(J19:AX19)-COLUMN(J19), 2)=0) &gt; 0))</f>
        <v>10</v>
      </c>
      <c r="H19" s="30">
        <f t="shared" si="1"/>
        <v>24</v>
      </c>
      <c r="I19" s="31">
        <v>1</v>
      </c>
      <c r="J19" s="32">
        <v>62</v>
      </c>
      <c r="K19" s="32">
        <v>2</v>
      </c>
      <c r="L19" s="32">
        <v>65</v>
      </c>
      <c r="M19" s="32">
        <v>3</v>
      </c>
      <c r="N19" s="32">
        <v>100</v>
      </c>
      <c r="O19" s="32">
        <v>1</v>
      </c>
      <c r="P19" s="32">
        <v>89</v>
      </c>
      <c r="Q19" s="32">
        <v>3</v>
      </c>
      <c r="R19" s="32">
        <v>100</v>
      </c>
      <c r="S19" s="32">
        <v>3</v>
      </c>
      <c r="T19" s="32">
        <v>100</v>
      </c>
      <c r="U19" s="32">
        <v>3</v>
      </c>
      <c r="V19" s="32">
        <v>100</v>
      </c>
      <c r="W19" s="32">
        <v>3</v>
      </c>
      <c r="X19" s="32">
        <v>100</v>
      </c>
      <c r="Y19" s="32">
        <v>3</v>
      </c>
      <c r="Z19" s="32">
        <v>100</v>
      </c>
      <c r="AA19" s="32">
        <v>2</v>
      </c>
      <c r="AB19" s="32">
        <v>94</v>
      </c>
      <c r="AC19" s="32" t="str">
        <v/>
      </c>
      <c r="AD19" s="32" t="str">
        <v/>
      </c>
      <c r="AE19" s="32" t="str">
        <v/>
      </c>
      <c r="AF19" s="32" t="str">
        <v/>
      </c>
      <c r="AG19" s="32" t="str">
        <v/>
      </c>
      <c r="AH19" s="32" t="str">
        <v/>
      </c>
      <c r="AI19" s="32" t="str">
        <v/>
      </c>
      <c r="AJ19" s="32" t="str">
        <v/>
      </c>
      <c r="AK19" s="32" t="str">
        <v/>
      </c>
      <c r="AL19" s="32" t="str">
        <v/>
      </c>
      <c r="AM19" s="32" t="str">
        <v/>
      </c>
      <c r="AN19" s="32" t="str">
        <v/>
      </c>
      <c r="AO19" s="32" t="str">
        <v/>
      </c>
      <c r="AP19" s="32" t="str">
        <v/>
      </c>
      <c r="AQ19" s="32" t="str">
        <v/>
      </c>
      <c r="AR19" s="32" t="str">
        <v/>
      </c>
      <c r="AS19" s="32" t="str">
        <v/>
      </c>
      <c r="AT19" s="32" t="str">
        <v/>
      </c>
      <c r="AU19" s="32" t="str">
        <v/>
      </c>
      <c r="AV19" s="32" t="str">
        <v/>
      </c>
      <c r="AW19" s="32" t="str">
        <v/>
      </c>
      <c r="AX19" s="32" t="str">
        <v/>
      </c>
      <c r="AY19" s="32" t="str">
        <v/>
      </c>
      <c r="AZ19" s="32" t="str">
        <v/>
      </c>
      <c r="BA19" s="32" t="str">
        <v/>
      </c>
      <c r="BB19" s="32" t="str">
        <v/>
      </c>
      <c r="BC19" s="32" t="str">
        <v/>
      </c>
      <c r="BD19" s="32" t="str">
        <v/>
      </c>
      <c r="BE19" s="32" t="str">
        <v/>
      </c>
      <c r="BF19" s="32" t="str">
        <v/>
      </c>
      <c r="BG19" s="32" t="str">
        <v/>
      </c>
      <c r="BH19" s="32" t="str">
        <v/>
      </c>
      <c r="BI19" s="32" t="str">
        <v/>
      </c>
      <c r="BJ19" s="32" t="str">
        <v/>
      </c>
      <c r="BK19" s="32" t="str">
        <v/>
      </c>
      <c r="BL19" s="32" t="str">
        <v/>
      </c>
      <c r="BM19" s="32" t="str">
        <v/>
      </c>
      <c r="BN19" s="32" t="str">
        <v/>
      </c>
      <c r="BO19" s="32" t="str">
        <v/>
      </c>
      <c r="BP19" s="32" t="str">
        <v/>
      </c>
      <c r="BQ19" s="32" t="str">
        <v/>
      </c>
      <c r="BR19" s="32" t="str">
        <v/>
      </c>
      <c r="BS19" s="32" t="str">
        <v/>
      </c>
      <c r="BT19" s="32" t="str">
        <v/>
      </c>
      <c r="BU19" s="32" t="str">
        <v/>
      </c>
      <c r="BV19" s="32" t="str">
        <v/>
      </c>
      <c r="BW19" s="32" t="str">
        <v/>
      </c>
      <c r="BX19" s="32" t="str">
        <v/>
      </c>
      <c r="BY19" s="32" t="str">
        <v/>
      </c>
      <c r="BZ19" s="32" t="str">
        <v/>
      </c>
      <c r="CA19" s="32" t="str">
        <v/>
      </c>
      <c r="CB19" s="32" t="str">
        <v/>
      </c>
      <c r="CC19" s="32" t="str">
        <v/>
      </c>
      <c r="CD19" s="32" t="str">
        <v/>
      </c>
      <c r="CE19" s="32" t="str">
        <v/>
      </c>
      <c r="CF19" s="32" t="str">
        <v/>
      </c>
      <c r="CG19" s="32" t="str">
        <v/>
      </c>
      <c r="CH19" s="32" t="str">
        <v/>
      </c>
      <c r="CI19" s="32" t="str">
        <v/>
      </c>
      <c r="CJ19" s="32" t="str">
        <v/>
      </c>
      <c r="CK19" s="32" t="str">
        <v/>
      </c>
      <c r="CL19" s="32" t="str">
        <v/>
      </c>
      <c r="CM19" s="32" t="str">
        <v/>
      </c>
      <c r="CN19" s="32" t="str">
        <v/>
      </c>
    </row>
    <row r="20" spans="1:92" x14ac:dyDescent="0.3">
      <c r="A20" s="27" t="str">
        <v>#8LRURLP</v>
      </c>
      <c r="B20" s="27" t="str">
        <v>rishi</v>
      </c>
      <c r="C20" s="42">
        <f>IF($A20="", "", _xlfn.IFNA(VLOOKUP($A20, PlayersData!$B$1:$K$51, 4,0), ""))</f>
        <v>16</v>
      </c>
      <c r="D20" s="27" t="str">
        <f>IF($A20="", "", _xlfn.IFNA(VLOOKUP($A20, PlayersData!$B$1:$K$51, 3,0), ""))</f>
        <v>coLeader</v>
      </c>
      <c r="E20" s="27" t="str">
        <f>IF(OR(A20="", A20= 0), "", IF(ISERROR(VLOOKUP(A20, PlayersData!B:B, 1, FALSE)), "Left", "Active"))</f>
        <v>Active</v>
      </c>
      <c r="F20" s="28">
        <f t="shared" si="0"/>
        <v>5</v>
      </c>
      <c r="G20" s="29" cm="1">
        <f t="array" ref="G20">SUMPRODUCT(--(ISNUMBER(_xlfn._xlws.FILTER(J20:AX20, MOD(COLUMN(J20:AX20)-COLUMN(J20), 2)=0))), --(_xlfn._xlws.FILTER(J20:AX20, MOD(COLUMN(J20:AX20)-COLUMN(J20), 2)=0) &gt; 0))</f>
        <v>8</v>
      </c>
      <c r="H20" s="30">
        <f t="shared" si="1"/>
        <v>22</v>
      </c>
      <c r="I20" s="31">
        <v>2</v>
      </c>
      <c r="J20" s="32">
        <v>79</v>
      </c>
      <c r="K20" s="32">
        <v>3</v>
      </c>
      <c r="L20" s="32">
        <v>100</v>
      </c>
      <c r="M20" s="32">
        <v>3</v>
      </c>
      <c r="N20" s="32">
        <v>100</v>
      </c>
      <c r="O20" s="32">
        <v>2</v>
      </c>
      <c r="P20" s="32">
        <v>70</v>
      </c>
      <c r="Q20" s="32">
        <v>3</v>
      </c>
      <c r="R20" s="32">
        <v>100</v>
      </c>
      <c r="S20" s="32">
        <v>3</v>
      </c>
      <c r="T20" s="32">
        <v>100</v>
      </c>
      <c r="U20" s="32">
        <v>3</v>
      </c>
      <c r="V20" s="32">
        <v>100</v>
      </c>
      <c r="W20" s="32">
        <v>3</v>
      </c>
      <c r="X20" s="32">
        <v>100</v>
      </c>
      <c r="Y20" s="32">
        <v>0</v>
      </c>
      <c r="Z20" s="32">
        <v>0</v>
      </c>
      <c r="AA20" s="32">
        <v>0</v>
      </c>
      <c r="AB20" s="32">
        <v>0</v>
      </c>
      <c r="AC20" s="32" t="str">
        <v/>
      </c>
      <c r="AD20" s="32" t="str">
        <v/>
      </c>
      <c r="AE20" s="32" t="str">
        <v/>
      </c>
      <c r="AF20" s="32" t="str">
        <v/>
      </c>
      <c r="AG20" s="32" t="str">
        <v/>
      </c>
      <c r="AH20" s="32" t="str">
        <v/>
      </c>
      <c r="AI20" s="32" t="str">
        <v/>
      </c>
      <c r="AJ20" s="32" t="str">
        <v/>
      </c>
      <c r="AK20" s="32" t="str">
        <v/>
      </c>
      <c r="AL20" s="32" t="str">
        <v/>
      </c>
      <c r="AM20" s="32" t="str">
        <v/>
      </c>
      <c r="AN20" s="32" t="str">
        <v/>
      </c>
      <c r="AO20" s="32" t="str">
        <v/>
      </c>
      <c r="AP20" s="32" t="str">
        <v/>
      </c>
      <c r="AQ20" s="32" t="str">
        <v/>
      </c>
      <c r="AR20" s="32" t="str">
        <v/>
      </c>
      <c r="AS20" s="32" t="str">
        <v/>
      </c>
      <c r="AT20" s="32" t="str">
        <v/>
      </c>
      <c r="AU20" s="32" t="str">
        <v/>
      </c>
      <c r="AV20" s="32" t="str">
        <v/>
      </c>
      <c r="AW20" s="32" t="str">
        <v/>
      </c>
      <c r="AX20" s="32" t="str">
        <v/>
      </c>
      <c r="AY20" s="32" t="str">
        <v/>
      </c>
      <c r="AZ20" s="32" t="str">
        <v/>
      </c>
      <c r="BA20" s="32" t="str">
        <v/>
      </c>
      <c r="BB20" s="32" t="str">
        <v/>
      </c>
      <c r="BC20" s="32" t="str">
        <v/>
      </c>
      <c r="BD20" s="32" t="str">
        <v/>
      </c>
      <c r="BE20" s="32" t="str">
        <v/>
      </c>
      <c r="BF20" s="32" t="str">
        <v/>
      </c>
      <c r="BG20" s="32" t="str">
        <v/>
      </c>
      <c r="BH20" s="32" t="str">
        <v/>
      </c>
      <c r="BI20" s="32" t="str">
        <v/>
      </c>
      <c r="BJ20" s="32" t="str">
        <v/>
      </c>
      <c r="BK20" s="32" t="str">
        <v/>
      </c>
      <c r="BL20" s="32" t="str">
        <v/>
      </c>
      <c r="BM20" s="32" t="str">
        <v/>
      </c>
      <c r="BN20" s="32" t="str">
        <v/>
      </c>
      <c r="BO20" s="32" t="str">
        <v/>
      </c>
      <c r="BP20" s="32" t="str">
        <v/>
      </c>
      <c r="BQ20" s="32" t="str">
        <v/>
      </c>
      <c r="BR20" s="32" t="str">
        <v/>
      </c>
      <c r="BS20" s="32" t="str">
        <v/>
      </c>
      <c r="BT20" s="32" t="str">
        <v/>
      </c>
      <c r="BU20" s="32" t="str">
        <v/>
      </c>
      <c r="BV20" s="32" t="str">
        <v/>
      </c>
      <c r="BW20" s="32" t="str">
        <v/>
      </c>
      <c r="BX20" s="32" t="str">
        <v/>
      </c>
      <c r="BY20" s="32" t="str">
        <v/>
      </c>
      <c r="BZ20" s="32" t="str">
        <v/>
      </c>
      <c r="CA20" s="32" t="str">
        <v/>
      </c>
      <c r="CB20" s="32" t="str">
        <v/>
      </c>
      <c r="CC20" s="32" t="str">
        <v/>
      </c>
      <c r="CD20" s="32" t="str">
        <v/>
      </c>
      <c r="CE20" s="32" t="str">
        <v/>
      </c>
      <c r="CF20" s="32" t="str">
        <v/>
      </c>
      <c r="CG20" s="32" t="str">
        <v/>
      </c>
      <c r="CH20" s="32" t="str">
        <v/>
      </c>
      <c r="CI20" s="32" t="str">
        <v/>
      </c>
      <c r="CJ20" s="32" t="str">
        <v/>
      </c>
      <c r="CK20" s="32" t="str">
        <v/>
      </c>
      <c r="CL20" s="32" t="str">
        <v/>
      </c>
      <c r="CM20" s="32" t="str">
        <v/>
      </c>
      <c r="CN20" s="32" t="str">
        <v/>
      </c>
    </row>
    <row r="21" spans="1:92" x14ac:dyDescent="0.3">
      <c r="A21" s="27" t="str">
        <v>#LC2QRQ88G</v>
      </c>
      <c r="B21" s="27" t="str">
        <v>rishi raj</v>
      </c>
      <c r="C21" s="42">
        <f>IF($A21="", "", _xlfn.IFNA(VLOOKUP($A21, PlayersData!$B$1:$K$51, 4,0), ""))</f>
        <v>15</v>
      </c>
      <c r="D21" s="27" t="str">
        <f>IF($A21="", "", _xlfn.IFNA(VLOOKUP($A21, PlayersData!$B$1:$K$51, 3,0), ""))</f>
        <v>member</v>
      </c>
      <c r="E21" s="27" t="str">
        <f>IF(OR(A21="", A21= 0), "", IF(ISERROR(VLOOKUP(A21, PlayersData!B:B, 1, FALSE)), "Left", "Active"))</f>
        <v>Active</v>
      </c>
      <c r="F21" s="28">
        <f t="shared" si="0"/>
        <v>3</v>
      </c>
      <c r="G21" s="29" cm="1">
        <f t="array" ref="G21">SUMPRODUCT(--(ISNUMBER(_xlfn._xlws.FILTER(J21:AX21, MOD(COLUMN(J21:AX21)-COLUMN(J21), 2)=0))), --(_xlfn._xlws.FILTER(J21:AX21, MOD(COLUMN(J21:AX21)-COLUMN(J21), 2)=0) &gt; 0))</f>
        <v>6</v>
      </c>
      <c r="H21" s="30">
        <f t="shared" si="1"/>
        <v>18</v>
      </c>
      <c r="I21" s="31" t="str">
        <v/>
      </c>
      <c r="J21" s="32" t="str">
        <v/>
      </c>
      <c r="K21" s="32" t="str">
        <v/>
      </c>
      <c r="L21" s="32" t="str">
        <v/>
      </c>
      <c r="M21" s="32" t="str">
        <v/>
      </c>
      <c r="N21" s="32" t="str">
        <v/>
      </c>
      <c r="O21" s="32" t="str">
        <v/>
      </c>
      <c r="P21" s="32" t="str">
        <v/>
      </c>
      <c r="Q21" s="32">
        <v>3</v>
      </c>
      <c r="R21" s="32">
        <v>100</v>
      </c>
      <c r="S21" s="32">
        <v>3</v>
      </c>
      <c r="T21" s="32">
        <v>100</v>
      </c>
      <c r="U21" s="32">
        <v>3</v>
      </c>
      <c r="V21" s="32">
        <v>100</v>
      </c>
      <c r="W21" s="32">
        <v>3</v>
      </c>
      <c r="X21" s="32">
        <v>100</v>
      </c>
      <c r="Y21" s="32">
        <v>3</v>
      </c>
      <c r="Z21" s="32">
        <v>100</v>
      </c>
      <c r="AA21" s="32">
        <v>3</v>
      </c>
      <c r="AB21" s="32">
        <v>100</v>
      </c>
      <c r="AC21" s="32" t="str">
        <v/>
      </c>
      <c r="AD21" s="32" t="str">
        <v/>
      </c>
      <c r="AE21" s="32" t="str">
        <v/>
      </c>
      <c r="AF21" s="32" t="str">
        <v/>
      </c>
      <c r="AG21" s="32" t="str">
        <v/>
      </c>
      <c r="AH21" s="32" t="str">
        <v/>
      </c>
      <c r="AI21" s="32" t="str">
        <v/>
      </c>
      <c r="AJ21" s="32" t="str">
        <v/>
      </c>
      <c r="AK21" s="32" t="str">
        <v/>
      </c>
      <c r="AL21" s="32" t="str">
        <v/>
      </c>
      <c r="AM21" s="32" t="str">
        <v/>
      </c>
      <c r="AN21" s="32" t="str">
        <v/>
      </c>
      <c r="AO21" s="32" t="str">
        <v/>
      </c>
      <c r="AP21" s="32" t="str">
        <v/>
      </c>
      <c r="AQ21" s="32" t="str">
        <v/>
      </c>
      <c r="AR21" s="32" t="str">
        <v/>
      </c>
      <c r="AS21" s="32" t="str">
        <v/>
      </c>
      <c r="AT21" s="32" t="str">
        <v/>
      </c>
      <c r="AU21" s="32" t="str">
        <v/>
      </c>
      <c r="AV21" s="32" t="str">
        <v/>
      </c>
      <c r="AW21" s="32" t="str">
        <v/>
      </c>
      <c r="AX21" s="32" t="str">
        <v/>
      </c>
      <c r="AY21" s="32" t="str">
        <v/>
      </c>
      <c r="AZ21" s="32" t="str">
        <v/>
      </c>
      <c r="BA21" s="32" t="str">
        <v/>
      </c>
      <c r="BB21" s="32" t="str">
        <v/>
      </c>
      <c r="BC21" s="32" t="str">
        <v/>
      </c>
      <c r="BD21" s="32" t="str">
        <v/>
      </c>
      <c r="BE21" s="32" t="str">
        <v/>
      </c>
      <c r="BF21" s="32" t="str">
        <v/>
      </c>
      <c r="BG21" s="32" t="str">
        <v/>
      </c>
      <c r="BH21" s="32" t="str">
        <v/>
      </c>
      <c r="BI21" s="32" t="str">
        <v/>
      </c>
      <c r="BJ21" s="32" t="str">
        <v/>
      </c>
      <c r="BK21" s="32" t="str">
        <v/>
      </c>
      <c r="BL21" s="32" t="str">
        <v/>
      </c>
      <c r="BM21" s="32" t="str">
        <v/>
      </c>
      <c r="BN21" s="32" t="str">
        <v/>
      </c>
      <c r="BO21" s="32" t="str">
        <v/>
      </c>
      <c r="BP21" s="32" t="str">
        <v/>
      </c>
      <c r="BQ21" s="32" t="str">
        <v/>
      </c>
      <c r="BR21" s="32" t="str">
        <v/>
      </c>
      <c r="BS21" s="32" t="str">
        <v/>
      </c>
      <c r="BT21" s="32" t="str">
        <v/>
      </c>
      <c r="BU21" s="32" t="str">
        <v/>
      </c>
      <c r="BV21" s="32" t="str">
        <v/>
      </c>
      <c r="BW21" s="32" t="str">
        <v/>
      </c>
      <c r="BX21" s="32" t="str">
        <v/>
      </c>
      <c r="BY21" s="32" t="str">
        <v/>
      </c>
      <c r="BZ21" s="32" t="str">
        <v/>
      </c>
      <c r="CA21" s="32" t="str">
        <v/>
      </c>
      <c r="CB21" s="32" t="str">
        <v/>
      </c>
      <c r="CC21" s="32" t="str">
        <v/>
      </c>
      <c r="CD21" s="32" t="str">
        <v/>
      </c>
      <c r="CE21" s="32" t="str">
        <v/>
      </c>
      <c r="CF21" s="32" t="str">
        <v/>
      </c>
      <c r="CG21" s="32" t="str">
        <v/>
      </c>
      <c r="CH21" s="32" t="str">
        <v/>
      </c>
      <c r="CI21" s="32" t="str">
        <v/>
      </c>
      <c r="CJ21" s="32" t="str">
        <v/>
      </c>
      <c r="CK21" s="32" t="str">
        <v/>
      </c>
      <c r="CL21" s="32" t="str">
        <v/>
      </c>
      <c r="CM21" s="32" t="str">
        <v/>
      </c>
      <c r="CN21" s="32" t="str">
        <v/>
      </c>
    </row>
    <row r="22" spans="1:92" x14ac:dyDescent="0.3">
      <c r="A22" s="27" t="str">
        <v>#LV9QL9C0Y</v>
      </c>
      <c r="B22" s="27" t="str">
        <v>satyam Raj $</v>
      </c>
      <c r="C22" s="42">
        <f>IF($A22="", "", _xlfn.IFNA(VLOOKUP($A22, PlayersData!$B$1:$K$51, 4,0), ""))</f>
        <v>15</v>
      </c>
      <c r="D22" s="27" t="str">
        <f>IF($A22="", "", _xlfn.IFNA(VLOOKUP($A22, PlayersData!$B$1:$K$51, 3,0), ""))</f>
        <v>coLeader</v>
      </c>
      <c r="E22" s="27" t="str">
        <f>IF(OR(A22="", A22= 0), "", IF(ISERROR(VLOOKUP(A22, PlayersData!B:B, 1, FALSE)), "Left", "Active"))</f>
        <v>Active</v>
      </c>
      <c r="F22" s="28">
        <f t="shared" si="0"/>
        <v>5</v>
      </c>
      <c r="G22" s="29" cm="1">
        <f t="array" ref="G22">SUMPRODUCT(--(ISNUMBER(_xlfn._xlws.FILTER(J22:AX22, MOD(COLUMN(J22:AX22)-COLUMN(J22), 2)=0))), --(_xlfn._xlws.FILTER(J22:AX22, MOD(COLUMN(J22:AX22)-COLUMN(J22), 2)=0) &gt; 0))</f>
        <v>10</v>
      </c>
      <c r="H22" s="30">
        <f t="shared" si="1"/>
        <v>26</v>
      </c>
      <c r="I22" s="31">
        <v>2</v>
      </c>
      <c r="J22" s="32">
        <v>82</v>
      </c>
      <c r="K22" s="32">
        <v>3</v>
      </c>
      <c r="L22" s="32">
        <v>100</v>
      </c>
      <c r="M22" s="32">
        <v>3</v>
      </c>
      <c r="N22" s="32">
        <v>100</v>
      </c>
      <c r="O22" s="32">
        <v>3</v>
      </c>
      <c r="P22" s="32">
        <v>100</v>
      </c>
      <c r="Q22" s="32">
        <v>3</v>
      </c>
      <c r="R22" s="32">
        <v>100</v>
      </c>
      <c r="S22" s="32">
        <v>2</v>
      </c>
      <c r="T22" s="32">
        <v>85</v>
      </c>
      <c r="U22" s="32">
        <v>3</v>
      </c>
      <c r="V22" s="32">
        <v>100</v>
      </c>
      <c r="W22" s="32">
        <v>3</v>
      </c>
      <c r="X22" s="32">
        <v>100</v>
      </c>
      <c r="Y22" s="32">
        <v>2</v>
      </c>
      <c r="Z22" s="32">
        <v>68</v>
      </c>
      <c r="AA22" s="32">
        <v>2</v>
      </c>
      <c r="AB22" s="32">
        <v>98</v>
      </c>
      <c r="AC22" s="32" t="str">
        <v/>
      </c>
      <c r="AD22" s="32" t="str">
        <v/>
      </c>
      <c r="AE22" s="32" t="str">
        <v/>
      </c>
      <c r="AF22" s="32" t="str">
        <v/>
      </c>
      <c r="AG22" s="32" t="str">
        <v/>
      </c>
      <c r="AH22" s="32" t="str">
        <v/>
      </c>
      <c r="AI22" s="32" t="str">
        <v/>
      </c>
      <c r="AJ22" s="32" t="str">
        <v/>
      </c>
      <c r="AK22" s="32" t="str">
        <v/>
      </c>
      <c r="AL22" s="32" t="str">
        <v/>
      </c>
      <c r="AM22" s="32" t="str">
        <v/>
      </c>
      <c r="AN22" s="32" t="str">
        <v/>
      </c>
      <c r="AO22" s="32" t="str">
        <v/>
      </c>
      <c r="AP22" s="32" t="str">
        <v/>
      </c>
      <c r="AQ22" s="32" t="str">
        <v/>
      </c>
      <c r="AR22" s="32" t="str">
        <v/>
      </c>
      <c r="AS22" s="32" t="str">
        <v/>
      </c>
      <c r="AT22" s="32" t="str">
        <v/>
      </c>
      <c r="AU22" s="32" t="str">
        <v/>
      </c>
      <c r="AV22" s="32" t="str">
        <v/>
      </c>
      <c r="AW22" s="32" t="str">
        <v/>
      </c>
      <c r="AX22" s="32" t="str">
        <v/>
      </c>
      <c r="AY22" s="32" t="str">
        <v/>
      </c>
      <c r="AZ22" s="32" t="str">
        <v/>
      </c>
      <c r="BA22" s="32" t="str">
        <v/>
      </c>
      <c r="BB22" s="32" t="str">
        <v/>
      </c>
      <c r="BC22" s="32" t="str">
        <v/>
      </c>
      <c r="BD22" s="32" t="str">
        <v/>
      </c>
      <c r="BE22" s="32" t="str">
        <v/>
      </c>
      <c r="BF22" s="32" t="str">
        <v/>
      </c>
      <c r="BG22" s="32" t="str">
        <v/>
      </c>
      <c r="BH22" s="32" t="str">
        <v/>
      </c>
      <c r="BI22" s="32" t="str">
        <v/>
      </c>
      <c r="BJ22" s="32" t="str">
        <v/>
      </c>
      <c r="BK22" s="32" t="str">
        <v/>
      </c>
      <c r="BL22" s="32" t="str">
        <v/>
      </c>
      <c r="BM22" s="32" t="str">
        <v/>
      </c>
      <c r="BN22" s="32" t="str">
        <v/>
      </c>
      <c r="BO22" s="32" t="str">
        <v/>
      </c>
      <c r="BP22" s="32" t="str">
        <v/>
      </c>
      <c r="BQ22" s="32" t="str">
        <v/>
      </c>
      <c r="BR22" s="32" t="str">
        <v/>
      </c>
      <c r="BS22" s="32" t="str">
        <v/>
      </c>
      <c r="BT22" s="32" t="str">
        <v/>
      </c>
      <c r="BU22" s="32" t="str">
        <v/>
      </c>
      <c r="BV22" s="32" t="str">
        <v/>
      </c>
      <c r="BW22" s="32" t="str">
        <v/>
      </c>
      <c r="BX22" s="32" t="str">
        <v/>
      </c>
      <c r="BY22" s="32" t="str">
        <v/>
      </c>
      <c r="BZ22" s="32" t="str">
        <v/>
      </c>
      <c r="CA22" s="32" t="str">
        <v/>
      </c>
      <c r="CB22" s="32" t="str">
        <v/>
      </c>
      <c r="CC22" s="32" t="str">
        <v/>
      </c>
      <c r="CD22" s="32" t="str">
        <v/>
      </c>
      <c r="CE22" s="32" t="str">
        <v/>
      </c>
      <c r="CF22" s="32" t="str">
        <v/>
      </c>
      <c r="CG22" s="32" t="str">
        <v/>
      </c>
      <c r="CH22" s="32" t="str">
        <v/>
      </c>
      <c r="CI22" s="32" t="str">
        <v/>
      </c>
      <c r="CJ22" s="32" t="str">
        <v/>
      </c>
      <c r="CK22" s="32" t="str">
        <v/>
      </c>
      <c r="CL22" s="32" t="str">
        <v/>
      </c>
      <c r="CM22" s="32" t="str">
        <v/>
      </c>
      <c r="CN22" s="32" t="str">
        <v/>
      </c>
    </row>
    <row r="23" spans="1:92" x14ac:dyDescent="0.3">
      <c r="A23" s="27" t="str">
        <v>#9YQUUVQ2P</v>
      </c>
      <c r="B23" s="27" t="str">
        <v>SOMAY</v>
      </c>
      <c r="C23" s="42">
        <f>IF($A23="", "", _xlfn.IFNA(VLOOKUP($A23, PlayersData!$B$1:$K$51, 4,0), ""))</f>
        <v>13</v>
      </c>
      <c r="D23" s="27" t="str">
        <f>IF($A23="", "", _xlfn.IFNA(VLOOKUP($A23, PlayersData!$B$1:$K$51, 3,0), ""))</f>
        <v>member</v>
      </c>
      <c r="E23" s="27" t="str">
        <f>IF(OR(A23="", A23= 0), "", IF(ISERROR(VLOOKUP(A23, PlayersData!B:B, 1, FALSE)), "Left", "Active"))</f>
        <v>Active</v>
      </c>
      <c r="F23" s="28">
        <f t="shared" si="0"/>
        <v>5</v>
      </c>
      <c r="G23" s="29" cm="1">
        <f t="array" ref="G23">SUMPRODUCT(--(ISNUMBER(_xlfn._xlws.FILTER(J23:AX23, MOD(COLUMN(J23:AX23)-COLUMN(J23), 2)=0))), --(_xlfn._xlws.FILTER(J23:AX23, MOD(COLUMN(J23:AX23)-COLUMN(J23), 2)=0) &gt; 0))</f>
        <v>5</v>
      </c>
      <c r="H23" s="30">
        <f t="shared" si="1"/>
        <v>13</v>
      </c>
      <c r="I23" s="31">
        <v>3</v>
      </c>
      <c r="J23" s="32">
        <v>100</v>
      </c>
      <c r="K23" s="32">
        <v>3</v>
      </c>
      <c r="L23" s="32">
        <v>100</v>
      </c>
      <c r="M23" s="32">
        <v>3</v>
      </c>
      <c r="N23" s="32">
        <v>100</v>
      </c>
      <c r="O23" s="32">
        <v>0</v>
      </c>
      <c r="P23" s="32">
        <v>0</v>
      </c>
      <c r="Q23" s="32">
        <v>3</v>
      </c>
      <c r="R23" s="32">
        <v>100</v>
      </c>
      <c r="S23" s="32">
        <v>1</v>
      </c>
      <c r="T23" s="32">
        <v>72</v>
      </c>
      <c r="U23" s="32">
        <v>0</v>
      </c>
      <c r="V23" s="32">
        <v>0</v>
      </c>
      <c r="W23" s="32">
        <v>0</v>
      </c>
      <c r="X23" s="32">
        <v>0</v>
      </c>
      <c r="Y23" s="32">
        <v>0</v>
      </c>
      <c r="Z23" s="32">
        <v>0</v>
      </c>
      <c r="AA23" s="32">
        <v>0</v>
      </c>
      <c r="AB23" s="32">
        <v>0</v>
      </c>
      <c r="AC23" s="32" t="str">
        <v/>
      </c>
      <c r="AD23" s="32" t="str">
        <v/>
      </c>
      <c r="AE23" s="32" t="str">
        <v/>
      </c>
      <c r="AF23" s="32" t="str">
        <v/>
      </c>
      <c r="AG23" s="32" t="str">
        <v/>
      </c>
      <c r="AH23" s="32" t="str">
        <v/>
      </c>
      <c r="AI23" s="32" t="str">
        <v/>
      </c>
      <c r="AJ23" s="32" t="str">
        <v/>
      </c>
      <c r="AK23" s="32" t="str">
        <v/>
      </c>
      <c r="AL23" s="32" t="str">
        <v/>
      </c>
      <c r="AM23" s="32" t="str">
        <v/>
      </c>
      <c r="AN23" s="32" t="str">
        <v/>
      </c>
      <c r="AO23" s="32" t="str">
        <v/>
      </c>
      <c r="AP23" s="32" t="str">
        <v/>
      </c>
      <c r="AQ23" s="32" t="str">
        <v/>
      </c>
      <c r="AR23" s="32" t="str">
        <v/>
      </c>
      <c r="AS23" s="32" t="str">
        <v/>
      </c>
      <c r="AT23" s="32" t="str">
        <v/>
      </c>
      <c r="AU23" s="32" t="str">
        <v/>
      </c>
      <c r="AV23" s="32" t="str">
        <v/>
      </c>
      <c r="AW23" s="32" t="str">
        <v/>
      </c>
      <c r="AX23" s="32" t="str">
        <v/>
      </c>
      <c r="AY23" s="32" t="str">
        <v/>
      </c>
      <c r="AZ23" s="32" t="str">
        <v/>
      </c>
      <c r="BA23" s="32" t="str">
        <v/>
      </c>
      <c r="BB23" s="32" t="str">
        <v/>
      </c>
      <c r="BC23" s="32" t="str">
        <v/>
      </c>
      <c r="BD23" s="32" t="str">
        <v/>
      </c>
      <c r="BE23" s="32" t="str">
        <v/>
      </c>
      <c r="BF23" s="32" t="str">
        <v/>
      </c>
      <c r="BG23" s="32" t="str">
        <v/>
      </c>
      <c r="BH23" s="32" t="str">
        <v/>
      </c>
      <c r="BI23" s="32" t="str">
        <v/>
      </c>
      <c r="BJ23" s="32" t="str">
        <v/>
      </c>
      <c r="BK23" s="32" t="str">
        <v/>
      </c>
      <c r="BL23" s="32" t="str">
        <v/>
      </c>
      <c r="BM23" s="32" t="str">
        <v/>
      </c>
      <c r="BN23" s="32" t="str">
        <v/>
      </c>
      <c r="BO23" s="32" t="str">
        <v/>
      </c>
      <c r="BP23" s="32" t="str">
        <v/>
      </c>
      <c r="BQ23" s="32" t="str">
        <v/>
      </c>
      <c r="BR23" s="32" t="str">
        <v/>
      </c>
      <c r="BS23" s="32" t="str">
        <v/>
      </c>
      <c r="BT23" s="32" t="str">
        <v/>
      </c>
      <c r="BU23" s="32" t="str">
        <v/>
      </c>
      <c r="BV23" s="32" t="str">
        <v/>
      </c>
      <c r="BW23" s="32" t="str">
        <v/>
      </c>
      <c r="BX23" s="32" t="str">
        <v/>
      </c>
      <c r="BY23" s="32" t="str">
        <v/>
      </c>
      <c r="BZ23" s="32" t="str">
        <v/>
      </c>
      <c r="CA23" s="32" t="str">
        <v/>
      </c>
      <c r="CB23" s="32" t="str">
        <v/>
      </c>
      <c r="CC23" s="32" t="str">
        <v/>
      </c>
      <c r="CD23" s="32" t="str">
        <v/>
      </c>
      <c r="CE23" s="32" t="str">
        <v/>
      </c>
      <c r="CF23" s="32" t="str">
        <v/>
      </c>
      <c r="CG23" s="32" t="str">
        <v/>
      </c>
      <c r="CH23" s="32" t="str">
        <v/>
      </c>
      <c r="CI23" s="32" t="str">
        <v/>
      </c>
      <c r="CJ23" s="32" t="str">
        <v/>
      </c>
      <c r="CK23" s="32" t="str">
        <v/>
      </c>
      <c r="CL23" s="32" t="str">
        <v/>
      </c>
      <c r="CM23" s="32" t="str">
        <v/>
      </c>
      <c r="CN23" s="32" t="str">
        <v/>
      </c>
    </row>
    <row r="24" spans="1:92" x14ac:dyDescent="0.3">
      <c r="A24" s="27" t="str">
        <v>#2RVUPULYC</v>
      </c>
      <c r="B24" s="27" t="str">
        <v>SOURABH</v>
      </c>
      <c r="C24" s="42">
        <f>IF($A24="", "", _xlfn.IFNA(VLOOKUP($A24, PlayersData!$B$1:$K$51, 4,0), ""))</f>
        <v>16</v>
      </c>
      <c r="D24" s="27" t="str">
        <f>IF($A24="", "", _xlfn.IFNA(VLOOKUP($A24, PlayersData!$B$1:$K$51, 3,0), ""))</f>
        <v>coLeader</v>
      </c>
      <c r="E24" s="27" t="str">
        <f>IF(OR(A24="", A24= 0), "", IF(ISERROR(VLOOKUP(A24, PlayersData!B:B, 1, FALSE)), "Left", "Active"))</f>
        <v>Active</v>
      </c>
      <c r="F24" s="28">
        <f t="shared" si="0"/>
        <v>5</v>
      </c>
      <c r="G24" s="29" cm="1">
        <f t="array" ref="G24">SUMPRODUCT(--(ISNUMBER(_xlfn._xlws.FILTER(J24:AX24, MOD(COLUMN(J24:AX24)-COLUMN(J24), 2)=0))), --(_xlfn._xlws.FILTER(J24:AX24, MOD(COLUMN(J24:AX24)-COLUMN(J24), 2)=0) &gt; 0))</f>
        <v>9</v>
      </c>
      <c r="H24" s="30">
        <f t="shared" si="1"/>
        <v>25</v>
      </c>
      <c r="I24" s="31">
        <v>2</v>
      </c>
      <c r="J24" s="32">
        <v>89</v>
      </c>
      <c r="K24" s="32">
        <v>3</v>
      </c>
      <c r="L24" s="32">
        <v>100</v>
      </c>
      <c r="M24" s="32">
        <v>3</v>
      </c>
      <c r="N24" s="32">
        <v>100</v>
      </c>
      <c r="O24" s="32">
        <v>3</v>
      </c>
      <c r="P24" s="32">
        <v>100</v>
      </c>
      <c r="Q24" s="32">
        <v>3</v>
      </c>
      <c r="R24" s="32">
        <v>100</v>
      </c>
      <c r="S24" s="32">
        <v>2</v>
      </c>
      <c r="T24" s="32">
        <v>96</v>
      </c>
      <c r="U24" s="32">
        <v>3</v>
      </c>
      <c r="V24" s="32">
        <v>100</v>
      </c>
      <c r="W24" s="32">
        <v>3</v>
      </c>
      <c r="X24" s="32">
        <v>100</v>
      </c>
      <c r="Y24" s="32">
        <v>3</v>
      </c>
      <c r="Z24" s="32">
        <v>100</v>
      </c>
      <c r="AA24" s="32">
        <v>0</v>
      </c>
      <c r="AB24" s="32">
        <v>0</v>
      </c>
      <c r="AC24" s="32" t="str">
        <v/>
      </c>
      <c r="AD24" s="32" t="str">
        <v/>
      </c>
      <c r="AE24" s="32" t="str">
        <v/>
      </c>
      <c r="AF24" s="32" t="str">
        <v/>
      </c>
      <c r="AG24" s="32" t="str">
        <v/>
      </c>
      <c r="AH24" s="32" t="str">
        <v/>
      </c>
      <c r="AI24" s="32" t="str">
        <v/>
      </c>
      <c r="AJ24" s="32" t="str">
        <v/>
      </c>
      <c r="AK24" s="32" t="str">
        <v/>
      </c>
      <c r="AL24" s="32" t="str">
        <v/>
      </c>
      <c r="AM24" s="32" t="str">
        <v/>
      </c>
      <c r="AN24" s="32" t="str">
        <v/>
      </c>
      <c r="AO24" s="32" t="str">
        <v/>
      </c>
      <c r="AP24" s="32" t="str">
        <v/>
      </c>
      <c r="AQ24" s="32" t="str">
        <v/>
      </c>
      <c r="AR24" s="32" t="str">
        <v/>
      </c>
      <c r="AS24" s="32" t="str">
        <v/>
      </c>
      <c r="AT24" s="32" t="str">
        <v/>
      </c>
      <c r="AU24" s="32" t="str">
        <v/>
      </c>
      <c r="AV24" s="32" t="str">
        <v/>
      </c>
      <c r="AW24" s="32" t="str">
        <v/>
      </c>
      <c r="AX24" s="32" t="str">
        <v/>
      </c>
      <c r="AY24" s="32" t="str">
        <v/>
      </c>
      <c r="AZ24" s="32" t="str">
        <v/>
      </c>
      <c r="BA24" s="32" t="str">
        <v/>
      </c>
      <c r="BB24" s="32" t="str">
        <v/>
      </c>
      <c r="BC24" s="32" t="str">
        <v/>
      </c>
      <c r="BD24" s="32" t="str">
        <v/>
      </c>
      <c r="BE24" s="32" t="str">
        <v/>
      </c>
      <c r="BF24" s="32" t="str">
        <v/>
      </c>
      <c r="BG24" s="32" t="str">
        <v/>
      </c>
      <c r="BH24" s="32" t="str">
        <v/>
      </c>
      <c r="BI24" s="32" t="str">
        <v/>
      </c>
      <c r="BJ24" s="32" t="str">
        <v/>
      </c>
      <c r="BK24" s="32" t="str">
        <v/>
      </c>
      <c r="BL24" s="32" t="str">
        <v/>
      </c>
      <c r="BM24" s="32" t="str">
        <v/>
      </c>
      <c r="BN24" s="32" t="str">
        <v/>
      </c>
      <c r="BO24" s="32" t="str">
        <v/>
      </c>
      <c r="BP24" s="32" t="str">
        <v/>
      </c>
      <c r="BQ24" s="32" t="str">
        <v/>
      </c>
      <c r="BR24" s="32" t="str">
        <v/>
      </c>
      <c r="BS24" s="32" t="str">
        <v/>
      </c>
      <c r="BT24" s="32" t="str">
        <v/>
      </c>
      <c r="BU24" s="32" t="str">
        <v/>
      </c>
      <c r="BV24" s="32" t="str">
        <v/>
      </c>
      <c r="BW24" s="32" t="str">
        <v/>
      </c>
      <c r="BX24" s="32" t="str">
        <v/>
      </c>
      <c r="BY24" s="32" t="str">
        <v/>
      </c>
      <c r="BZ24" s="32" t="str">
        <v/>
      </c>
      <c r="CA24" s="32" t="str">
        <v/>
      </c>
      <c r="CB24" s="32" t="str">
        <v/>
      </c>
      <c r="CC24" s="32" t="str">
        <v/>
      </c>
      <c r="CD24" s="32" t="str">
        <v/>
      </c>
      <c r="CE24" s="32" t="str">
        <v/>
      </c>
      <c r="CF24" s="32" t="str">
        <v/>
      </c>
      <c r="CG24" s="32" t="str">
        <v/>
      </c>
      <c r="CH24" s="32" t="str">
        <v/>
      </c>
      <c r="CI24" s="32" t="str">
        <v/>
      </c>
      <c r="CJ24" s="32" t="str">
        <v/>
      </c>
      <c r="CK24" s="32" t="str">
        <v/>
      </c>
      <c r="CL24" s="32" t="str">
        <v/>
      </c>
      <c r="CM24" s="32" t="str">
        <v/>
      </c>
      <c r="CN24" s="32" t="str">
        <v/>
      </c>
    </row>
    <row r="25" spans="1:92" x14ac:dyDescent="0.3">
      <c r="A25" s="27" t="str">
        <v>#LPYV2G22J</v>
      </c>
      <c r="B25" s="27" t="str">
        <v>Spy Arjun YT</v>
      </c>
      <c r="C25" s="42" t="str">
        <f>IF($A25="", "", _xlfn.IFNA(VLOOKUP($A25, PlayersData!$B$1:$K$51, 4,0), ""))</f>
        <v/>
      </c>
      <c r="D25" s="27" t="str">
        <f>IF($A25="", "", _xlfn.IFNA(VLOOKUP($A25, PlayersData!$B$1:$K$51, 3,0), ""))</f>
        <v/>
      </c>
      <c r="E25" s="27" t="str">
        <f>IF(OR(A25="", A25= 0), "", IF(ISERROR(VLOOKUP(A25, PlayersData!B:B, 1, FALSE)), "Left", "Active"))</f>
        <v>Left</v>
      </c>
      <c r="F25" s="28">
        <f t="shared" si="0"/>
        <v>3</v>
      </c>
      <c r="G25" s="29" cm="1">
        <f t="array" ref="G25">SUMPRODUCT(--(ISNUMBER(_xlfn._xlws.FILTER(J25:AX25, MOD(COLUMN(J25:AX25)-COLUMN(J25), 2)=0))), --(_xlfn._xlws.FILTER(J25:AX25, MOD(COLUMN(J25:AX25)-COLUMN(J25), 2)=0) &gt; 0))</f>
        <v>4</v>
      </c>
      <c r="H25" s="30">
        <f t="shared" si="1"/>
        <v>8</v>
      </c>
      <c r="I25" s="31">
        <v>2</v>
      </c>
      <c r="J25" s="32">
        <v>64</v>
      </c>
      <c r="K25" s="32">
        <v>2</v>
      </c>
      <c r="L25" s="32">
        <v>71</v>
      </c>
      <c r="M25" s="32">
        <v>2</v>
      </c>
      <c r="N25" s="32">
        <v>80</v>
      </c>
      <c r="O25" s="32">
        <v>2</v>
      </c>
      <c r="P25" s="32">
        <v>90</v>
      </c>
      <c r="Q25" s="32">
        <v>0</v>
      </c>
      <c r="R25" s="32">
        <v>0</v>
      </c>
      <c r="S25" s="32">
        <v>0</v>
      </c>
      <c r="T25" s="32">
        <v>0</v>
      </c>
      <c r="U25" s="32" t="str">
        <v/>
      </c>
      <c r="V25" s="32" t="str">
        <v/>
      </c>
      <c r="W25" s="32" t="str">
        <v/>
      </c>
      <c r="X25" s="32" t="str">
        <v/>
      </c>
      <c r="Y25" s="32" t="str">
        <v/>
      </c>
      <c r="Z25" s="32" t="str">
        <v/>
      </c>
      <c r="AA25" s="32" t="str">
        <v/>
      </c>
      <c r="AB25" s="32" t="str">
        <v/>
      </c>
      <c r="AC25" s="32" t="str">
        <v/>
      </c>
      <c r="AD25" s="32" t="str">
        <v/>
      </c>
      <c r="AE25" s="32" t="str">
        <v/>
      </c>
      <c r="AF25" s="32" t="str">
        <v/>
      </c>
      <c r="AG25" s="32" t="str">
        <v/>
      </c>
      <c r="AH25" s="32" t="str">
        <v/>
      </c>
      <c r="AI25" s="32" t="str">
        <v/>
      </c>
      <c r="AJ25" s="32" t="str">
        <v/>
      </c>
      <c r="AK25" s="32" t="str">
        <v/>
      </c>
      <c r="AL25" s="32" t="str">
        <v/>
      </c>
      <c r="AM25" s="32" t="str">
        <v/>
      </c>
      <c r="AN25" s="32" t="str">
        <v/>
      </c>
      <c r="AO25" s="32" t="str">
        <v/>
      </c>
      <c r="AP25" s="32" t="str">
        <v/>
      </c>
      <c r="AQ25" s="32" t="str">
        <v/>
      </c>
      <c r="AR25" s="32" t="str">
        <v/>
      </c>
      <c r="AS25" s="32" t="str">
        <v/>
      </c>
      <c r="AT25" s="32" t="str">
        <v/>
      </c>
      <c r="AU25" s="32" t="str">
        <v/>
      </c>
      <c r="AV25" s="32" t="str">
        <v/>
      </c>
      <c r="AW25" s="32" t="str">
        <v/>
      </c>
      <c r="AX25" s="32" t="str">
        <v/>
      </c>
      <c r="AY25" s="32" t="str">
        <v/>
      </c>
      <c r="AZ25" s="32" t="str">
        <v/>
      </c>
      <c r="BA25" s="32" t="str">
        <v/>
      </c>
      <c r="BB25" s="32" t="str">
        <v/>
      </c>
      <c r="BC25" s="32" t="str">
        <v/>
      </c>
      <c r="BD25" s="32" t="str">
        <v/>
      </c>
      <c r="BE25" s="32" t="str">
        <v/>
      </c>
      <c r="BF25" s="32" t="str">
        <v/>
      </c>
      <c r="BG25" s="32" t="str">
        <v/>
      </c>
      <c r="BH25" s="32" t="str">
        <v/>
      </c>
      <c r="BI25" s="32" t="str">
        <v/>
      </c>
      <c r="BJ25" s="32" t="str">
        <v/>
      </c>
      <c r="BK25" s="32" t="str">
        <v/>
      </c>
      <c r="BL25" s="32" t="str">
        <v/>
      </c>
      <c r="BM25" s="32" t="str">
        <v/>
      </c>
      <c r="BN25" s="32" t="str">
        <v/>
      </c>
      <c r="BO25" s="32" t="str">
        <v/>
      </c>
      <c r="BP25" s="32" t="str">
        <v/>
      </c>
      <c r="BQ25" s="32" t="str">
        <v/>
      </c>
      <c r="BR25" s="32" t="str">
        <v/>
      </c>
      <c r="BS25" s="32" t="str">
        <v/>
      </c>
      <c r="BT25" s="32" t="str">
        <v/>
      </c>
      <c r="BU25" s="32" t="str">
        <v/>
      </c>
      <c r="BV25" s="32" t="str">
        <v/>
      </c>
      <c r="BW25" s="32" t="str">
        <v/>
      </c>
      <c r="BX25" s="32" t="str">
        <v/>
      </c>
      <c r="BY25" s="32" t="str">
        <v/>
      </c>
      <c r="BZ25" s="32" t="str">
        <v/>
      </c>
      <c r="CA25" s="32" t="str">
        <v/>
      </c>
      <c r="CB25" s="32" t="str">
        <v/>
      </c>
      <c r="CC25" s="32" t="str">
        <v/>
      </c>
      <c r="CD25" s="32" t="str">
        <v/>
      </c>
      <c r="CE25" s="32" t="str">
        <v/>
      </c>
      <c r="CF25" s="32" t="str">
        <v/>
      </c>
      <c r="CG25" s="32" t="str">
        <v/>
      </c>
      <c r="CH25" s="32" t="str">
        <v/>
      </c>
      <c r="CI25" s="32" t="str">
        <v/>
      </c>
      <c r="CJ25" s="32" t="str">
        <v/>
      </c>
      <c r="CK25" s="32" t="str">
        <v/>
      </c>
      <c r="CL25" s="32" t="str">
        <v/>
      </c>
      <c r="CM25" s="32" t="str">
        <v/>
      </c>
      <c r="CN25" s="32" t="str">
        <v/>
      </c>
    </row>
    <row r="26" spans="1:92" x14ac:dyDescent="0.3">
      <c r="A26" s="27" t="str">
        <v>#LPRCC9UQV</v>
      </c>
      <c r="B26" s="27" t="str">
        <v>The beast</v>
      </c>
      <c r="C26" s="42">
        <f>IF($A26="", "", _xlfn.IFNA(VLOOKUP($A26, PlayersData!$B$1:$K$51, 4,0), ""))</f>
        <v>13</v>
      </c>
      <c r="D26" s="27" t="str">
        <f>IF($A26="", "", _xlfn.IFNA(VLOOKUP($A26, PlayersData!$B$1:$K$51, 3,0), ""))</f>
        <v>elder</v>
      </c>
      <c r="E26" s="27" t="str">
        <f>IF(OR(A26="", A26= 0), "", IF(ISERROR(VLOOKUP(A26, PlayersData!B:B, 1, FALSE)), "Left", "Active"))</f>
        <v>Active</v>
      </c>
      <c r="F26" s="28">
        <f t="shared" si="0"/>
        <v>2</v>
      </c>
      <c r="G26" s="29" cm="1">
        <f t="array" ref="G26">SUMPRODUCT(--(ISNUMBER(_xlfn._xlws.FILTER(J26:AX26, MOD(COLUMN(J26:AX26)-COLUMN(J26), 2)=0))), --(_xlfn._xlws.FILTER(J26:AX26, MOD(COLUMN(J26:AX26)-COLUMN(J26), 2)=0) &gt; 0))</f>
        <v>0</v>
      </c>
      <c r="H26" s="30">
        <f t="shared" si="1"/>
        <v>0</v>
      </c>
      <c r="I26" s="31">
        <v>0</v>
      </c>
      <c r="J26" s="32">
        <v>0</v>
      </c>
      <c r="K26" s="32">
        <v>0</v>
      </c>
      <c r="L26" s="32">
        <v>0</v>
      </c>
      <c r="M26" s="32" t="str">
        <v/>
      </c>
      <c r="N26" s="32" t="str">
        <v/>
      </c>
      <c r="O26" s="32" t="str">
        <v/>
      </c>
      <c r="P26" s="32" t="str">
        <v/>
      </c>
      <c r="Q26" s="32" t="str">
        <v/>
      </c>
      <c r="R26" s="32" t="str">
        <v/>
      </c>
      <c r="S26" s="32" t="str">
        <v/>
      </c>
      <c r="T26" s="32" t="str">
        <v/>
      </c>
      <c r="U26" s="32">
        <v>0</v>
      </c>
      <c r="V26" s="32">
        <v>0</v>
      </c>
      <c r="W26" s="32">
        <v>0</v>
      </c>
      <c r="X26" s="32">
        <v>0</v>
      </c>
      <c r="Y26" s="32" t="str">
        <v/>
      </c>
      <c r="Z26" s="32" t="str">
        <v/>
      </c>
      <c r="AA26" s="32" t="str">
        <v/>
      </c>
      <c r="AB26" s="32" t="str">
        <v/>
      </c>
      <c r="AC26" s="32" t="str">
        <v/>
      </c>
      <c r="AD26" s="32" t="str">
        <v/>
      </c>
      <c r="AE26" s="32" t="str">
        <v/>
      </c>
      <c r="AF26" s="32" t="str">
        <v/>
      </c>
      <c r="AG26" s="32" t="str">
        <v/>
      </c>
      <c r="AH26" s="32" t="str">
        <v/>
      </c>
      <c r="AI26" s="32" t="str">
        <v/>
      </c>
      <c r="AJ26" s="32" t="str">
        <v/>
      </c>
      <c r="AK26" s="32" t="str">
        <v/>
      </c>
      <c r="AL26" s="32" t="str">
        <v/>
      </c>
      <c r="AM26" s="32" t="str">
        <v/>
      </c>
      <c r="AN26" s="32" t="str">
        <v/>
      </c>
      <c r="AO26" s="32" t="str">
        <v/>
      </c>
      <c r="AP26" s="32" t="str">
        <v/>
      </c>
      <c r="AQ26" s="32" t="str">
        <v/>
      </c>
      <c r="AR26" s="32" t="str">
        <v/>
      </c>
      <c r="AS26" s="32" t="str">
        <v/>
      </c>
      <c r="AT26" s="32" t="str">
        <v/>
      </c>
      <c r="AU26" s="32" t="str">
        <v/>
      </c>
      <c r="AV26" s="32" t="str">
        <v/>
      </c>
      <c r="AW26" s="32" t="str">
        <v/>
      </c>
      <c r="AX26" s="32" t="str">
        <v/>
      </c>
      <c r="AY26" s="32" t="str">
        <v/>
      </c>
      <c r="AZ26" s="32" t="str">
        <v/>
      </c>
      <c r="BA26" s="32" t="str">
        <v/>
      </c>
      <c r="BB26" s="32" t="str">
        <v/>
      </c>
      <c r="BC26" s="32" t="str">
        <v/>
      </c>
      <c r="BD26" s="32" t="str">
        <v/>
      </c>
      <c r="BE26" s="32" t="str">
        <v/>
      </c>
      <c r="BF26" s="32" t="str">
        <v/>
      </c>
      <c r="BG26" s="32" t="str">
        <v/>
      </c>
      <c r="BH26" s="32" t="str">
        <v/>
      </c>
      <c r="BI26" s="32" t="str">
        <v/>
      </c>
      <c r="BJ26" s="32" t="str">
        <v/>
      </c>
      <c r="BK26" s="32" t="str">
        <v/>
      </c>
      <c r="BL26" s="32" t="str">
        <v/>
      </c>
      <c r="BM26" s="32" t="str">
        <v/>
      </c>
      <c r="BN26" s="32" t="str">
        <v/>
      </c>
      <c r="BO26" s="32" t="str">
        <v/>
      </c>
      <c r="BP26" s="32" t="str">
        <v/>
      </c>
      <c r="BQ26" s="32" t="str">
        <v/>
      </c>
      <c r="BR26" s="32" t="str">
        <v/>
      </c>
      <c r="BS26" s="32" t="str">
        <v/>
      </c>
      <c r="BT26" s="32" t="str">
        <v/>
      </c>
      <c r="BU26" s="32" t="str">
        <v/>
      </c>
      <c r="BV26" s="32" t="str">
        <v/>
      </c>
      <c r="BW26" s="32" t="str">
        <v/>
      </c>
      <c r="BX26" s="32" t="str">
        <v/>
      </c>
      <c r="BY26" s="32" t="str">
        <v/>
      </c>
      <c r="BZ26" s="32" t="str">
        <v/>
      </c>
      <c r="CA26" s="32" t="str">
        <v/>
      </c>
      <c r="CB26" s="32" t="str">
        <v/>
      </c>
      <c r="CC26" s="32" t="str">
        <v/>
      </c>
      <c r="CD26" s="32" t="str">
        <v/>
      </c>
      <c r="CE26" s="32" t="str">
        <v/>
      </c>
      <c r="CF26" s="32" t="str">
        <v/>
      </c>
      <c r="CG26" s="32" t="str">
        <v/>
      </c>
      <c r="CH26" s="32" t="str">
        <v/>
      </c>
      <c r="CI26" s="32" t="str">
        <v/>
      </c>
      <c r="CJ26" s="32" t="str">
        <v/>
      </c>
      <c r="CK26" s="32" t="str">
        <v/>
      </c>
      <c r="CL26" s="32" t="str">
        <v/>
      </c>
      <c r="CM26" s="32" t="str">
        <v/>
      </c>
      <c r="CN26" s="32" t="str">
        <v/>
      </c>
    </row>
    <row r="27" spans="1:92" x14ac:dyDescent="0.3">
      <c r="A27" s="27" t="str">
        <v>#PG8CPPQGC</v>
      </c>
      <c r="B27" s="27" t="str">
        <v>The Gladiator</v>
      </c>
      <c r="C27" s="42">
        <f>IF($A27="", "", _xlfn.IFNA(VLOOKUP($A27, PlayersData!$B$1:$K$51, 4,0), ""))</f>
        <v>15</v>
      </c>
      <c r="D27" s="27" t="str">
        <f>IF($A27="", "", _xlfn.IFNA(VLOOKUP($A27, PlayersData!$B$1:$K$51, 3,0), ""))</f>
        <v>member</v>
      </c>
      <c r="E27" s="27" t="str">
        <f>IF(OR(A27="", A27= 0), "", IF(ISERROR(VLOOKUP(A27, PlayersData!B:B, 1, FALSE)), "Left", "Active"))</f>
        <v>Active</v>
      </c>
      <c r="F27" s="28">
        <f t="shared" si="0"/>
        <v>5</v>
      </c>
      <c r="G27" s="29" cm="1">
        <f t="array" ref="G27">SUMPRODUCT(--(ISNUMBER(_xlfn._xlws.FILTER(J27:AX27, MOD(COLUMN(J27:AX27)-COLUMN(J27), 2)=0))), --(_xlfn._xlws.FILTER(J27:AX27, MOD(COLUMN(J27:AX27)-COLUMN(J27), 2)=0) &gt; 0))</f>
        <v>9</v>
      </c>
      <c r="H27" s="30">
        <f t="shared" si="1"/>
        <v>22</v>
      </c>
      <c r="I27" s="31">
        <v>3</v>
      </c>
      <c r="J27" s="32">
        <v>100</v>
      </c>
      <c r="K27" s="32">
        <v>3</v>
      </c>
      <c r="L27" s="32">
        <v>100</v>
      </c>
      <c r="M27" s="32">
        <v>3</v>
      </c>
      <c r="N27" s="32">
        <v>100</v>
      </c>
      <c r="O27" s="32">
        <v>1</v>
      </c>
      <c r="P27" s="32">
        <v>64</v>
      </c>
      <c r="Q27" s="32">
        <v>3</v>
      </c>
      <c r="R27" s="32">
        <v>100</v>
      </c>
      <c r="S27" s="32">
        <v>3</v>
      </c>
      <c r="T27" s="32">
        <v>100</v>
      </c>
      <c r="U27" s="32">
        <v>2</v>
      </c>
      <c r="V27" s="32">
        <v>77</v>
      </c>
      <c r="W27" s="32">
        <v>2</v>
      </c>
      <c r="X27" s="32">
        <v>62</v>
      </c>
      <c r="Y27" s="32">
        <v>2</v>
      </c>
      <c r="Z27" s="32">
        <v>89</v>
      </c>
      <c r="AA27" s="32">
        <v>0</v>
      </c>
      <c r="AB27" s="32">
        <v>0</v>
      </c>
      <c r="AC27" s="32" t="str">
        <v/>
      </c>
      <c r="AD27" s="32" t="str">
        <v/>
      </c>
      <c r="AE27" s="32" t="str">
        <v/>
      </c>
      <c r="AF27" s="32" t="str">
        <v/>
      </c>
      <c r="AG27" s="32" t="str">
        <v/>
      </c>
      <c r="AH27" s="32" t="str">
        <v/>
      </c>
      <c r="AI27" s="32" t="str">
        <v/>
      </c>
      <c r="AJ27" s="32" t="str">
        <v/>
      </c>
      <c r="AK27" s="32" t="str">
        <v/>
      </c>
      <c r="AL27" s="32" t="str">
        <v/>
      </c>
      <c r="AM27" s="32" t="str">
        <v/>
      </c>
      <c r="AN27" s="32" t="str">
        <v/>
      </c>
      <c r="AO27" s="32" t="str">
        <v/>
      </c>
      <c r="AP27" s="32" t="str">
        <v/>
      </c>
      <c r="AQ27" s="32" t="str">
        <v/>
      </c>
      <c r="AR27" s="32" t="str">
        <v/>
      </c>
      <c r="AS27" s="32" t="str">
        <v/>
      </c>
      <c r="AT27" s="32" t="str">
        <v/>
      </c>
      <c r="AU27" s="32" t="str">
        <v/>
      </c>
      <c r="AV27" s="32" t="str">
        <v/>
      </c>
      <c r="AW27" s="32" t="str">
        <v/>
      </c>
      <c r="AX27" s="32" t="str">
        <v/>
      </c>
      <c r="AY27" s="32" t="str">
        <v/>
      </c>
      <c r="AZ27" s="32" t="str">
        <v/>
      </c>
      <c r="BA27" s="32" t="str">
        <v/>
      </c>
      <c r="BB27" s="32" t="str">
        <v/>
      </c>
      <c r="BC27" s="32" t="str">
        <v/>
      </c>
      <c r="BD27" s="32" t="str">
        <v/>
      </c>
      <c r="BE27" s="32" t="str">
        <v/>
      </c>
      <c r="BF27" s="32" t="str">
        <v/>
      </c>
      <c r="BG27" s="32" t="str">
        <v/>
      </c>
      <c r="BH27" s="32" t="str">
        <v/>
      </c>
      <c r="BI27" s="32" t="str">
        <v/>
      </c>
      <c r="BJ27" s="32" t="str">
        <v/>
      </c>
      <c r="BK27" s="32" t="str">
        <v/>
      </c>
      <c r="BL27" s="32" t="str">
        <v/>
      </c>
      <c r="BM27" s="32" t="str">
        <v/>
      </c>
      <c r="BN27" s="32" t="str">
        <v/>
      </c>
      <c r="BO27" s="32" t="str">
        <v/>
      </c>
      <c r="BP27" s="32" t="str">
        <v/>
      </c>
      <c r="BQ27" s="32" t="str">
        <v/>
      </c>
      <c r="BR27" s="32" t="str">
        <v/>
      </c>
      <c r="BS27" s="32" t="str">
        <v/>
      </c>
      <c r="BT27" s="32" t="str">
        <v/>
      </c>
      <c r="BU27" s="32" t="str">
        <v/>
      </c>
      <c r="BV27" s="32" t="str">
        <v/>
      </c>
      <c r="BW27" s="32" t="str">
        <v/>
      </c>
      <c r="BX27" s="32" t="str">
        <v/>
      </c>
      <c r="BY27" s="32" t="str">
        <v/>
      </c>
      <c r="BZ27" s="32" t="str">
        <v/>
      </c>
      <c r="CA27" s="32" t="str">
        <v/>
      </c>
      <c r="CB27" s="32" t="str">
        <v/>
      </c>
      <c r="CC27" s="32" t="str">
        <v/>
      </c>
      <c r="CD27" s="32" t="str">
        <v/>
      </c>
      <c r="CE27" s="32" t="str">
        <v/>
      </c>
      <c r="CF27" s="32" t="str">
        <v/>
      </c>
      <c r="CG27" s="32" t="str">
        <v/>
      </c>
      <c r="CH27" s="32" t="str">
        <v/>
      </c>
      <c r="CI27" s="32" t="str">
        <v/>
      </c>
      <c r="CJ27" s="32" t="str">
        <v/>
      </c>
      <c r="CK27" s="32" t="str">
        <v/>
      </c>
      <c r="CL27" s="32" t="str">
        <v/>
      </c>
      <c r="CM27" s="32" t="str">
        <v/>
      </c>
      <c r="CN27" s="32" t="str">
        <v/>
      </c>
    </row>
    <row r="28" spans="1:92" x14ac:dyDescent="0.3">
      <c r="A28" s="27" t="str">
        <v>#8G0QYU8JJ</v>
      </c>
      <c r="B28" s="27" t="str">
        <v>TheAMIT</v>
      </c>
      <c r="C28" s="42">
        <f>IF($A28="", "", _xlfn.IFNA(VLOOKUP($A28, PlayersData!$B$1:$K$51, 4,0), ""))</f>
        <v>16</v>
      </c>
      <c r="D28" s="27" t="str">
        <f>IF($A28="", "", _xlfn.IFNA(VLOOKUP($A28, PlayersData!$B$1:$K$51, 3,0), ""))</f>
        <v>coLeader</v>
      </c>
      <c r="E28" s="27" t="str">
        <f>IF(OR(A28="", A28= 0), "", IF(ISERROR(VLOOKUP(A28, PlayersData!B:B, 1, FALSE)), "Left", "Active"))</f>
        <v>Active</v>
      </c>
      <c r="F28" s="28">
        <f t="shared" si="0"/>
        <v>5</v>
      </c>
      <c r="G28" s="29" cm="1">
        <f t="array" ref="G28">SUMPRODUCT(--(ISNUMBER(_xlfn._xlws.FILTER(J28:AX28, MOD(COLUMN(J28:AX28)-COLUMN(J28), 2)=0))), --(_xlfn._xlws.FILTER(J28:AX28, MOD(COLUMN(J28:AX28)-COLUMN(J28), 2)=0) &gt; 0))</f>
        <v>8</v>
      </c>
      <c r="H28" s="30">
        <f t="shared" si="1"/>
        <v>14</v>
      </c>
      <c r="I28" s="31">
        <v>2</v>
      </c>
      <c r="J28" s="32">
        <v>53</v>
      </c>
      <c r="K28" s="32">
        <v>2</v>
      </c>
      <c r="L28" s="32">
        <v>60</v>
      </c>
      <c r="M28" s="32">
        <v>1</v>
      </c>
      <c r="N28" s="32">
        <v>10</v>
      </c>
      <c r="O28" s="32">
        <v>1</v>
      </c>
      <c r="P28" s="32">
        <v>13</v>
      </c>
      <c r="Q28" s="32">
        <v>2</v>
      </c>
      <c r="R28" s="32">
        <v>75</v>
      </c>
      <c r="S28" s="32">
        <v>2</v>
      </c>
      <c r="T28" s="32">
        <v>91</v>
      </c>
      <c r="U28" s="32">
        <v>3</v>
      </c>
      <c r="V28" s="32">
        <v>100</v>
      </c>
      <c r="W28" s="32">
        <v>1</v>
      </c>
      <c r="X28" s="32">
        <v>4</v>
      </c>
      <c r="Y28" s="32">
        <v>0</v>
      </c>
      <c r="Z28" s="32">
        <v>0</v>
      </c>
      <c r="AA28" s="32">
        <v>0</v>
      </c>
      <c r="AB28" s="32">
        <v>0</v>
      </c>
      <c r="AC28" s="32" t="str">
        <v/>
      </c>
      <c r="AD28" s="32" t="str">
        <v/>
      </c>
      <c r="AE28" s="32" t="str">
        <v/>
      </c>
      <c r="AF28" s="32" t="str">
        <v/>
      </c>
      <c r="AG28" s="32" t="str">
        <v/>
      </c>
      <c r="AH28" s="32" t="str">
        <v/>
      </c>
      <c r="AI28" s="32" t="str">
        <v/>
      </c>
      <c r="AJ28" s="32" t="str">
        <v/>
      </c>
      <c r="AK28" s="32" t="str">
        <v/>
      </c>
      <c r="AL28" s="32" t="str">
        <v/>
      </c>
      <c r="AM28" s="32" t="str">
        <v/>
      </c>
      <c r="AN28" s="32" t="str">
        <v/>
      </c>
      <c r="AO28" s="32" t="str">
        <v/>
      </c>
      <c r="AP28" s="32" t="str">
        <v/>
      </c>
      <c r="AQ28" s="32" t="str">
        <v/>
      </c>
      <c r="AR28" s="32" t="str">
        <v/>
      </c>
      <c r="AS28" s="32" t="str">
        <v/>
      </c>
      <c r="AT28" s="32" t="str">
        <v/>
      </c>
      <c r="AU28" s="32" t="str">
        <v/>
      </c>
      <c r="AV28" s="32" t="str">
        <v/>
      </c>
      <c r="AW28" s="32" t="str">
        <v/>
      </c>
      <c r="AX28" s="32" t="str">
        <v/>
      </c>
      <c r="AY28" s="32" t="str">
        <v/>
      </c>
      <c r="AZ28" s="32" t="str">
        <v/>
      </c>
      <c r="BA28" s="32" t="str">
        <v/>
      </c>
      <c r="BB28" s="32" t="str">
        <v/>
      </c>
      <c r="BC28" s="32" t="str">
        <v/>
      </c>
      <c r="BD28" s="32" t="str">
        <v/>
      </c>
      <c r="BE28" s="32" t="str">
        <v/>
      </c>
      <c r="BF28" s="32" t="str">
        <v/>
      </c>
      <c r="BG28" s="32" t="str">
        <v/>
      </c>
      <c r="BH28" s="32" t="str">
        <v/>
      </c>
      <c r="BI28" s="32" t="str">
        <v/>
      </c>
      <c r="BJ28" s="32" t="str">
        <v/>
      </c>
      <c r="BK28" s="32" t="str">
        <v/>
      </c>
      <c r="BL28" s="32" t="str">
        <v/>
      </c>
      <c r="BM28" s="32" t="str">
        <v/>
      </c>
      <c r="BN28" s="32" t="str">
        <v/>
      </c>
      <c r="BO28" s="32" t="str">
        <v/>
      </c>
      <c r="BP28" s="32" t="str">
        <v/>
      </c>
      <c r="BQ28" s="32" t="str">
        <v/>
      </c>
      <c r="BR28" s="32" t="str">
        <v/>
      </c>
      <c r="BS28" s="32" t="str">
        <v/>
      </c>
      <c r="BT28" s="32" t="str">
        <v/>
      </c>
      <c r="BU28" s="32" t="str">
        <v/>
      </c>
      <c r="BV28" s="32" t="str">
        <v/>
      </c>
      <c r="BW28" s="32" t="str">
        <v/>
      </c>
      <c r="BX28" s="32" t="str">
        <v/>
      </c>
      <c r="BY28" s="32" t="str">
        <v/>
      </c>
      <c r="BZ28" s="32" t="str">
        <v/>
      </c>
      <c r="CA28" s="32" t="str">
        <v/>
      </c>
      <c r="CB28" s="32" t="str">
        <v/>
      </c>
      <c r="CC28" s="32" t="str">
        <v/>
      </c>
      <c r="CD28" s="32" t="str">
        <v/>
      </c>
      <c r="CE28" s="32" t="str">
        <v/>
      </c>
      <c r="CF28" s="32" t="str">
        <v/>
      </c>
      <c r="CG28" s="32" t="str">
        <v/>
      </c>
      <c r="CH28" s="32" t="str">
        <v/>
      </c>
      <c r="CI28" s="32" t="str">
        <v/>
      </c>
      <c r="CJ28" s="32" t="str">
        <v/>
      </c>
      <c r="CK28" s="32" t="str">
        <v/>
      </c>
      <c r="CL28" s="32" t="str">
        <v/>
      </c>
      <c r="CM28" s="32" t="str">
        <v/>
      </c>
      <c r="CN28" s="32" t="str">
        <v/>
      </c>
    </row>
    <row r="29" spans="1:92" x14ac:dyDescent="0.3">
      <c r="A29" s="27" t="str">
        <v>#P0RPLPYLL</v>
      </c>
      <c r="B29" s="27" t="str">
        <v>TRUST NOBODY</v>
      </c>
      <c r="C29" s="42">
        <f>IF($A29="", "", _xlfn.IFNA(VLOOKUP($A29, PlayersData!$B$1:$K$51, 4,0), ""))</f>
        <v>16</v>
      </c>
      <c r="D29" s="27" t="str">
        <f>IF($A29="", "", _xlfn.IFNA(VLOOKUP($A29, PlayersData!$B$1:$K$51, 3,0), ""))</f>
        <v>elder</v>
      </c>
      <c r="E29" s="27" t="str">
        <f>IF(OR(A29="", A29= 0), "", IF(ISERROR(VLOOKUP(A29, PlayersData!B:B, 1, FALSE)), "Left", "Active"))</f>
        <v>Active</v>
      </c>
      <c r="F29" s="28">
        <f t="shared" si="0"/>
        <v>5</v>
      </c>
      <c r="G29" s="29" cm="1">
        <f t="array" ref="G29">SUMPRODUCT(--(ISNUMBER(_xlfn._xlws.FILTER(J29:AX29, MOD(COLUMN(J29:AX29)-COLUMN(J29), 2)=0))), --(_xlfn._xlws.FILTER(J29:AX29, MOD(COLUMN(J29:AX29)-COLUMN(J29), 2)=0) &gt; 0))</f>
        <v>6</v>
      </c>
      <c r="H29" s="30">
        <f t="shared" si="1"/>
        <v>10</v>
      </c>
      <c r="I29" s="31">
        <v>2</v>
      </c>
      <c r="J29" s="32">
        <v>89</v>
      </c>
      <c r="K29" s="32">
        <v>3</v>
      </c>
      <c r="L29" s="32">
        <v>100</v>
      </c>
      <c r="M29" s="32">
        <v>0</v>
      </c>
      <c r="N29" s="32">
        <v>0</v>
      </c>
      <c r="O29" s="32">
        <v>0</v>
      </c>
      <c r="P29" s="32">
        <v>0</v>
      </c>
      <c r="Q29" s="32">
        <v>3</v>
      </c>
      <c r="R29" s="32">
        <v>100</v>
      </c>
      <c r="S29" s="32">
        <v>0</v>
      </c>
      <c r="T29" s="32">
        <v>3</v>
      </c>
      <c r="U29" s="32">
        <v>1</v>
      </c>
      <c r="V29" s="32">
        <v>17</v>
      </c>
      <c r="W29" s="32">
        <v>1</v>
      </c>
      <c r="X29" s="32">
        <v>50</v>
      </c>
      <c r="Y29" s="32">
        <v>0</v>
      </c>
      <c r="Z29" s="32">
        <v>0</v>
      </c>
      <c r="AA29" s="32">
        <v>0</v>
      </c>
      <c r="AB29" s="32">
        <v>0</v>
      </c>
      <c r="AC29" s="32" t="str">
        <v/>
      </c>
      <c r="AD29" s="32" t="str">
        <v/>
      </c>
      <c r="AE29" s="32" t="str">
        <v/>
      </c>
      <c r="AF29" s="32" t="str">
        <v/>
      </c>
      <c r="AG29" s="32" t="str">
        <v/>
      </c>
      <c r="AH29" s="32" t="str">
        <v/>
      </c>
      <c r="AI29" s="32" t="str">
        <v/>
      </c>
      <c r="AJ29" s="32" t="str">
        <v/>
      </c>
      <c r="AK29" s="32" t="str">
        <v/>
      </c>
      <c r="AL29" s="32" t="str">
        <v/>
      </c>
      <c r="AM29" s="32" t="str">
        <v/>
      </c>
      <c r="AN29" s="32" t="str">
        <v/>
      </c>
      <c r="AO29" s="32" t="str">
        <v/>
      </c>
      <c r="AP29" s="32" t="str">
        <v/>
      </c>
      <c r="AQ29" s="32" t="str">
        <v/>
      </c>
      <c r="AR29" s="32" t="str">
        <v/>
      </c>
      <c r="AS29" s="32" t="str">
        <v/>
      </c>
      <c r="AT29" s="32" t="str">
        <v/>
      </c>
      <c r="AU29" s="32" t="str">
        <v/>
      </c>
      <c r="AV29" s="32" t="str">
        <v/>
      </c>
      <c r="AW29" s="32" t="str">
        <v/>
      </c>
      <c r="AX29" s="32" t="str">
        <v/>
      </c>
      <c r="AY29" s="32" t="str">
        <v/>
      </c>
      <c r="AZ29" s="32" t="str">
        <v/>
      </c>
      <c r="BA29" s="32" t="str">
        <v/>
      </c>
      <c r="BB29" s="32" t="str">
        <v/>
      </c>
      <c r="BC29" s="32" t="str">
        <v/>
      </c>
      <c r="BD29" s="32" t="str">
        <v/>
      </c>
      <c r="BE29" s="32" t="str">
        <v/>
      </c>
      <c r="BF29" s="32" t="str">
        <v/>
      </c>
      <c r="BG29" s="32" t="str">
        <v/>
      </c>
      <c r="BH29" s="32" t="str">
        <v/>
      </c>
      <c r="BI29" s="32" t="str">
        <v/>
      </c>
      <c r="BJ29" s="32" t="str">
        <v/>
      </c>
      <c r="BK29" s="32" t="str">
        <v/>
      </c>
      <c r="BL29" s="32" t="str">
        <v/>
      </c>
      <c r="BM29" s="32" t="str">
        <v/>
      </c>
      <c r="BN29" s="32" t="str">
        <v/>
      </c>
      <c r="BO29" s="32" t="str">
        <v/>
      </c>
      <c r="BP29" s="32" t="str">
        <v/>
      </c>
      <c r="BQ29" s="32" t="str">
        <v/>
      </c>
      <c r="BR29" s="32" t="str">
        <v/>
      </c>
      <c r="BS29" s="32" t="str">
        <v/>
      </c>
      <c r="BT29" s="32" t="str">
        <v/>
      </c>
      <c r="BU29" s="32" t="str">
        <v/>
      </c>
      <c r="BV29" s="32" t="str">
        <v/>
      </c>
      <c r="BW29" s="32" t="str">
        <v/>
      </c>
      <c r="BX29" s="32" t="str">
        <v/>
      </c>
      <c r="BY29" s="32" t="str">
        <v/>
      </c>
      <c r="BZ29" s="32" t="str">
        <v/>
      </c>
      <c r="CA29" s="32" t="str">
        <v/>
      </c>
      <c r="CB29" s="32" t="str">
        <v/>
      </c>
      <c r="CC29" s="32" t="str">
        <v/>
      </c>
      <c r="CD29" s="32" t="str">
        <v/>
      </c>
      <c r="CE29" s="32" t="str">
        <v/>
      </c>
      <c r="CF29" s="32" t="str">
        <v/>
      </c>
      <c r="CG29" s="32" t="str">
        <v/>
      </c>
      <c r="CH29" s="32" t="str">
        <v/>
      </c>
      <c r="CI29" s="32" t="str">
        <v/>
      </c>
      <c r="CJ29" s="32" t="str">
        <v/>
      </c>
      <c r="CK29" s="32" t="str">
        <v/>
      </c>
      <c r="CL29" s="32" t="str">
        <v/>
      </c>
      <c r="CM29" s="32" t="str">
        <v/>
      </c>
      <c r="CN29" s="32" t="str">
        <v/>
      </c>
    </row>
    <row r="30" spans="1:92" x14ac:dyDescent="0.3">
      <c r="A30" s="27" t="str">
        <v>#PY9LUQCGJ</v>
      </c>
      <c r="B30" s="27" t="str">
        <v>Vikas</v>
      </c>
      <c r="C30" s="42">
        <f>IF($A30="", "", _xlfn.IFNA(VLOOKUP($A30, PlayersData!$B$1:$K$51, 4,0), ""))</f>
        <v>16</v>
      </c>
      <c r="D30" s="27" t="str">
        <f>IF($A30="", "", _xlfn.IFNA(VLOOKUP($A30, PlayersData!$B$1:$K$51, 3,0), ""))</f>
        <v>elder</v>
      </c>
      <c r="E30" s="27" t="str">
        <f>IF(OR(A30="", A30= 0), "", IF(ISERROR(VLOOKUP(A30, PlayersData!B:B, 1, FALSE)), "Left", "Active"))</f>
        <v>Active</v>
      </c>
      <c r="F30" s="28">
        <f t="shared" si="0"/>
        <v>5</v>
      </c>
      <c r="G30" s="29" cm="1">
        <f t="array" ref="G30">SUMPRODUCT(--(ISNUMBER(_xlfn._xlws.FILTER(J30:AX30, MOD(COLUMN(J30:AX30)-COLUMN(J30), 2)=0))), --(_xlfn._xlws.FILTER(J30:AX30, MOD(COLUMN(J30:AX30)-COLUMN(J30), 2)=0) &gt; 0))</f>
        <v>10</v>
      </c>
      <c r="H30" s="30">
        <f t="shared" si="1"/>
        <v>23</v>
      </c>
      <c r="I30" s="31">
        <v>2</v>
      </c>
      <c r="J30" s="32">
        <v>90</v>
      </c>
      <c r="K30" s="32">
        <v>2</v>
      </c>
      <c r="L30" s="32">
        <v>81</v>
      </c>
      <c r="M30" s="32">
        <v>3</v>
      </c>
      <c r="N30" s="32">
        <v>100</v>
      </c>
      <c r="O30" s="32">
        <v>3</v>
      </c>
      <c r="P30" s="32">
        <v>100</v>
      </c>
      <c r="Q30" s="32">
        <v>1</v>
      </c>
      <c r="R30" s="32">
        <v>97</v>
      </c>
      <c r="S30" s="32">
        <v>2</v>
      </c>
      <c r="T30" s="32">
        <v>89</v>
      </c>
      <c r="U30" s="32">
        <v>3</v>
      </c>
      <c r="V30" s="32">
        <v>100</v>
      </c>
      <c r="W30" s="32">
        <v>3</v>
      </c>
      <c r="X30" s="32">
        <v>100</v>
      </c>
      <c r="Y30" s="32">
        <v>2</v>
      </c>
      <c r="Z30" s="32">
        <v>92</v>
      </c>
      <c r="AA30" s="32">
        <v>2</v>
      </c>
      <c r="AB30" s="32">
        <v>94</v>
      </c>
      <c r="AC30" s="32" t="str">
        <v/>
      </c>
      <c r="AD30" s="32" t="str">
        <v/>
      </c>
      <c r="AE30" s="32" t="str">
        <v/>
      </c>
      <c r="AF30" s="32" t="str">
        <v/>
      </c>
      <c r="AG30" s="32" t="str">
        <v/>
      </c>
      <c r="AH30" s="32" t="str">
        <v/>
      </c>
      <c r="AI30" s="32" t="str">
        <v/>
      </c>
      <c r="AJ30" s="32" t="str">
        <v/>
      </c>
      <c r="AK30" s="32" t="str">
        <v/>
      </c>
      <c r="AL30" s="32" t="str">
        <v/>
      </c>
      <c r="AM30" s="32" t="str">
        <v/>
      </c>
      <c r="AN30" s="32" t="str">
        <v/>
      </c>
      <c r="AO30" s="32" t="str">
        <v/>
      </c>
      <c r="AP30" s="32" t="str">
        <v/>
      </c>
      <c r="AQ30" s="32" t="str">
        <v/>
      </c>
      <c r="AR30" s="32" t="str">
        <v/>
      </c>
      <c r="AS30" s="32" t="str">
        <v/>
      </c>
      <c r="AT30" s="32" t="str">
        <v/>
      </c>
      <c r="AU30" s="32" t="str">
        <v/>
      </c>
      <c r="AV30" s="32" t="str">
        <v/>
      </c>
      <c r="AW30" s="32" t="str">
        <v/>
      </c>
      <c r="AX30" s="32" t="str">
        <v/>
      </c>
      <c r="AY30" s="32" t="str">
        <v/>
      </c>
      <c r="AZ30" s="32" t="str">
        <v/>
      </c>
      <c r="BA30" s="32" t="str">
        <v/>
      </c>
      <c r="BB30" s="32" t="str">
        <v/>
      </c>
      <c r="BC30" s="32" t="str">
        <v/>
      </c>
      <c r="BD30" s="32" t="str">
        <v/>
      </c>
      <c r="BE30" s="32" t="str">
        <v/>
      </c>
      <c r="BF30" s="32" t="str">
        <v/>
      </c>
      <c r="BG30" s="32" t="str">
        <v/>
      </c>
      <c r="BH30" s="32" t="str">
        <v/>
      </c>
      <c r="BI30" s="32" t="str">
        <v/>
      </c>
      <c r="BJ30" s="32" t="str">
        <v/>
      </c>
      <c r="BK30" s="32" t="str">
        <v/>
      </c>
      <c r="BL30" s="32" t="str">
        <v/>
      </c>
      <c r="BM30" s="32" t="str">
        <v/>
      </c>
      <c r="BN30" s="32" t="str">
        <v/>
      </c>
      <c r="BO30" s="32" t="str">
        <v/>
      </c>
      <c r="BP30" s="32" t="str">
        <v/>
      </c>
      <c r="BQ30" s="32" t="str">
        <v/>
      </c>
      <c r="BR30" s="32" t="str">
        <v/>
      </c>
      <c r="BS30" s="32" t="str">
        <v/>
      </c>
      <c r="BT30" s="32" t="str">
        <v/>
      </c>
      <c r="BU30" s="32" t="str">
        <v/>
      </c>
      <c r="BV30" s="32" t="str">
        <v/>
      </c>
      <c r="BW30" s="32" t="str">
        <v/>
      </c>
      <c r="BX30" s="32" t="str">
        <v/>
      </c>
      <c r="BY30" s="32" t="str">
        <v/>
      </c>
      <c r="BZ30" s="32" t="str">
        <v/>
      </c>
      <c r="CA30" s="32" t="str">
        <v/>
      </c>
      <c r="CB30" s="32" t="str">
        <v/>
      </c>
      <c r="CC30" s="32" t="str">
        <v/>
      </c>
      <c r="CD30" s="32" t="str">
        <v/>
      </c>
      <c r="CE30" s="32" t="str">
        <v/>
      </c>
      <c r="CF30" s="32" t="str">
        <v/>
      </c>
      <c r="CG30" s="32" t="str">
        <v/>
      </c>
      <c r="CH30" s="32" t="str">
        <v/>
      </c>
      <c r="CI30" s="32" t="str">
        <v/>
      </c>
      <c r="CJ30" s="32" t="str">
        <v/>
      </c>
      <c r="CK30" s="32" t="str">
        <v/>
      </c>
      <c r="CL30" s="32" t="str">
        <v/>
      </c>
      <c r="CM30" s="32" t="str">
        <v/>
      </c>
      <c r="CN30" s="32" t="str">
        <v/>
      </c>
    </row>
    <row r="31" spans="1:92" x14ac:dyDescent="0.3">
      <c r="A31" s="27" t="str">
        <v>#8JU9RUPYR</v>
      </c>
      <c r="B31" s="27" t="str">
        <v>XOKANTA</v>
      </c>
      <c r="C31" s="42">
        <f>IF($A31="", "", _xlfn.IFNA(VLOOKUP($A31, PlayersData!$B$1:$K$51, 4,0), ""))</f>
        <v>16</v>
      </c>
      <c r="D31" s="27" t="str">
        <f>IF($A31="", "", _xlfn.IFNA(VLOOKUP($A31, PlayersData!$B$1:$K$51, 3,0), ""))</f>
        <v>elder</v>
      </c>
      <c r="E31" s="27" t="str">
        <f>IF(OR(A31="", A31= 0), "", IF(ISERROR(VLOOKUP(A31, PlayersData!B:B, 1, FALSE)), "Left", "Active"))</f>
        <v>Active</v>
      </c>
      <c r="F31" s="28">
        <f t="shared" si="0"/>
        <v>5</v>
      </c>
      <c r="G31" s="29" cm="1">
        <f t="array" ref="G31">SUMPRODUCT(--(ISNUMBER(_xlfn._xlws.FILTER(J31:AX31, MOD(COLUMN(J31:AX31)-COLUMN(J31), 2)=0))), --(_xlfn._xlws.FILTER(J31:AX31, MOD(COLUMN(J31:AX31)-COLUMN(J31), 2)=0) &gt; 0))</f>
        <v>10</v>
      </c>
      <c r="H31" s="30">
        <f t="shared" si="1"/>
        <v>26</v>
      </c>
      <c r="I31" s="31">
        <v>3</v>
      </c>
      <c r="J31" s="32">
        <v>100</v>
      </c>
      <c r="K31" s="32">
        <v>3</v>
      </c>
      <c r="L31" s="32">
        <v>100</v>
      </c>
      <c r="M31" s="32">
        <v>3</v>
      </c>
      <c r="N31" s="32">
        <v>100</v>
      </c>
      <c r="O31" s="32">
        <v>3</v>
      </c>
      <c r="P31" s="32">
        <v>100</v>
      </c>
      <c r="Q31" s="32">
        <v>3</v>
      </c>
      <c r="R31" s="32">
        <v>100</v>
      </c>
      <c r="S31" s="32">
        <v>2</v>
      </c>
      <c r="T31" s="32">
        <v>95</v>
      </c>
      <c r="U31" s="32">
        <v>3</v>
      </c>
      <c r="V31" s="32">
        <v>100</v>
      </c>
      <c r="W31" s="32">
        <v>3</v>
      </c>
      <c r="X31" s="32">
        <v>100</v>
      </c>
      <c r="Y31" s="32">
        <v>2</v>
      </c>
      <c r="Z31" s="32">
        <v>84</v>
      </c>
      <c r="AA31" s="32">
        <v>1</v>
      </c>
      <c r="AB31" s="32">
        <v>81</v>
      </c>
      <c r="AC31" s="32" t="str">
        <v/>
      </c>
      <c r="AD31" s="32" t="str">
        <v/>
      </c>
      <c r="AE31" s="32" t="str">
        <v/>
      </c>
      <c r="AF31" s="32" t="str">
        <v/>
      </c>
      <c r="AG31" s="32" t="str">
        <v/>
      </c>
      <c r="AH31" s="32" t="str">
        <v/>
      </c>
      <c r="AI31" s="32" t="str">
        <v/>
      </c>
      <c r="AJ31" s="32" t="str">
        <v/>
      </c>
      <c r="AK31" s="32" t="str">
        <v/>
      </c>
      <c r="AL31" s="32" t="str">
        <v/>
      </c>
      <c r="AM31" s="32" t="str">
        <v/>
      </c>
      <c r="AN31" s="32" t="str">
        <v/>
      </c>
      <c r="AO31" s="32" t="str">
        <v/>
      </c>
      <c r="AP31" s="32" t="str">
        <v/>
      </c>
      <c r="AQ31" s="32" t="str">
        <v/>
      </c>
      <c r="AR31" s="32" t="str">
        <v/>
      </c>
      <c r="AS31" s="32" t="str">
        <v/>
      </c>
      <c r="AT31" s="32" t="str">
        <v/>
      </c>
      <c r="AU31" s="32" t="str">
        <v/>
      </c>
      <c r="AV31" s="32" t="str">
        <v/>
      </c>
      <c r="AW31" s="32" t="str">
        <v/>
      </c>
      <c r="AX31" s="32" t="str">
        <v/>
      </c>
      <c r="AY31" s="32" t="str">
        <v/>
      </c>
      <c r="AZ31" s="32" t="str">
        <v/>
      </c>
      <c r="BA31" s="32" t="str">
        <v/>
      </c>
      <c r="BB31" s="32" t="str">
        <v/>
      </c>
      <c r="BC31" s="32" t="str">
        <v/>
      </c>
      <c r="BD31" s="32" t="str">
        <v/>
      </c>
      <c r="BE31" s="32" t="str">
        <v/>
      </c>
      <c r="BF31" s="32" t="str">
        <v/>
      </c>
      <c r="BG31" s="32" t="str">
        <v/>
      </c>
      <c r="BH31" s="32" t="str">
        <v/>
      </c>
      <c r="BI31" s="32" t="str">
        <v/>
      </c>
      <c r="BJ31" s="32" t="str">
        <v/>
      </c>
      <c r="BK31" s="32" t="str">
        <v/>
      </c>
      <c r="BL31" s="32" t="str">
        <v/>
      </c>
      <c r="BM31" s="32" t="str">
        <v/>
      </c>
      <c r="BN31" s="32" t="str">
        <v/>
      </c>
      <c r="BO31" s="32" t="str">
        <v/>
      </c>
      <c r="BP31" s="32" t="str">
        <v/>
      </c>
      <c r="BQ31" s="32" t="str">
        <v/>
      </c>
      <c r="BR31" s="32" t="str">
        <v/>
      </c>
      <c r="BS31" s="32" t="str">
        <v/>
      </c>
      <c r="BT31" s="32" t="str">
        <v/>
      </c>
      <c r="BU31" s="32" t="str">
        <v/>
      </c>
      <c r="BV31" s="32" t="str">
        <v/>
      </c>
      <c r="BW31" s="32" t="str">
        <v/>
      </c>
      <c r="BX31" s="32" t="str">
        <v/>
      </c>
      <c r="BY31" s="32" t="str">
        <v/>
      </c>
      <c r="BZ31" s="32" t="str">
        <v/>
      </c>
      <c r="CA31" s="32" t="str">
        <v/>
      </c>
      <c r="CB31" s="32" t="str">
        <v/>
      </c>
      <c r="CC31" s="32" t="str">
        <v/>
      </c>
      <c r="CD31" s="32" t="str">
        <v/>
      </c>
      <c r="CE31" s="32" t="str">
        <v/>
      </c>
      <c r="CF31" s="32" t="str">
        <v/>
      </c>
      <c r="CG31" s="32" t="str">
        <v/>
      </c>
      <c r="CH31" s="32" t="str">
        <v/>
      </c>
      <c r="CI31" s="32" t="str">
        <v/>
      </c>
      <c r="CJ31" s="32" t="str">
        <v/>
      </c>
      <c r="CK31" s="32" t="str">
        <v/>
      </c>
      <c r="CL31" s="32" t="str">
        <v/>
      </c>
      <c r="CM31" s="32" t="str">
        <v/>
      </c>
      <c r="CN31" s="32" t="str">
        <v/>
      </c>
    </row>
    <row r="32" spans="1:92" x14ac:dyDescent="0.3">
      <c r="A32" s="27" t="str">
        <v>#LL8098L0</v>
      </c>
      <c r="B32" s="27" t="str">
        <v>yogi</v>
      </c>
      <c r="C32" s="42">
        <f>IF($A32="", "", _xlfn.IFNA(VLOOKUP($A32, PlayersData!$B$1:$K$51, 4,0), ""))</f>
        <v>16</v>
      </c>
      <c r="D32" s="27" t="str">
        <f>IF($A32="", "", _xlfn.IFNA(VLOOKUP($A32, PlayersData!$B$1:$K$51, 3,0), ""))</f>
        <v>elder</v>
      </c>
      <c r="E32" s="27" t="str">
        <f>IF(OR(A32="", A32= 0), "", IF(ISERROR(VLOOKUP(A32, PlayersData!B:B, 1, FALSE)), "Left", "Active"))</f>
        <v>Active</v>
      </c>
      <c r="F32" s="28">
        <f t="shared" si="0"/>
        <v>5</v>
      </c>
      <c r="G32" s="29" cm="1">
        <f t="array" ref="G32">SUMPRODUCT(--(ISNUMBER(_xlfn._xlws.FILTER(J32:AX32, MOD(COLUMN(J32:AX32)-COLUMN(J32), 2)=0))), --(_xlfn._xlws.FILTER(J32:AX32, MOD(COLUMN(J32:AX32)-COLUMN(J32), 2)=0) &gt; 0))</f>
        <v>9</v>
      </c>
      <c r="H32" s="30">
        <f t="shared" si="1"/>
        <v>25</v>
      </c>
      <c r="I32" s="31">
        <v>2</v>
      </c>
      <c r="J32" s="32">
        <v>86</v>
      </c>
      <c r="K32" s="32">
        <v>3</v>
      </c>
      <c r="L32" s="32">
        <v>100</v>
      </c>
      <c r="M32" s="32">
        <v>3</v>
      </c>
      <c r="N32" s="32">
        <v>100</v>
      </c>
      <c r="O32" s="32">
        <v>3</v>
      </c>
      <c r="P32" s="32">
        <v>100</v>
      </c>
      <c r="Q32" s="32">
        <v>3</v>
      </c>
      <c r="R32" s="32">
        <v>100</v>
      </c>
      <c r="S32" s="32">
        <v>3</v>
      </c>
      <c r="T32" s="32">
        <v>100</v>
      </c>
      <c r="U32" s="32">
        <v>3</v>
      </c>
      <c r="V32" s="32">
        <v>100</v>
      </c>
      <c r="W32" s="32">
        <v>3</v>
      </c>
      <c r="X32" s="32">
        <v>100</v>
      </c>
      <c r="Y32" s="32">
        <v>2</v>
      </c>
      <c r="Z32" s="32">
        <v>79</v>
      </c>
      <c r="AA32" s="32">
        <v>0</v>
      </c>
      <c r="AB32" s="32">
        <v>0</v>
      </c>
      <c r="AC32" s="32" t="str">
        <v/>
      </c>
      <c r="AD32" s="32" t="str">
        <v/>
      </c>
      <c r="AE32" s="32" t="str">
        <v/>
      </c>
      <c r="AF32" s="32" t="str">
        <v/>
      </c>
      <c r="AG32" s="32" t="str">
        <v/>
      </c>
      <c r="AH32" s="32" t="str">
        <v/>
      </c>
      <c r="AI32" s="32" t="str">
        <v/>
      </c>
      <c r="AJ32" s="32" t="str">
        <v/>
      </c>
      <c r="AK32" s="32" t="str">
        <v/>
      </c>
      <c r="AL32" s="32" t="str">
        <v/>
      </c>
      <c r="AM32" s="32" t="str">
        <v/>
      </c>
      <c r="AN32" s="32" t="str">
        <v/>
      </c>
      <c r="AO32" s="32" t="str">
        <v/>
      </c>
      <c r="AP32" s="32" t="str">
        <v/>
      </c>
      <c r="AQ32" s="32" t="str">
        <v/>
      </c>
      <c r="AR32" s="32" t="str">
        <v/>
      </c>
      <c r="AS32" s="32" t="str">
        <v/>
      </c>
      <c r="AT32" s="32" t="str">
        <v/>
      </c>
      <c r="AU32" s="32" t="str">
        <v/>
      </c>
      <c r="AV32" s="32" t="str">
        <v/>
      </c>
      <c r="AW32" s="32" t="str">
        <v/>
      </c>
      <c r="AX32" s="32" t="str">
        <v/>
      </c>
      <c r="AY32" s="32" t="str">
        <v/>
      </c>
      <c r="AZ32" s="32" t="str">
        <v/>
      </c>
      <c r="BA32" s="32" t="str">
        <v/>
      </c>
      <c r="BB32" s="32" t="str">
        <v/>
      </c>
      <c r="BC32" s="32" t="str">
        <v/>
      </c>
      <c r="BD32" s="32" t="str">
        <v/>
      </c>
      <c r="BE32" s="32" t="str">
        <v/>
      </c>
      <c r="BF32" s="32" t="str">
        <v/>
      </c>
      <c r="BG32" s="32" t="str">
        <v/>
      </c>
      <c r="BH32" s="32" t="str">
        <v/>
      </c>
      <c r="BI32" s="32" t="str">
        <v/>
      </c>
      <c r="BJ32" s="32" t="str">
        <v/>
      </c>
      <c r="BK32" s="32" t="str">
        <v/>
      </c>
      <c r="BL32" s="32" t="str">
        <v/>
      </c>
      <c r="BM32" s="32" t="str">
        <v/>
      </c>
      <c r="BN32" s="32" t="str">
        <v/>
      </c>
      <c r="BO32" s="32" t="str">
        <v/>
      </c>
      <c r="BP32" s="32" t="str">
        <v/>
      </c>
      <c r="BQ32" s="32" t="str">
        <v/>
      </c>
      <c r="BR32" s="32" t="str">
        <v/>
      </c>
      <c r="BS32" s="32" t="str">
        <v/>
      </c>
      <c r="BT32" s="32" t="str">
        <v/>
      </c>
      <c r="BU32" s="32" t="str">
        <v/>
      </c>
      <c r="BV32" s="32" t="str">
        <v/>
      </c>
      <c r="BW32" s="32" t="str">
        <v/>
      </c>
      <c r="BX32" s="32" t="str">
        <v/>
      </c>
      <c r="BY32" s="32" t="str">
        <v/>
      </c>
      <c r="BZ32" s="32" t="str">
        <v/>
      </c>
      <c r="CA32" s="32" t="str">
        <v/>
      </c>
      <c r="CB32" s="32" t="str">
        <v/>
      </c>
      <c r="CC32" s="32" t="str">
        <v/>
      </c>
      <c r="CD32" s="32" t="str">
        <v/>
      </c>
      <c r="CE32" s="32" t="str">
        <v/>
      </c>
      <c r="CF32" s="32" t="str">
        <v/>
      </c>
      <c r="CG32" s="32" t="str">
        <v/>
      </c>
      <c r="CH32" s="32" t="str">
        <v/>
      </c>
      <c r="CI32" s="32" t="str">
        <v/>
      </c>
      <c r="CJ32" s="32" t="str">
        <v/>
      </c>
      <c r="CK32" s="32" t="str">
        <v/>
      </c>
      <c r="CL32" s="32" t="str">
        <v/>
      </c>
      <c r="CM32" s="32" t="str">
        <v/>
      </c>
      <c r="CN32" s="32" t="str">
        <v/>
      </c>
    </row>
    <row r="33" spans="1:92" x14ac:dyDescent="0.3">
      <c r="A33" s="27" t="str">
        <v>#P02808J2L</v>
      </c>
      <c r="B33" s="27" t="str">
        <v>ķîņğ ámíř</v>
      </c>
      <c r="C33" s="42" t="str">
        <f>IF($A33="", "", _xlfn.IFNA(VLOOKUP($A33, PlayersData!$B$1:$K$51, 4,0), ""))</f>
        <v/>
      </c>
      <c r="D33" s="27" t="str">
        <f>IF($A33="", "", _xlfn.IFNA(VLOOKUP($A33, PlayersData!$B$1:$K$51, 3,0), ""))</f>
        <v/>
      </c>
      <c r="E33" s="27" t="str">
        <f>IF(OR(A33="", A33= 0), "", IF(ISERROR(VLOOKUP(A33, PlayersData!B:B, 1, FALSE)), "Left", "Active"))</f>
        <v>Left</v>
      </c>
      <c r="F33" s="28">
        <f t="shared" si="0"/>
        <v>2</v>
      </c>
      <c r="G33" s="29" cm="1">
        <f t="array" ref="G33">SUMPRODUCT(--(ISNUMBER(_xlfn._xlws.FILTER(J33:AX33, MOD(COLUMN(J33:AX33)-COLUMN(J33), 2)=0))), --(_xlfn._xlws.FILTER(J33:AX33, MOD(COLUMN(J33:AX33)-COLUMN(J33), 2)=0) &gt; 0))</f>
        <v>4</v>
      </c>
      <c r="H33" s="30">
        <f t="shared" si="1"/>
        <v>5</v>
      </c>
      <c r="I33" s="31" t="str">
        <v/>
      </c>
      <c r="J33" s="32" t="str">
        <v/>
      </c>
      <c r="K33" s="32" t="str">
        <v/>
      </c>
      <c r="L33" s="32" t="str">
        <v/>
      </c>
      <c r="M33" s="32" t="str">
        <v/>
      </c>
      <c r="N33" s="32" t="str">
        <v/>
      </c>
      <c r="O33" s="32" t="str">
        <v/>
      </c>
      <c r="P33" s="32" t="str">
        <v/>
      </c>
      <c r="Q33" s="32">
        <v>1</v>
      </c>
      <c r="R33" s="32">
        <v>64</v>
      </c>
      <c r="S33" s="32">
        <v>2</v>
      </c>
      <c r="T33" s="32">
        <v>68</v>
      </c>
      <c r="U33" s="32">
        <v>1</v>
      </c>
      <c r="V33" s="32">
        <v>39</v>
      </c>
      <c r="W33" s="32">
        <v>1</v>
      </c>
      <c r="X33" s="32">
        <v>45</v>
      </c>
      <c r="Y33" s="32" t="str">
        <v/>
      </c>
      <c r="Z33" s="32" t="str">
        <v/>
      </c>
      <c r="AA33" s="32" t="str">
        <v/>
      </c>
      <c r="AB33" s="32" t="str">
        <v/>
      </c>
      <c r="AC33" s="32" t="str">
        <v/>
      </c>
      <c r="AD33" s="32" t="str">
        <v/>
      </c>
      <c r="AE33" s="32" t="str">
        <v/>
      </c>
      <c r="AF33" s="32" t="str">
        <v/>
      </c>
      <c r="AG33" s="32" t="str">
        <v/>
      </c>
      <c r="AH33" s="32" t="str">
        <v/>
      </c>
      <c r="AI33" s="32" t="str">
        <v/>
      </c>
      <c r="AJ33" s="32" t="str">
        <v/>
      </c>
      <c r="AK33" s="32" t="str">
        <v/>
      </c>
      <c r="AL33" s="32" t="str">
        <v/>
      </c>
      <c r="AM33" s="32" t="str">
        <v/>
      </c>
      <c r="AN33" s="32" t="str">
        <v/>
      </c>
      <c r="AO33" s="32" t="str">
        <v/>
      </c>
      <c r="AP33" s="32" t="str">
        <v/>
      </c>
      <c r="AQ33" s="32" t="str">
        <v/>
      </c>
      <c r="AR33" s="32" t="str">
        <v/>
      </c>
      <c r="AS33" s="32" t="str">
        <v/>
      </c>
      <c r="AT33" s="32" t="str">
        <v/>
      </c>
      <c r="AU33" s="32" t="str">
        <v/>
      </c>
      <c r="AV33" s="32" t="str">
        <v/>
      </c>
      <c r="AW33" s="32" t="str">
        <v/>
      </c>
      <c r="AX33" s="32" t="str">
        <v/>
      </c>
      <c r="AY33" s="32" t="str">
        <v/>
      </c>
      <c r="AZ33" s="32" t="str">
        <v/>
      </c>
      <c r="BA33" s="32" t="str">
        <v/>
      </c>
      <c r="BB33" s="32" t="str">
        <v/>
      </c>
      <c r="BC33" s="32" t="str">
        <v/>
      </c>
      <c r="BD33" s="32" t="str">
        <v/>
      </c>
      <c r="BE33" s="32" t="str">
        <v/>
      </c>
      <c r="BF33" s="32" t="str">
        <v/>
      </c>
      <c r="BG33" s="32" t="str">
        <v/>
      </c>
      <c r="BH33" s="32" t="str">
        <v/>
      </c>
      <c r="BI33" s="32" t="str">
        <v/>
      </c>
      <c r="BJ33" s="32" t="str">
        <v/>
      </c>
      <c r="BK33" s="32" t="str">
        <v/>
      </c>
      <c r="BL33" s="32" t="str">
        <v/>
      </c>
      <c r="BM33" s="32" t="str">
        <v/>
      </c>
      <c r="BN33" s="32" t="str">
        <v/>
      </c>
      <c r="BO33" s="32" t="str">
        <v/>
      </c>
      <c r="BP33" s="32" t="str">
        <v/>
      </c>
      <c r="BQ33" s="32" t="str">
        <v/>
      </c>
      <c r="BR33" s="32" t="str">
        <v/>
      </c>
      <c r="BS33" s="32" t="str">
        <v/>
      </c>
      <c r="BT33" s="32" t="str">
        <v/>
      </c>
      <c r="BU33" s="32" t="str">
        <v/>
      </c>
      <c r="BV33" s="32" t="str">
        <v/>
      </c>
      <c r="BW33" s="32" t="str">
        <v/>
      </c>
      <c r="BX33" s="32" t="str">
        <v/>
      </c>
      <c r="BY33" s="32" t="str">
        <v/>
      </c>
      <c r="BZ33" s="32" t="str">
        <v/>
      </c>
      <c r="CA33" s="32" t="str">
        <v/>
      </c>
      <c r="CB33" s="32" t="str">
        <v/>
      </c>
      <c r="CC33" s="32" t="str">
        <v/>
      </c>
      <c r="CD33" s="32" t="str">
        <v/>
      </c>
      <c r="CE33" s="32" t="str">
        <v/>
      </c>
      <c r="CF33" s="32" t="str">
        <v/>
      </c>
      <c r="CG33" s="32" t="str">
        <v/>
      </c>
      <c r="CH33" s="32" t="str">
        <v/>
      </c>
      <c r="CI33" s="32" t="str">
        <v/>
      </c>
      <c r="CJ33" s="32" t="str">
        <v/>
      </c>
      <c r="CK33" s="32" t="str">
        <v/>
      </c>
      <c r="CL33" s="32" t="str">
        <v/>
      </c>
      <c r="CM33" s="32" t="str">
        <v/>
      </c>
      <c r="CN33" s="32" t="str">
        <v/>
      </c>
    </row>
    <row r="34" spans="1:92" x14ac:dyDescent="0.3">
      <c r="A34" s="27" t="str">
        <v>#QCCVRLPGL</v>
      </c>
      <c r="B34" s="27" t="str">
        <v>♥️ACE♥️</v>
      </c>
      <c r="C34" s="42">
        <f>IF($A34="", "", _xlfn.IFNA(VLOOKUP($A34, PlayersData!$B$1:$K$51, 4,0), ""))</f>
        <v>11</v>
      </c>
      <c r="D34" s="27" t="str">
        <f>IF($A34="", "", _xlfn.IFNA(VLOOKUP($A34, PlayersData!$B$1:$K$51, 3,0), ""))</f>
        <v>member</v>
      </c>
      <c r="E34" s="27" t="str">
        <f>IF(OR(A34="", A34= 0), "", IF(ISERROR(VLOOKUP(A34, PlayersData!B:B, 1, FALSE)), "Left", "Active"))</f>
        <v>Active</v>
      </c>
      <c r="F34" s="28">
        <f t="shared" si="0"/>
        <v>2</v>
      </c>
      <c r="G34" s="29" cm="1">
        <f t="array" ref="G34">SUMPRODUCT(--(ISNUMBER(_xlfn._xlws.FILTER(J34:AX34, MOD(COLUMN(J34:AX34)-COLUMN(J34), 2)=0))), --(_xlfn._xlws.FILTER(J34:AX34, MOD(COLUMN(J34:AX34)-COLUMN(J34), 2)=0) &gt; 0))</f>
        <v>2</v>
      </c>
      <c r="H34" s="30">
        <f t="shared" si="1"/>
        <v>6</v>
      </c>
      <c r="I34" s="31">
        <v>3</v>
      </c>
      <c r="J34" s="32">
        <v>100</v>
      </c>
      <c r="K34" s="32">
        <v>3</v>
      </c>
      <c r="L34" s="32">
        <v>100</v>
      </c>
      <c r="M34" s="32">
        <v>0</v>
      </c>
      <c r="N34" s="32">
        <v>0</v>
      </c>
      <c r="O34" s="32">
        <v>0</v>
      </c>
      <c r="P34" s="32">
        <v>0</v>
      </c>
      <c r="Q34" s="32" t="str">
        <v/>
      </c>
      <c r="R34" s="32" t="str">
        <v/>
      </c>
      <c r="S34" s="32" t="str">
        <v/>
      </c>
      <c r="T34" s="32" t="str">
        <v/>
      </c>
      <c r="U34" s="32" t="str">
        <v/>
      </c>
      <c r="V34" s="32" t="str">
        <v/>
      </c>
      <c r="W34" s="32" t="str">
        <v/>
      </c>
      <c r="X34" s="32" t="str">
        <v/>
      </c>
      <c r="Y34" s="32" t="str">
        <v/>
      </c>
      <c r="Z34" s="32" t="str">
        <v/>
      </c>
      <c r="AA34" s="32" t="str">
        <v/>
      </c>
      <c r="AB34" s="32" t="str">
        <v/>
      </c>
      <c r="AC34" s="32" t="str">
        <v/>
      </c>
      <c r="AD34" s="32" t="str">
        <v/>
      </c>
      <c r="AE34" s="32" t="str">
        <v/>
      </c>
      <c r="AF34" s="32" t="str">
        <v/>
      </c>
      <c r="AG34" s="32" t="str">
        <v/>
      </c>
      <c r="AH34" s="32" t="str">
        <v/>
      </c>
      <c r="AI34" s="32" t="str">
        <v/>
      </c>
      <c r="AJ34" s="32" t="str">
        <v/>
      </c>
      <c r="AK34" s="32" t="str">
        <v/>
      </c>
      <c r="AL34" s="32" t="str">
        <v/>
      </c>
      <c r="AM34" s="32" t="str">
        <v/>
      </c>
      <c r="AN34" s="32" t="str">
        <v/>
      </c>
      <c r="AO34" s="32" t="str">
        <v/>
      </c>
      <c r="AP34" s="32" t="str">
        <v/>
      </c>
      <c r="AQ34" s="32" t="str">
        <v/>
      </c>
      <c r="AR34" s="32" t="str">
        <v/>
      </c>
      <c r="AS34" s="32" t="str">
        <v/>
      </c>
      <c r="AT34" s="32" t="str">
        <v/>
      </c>
      <c r="AU34" s="32" t="str">
        <v/>
      </c>
      <c r="AV34" s="32" t="str">
        <v/>
      </c>
      <c r="AW34" s="32" t="str">
        <v/>
      </c>
      <c r="AX34" s="32" t="str">
        <v/>
      </c>
      <c r="AY34" s="32" t="str">
        <v/>
      </c>
      <c r="AZ34" s="32" t="str">
        <v/>
      </c>
      <c r="BA34" s="32" t="str">
        <v/>
      </c>
      <c r="BB34" s="32" t="str">
        <v/>
      </c>
      <c r="BC34" s="32" t="str">
        <v/>
      </c>
      <c r="BD34" s="32" t="str">
        <v/>
      </c>
      <c r="BE34" s="32" t="str">
        <v/>
      </c>
      <c r="BF34" s="32" t="str">
        <v/>
      </c>
      <c r="BG34" s="32" t="str">
        <v/>
      </c>
      <c r="BH34" s="32" t="str">
        <v/>
      </c>
      <c r="BI34" s="32" t="str">
        <v/>
      </c>
      <c r="BJ34" s="32" t="str">
        <v/>
      </c>
      <c r="BK34" s="32" t="str">
        <v/>
      </c>
      <c r="BL34" s="32" t="str">
        <v/>
      </c>
      <c r="BM34" s="32" t="str">
        <v/>
      </c>
      <c r="BN34" s="32" t="str">
        <v/>
      </c>
      <c r="BO34" s="32" t="str">
        <v/>
      </c>
      <c r="BP34" s="32" t="str">
        <v/>
      </c>
      <c r="BQ34" s="32" t="str">
        <v/>
      </c>
      <c r="BR34" s="32" t="str">
        <v/>
      </c>
      <c r="BS34" s="32" t="str">
        <v/>
      </c>
      <c r="BT34" s="32" t="str">
        <v/>
      </c>
      <c r="BU34" s="32" t="str">
        <v/>
      </c>
      <c r="BV34" s="32" t="str">
        <v/>
      </c>
      <c r="BW34" s="32" t="str">
        <v/>
      </c>
      <c r="BX34" s="32" t="str">
        <v/>
      </c>
      <c r="BY34" s="32" t="str">
        <v/>
      </c>
      <c r="BZ34" s="32" t="str">
        <v/>
      </c>
      <c r="CA34" s="32" t="str">
        <v/>
      </c>
      <c r="CB34" s="32" t="str">
        <v/>
      </c>
      <c r="CC34" s="32" t="str">
        <v/>
      </c>
      <c r="CD34" s="32" t="str">
        <v/>
      </c>
      <c r="CE34" s="32" t="str">
        <v/>
      </c>
      <c r="CF34" s="32" t="str">
        <v/>
      </c>
      <c r="CG34" s="32" t="str">
        <v/>
      </c>
      <c r="CH34" s="32" t="str">
        <v/>
      </c>
      <c r="CI34" s="32" t="str">
        <v/>
      </c>
      <c r="CJ34" s="32" t="str">
        <v/>
      </c>
      <c r="CK34" s="32" t="str">
        <v/>
      </c>
      <c r="CL34" s="32" t="str">
        <v/>
      </c>
      <c r="CM34" s="32" t="str">
        <v/>
      </c>
      <c r="CN34" s="32" t="str">
        <v/>
      </c>
    </row>
    <row r="35" spans="1:92" x14ac:dyDescent="0.3">
      <c r="A35" s="27" t="str">
        <v>#90CQ2QYRR</v>
      </c>
      <c r="B35" s="27" t="str">
        <v>✨CLASHER✨ROHAN✨</v>
      </c>
      <c r="C35" s="42" t="str">
        <f>IF($A35="", "", _xlfn.IFNA(VLOOKUP($A35, PlayersData!$B$1:$K$51, 4,0), ""))</f>
        <v/>
      </c>
      <c r="D35" s="27" t="str">
        <f>IF($A35="", "", _xlfn.IFNA(VLOOKUP($A35, PlayersData!$B$1:$K$51, 3,0), ""))</f>
        <v/>
      </c>
      <c r="E35" s="27" t="str">
        <f>IF(OR(A35="", A35= 0), "", IF(ISERROR(VLOOKUP(A35, PlayersData!B:B, 1, FALSE)), "Left", "Active"))</f>
        <v>Left</v>
      </c>
      <c r="F35" s="28">
        <f t="shared" si="0"/>
        <v>1</v>
      </c>
      <c r="G35" s="29" cm="1">
        <f t="array" ref="G35">SUMPRODUCT(--(ISNUMBER(_xlfn._xlws.FILTER(J35:AX35, MOD(COLUMN(J35:AX35)-COLUMN(J35), 2)=0))), --(_xlfn._xlws.FILTER(J35:AX35, MOD(COLUMN(J35:AX35)-COLUMN(J35), 2)=0) &gt; 0))</f>
        <v>0</v>
      </c>
      <c r="H35" s="30">
        <f t="shared" si="1"/>
        <v>0</v>
      </c>
      <c r="I35" s="31">
        <v>0</v>
      </c>
      <c r="J35" s="32">
        <v>0</v>
      </c>
      <c r="K35" s="32">
        <v>0</v>
      </c>
      <c r="L35" s="32">
        <v>0</v>
      </c>
      <c r="M35" s="32" t="str">
        <v/>
      </c>
      <c r="N35" s="32" t="str">
        <v/>
      </c>
      <c r="O35" s="32" t="str">
        <v/>
      </c>
      <c r="P35" s="32" t="str">
        <v/>
      </c>
      <c r="Q35" s="32" t="str">
        <v/>
      </c>
      <c r="R35" s="32" t="str">
        <v/>
      </c>
      <c r="S35" s="32" t="str">
        <v/>
      </c>
      <c r="T35" s="32" t="str">
        <v/>
      </c>
      <c r="U35" s="32" t="str">
        <v/>
      </c>
      <c r="V35" s="32" t="str">
        <v/>
      </c>
      <c r="W35" s="32" t="str">
        <v/>
      </c>
      <c r="X35" s="32" t="str">
        <v/>
      </c>
      <c r="Y35" s="32" t="str">
        <v/>
      </c>
      <c r="Z35" s="32" t="str">
        <v/>
      </c>
      <c r="AA35" s="32" t="str">
        <v/>
      </c>
      <c r="AB35" s="32" t="str">
        <v/>
      </c>
      <c r="AC35" s="32" t="str">
        <v/>
      </c>
      <c r="AD35" s="32" t="str">
        <v/>
      </c>
      <c r="AE35" s="32" t="str">
        <v/>
      </c>
      <c r="AF35" s="32" t="str">
        <v/>
      </c>
      <c r="AG35" s="32" t="str">
        <v/>
      </c>
      <c r="AH35" s="32" t="str">
        <v/>
      </c>
      <c r="AI35" s="32" t="str">
        <v/>
      </c>
      <c r="AJ35" s="32" t="str">
        <v/>
      </c>
      <c r="AK35" s="32" t="str">
        <v/>
      </c>
      <c r="AL35" s="32" t="str">
        <v/>
      </c>
      <c r="AM35" s="32" t="str">
        <v/>
      </c>
      <c r="AN35" s="32" t="str">
        <v/>
      </c>
      <c r="AO35" s="32" t="str">
        <v/>
      </c>
      <c r="AP35" s="32" t="str">
        <v/>
      </c>
      <c r="AQ35" s="32" t="str">
        <v/>
      </c>
      <c r="AR35" s="32" t="str">
        <v/>
      </c>
      <c r="AS35" s="32" t="str">
        <v/>
      </c>
      <c r="AT35" s="32" t="str">
        <v/>
      </c>
      <c r="AU35" s="32" t="str">
        <v/>
      </c>
      <c r="AV35" s="32" t="str">
        <v/>
      </c>
      <c r="AW35" s="32" t="str">
        <v/>
      </c>
      <c r="AX35" s="32" t="str">
        <v/>
      </c>
      <c r="AY35" s="32" t="str">
        <v/>
      </c>
      <c r="AZ35" s="32" t="str">
        <v/>
      </c>
      <c r="BA35" s="32" t="str">
        <v/>
      </c>
      <c r="BB35" s="32" t="str">
        <v/>
      </c>
      <c r="BC35" s="32" t="str">
        <v/>
      </c>
      <c r="BD35" s="32" t="str">
        <v/>
      </c>
      <c r="BE35" s="32" t="str">
        <v/>
      </c>
      <c r="BF35" s="32" t="str">
        <v/>
      </c>
      <c r="BG35" s="32" t="str">
        <v/>
      </c>
      <c r="BH35" s="32" t="str">
        <v/>
      </c>
      <c r="BI35" s="32" t="str">
        <v/>
      </c>
      <c r="BJ35" s="32" t="str">
        <v/>
      </c>
      <c r="BK35" s="32" t="str">
        <v/>
      </c>
      <c r="BL35" s="32" t="str">
        <v/>
      </c>
      <c r="BM35" s="32" t="str">
        <v/>
      </c>
      <c r="BN35" s="32" t="str">
        <v/>
      </c>
      <c r="BO35" s="32" t="str">
        <v/>
      </c>
      <c r="BP35" s="32" t="str">
        <v/>
      </c>
      <c r="BQ35" s="32" t="str">
        <v/>
      </c>
      <c r="BR35" s="32" t="str">
        <v/>
      </c>
      <c r="BS35" s="32" t="str">
        <v/>
      </c>
      <c r="BT35" s="32" t="str">
        <v/>
      </c>
      <c r="BU35" s="32" t="str">
        <v/>
      </c>
      <c r="BV35" s="32" t="str">
        <v/>
      </c>
      <c r="BW35" s="32" t="str">
        <v/>
      </c>
      <c r="BX35" s="32" t="str">
        <v/>
      </c>
      <c r="BY35" s="32" t="str">
        <v/>
      </c>
      <c r="BZ35" s="32" t="str">
        <v/>
      </c>
      <c r="CA35" s="32" t="str">
        <v/>
      </c>
      <c r="CB35" s="32" t="str">
        <v/>
      </c>
      <c r="CC35" s="32" t="str">
        <v/>
      </c>
      <c r="CD35" s="32" t="str">
        <v/>
      </c>
      <c r="CE35" s="32" t="str">
        <v/>
      </c>
      <c r="CF35" s="32" t="str">
        <v/>
      </c>
      <c r="CG35" s="32" t="str">
        <v/>
      </c>
      <c r="CH35" s="32" t="str">
        <v/>
      </c>
      <c r="CI35" s="32" t="str">
        <v/>
      </c>
      <c r="CJ35" s="32" t="str">
        <v/>
      </c>
      <c r="CK35" s="32" t="str">
        <v/>
      </c>
      <c r="CL35" s="32" t="str">
        <v/>
      </c>
      <c r="CM35" s="32" t="str">
        <v/>
      </c>
      <c r="CN35" s="32" t="str">
        <v/>
      </c>
    </row>
    <row r="36" spans="1:92" x14ac:dyDescent="0.3">
      <c r="A36" s="27">
        <v>0</v>
      </c>
      <c r="B36" s="27">
        <v>0</v>
      </c>
      <c r="C36" s="42">
        <f>IF($A36="", "", _xlfn.IFNA(VLOOKUP($A36, PlayersData!$B$1:$K$51, 4,0), ""))</f>
        <v>0</v>
      </c>
      <c r="D36" s="27">
        <f>IF($A36="", "", _xlfn.IFNA(VLOOKUP($A36, PlayersData!$B$1:$K$51, 3,0), ""))</f>
        <v>0</v>
      </c>
      <c r="E36" s="27" t="str">
        <f>IF(OR(A36="", A36= 0), "", IF(ISERROR(VLOOKUP(A36, PlayersData!B:B, 1, FALSE)), "Left", "Active"))</f>
        <v/>
      </c>
      <c r="F36" s="28">
        <f t="shared" si="0"/>
        <v>0</v>
      </c>
      <c r="G36" s="29" cm="1">
        <f t="array" ref="G36">SUMPRODUCT(--(ISNUMBER(_xlfn._xlws.FILTER(J36:AX36, MOD(COLUMN(J36:AX36)-COLUMN(J36), 2)=0))), --(_xlfn._xlws.FILTER(J36:AX36, MOD(COLUMN(J36:AX36)-COLUMN(J36), 2)=0) &gt; 0))</f>
        <v>0</v>
      </c>
      <c r="H36" s="30">
        <f t="shared" si="1"/>
        <v>0</v>
      </c>
      <c r="I36" s="31" t="str">
        <v/>
      </c>
      <c r="J36" s="32" t="str">
        <v/>
      </c>
      <c r="K36" s="32" t="str">
        <v/>
      </c>
      <c r="L36" s="32" t="str">
        <v/>
      </c>
      <c r="M36" s="32" t="str">
        <v/>
      </c>
      <c r="N36" s="32" t="str">
        <v/>
      </c>
      <c r="O36" s="32" t="str">
        <v/>
      </c>
      <c r="P36" s="32" t="str">
        <v/>
      </c>
      <c r="Q36" s="32" t="str">
        <v/>
      </c>
      <c r="R36" s="32" t="str">
        <v/>
      </c>
      <c r="S36" s="32" t="str">
        <v/>
      </c>
      <c r="T36" s="32" t="str">
        <v/>
      </c>
      <c r="U36" s="32" t="str">
        <v/>
      </c>
      <c r="V36" s="32" t="str">
        <v/>
      </c>
      <c r="W36" s="32" t="str">
        <v/>
      </c>
      <c r="X36" s="32" t="str">
        <v/>
      </c>
      <c r="Y36" s="32" t="str">
        <v/>
      </c>
      <c r="Z36" s="32" t="str">
        <v/>
      </c>
      <c r="AA36" s="32" t="str">
        <v/>
      </c>
      <c r="AB36" s="32" t="str">
        <v/>
      </c>
      <c r="AC36" s="32" t="str">
        <v/>
      </c>
      <c r="AD36" s="32" t="str">
        <v/>
      </c>
      <c r="AE36" s="32" t="str">
        <v/>
      </c>
      <c r="AF36" s="32" t="str">
        <v/>
      </c>
      <c r="AG36" s="32" t="str">
        <v/>
      </c>
      <c r="AH36" s="32" t="str">
        <v/>
      </c>
      <c r="AI36" s="32" t="str">
        <v/>
      </c>
      <c r="AJ36" s="32" t="str">
        <v/>
      </c>
      <c r="AK36" s="32" t="str">
        <v/>
      </c>
      <c r="AL36" s="32" t="str">
        <v/>
      </c>
      <c r="AM36" s="32" t="str">
        <v/>
      </c>
      <c r="AN36" s="32" t="str">
        <v/>
      </c>
      <c r="AO36" s="32" t="str">
        <v/>
      </c>
      <c r="AP36" s="32" t="str">
        <v/>
      </c>
      <c r="AQ36" s="32" t="str">
        <v/>
      </c>
      <c r="AR36" s="32" t="str">
        <v/>
      </c>
      <c r="AS36" s="32" t="str">
        <v/>
      </c>
      <c r="AT36" s="32" t="str">
        <v/>
      </c>
      <c r="AU36" s="32" t="str">
        <v/>
      </c>
      <c r="AV36" s="32" t="str">
        <v/>
      </c>
      <c r="AW36" s="32" t="str">
        <v/>
      </c>
      <c r="AX36" s="32" t="str">
        <v/>
      </c>
      <c r="AY36" s="32" t="str">
        <v/>
      </c>
      <c r="AZ36" s="32" t="str">
        <v/>
      </c>
      <c r="BA36" s="32" t="str">
        <v/>
      </c>
      <c r="BB36" s="32" t="str">
        <v/>
      </c>
      <c r="BC36" s="32" t="str">
        <v/>
      </c>
      <c r="BD36" s="32" t="str">
        <v/>
      </c>
      <c r="BE36" s="32" t="str">
        <v/>
      </c>
      <c r="BF36" s="32" t="str">
        <v/>
      </c>
      <c r="BG36" s="32" t="str">
        <v/>
      </c>
      <c r="BH36" s="32" t="str">
        <v/>
      </c>
      <c r="BI36" s="32" t="str">
        <v/>
      </c>
      <c r="BJ36" s="32" t="str">
        <v/>
      </c>
      <c r="BK36" s="32" t="str">
        <v/>
      </c>
      <c r="BL36" s="32" t="str">
        <v/>
      </c>
      <c r="BM36" s="32" t="str">
        <v/>
      </c>
      <c r="BN36" s="32" t="str">
        <v/>
      </c>
      <c r="BO36" s="32" t="str">
        <v/>
      </c>
      <c r="BP36" s="32" t="str">
        <v/>
      </c>
      <c r="BQ36" s="32" t="str">
        <v/>
      </c>
      <c r="BR36" s="32" t="str">
        <v/>
      </c>
      <c r="BS36" s="32" t="str">
        <v/>
      </c>
      <c r="BT36" s="32" t="str">
        <v/>
      </c>
      <c r="BU36" s="32" t="str">
        <v/>
      </c>
      <c r="BV36" s="32" t="str">
        <v/>
      </c>
      <c r="BW36" s="32" t="str">
        <v/>
      </c>
      <c r="BX36" s="32" t="str">
        <v/>
      </c>
      <c r="BY36" s="32" t="str">
        <v/>
      </c>
      <c r="BZ36" s="32" t="str">
        <v/>
      </c>
      <c r="CA36" s="32" t="str">
        <v/>
      </c>
      <c r="CB36" s="32" t="str">
        <v/>
      </c>
      <c r="CC36" s="32" t="str">
        <v/>
      </c>
      <c r="CD36" s="32" t="str">
        <v/>
      </c>
      <c r="CE36" s="32" t="str">
        <v/>
      </c>
      <c r="CF36" s="32" t="str">
        <v/>
      </c>
      <c r="CG36" s="32" t="str">
        <v/>
      </c>
      <c r="CH36" s="32" t="str">
        <v/>
      </c>
      <c r="CI36" s="32" t="str">
        <v/>
      </c>
      <c r="CJ36" s="32" t="str">
        <v/>
      </c>
      <c r="CK36" s="32" t="str">
        <v/>
      </c>
      <c r="CL36" s="32" t="str">
        <v/>
      </c>
      <c r="CM36" s="32" t="str">
        <v/>
      </c>
      <c r="CN36" s="32" t="str">
        <v/>
      </c>
    </row>
    <row r="37" spans="1:92" x14ac:dyDescent="0.3">
      <c r="A37" s="27">
        <v>0</v>
      </c>
      <c r="B37" s="27">
        <v>0</v>
      </c>
      <c r="C37" s="42">
        <f>IF($A37="", "", _xlfn.IFNA(VLOOKUP($A37, PlayersData!$B$1:$K$51, 4,0), ""))</f>
        <v>0</v>
      </c>
      <c r="D37" s="27">
        <f>IF($A37="", "", _xlfn.IFNA(VLOOKUP($A37, PlayersData!$B$1:$K$51, 3,0), ""))</f>
        <v>0</v>
      </c>
      <c r="E37" s="27" t="str">
        <f>IF(OR(A37="", A37= 0), "", IF(ISERROR(VLOOKUP(A37, PlayersData!B:B, 1, FALSE)), "Left", "Active"))</f>
        <v/>
      </c>
      <c r="F37" s="28">
        <f t="shared" si="0"/>
        <v>0</v>
      </c>
      <c r="G37" s="29" cm="1">
        <f t="array" ref="G37">SUMPRODUCT(--(ISNUMBER(_xlfn._xlws.FILTER(J37:AX37, MOD(COLUMN(J37:AX37)-COLUMN(J37), 2)=0))), --(_xlfn._xlws.FILTER(J37:AX37, MOD(COLUMN(J37:AX37)-COLUMN(J37), 2)=0) &gt; 0))</f>
        <v>0</v>
      </c>
      <c r="H37" s="30">
        <f t="shared" si="1"/>
        <v>0</v>
      </c>
      <c r="I37" s="31" t="str">
        <v/>
      </c>
      <c r="J37" s="32" t="str">
        <v/>
      </c>
      <c r="K37" s="32" t="str">
        <v/>
      </c>
      <c r="L37" s="32" t="str">
        <v/>
      </c>
      <c r="M37" s="32" t="str">
        <v/>
      </c>
      <c r="N37" s="32" t="str">
        <v/>
      </c>
      <c r="O37" s="32" t="str">
        <v/>
      </c>
      <c r="P37" s="32" t="str">
        <v/>
      </c>
      <c r="Q37" s="32" t="str">
        <v/>
      </c>
      <c r="R37" s="32" t="str">
        <v/>
      </c>
      <c r="S37" s="32" t="str">
        <v/>
      </c>
      <c r="T37" s="32" t="str">
        <v/>
      </c>
      <c r="U37" s="32" t="str">
        <v/>
      </c>
      <c r="V37" s="32" t="str">
        <v/>
      </c>
      <c r="W37" s="32" t="str">
        <v/>
      </c>
      <c r="X37" s="32" t="str">
        <v/>
      </c>
      <c r="Y37" s="32" t="str">
        <v/>
      </c>
      <c r="Z37" s="32" t="str">
        <v/>
      </c>
      <c r="AA37" s="32" t="str">
        <v/>
      </c>
      <c r="AB37" s="32" t="str">
        <v/>
      </c>
      <c r="AC37" s="32" t="str">
        <v/>
      </c>
      <c r="AD37" s="32" t="str">
        <v/>
      </c>
      <c r="AE37" s="32" t="str">
        <v/>
      </c>
      <c r="AF37" s="32" t="str">
        <v/>
      </c>
      <c r="AG37" s="32" t="str">
        <v/>
      </c>
      <c r="AH37" s="32" t="str">
        <v/>
      </c>
      <c r="AI37" s="32" t="str">
        <v/>
      </c>
      <c r="AJ37" s="32" t="str">
        <v/>
      </c>
      <c r="AK37" s="32" t="str">
        <v/>
      </c>
      <c r="AL37" s="32" t="str">
        <v/>
      </c>
      <c r="AM37" s="32" t="str">
        <v/>
      </c>
      <c r="AN37" s="32" t="str">
        <v/>
      </c>
      <c r="AO37" s="32" t="str">
        <v/>
      </c>
      <c r="AP37" s="32" t="str">
        <v/>
      </c>
      <c r="AQ37" s="32" t="str">
        <v/>
      </c>
      <c r="AR37" s="32" t="str">
        <v/>
      </c>
      <c r="AS37" s="32" t="str">
        <v/>
      </c>
      <c r="AT37" s="32" t="str">
        <v/>
      </c>
      <c r="AU37" s="32" t="str">
        <v/>
      </c>
      <c r="AV37" s="32" t="str">
        <v/>
      </c>
      <c r="AW37" s="32" t="str">
        <v/>
      </c>
      <c r="AX37" s="32" t="str">
        <v/>
      </c>
      <c r="AY37" s="32" t="str">
        <v/>
      </c>
      <c r="AZ37" s="32" t="str">
        <v/>
      </c>
      <c r="BA37" s="32" t="str">
        <v/>
      </c>
      <c r="BB37" s="32" t="str">
        <v/>
      </c>
      <c r="BC37" s="32" t="str">
        <v/>
      </c>
      <c r="BD37" s="32" t="str">
        <v/>
      </c>
      <c r="BE37" s="32" t="str">
        <v/>
      </c>
      <c r="BF37" s="32" t="str">
        <v/>
      </c>
      <c r="BG37" s="32" t="str">
        <v/>
      </c>
      <c r="BH37" s="32" t="str">
        <v/>
      </c>
      <c r="BI37" s="32" t="str">
        <v/>
      </c>
      <c r="BJ37" s="32" t="str">
        <v/>
      </c>
      <c r="BK37" s="32" t="str">
        <v/>
      </c>
      <c r="BL37" s="32" t="str">
        <v/>
      </c>
      <c r="BM37" s="32" t="str">
        <v/>
      </c>
      <c r="BN37" s="32" t="str">
        <v/>
      </c>
      <c r="BO37" s="32" t="str">
        <v/>
      </c>
      <c r="BP37" s="32" t="str">
        <v/>
      </c>
      <c r="BQ37" s="32" t="str">
        <v/>
      </c>
      <c r="BR37" s="32" t="str">
        <v/>
      </c>
      <c r="BS37" s="32" t="str">
        <v/>
      </c>
      <c r="BT37" s="32" t="str">
        <v/>
      </c>
      <c r="BU37" s="32" t="str">
        <v/>
      </c>
      <c r="BV37" s="32" t="str">
        <v/>
      </c>
      <c r="BW37" s="32" t="str">
        <v/>
      </c>
      <c r="BX37" s="32" t="str">
        <v/>
      </c>
      <c r="BY37" s="32" t="str">
        <v/>
      </c>
      <c r="BZ37" s="32" t="str">
        <v/>
      </c>
      <c r="CA37" s="32" t="str">
        <v/>
      </c>
      <c r="CB37" s="32" t="str">
        <v/>
      </c>
      <c r="CC37" s="32" t="str">
        <v/>
      </c>
      <c r="CD37" s="32" t="str">
        <v/>
      </c>
      <c r="CE37" s="32" t="str">
        <v/>
      </c>
      <c r="CF37" s="32" t="str">
        <v/>
      </c>
      <c r="CG37" s="32" t="str">
        <v/>
      </c>
      <c r="CH37" s="32" t="str">
        <v/>
      </c>
      <c r="CI37" s="32" t="str">
        <v/>
      </c>
      <c r="CJ37" s="32" t="str">
        <v/>
      </c>
      <c r="CK37" s="32" t="str">
        <v/>
      </c>
      <c r="CL37" s="32" t="str">
        <v/>
      </c>
      <c r="CM37" s="32" t="str">
        <v/>
      </c>
      <c r="CN37" s="32" t="str">
        <v/>
      </c>
    </row>
    <row r="38" spans="1:92" x14ac:dyDescent="0.3">
      <c r="A38" s="27">
        <v>0</v>
      </c>
      <c r="B38" s="27">
        <v>0</v>
      </c>
      <c r="C38" s="42">
        <f>IF($A38="", "", _xlfn.IFNA(VLOOKUP($A38, PlayersData!$B$1:$K$51, 4,0), ""))</f>
        <v>0</v>
      </c>
      <c r="D38" s="27">
        <f>IF($A38="", "", _xlfn.IFNA(VLOOKUP($A38, PlayersData!$B$1:$K$51, 3,0), ""))</f>
        <v>0</v>
      </c>
      <c r="E38" s="27" t="str">
        <f>IF(OR(A38="", A38= 0), "", IF(ISERROR(VLOOKUP(A38, PlayersData!B:B, 1, FALSE)), "Left", "Active"))</f>
        <v/>
      </c>
      <c r="F38" s="28">
        <f t="shared" si="0"/>
        <v>0</v>
      </c>
      <c r="G38" s="29" cm="1">
        <f t="array" ref="G38">SUMPRODUCT(--(ISNUMBER(_xlfn._xlws.FILTER(J38:AX38, MOD(COLUMN(J38:AX38)-COLUMN(J38), 2)=0))), --(_xlfn._xlws.FILTER(J38:AX38, MOD(COLUMN(J38:AX38)-COLUMN(J38), 2)=0) &gt; 0))</f>
        <v>0</v>
      </c>
      <c r="H38" s="30">
        <f t="shared" si="1"/>
        <v>0</v>
      </c>
      <c r="I38" s="31" t="str">
        <v/>
      </c>
      <c r="J38" s="32" t="str">
        <v/>
      </c>
      <c r="K38" s="32" t="str">
        <v/>
      </c>
      <c r="L38" s="32" t="str">
        <v/>
      </c>
      <c r="M38" s="32" t="str">
        <v/>
      </c>
      <c r="N38" s="32" t="str">
        <v/>
      </c>
      <c r="O38" s="32" t="str">
        <v/>
      </c>
      <c r="P38" s="32" t="str">
        <v/>
      </c>
      <c r="Q38" s="32" t="str">
        <v/>
      </c>
      <c r="R38" s="32" t="str">
        <v/>
      </c>
      <c r="S38" s="32" t="str">
        <v/>
      </c>
      <c r="T38" s="32" t="str">
        <v/>
      </c>
      <c r="U38" s="32" t="str">
        <v/>
      </c>
      <c r="V38" s="32" t="str">
        <v/>
      </c>
      <c r="W38" s="32" t="str">
        <v/>
      </c>
      <c r="X38" s="32" t="str">
        <v/>
      </c>
      <c r="Y38" s="32" t="str">
        <v/>
      </c>
      <c r="Z38" s="32" t="str">
        <v/>
      </c>
      <c r="AA38" s="32" t="str">
        <v/>
      </c>
      <c r="AB38" s="32" t="str">
        <v/>
      </c>
      <c r="AC38" s="32" t="str">
        <v/>
      </c>
      <c r="AD38" s="32" t="str">
        <v/>
      </c>
      <c r="AE38" s="32" t="str">
        <v/>
      </c>
      <c r="AF38" s="32" t="str">
        <v/>
      </c>
      <c r="AG38" s="32" t="str">
        <v/>
      </c>
      <c r="AH38" s="32" t="str">
        <v/>
      </c>
      <c r="AI38" s="32" t="str">
        <v/>
      </c>
      <c r="AJ38" s="32" t="str">
        <v/>
      </c>
      <c r="AK38" s="32" t="str">
        <v/>
      </c>
      <c r="AL38" s="32" t="str">
        <v/>
      </c>
      <c r="AM38" s="32" t="str">
        <v/>
      </c>
      <c r="AN38" s="32" t="str">
        <v/>
      </c>
      <c r="AO38" s="32" t="str">
        <v/>
      </c>
      <c r="AP38" s="32" t="str">
        <v/>
      </c>
      <c r="AQ38" s="32" t="str">
        <v/>
      </c>
      <c r="AR38" s="32" t="str">
        <v/>
      </c>
      <c r="AS38" s="32" t="str">
        <v/>
      </c>
      <c r="AT38" s="32" t="str">
        <v/>
      </c>
      <c r="AU38" s="32" t="str">
        <v/>
      </c>
      <c r="AV38" s="32" t="str">
        <v/>
      </c>
      <c r="AW38" s="32" t="str">
        <v/>
      </c>
      <c r="AX38" s="32" t="str">
        <v/>
      </c>
      <c r="AY38" s="32" t="str">
        <v/>
      </c>
      <c r="AZ38" s="32" t="str">
        <v/>
      </c>
      <c r="BA38" s="32" t="str">
        <v/>
      </c>
      <c r="BB38" s="32" t="str">
        <v/>
      </c>
      <c r="BC38" s="32" t="str">
        <v/>
      </c>
      <c r="BD38" s="32" t="str">
        <v/>
      </c>
      <c r="BE38" s="32" t="str">
        <v/>
      </c>
      <c r="BF38" s="32" t="str">
        <v/>
      </c>
      <c r="BG38" s="32" t="str">
        <v/>
      </c>
      <c r="BH38" s="32" t="str">
        <v/>
      </c>
      <c r="BI38" s="32" t="str">
        <v/>
      </c>
      <c r="BJ38" s="32" t="str">
        <v/>
      </c>
      <c r="BK38" s="32" t="str">
        <v/>
      </c>
      <c r="BL38" s="32" t="str">
        <v/>
      </c>
      <c r="BM38" s="32" t="str">
        <v/>
      </c>
      <c r="BN38" s="32" t="str">
        <v/>
      </c>
      <c r="BO38" s="32" t="str">
        <v/>
      </c>
      <c r="BP38" s="32" t="str">
        <v/>
      </c>
      <c r="BQ38" s="32" t="str">
        <v/>
      </c>
      <c r="BR38" s="32" t="str">
        <v/>
      </c>
      <c r="BS38" s="32" t="str">
        <v/>
      </c>
      <c r="BT38" s="32" t="str">
        <v/>
      </c>
      <c r="BU38" s="32" t="str">
        <v/>
      </c>
      <c r="BV38" s="32" t="str">
        <v/>
      </c>
      <c r="BW38" s="32" t="str">
        <v/>
      </c>
      <c r="BX38" s="32" t="str">
        <v/>
      </c>
      <c r="BY38" s="32" t="str">
        <v/>
      </c>
      <c r="BZ38" s="32" t="str">
        <v/>
      </c>
      <c r="CA38" s="32" t="str">
        <v/>
      </c>
      <c r="CB38" s="32" t="str">
        <v/>
      </c>
      <c r="CC38" s="32" t="str">
        <v/>
      </c>
      <c r="CD38" s="32" t="str">
        <v/>
      </c>
      <c r="CE38" s="32" t="str">
        <v/>
      </c>
      <c r="CF38" s="32" t="str">
        <v/>
      </c>
      <c r="CG38" s="32" t="str">
        <v/>
      </c>
      <c r="CH38" s="32" t="str">
        <v/>
      </c>
      <c r="CI38" s="32" t="str">
        <v/>
      </c>
      <c r="CJ38" s="32" t="str">
        <v/>
      </c>
      <c r="CK38" s="32" t="str">
        <v/>
      </c>
      <c r="CL38" s="32" t="str">
        <v/>
      </c>
      <c r="CM38" s="32" t="str">
        <v/>
      </c>
      <c r="CN38" s="32" t="str">
        <v/>
      </c>
    </row>
    <row r="39" spans="1:92" x14ac:dyDescent="0.3">
      <c r="A39" s="27">
        <v>0</v>
      </c>
      <c r="B39" s="27">
        <v>0</v>
      </c>
      <c r="C39" s="42">
        <f>IF($A39="", "", _xlfn.IFNA(VLOOKUP($A39, PlayersData!$B$1:$K$51, 4,0), ""))</f>
        <v>0</v>
      </c>
      <c r="D39" s="27">
        <f>IF($A39="", "", _xlfn.IFNA(VLOOKUP($A39, PlayersData!$B$1:$K$51, 3,0), ""))</f>
        <v>0</v>
      </c>
      <c r="E39" s="27" t="str">
        <f>IF(OR(A39="", A39= 0), "", IF(ISERROR(VLOOKUP(A39, PlayersData!B:B, 1, FALSE)), "Left", "Active"))</f>
        <v/>
      </c>
      <c r="F39" s="28">
        <f t="shared" si="0"/>
        <v>0</v>
      </c>
      <c r="G39" s="29" cm="1">
        <f t="array" ref="G39">SUMPRODUCT(--(ISNUMBER(_xlfn._xlws.FILTER(J39:AX39, MOD(COLUMN(J39:AX39)-COLUMN(J39), 2)=0))), --(_xlfn._xlws.FILTER(J39:AX39, MOD(COLUMN(J39:AX39)-COLUMN(J39), 2)=0) &gt; 0))</f>
        <v>0</v>
      </c>
      <c r="H39" s="30">
        <f t="shared" si="1"/>
        <v>0</v>
      </c>
      <c r="I39" s="31" t="str">
        <v/>
      </c>
      <c r="J39" s="32" t="str">
        <v/>
      </c>
      <c r="K39" s="32" t="str">
        <v/>
      </c>
      <c r="L39" s="32" t="str">
        <v/>
      </c>
      <c r="M39" s="32" t="str">
        <v/>
      </c>
      <c r="N39" s="32" t="str">
        <v/>
      </c>
      <c r="O39" s="32" t="str">
        <v/>
      </c>
      <c r="P39" s="32" t="str">
        <v/>
      </c>
      <c r="Q39" s="32" t="str">
        <v/>
      </c>
      <c r="R39" s="32" t="str">
        <v/>
      </c>
      <c r="S39" s="32" t="str">
        <v/>
      </c>
      <c r="T39" s="32" t="str">
        <v/>
      </c>
      <c r="U39" s="32" t="str">
        <v/>
      </c>
      <c r="V39" s="32" t="str">
        <v/>
      </c>
      <c r="W39" s="32" t="str">
        <v/>
      </c>
      <c r="X39" s="32" t="str">
        <v/>
      </c>
      <c r="Y39" s="32" t="str">
        <v/>
      </c>
      <c r="Z39" s="32" t="str">
        <v/>
      </c>
      <c r="AA39" s="32" t="str">
        <v/>
      </c>
      <c r="AB39" s="32" t="str">
        <v/>
      </c>
      <c r="AC39" s="32" t="str">
        <v/>
      </c>
      <c r="AD39" s="32" t="str">
        <v/>
      </c>
      <c r="AE39" s="32" t="str">
        <v/>
      </c>
      <c r="AF39" s="32" t="str">
        <v/>
      </c>
      <c r="AG39" s="32" t="str">
        <v/>
      </c>
      <c r="AH39" s="32" t="str">
        <v/>
      </c>
      <c r="AI39" s="32" t="str">
        <v/>
      </c>
      <c r="AJ39" s="32" t="str">
        <v/>
      </c>
      <c r="AK39" s="32" t="str">
        <v/>
      </c>
      <c r="AL39" s="32" t="str">
        <v/>
      </c>
      <c r="AM39" s="32" t="str">
        <v/>
      </c>
      <c r="AN39" s="32" t="str">
        <v/>
      </c>
      <c r="AO39" s="32" t="str">
        <v/>
      </c>
      <c r="AP39" s="32" t="str">
        <v/>
      </c>
      <c r="AQ39" s="32" t="str">
        <v/>
      </c>
      <c r="AR39" s="32" t="str">
        <v/>
      </c>
      <c r="AS39" s="32" t="str">
        <v/>
      </c>
      <c r="AT39" s="32" t="str">
        <v/>
      </c>
      <c r="AU39" s="32" t="str">
        <v/>
      </c>
      <c r="AV39" s="32" t="str">
        <v/>
      </c>
      <c r="AW39" s="32" t="str">
        <v/>
      </c>
      <c r="AX39" s="32" t="str">
        <v/>
      </c>
      <c r="AY39" s="32" t="str">
        <v/>
      </c>
      <c r="AZ39" s="32" t="str">
        <v/>
      </c>
      <c r="BA39" s="32" t="str">
        <v/>
      </c>
      <c r="BB39" s="32" t="str">
        <v/>
      </c>
      <c r="BC39" s="32" t="str">
        <v/>
      </c>
      <c r="BD39" s="32" t="str">
        <v/>
      </c>
      <c r="BE39" s="32" t="str">
        <v/>
      </c>
      <c r="BF39" s="32" t="str">
        <v/>
      </c>
      <c r="BG39" s="32" t="str">
        <v/>
      </c>
      <c r="BH39" s="32" t="str">
        <v/>
      </c>
      <c r="BI39" s="32" t="str">
        <v/>
      </c>
      <c r="BJ39" s="32" t="str">
        <v/>
      </c>
      <c r="BK39" s="32" t="str">
        <v/>
      </c>
      <c r="BL39" s="32" t="str">
        <v/>
      </c>
      <c r="BM39" s="32" t="str">
        <v/>
      </c>
      <c r="BN39" s="32" t="str">
        <v/>
      </c>
      <c r="BO39" s="32" t="str">
        <v/>
      </c>
      <c r="BP39" s="32" t="str">
        <v/>
      </c>
      <c r="BQ39" s="32" t="str">
        <v/>
      </c>
      <c r="BR39" s="32" t="str">
        <v/>
      </c>
      <c r="BS39" s="32" t="str">
        <v/>
      </c>
      <c r="BT39" s="32" t="str">
        <v/>
      </c>
      <c r="BU39" s="32" t="str">
        <v/>
      </c>
      <c r="BV39" s="32" t="str">
        <v/>
      </c>
      <c r="BW39" s="32" t="str">
        <v/>
      </c>
      <c r="BX39" s="32" t="str">
        <v/>
      </c>
      <c r="BY39" s="32" t="str">
        <v/>
      </c>
      <c r="BZ39" s="32" t="str">
        <v/>
      </c>
      <c r="CA39" s="32" t="str">
        <v/>
      </c>
      <c r="CB39" s="32" t="str">
        <v/>
      </c>
      <c r="CC39" s="32" t="str">
        <v/>
      </c>
      <c r="CD39" s="32" t="str">
        <v/>
      </c>
      <c r="CE39" s="32" t="str">
        <v/>
      </c>
      <c r="CF39" s="32" t="str">
        <v/>
      </c>
      <c r="CG39" s="32" t="str">
        <v/>
      </c>
      <c r="CH39" s="32" t="str">
        <v/>
      </c>
      <c r="CI39" s="32" t="str">
        <v/>
      </c>
      <c r="CJ39" s="32" t="str">
        <v/>
      </c>
      <c r="CK39" s="32" t="str">
        <v/>
      </c>
      <c r="CL39" s="32" t="str">
        <v/>
      </c>
      <c r="CM39" s="32" t="str">
        <v/>
      </c>
      <c r="CN39" s="32" t="str">
        <v/>
      </c>
    </row>
    <row r="40" spans="1:92" x14ac:dyDescent="0.3">
      <c r="A40" s="27">
        <v>0</v>
      </c>
      <c r="B40" s="27">
        <v>0</v>
      </c>
      <c r="C40" s="42">
        <f>IF($A40="", "", _xlfn.IFNA(VLOOKUP($A40, PlayersData!$B$1:$K$51, 4,0), ""))</f>
        <v>0</v>
      </c>
      <c r="D40" s="27">
        <f>IF($A40="", "", _xlfn.IFNA(VLOOKUP($A40, PlayersData!$B$1:$K$51, 3,0), ""))</f>
        <v>0</v>
      </c>
      <c r="E40" s="27" t="str">
        <f>IF(OR(A40="", A40= 0), "", IF(ISERROR(VLOOKUP(A40, PlayersData!B:B, 1, FALSE)), "Left", "Active"))</f>
        <v/>
      </c>
      <c r="F40" s="28">
        <f t="shared" si="0"/>
        <v>0</v>
      </c>
      <c r="G40" s="29" cm="1">
        <f t="array" ref="G40">SUMPRODUCT(--(ISNUMBER(_xlfn._xlws.FILTER(J40:AX40, MOD(COLUMN(J40:AX40)-COLUMN(J40), 2)=0))), --(_xlfn._xlws.FILTER(J40:AX40, MOD(COLUMN(J40:AX40)-COLUMN(J40), 2)=0) &gt; 0))</f>
        <v>0</v>
      </c>
      <c r="H40" s="30">
        <f t="shared" si="1"/>
        <v>0</v>
      </c>
      <c r="I40" s="31" t="str">
        <v/>
      </c>
      <c r="J40" s="32" t="str">
        <v/>
      </c>
      <c r="K40" s="32" t="str">
        <v/>
      </c>
      <c r="L40" s="32" t="str">
        <v/>
      </c>
      <c r="M40" s="32" t="str">
        <v/>
      </c>
      <c r="N40" s="32" t="str">
        <v/>
      </c>
      <c r="O40" s="32" t="str">
        <v/>
      </c>
      <c r="P40" s="32" t="str">
        <v/>
      </c>
      <c r="Q40" s="32" t="str">
        <v/>
      </c>
      <c r="R40" s="32" t="str">
        <v/>
      </c>
      <c r="S40" s="32" t="str">
        <v/>
      </c>
      <c r="T40" s="32" t="str">
        <v/>
      </c>
      <c r="U40" s="32" t="str">
        <v/>
      </c>
      <c r="V40" s="32" t="str">
        <v/>
      </c>
      <c r="W40" s="32" t="str">
        <v/>
      </c>
      <c r="X40" s="32" t="str">
        <v/>
      </c>
      <c r="Y40" s="32" t="str">
        <v/>
      </c>
      <c r="Z40" s="32" t="str">
        <v/>
      </c>
      <c r="AA40" s="32" t="str">
        <v/>
      </c>
      <c r="AB40" s="32" t="str">
        <v/>
      </c>
      <c r="AC40" s="32" t="str">
        <v/>
      </c>
      <c r="AD40" s="32" t="str">
        <v/>
      </c>
      <c r="AE40" s="32" t="str">
        <v/>
      </c>
      <c r="AF40" s="32" t="str">
        <v/>
      </c>
      <c r="AG40" s="32" t="str">
        <v/>
      </c>
      <c r="AH40" s="32" t="str">
        <v/>
      </c>
      <c r="AI40" s="32" t="str">
        <v/>
      </c>
      <c r="AJ40" s="32" t="str">
        <v/>
      </c>
      <c r="AK40" s="32" t="str">
        <v/>
      </c>
      <c r="AL40" s="32" t="str">
        <v/>
      </c>
      <c r="AM40" s="32" t="str">
        <v/>
      </c>
      <c r="AN40" s="32" t="str">
        <v/>
      </c>
      <c r="AO40" s="32" t="str">
        <v/>
      </c>
      <c r="AP40" s="32" t="str">
        <v/>
      </c>
      <c r="AQ40" s="32" t="str">
        <v/>
      </c>
      <c r="AR40" s="32" t="str">
        <v/>
      </c>
      <c r="AS40" s="32" t="str">
        <v/>
      </c>
      <c r="AT40" s="32" t="str">
        <v/>
      </c>
      <c r="AU40" s="32" t="str">
        <v/>
      </c>
      <c r="AV40" s="32" t="str">
        <v/>
      </c>
      <c r="AW40" s="32" t="str">
        <v/>
      </c>
      <c r="AX40" s="32" t="str">
        <v/>
      </c>
      <c r="AY40" s="32" t="str">
        <v/>
      </c>
      <c r="AZ40" s="32" t="str">
        <v/>
      </c>
      <c r="BA40" s="32" t="str">
        <v/>
      </c>
      <c r="BB40" s="32" t="str">
        <v/>
      </c>
      <c r="BC40" s="32" t="str">
        <v/>
      </c>
      <c r="BD40" s="32" t="str">
        <v/>
      </c>
      <c r="BE40" s="32" t="str">
        <v/>
      </c>
      <c r="BF40" s="32" t="str">
        <v/>
      </c>
      <c r="BG40" s="32" t="str">
        <v/>
      </c>
      <c r="BH40" s="32" t="str">
        <v/>
      </c>
      <c r="BI40" s="32" t="str">
        <v/>
      </c>
      <c r="BJ40" s="32" t="str">
        <v/>
      </c>
      <c r="BK40" s="32" t="str">
        <v/>
      </c>
      <c r="BL40" s="32" t="str">
        <v/>
      </c>
      <c r="BM40" s="32" t="str">
        <v/>
      </c>
      <c r="BN40" s="32" t="str">
        <v/>
      </c>
      <c r="BO40" s="32" t="str">
        <v/>
      </c>
      <c r="BP40" s="32" t="str">
        <v/>
      </c>
      <c r="BQ40" s="32" t="str">
        <v/>
      </c>
      <c r="BR40" s="32" t="str">
        <v/>
      </c>
      <c r="BS40" s="32" t="str">
        <v/>
      </c>
      <c r="BT40" s="32" t="str">
        <v/>
      </c>
      <c r="BU40" s="32" t="str">
        <v/>
      </c>
      <c r="BV40" s="32" t="str">
        <v/>
      </c>
      <c r="BW40" s="32" t="str">
        <v/>
      </c>
      <c r="BX40" s="32" t="str">
        <v/>
      </c>
      <c r="BY40" s="32" t="str">
        <v/>
      </c>
      <c r="BZ40" s="32" t="str">
        <v/>
      </c>
      <c r="CA40" s="32" t="str">
        <v/>
      </c>
      <c r="CB40" s="32" t="str">
        <v/>
      </c>
      <c r="CC40" s="32" t="str">
        <v/>
      </c>
      <c r="CD40" s="32" t="str">
        <v/>
      </c>
      <c r="CE40" s="32" t="str">
        <v/>
      </c>
      <c r="CF40" s="32" t="str">
        <v/>
      </c>
      <c r="CG40" s="32" t="str">
        <v/>
      </c>
      <c r="CH40" s="32" t="str">
        <v/>
      </c>
      <c r="CI40" s="32" t="str">
        <v/>
      </c>
      <c r="CJ40" s="32" t="str">
        <v/>
      </c>
      <c r="CK40" s="32" t="str">
        <v/>
      </c>
      <c r="CL40" s="32" t="str">
        <v/>
      </c>
      <c r="CM40" s="32" t="str">
        <v/>
      </c>
      <c r="CN40" s="32" t="str">
        <v/>
      </c>
    </row>
    <row r="41" spans="1:92" x14ac:dyDescent="0.3">
      <c r="A41" s="27">
        <v>0</v>
      </c>
      <c r="B41" s="27">
        <v>0</v>
      </c>
      <c r="C41" s="42">
        <f>IF($A41="", "", _xlfn.IFNA(VLOOKUP($A41, PlayersData!$B$1:$K$51, 4,0), ""))</f>
        <v>0</v>
      </c>
      <c r="D41" s="27">
        <f>IF($A41="", "", _xlfn.IFNA(VLOOKUP($A41, PlayersData!$B$1:$K$51, 3,0), ""))</f>
        <v>0</v>
      </c>
      <c r="E41" s="27" t="str">
        <f>IF(OR(A41="", A41= 0), "", IF(ISERROR(VLOOKUP(A41, PlayersData!B:B, 1, FALSE)), "Left", "Active"))</f>
        <v/>
      </c>
      <c r="F41" s="28">
        <f t="shared" si="0"/>
        <v>0</v>
      </c>
      <c r="G41" s="29" cm="1">
        <f t="array" ref="G41">SUMPRODUCT(--(ISNUMBER(_xlfn._xlws.FILTER(J41:AX41, MOD(COLUMN(J41:AX41)-COLUMN(J41), 2)=0))), --(_xlfn._xlws.FILTER(J41:AX41, MOD(COLUMN(J41:AX41)-COLUMN(J41), 2)=0) &gt; 0))</f>
        <v>0</v>
      </c>
      <c r="H41" s="30">
        <f t="shared" si="1"/>
        <v>0</v>
      </c>
      <c r="I41" s="31" t="str">
        <v/>
      </c>
      <c r="J41" s="32" t="str">
        <v/>
      </c>
      <c r="K41" s="32" t="str">
        <v/>
      </c>
      <c r="L41" s="32" t="str">
        <v/>
      </c>
      <c r="M41" s="32" t="str">
        <v/>
      </c>
      <c r="N41" s="32" t="str">
        <v/>
      </c>
      <c r="O41" s="32" t="str">
        <v/>
      </c>
      <c r="P41" s="32" t="str">
        <v/>
      </c>
      <c r="Q41" s="32" t="str">
        <v/>
      </c>
      <c r="R41" s="32" t="str">
        <v/>
      </c>
      <c r="S41" s="32" t="str">
        <v/>
      </c>
      <c r="T41" s="32" t="str">
        <v/>
      </c>
      <c r="U41" s="32" t="str">
        <v/>
      </c>
      <c r="V41" s="32" t="str">
        <v/>
      </c>
      <c r="W41" s="32" t="str">
        <v/>
      </c>
      <c r="X41" s="32" t="str">
        <v/>
      </c>
      <c r="Y41" s="32" t="str">
        <v/>
      </c>
      <c r="Z41" s="32" t="str">
        <v/>
      </c>
      <c r="AA41" s="32" t="str">
        <v/>
      </c>
      <c r="AB41" s="32" t="str">
        <v/>
      </c>
      <c r="AC41" s="32" t="str">
        <v/>
      </c>
      <c r="AD41" s="32" t="str">
        <v/>
      </c>
      <c r="AE41" s="32" t="str">
        <v/>
      </c>
      <c r="AF41" s="32" t="str">
        <v/>
      </c>
      <c r="AG41" s="32" t="str">
        <v/>
      </c>
      <c r="AH41" s="32" t="str">
        <v/>
      </c>
      <c r="AI41" s="32" t="str">
        <v/>
      </c>
      <c r="AJ41" s="32" t="str">
        <v/>
      </c>
      <c r="AK41" s="32" t="str">
        <v/>
      </c>
      <c r="AL41" s="32" t="str">
        <v/>
      </c>
      <c r="AM41" s="32" t="str">
        <v/>
      </c>
      <c r="AN41" s="32" t="str">
        <v/>
      </c>
      <c r="AO41" s="32" t="str">
        <v/>
      </c>
      <c r="AP41" s="32" t="str">
        <v/>
      </c>
      <c r="AQ41" s="32" t="str">
        <v/>
      </c>
      <c r="AR41" s="32" t="str">
        <v/>
      </c>
      <c r="AS41" s="32" t="str">
        <v/>
      </c>
      <c r="AT41" s="32" t="str">
        <v/>
      </c>
      <c r="AU41" s="32" t="str">
        <v/>
      </c>
      <c r="AV41" s="32" t="str">
        <v/>
      </c>
      <c r="AW41" s="32" t="str">
        <v/>
      </c>
      <c r="AX41" s="32" t="str">
        <v/>
      </c>
      <c r="AY41" s="32" t="str">
        <v/>
      </c>
      <c r="AZ41" s="32" t="str">
        <v/>
      </c>
      <c r="BA41" s="32" t="str">
        <v/>
      </c>
      <c r="BB41" s="32" t="str">
        <v/>
      </c>
      <c r="BC41" s="32" t="str">
        <v/>
      </c>
      <c r="BD41" s="32" t="str">
        <v/>
      </c>
      <c r="BE41" s="32" t="str">
        <v/>
      </c>
      <c r="BF41" s="32" t="str">
        <v/>
      </c>
      <c r="BG41" s="32" t="str">
        <v/>
      </c>
      <c r="BH41" s="32" t="str">
        <v/>
      </c>
      <c r="BI41" s="32" t="str">
        <v/>
      </c>
      <c r="BJ41" s="32" t="str">
        <v/>
      </c>
      <c r="BK41" s="32" t="str">
        <v/>
      </c>
      <c r="BL41" s="32" t="str">
        <v/>
      </c>
      <c r="BM41" s="32" t="str">
        <v/>
      </c>
      <c r="BN41" s="32" t="str">
        <v/>
      </c>
      <c r="BO41" s="32" t="str">
        <v/>
      </c>
      <c r="BP41" s="32" t="str">
        <v/>
      </c>
      <c r="BQ41" s="32" t="str">
        <v/>
      </c>
      <c r="BR41" s="32" t="str">
        <v/>
      </c>
      <c r="BS41" s="32" t="str">
        <v/>
      </c>
      <c r="BT41" s="32" t="str">
        <v/>
      </c>
      <c r="BU41" s="32" t="str">
        <v/>
      </c>
      <c r="BV41" s="32" t="str">
        <v/>
      </c>
      <c r="BW41" s="32" t="str">
        <v/>
      </c>
      <c r="BX41" s="32" t="str">
        <v/>
      </c>
      <c r="BY41" s="32" t="str">
        <v/>
      </c>
      <c r="BZ41" s="32" t="str">
        <v/>
      </c>
      <c r="CA41" s="32" t="str">
        <v/>
      </c>
      <c r="CB41" s="32" t="str">
        <v/>
      </c>
      <c r="CC41" s="32" t="str">
        <v/>
      </c>
      <c r="CD41" s="32" t="str">
        <v/>
      </c>
      <c r="CE41" s="32" t="str">
        <v/>
      </c>
      <c r="CF41" s="32" t="str">
        <v/>
      </c>
      <c r="CG41" s="32" t="str">
        <v/>
      </c>
      <c r="CH41" s="32" t="str">
        <v/>
      </c>
      <c r="CI41" s="32" t="str">
        <v/>
      </c>
      <c r="CJ41" s="32" t="str">
        <v/>
      </c>
      <c r="CK41" s="32" t="str">
        <v/>
      </c>
      <c r="CL41" s="32" t="str">
        <v/>
      </c>
      <c r="CM41" s="32" t="str">
        <v/>
      </c>
      <c r="CN41" s="32" t="str">
        <v/>
      </c>
    </row>
    <row r="42" spans="1:92" x14ac:dyDescent="0.3">
      <c r="A42" s="27">
        <v>0</v>
      </c>
      <c r="B42" s="27">
        <v>0</v>
      </c>
      <c r="C42" s="42">
        <f>IF($A42="", "", _xlfn.IFNA(VLOOKUP($A42, PlayersData!$B$1:$K$51, 4,0), ""))</f>
        <v>0</v>
      </c>
      <c r="D42" s="27">
        <f>IF($A42="", "", _xlfn.IFNA(VLOOKUP($A42, PlayersData!$B$1:$K$51, 3,0), ""))</f>
        <v>0</v>
      </c>
      <c r="E42" s="27" t="str">
        <f>IF(OR(A42="", A42= 0), "", IF(ISERROR(VLOOKUP(A42, PlayersData!B:B, 1, FALSE)), "Left", "Active"))</f>
        <v/>
      </c>
      <c r="F42" s="28">
        <f t="shared" si="0"/>
        <v>0</v>
      </c>
      <c r="G42" s="29" cm="1">
        <f t="array" ref="G42">SUMPRODUCT(--(ISNUMBER(_xlfn._xlws.FILTER(J42:AX42, MOD(COLUMN(J42:AX42)-COLUMN(J42), 2)=0))), --(_xlfn._xlws.FILTER(J42:AX42, MOD(COLUMN(J42:AX42)-COLUMN(J42), 2)=0) &gt; 0))</f>
        <v>0</v>
      </c>
      <c r="H42" s="30">
        <f t="shared" si="1"/>
        <v>0</v>
      </c>
      <c r="I42" s="31" t="str">
        <v/>
      </c>
      <c r="J42" s="32" t="str">
        <v/>
      </c>
      <c r="K42" s="32" t="str">
        <v/>
      </c>
      <c r="L42" s="32" t="str">
        <v/>
      </c>
      <c r="M42" s="32" t="str">
        <v/>
      </c>
      <c r="N42" s="32" t="str">
        <v/>
      </c>
      <c r="O42" s="32" t="str">
        <v/>
      </c>
      <c r="P42" s="32" t="str">
        <v/>
      </c>
      <c r="Q42" s="32" t="str">
        <v/>
      </c>
      <c r="R42" s="32" t="str">
        <v/>
      </c>
      <c r="S42" s="32" t="str">
        <v/>
      </c>
      <c r="T42" s="32" t="str">
        <v/>
      </c>
      <c r="U42" s="32" t="str">
        <v/>
      </c>
      <c r="V42" s="32" t="str">
        <v/>
      </c>
      <c r="W42" s="32" t="str">
        <v/>
      </c>
      <c r="X42" s="32" t="str">
        <v/>
      </c>
      <c r="Y42" s="32" t="str">
        <v/>
      </c>
      <c r="Z42" s="32" t="str">
        <v/>
      </c>
      <c r="AA42" s="32" t="str">
        <v/>
      </c>
      <c r="AB42" s="32" t="str">
        <v/>
      </c>
      <c r="AC42" s="32" t="str">
        <v/>
      </c>
      <c r="AD42" s="32" t="str">
        <v/>
      </c>
      <c r="AE42" s="32" t="str">
        <v/>
      </c>
      <c r="AF42" s="32" t="str">
        <v/>
      </c>
      <c r="AG42" s="32" t="str">
        <v/>
      </c>
      <c r="AH42" s="32" t="str">
        <v/>
      </c>
      <c r="AI42" s="32" t="str">
        <v/>
      </c>
      <c r="AJ42" s="32" t="str">
        <v/>
      </c>
      <c r="AK42" s="32" t="str">
        <v/>
      </c>
      <c r="AL42" s="32" t="str">
        <v/>
      </c>
      <c r="AM42" s="32" t="str">
        <v/>
      </c>
      <c r="AN42" s="32" t="str">
        <v/>
      </c>
      <c r="AO42" s="32" t="str">
        <v/>
      </c>
      <c r="AP42" s="32" t="str">
        <v/>
      </c>
      <c r="AQ42" s="32" t="str">
        <v/>
      </c>
      <c r="AR42" s="32" t="str">
        <v/>
      </c>
      <c r="AS42" s="32" t="str">
        <v/>
      </c>
      <c r="AT42" s="32" t="str">
        <v/>
      </c>
      <c r="AU42" s="32" t="str">
        <v/>
      </c>
      <c r="AV42" s="32" t="str">
        <v/>
      </c>
      <c r="AW42" s="32" t="str">
        <v/>
      </c>
      <c r="AX42" s="32" t="str">
        <v/>
      </c>
      <c r="AY42" s="32" t="str">
        <v/>
      </c>
      <c r="AZ42" s="32" t="str">
        <v/>
      </c>
      <c r="BA42" s="32" t="str">
        <v/>
      </c>
      <c r="BB42" s="32" t="str">
        <v/>
      </c>
      <c r="BC42" s="32" t="str">
        <v/>
      </c>
      <c r="BD42" s="32" t="str">
        <v/>
      </c>
      <c r="BE42" s="32" t="str">
        <v/>
      </c>
      <c r="BF42" s="32" t="str">
        <v/>
      </c>
      <c r="BG42" s="32" t="str">
        <v/>
      </c>
      <c r="BH42" s="32" t="str">
        <v/>
      </c>
      <c r="BI42" s="32" t="str">
        <v/>
      </c>
      <c r="BJ42" s="32" t="str">
        <v/>
      </c>
      <c r="BK42" s="32" t="str">
        <v/>
      </c>
      <c r="BL42" s="32" t="str">
        <v/>
      </c>
      <c r="BM42" s="32" t="str">
        <v/>
      </c>
      <c r="BN42" s="32" t="str">
        <v/>
      </c>
      <c r="BO42" s="32" t="str">
        <v/>
      </c>
      <c r="BP42" s="32" t="str">
        <v/>
      </c>
      <c r="BQ42" s="32" t="str">
        <v/>
      </c>
      <c r="BR42" s="32" t="str">
        <v/>
      </c>
      <c r="BS42" s="32" t="str">
        <v/>
      </c>
      <c r="BT42" s="32" t="str">
        <v/>
      </c>
      <c r="BU42" s="32" t="str">
        <v/>
      </c>
      <c r="BV42" s="32" t="str">
        <v/>
      </c>
      <c r="BW42" s="32" t="str">
        <v/>
      </c>
      <c r="BX42" s="32" t="str">
        <v/>
      </c>
      <c r="BY42" s="32" t="str">
        <v/>
      </c>
      <c r="BZ42" s="32" t="str">
        <v/>
      </c>
      <c r="CA42" s="32" t="str">
        <v/>
      </c>
      <c r="CB42" s="32" t="str">
        <v/>
      </c>
      <c r="CC42" s="32" t="str">
        <v/>
      </c>
      <c r="CD42" s="32" t="str">
        <v/>
      </c>
      <c r="CE42" s="32" t="str">
        <v/>
      </c>
      <c r="CF42" s="32" t="str">
        <v/>
      </c>
      <c r="CG42" s="32" t="str">
        <v/>
      </c>
      <c r="CH42" s="32" t="str">
        <v/>
      </c>
      <c r="CI42" s="32" t="str">
        <v/>
      </c>
      <c r="CJ42" s="32" t="str">
        <v/>
      </c>
      <c r="CK42" s="32" t="str">
        <v/>
      </c>
      <c r="CL42" s="32" t="str">
        <v/>
      </c>
      <c r="CM42" s="32" t="str">
        <v/>
      </c>
      <c r="CN42" s="32" t="str">
        <v/>
      </c>
    </row>
    <row r="43" spans="1:92" x14ac:dyDescent="0.3">
      <c r="A43" s="27">
        <v>0</v>
      </c>
      <c r="B43" s="27">
        <v>0</v>
      </c>
      <c r="C43" s="42">
        <f>IF($A43="", "", _xlfn.IFNA(VLOOKUP($A43, PlayersData!$B$1:$K$51, 4,0), ""))</f>
        <v>0</v>
      </c>
      <c r="D43" s="27">
        <f>IF($A43="", "", _xlfn.IFNA(VLOOKUP($A43, PlayersData!$B$1:$K$51, 3,0), ""))</f>
        <v>0</v>
      </c>
      <c r="E43" s="27" t="str">
        <f>IF(OR(A43="", A43= 0), "", IF(ISERROR(VLOOKUP(A43, PlayersData!B:B, 1, FALSE)), "Left", "Active"))</f>
        <v/>
      </c>
      <c r="F43" s="28">
        <f t="shared" si="0"/>
        <v>0</v>
      </c>
      <c r="G43" s="29" cm="1">
        <f t="array" ref="G43">SUMPRODUCT(--(ISNUMBER(_xlfn._xlws.FILTER(J43:AX43, MOD(COLUMN(J43:AX43)-COLUMN(J43), 2)=0))), --(_xlfn._xlws.FILTER(J43:AX43, MOD(COLUMN(J43:AX43)-COLUMN(J43), 2)=0) &gt; 0))</f>
        <v>0</v>
      </c>
      <c r="H43" s="30">
        <f t="shared" si="1"/>
        <v>0</v>
      </c>
      <c r="I43" s="31" t="str">
        <v/>
      </c>
      <c r="J43" s="32" t="str">
        <v/>
      </c>
      <c r="K43" s="32" t="str">
        <v/>
      </c>
      <c r="L43" s="32" t="str">
        <v/>
      </c>
      <c r="M43" s="32" t="str">
        <v/>
      </c>
      <c r="N43" s="32" t="str">
        <v/>
      </c>
      <c r="O43" s="32" t="str">
        <v/>
      </c>
      <c r="P43" s="32" t="str">
        <v/>
      </c>
      <c r="Q43" s="32" t="str">
        <v/>
      </c>
      <c r="R43" s="32" t="str">
        <v/>
      </c>
      <c r="S43" s="32" t="str">
        <v/>
      </c>
      <c r="T43" s="32" t="str">
        <v/>
      </c>
      <c r="U43" s="32" t="str">
        <v/>
      </c>
      <c r="V43" s="32" t="str">
        <v/>
      </c>
      <c r="W43" s="32" t="str">
        <v/>
      </c>
      <c r="X43" s="32" t="str">
        <v/>
      </c>
      <c r="Y43" s="32" t="str">
        <v/>
      </c>
      <c r="Z43" s="32" t="str">
        <v/>
      </c>
      <c r="AA43" s="32" t="str">
        <v/>
      </c>
      <c r="AB43" s="32" t="str">
        <v/>
      </c>
      <c r="AC43" s="32" t="str">
        <v/>
      </c>
      <c r="AD43" s="32" t="str">
        <v/>
      </c>
      <c r="AE43" s="32" t="str">
        <v/>
      </c>
      <c r="AF43" s="32" t="str">
        <v/>
      </c>
      <c r="AG43" s="32" t="str">
        <v/>
      </c>
      <c r="AH43" s="32" t="str">
        <v/>
      </c>
      <c r="AI43" s="32" t="str">
        <v/>
      </c>
      <c r="AJ43" s="32" t="str">
        <v/>
      </c>
      <c r="AK43" s="32" t="str">
        <v/>
      </c>
      <c r="AL43" s="32" t="str">
        <v/>
      </c>
      <c r="AM43" s="32" t="str">
        <v/>
      </c>
      <c r="AN43" s="32" t="str">
        <v/>
      </c>
      <c r="AO43" s="32" t="str">
        <v/>
      </c>
      <c r="AP43" s="32" t="str">
        <v/>
      </c>
      <c r="AQ43" s="32" t="str">
        <v/>
      </c>
      <c r="AR43" s="32" t="str">
        <v/>
      </c>
      <c r="AS43" s="32" t="str">
        <v/>
      </c>
      <c r="AT43" s="32" t="str">
        <v/>
      </c>
      <c r="AU43" s="32" t="str">
        <v/>
      </c>
      <c r="AV43" s="32" t="str">
        <v/>
      </c>
      <c r="AW43" s="32" t="str">
        <v/>
      </c>
      <c r="AX43" s="32" t="str">
        <v/>
      </c>
      <c r="AY43" s="32" t="str">
        <v/>
      </c>
      <c r="AZ43" s="32" t="str">
        <v/>
      </c>
      <c r="BA43" s="32" t="str">
        <v/>
      </c>
      <c r="BB43" s="32" t="str">
        <v/>
      </c>
      <c r="BC43" s="32" t="str">
        <v/>
      </c>
      <c r="BD43" s="32" t="str">
        <v/>
      </c>
      <c r="BE43" s="32" t="str">
        <v/>
      </c>
      <c r="BF43" s="32" t="str">
        <v/>
      </c>
      <c r="BG43" s="32" t="str">
        <v/>
      </c>
      <c r="BH43" s="32" t="str">
        <v/>
      </c>
      <c r="BI43" s="32" t="str">
        <v/>
      </c>
      <c r="BJ43" s="32" t="str">
        <v/>
      </c>
      <c r="BK43" s="32" t="str">
        <v/>
      </c>
      <c r="BL43" s="32" t="str">
        <v/>
      </c>
      <c r="BM43" s="32" t="str">
        <v/>
      </c>
      <c r="BN43" s="32" t="str">
        <v/>
      </c>
      <c r="BO43" s="32" t="str">
        <v/>
      </c>
      <c r="BP43" s="32" t="str">
        <v/>
      </c>
      <c r="BQ43" s="32" t="str">
        <v/>
      </c>
      <c r="BR43" s="32" t="str">
        <v/>
      </c>
      <c r="BS43" s="32" t="str">
        <v/>
      </c>
      <c r="BT43" s="32" t="str">
        <v/>
      </c>
      <c r="BU43" s="32" t="str">
        <v/>
      </c>
      <c r="BV43" s="32" t="str">
        <v/>
      </c>
      <c r="BW43" s="32" t="str">
        <v/>
      </c>
      <c r="BX43" s="32" t="str">
        <v/>
      </c>
      <c r="BY43" s="32" t="str">
        <v/>
      </c>
      <c r="BZ43" s="32" t="str">
        <v/>
      </c>
      <c r="CA43" s="32" t="str">
        <v/>
      </c>
      <c r="CB43" s="32" t="str">
        <v/>
      </c>
      <c r="CC43" s="32" t="str">
        <v/>
      </c>
      <c r="CD43" s="32" t="str">
        <v/>
      </c>
      <c r="CE43" s="32" t="str">
        <v/>
      </c>
      <c r="CF43" s="32" t="str">
        <v/>
      </c>
      <c r="CG43" s="32" t="str">
        <v/>
      </c>
      <c r="CH43" s="32" t="str">
        <v/>
      </c>
      <c r="CI43" s="32" t="str">
        <v/>
      </c>
      <c r="CJ43" s="32" t="str">
        <v/>
      </c>
      <c r="CK43" s="32" t="str">
        <v/>
      </c>
      <c r="CL43" s="32" t="str">
        <v/>
      </c>
      <c r="CM43" s="32" t="str">
        <v/>
      </c>
      <c r="CN43" s="32" t="str">
        <v/>
      </c>
    </row>
    <row r="44" spans="1:92" x14ac:dyDescent="0.3">
      <c r="A44" s="27">
        <v>0</v>
      </c>
      <c r="B44" s="27">
        <v>0</v>
      </c>
      <c r="C44" s="42">
        <f>IF($A44="", "", _xlfn.IFNA(VLOOKUP($A44, PlayersData!$B$1:$K$51, 4,0), ""))</f>
        <v>0</v>
      </c>
      <c r="D44" s="27">
        <f>IF($A44="", "", _xlfn.IFNA(VLOOKUP($A44, PlayersData!$B$1:$K$51, 3,0), ""))</f>
        <v>0</v>
      </c>
      <c r="E44" s="27" t="str">
        <f>IF(OR(A44="", A44= 0), "", IF(ISERROR(VLOOKUP(A44, PlayersData!B:B, 1, FALSE)), "Left", "Active"))</f>
        <v/>
      </c>
      <c r="F44" s="28">
        <f t="shared" si="0"/>
        <v>0</v>
      </c>
      <c r="G44" s="29" cm="1">
        <f t="array" ref="G44">SUMPRODUCT(--(ISNUMBER(_xlfn._xlws.FILTER(J44:AX44, MOD(COLUMN(J44:AX44)-COLUMN(J44), 2)=0))), --(_xlfn._xlws.FILTER(J44:AX44, MOD(COLUMN(J44:AX44)-COLUMN(J44), 2)=0) &gt; 0))</f>
        <v>0</v>
      </c>
      <c r="H44" s="30">
        <f t="shared" si="1"/>
        <v>0</v>
      </c>
      <c r="I44" s="31" t="str">
        <v/>
      </c>
      <c r="J44" s="32" t="str">
        <v/>
      </c>
      <c r="K44" s="32" t="str">
        <v/>
      </c>
      <c r="L44" s="32" t="str">
        <v/>
      </c>
      <c r="M44" s="32" t="str">
        <v/>
      </c>
      <c r="N44" s="32" t="str">
        <v/>
      </c>
      <c r="O44" s="32" t="str">
        <v/>
      </c>
      <c r="P44" s="32" t="str">
        <v/>
      </c>
      <c r="Q44" s="32" t="str">
        <v/>
      </c>
      <c r="R44" s="32" t="str">
        <v/>
      </c>
      <c r="S44" s="32" t="str">
        <v/>
      </c>
      <c r="T44" s="32" t="str">
        <v/>
      </c>
      <c r="U44" s="32" t="str">
        <v/>
      </c>
      <c r="V44" s="32" t="str">
        <v/>
      </c>
      <c r="W44" s="32" t="str">
        <v/>
      </c>
      <c r="X44" s="32" t="str">
        <v/>
      </c>
      <c r="Y44" s="32" t="str">
        <v/>
      </c>
      <c r="Z44" s="32" t="str">
        <v/>
      </c>
      <c r="AA44" s="32" t="str">
        <v/>
      </c>
      <c r="AB44" s="32" t="str">
        <v/>
      </c>
      <c r="AC44" s="32" t="str">
        <v/>
      </c>
      <c r="AD44" s="32" t="str">
        <v/>
      </c>
      <c r="AE44" s="32" t="str">
        <v/>
      </c>
      <c r="AF44" s="32" t="str">
        <v/>
      </c>
      <c r="AG44" s="32" t="str">
        <v/>
      </c>
      <c r="AH44" s="32" t="str">
        <v/>
      </c>
      <c r="AI44" s="32" t="str">
        <v/>
      </c>
      <c r="AJ44" s="32" t="str">
        <v/>
      </c>
      <c r="AK44" s="32" t="str">
        <v/>
      </c>
      <c r="AL44" s="32" t="str">
        <v/>
      </c>
      <c r="AM44" s="32" t="str">
        <v/>
      </c>
      <c r="AN44" s="32" t="str">
        <v/>
      </c>
      <c r="AO44" s="32" t="str">
        <v/>
      </c>
      <c r="AP44" s="32" t="str">
        <v/>
      </c>
      <c r="AQ44" s="32" t="str">
        <v/>
      </c>
      <c r="AR44" s="32" t="str">
        <v/>
      </c>
      <c r="AS44" s="32" t="str">
        <v/>
      </c>
      <c r="AT44" s="32" t="str">
        <v/>
      </c>
      <c r="AU44" s="32" t="str">
        <v/>
      </c>
      <c r="AV44" s="32" t="str">
        <v/>
      </c>
      <c r="AW44" s="32" t="str">
        <v/>
      </c>
      <c r="AX44" s="32" t="str">
        <v/>
      </c>
      <c r="AY44" s="32" t="str">
        <v/>
      </c>
      <c r="AZ44" s="32" t="str">
        <v/>
      </c>
      <c r="BA44" s="32" t="str">
        <v/>
      </c>
      <c r="BB44" s="32" t="str">
        <v/>
      </c>
      <c r="BC44" s="32" t="str">
        <v/>
      </c>
      <c r="BD44" s="32" t="str">
        <v/>
      </c>
      <c r="BE44" s="32" t="str">
        <v/>
      </c>
      <c r="BF44" s="32" t="str">
        <v/>
      </c>
      <c r="BG44" s="32" t="str">
        <v/>
      </c>
      <c r="BH44" s="32" t="str">
        <v/>
      </c>
      <c r="BI44" s="32" t="str">
        <v/>
      </c>
      <c r="BJ44" s="32" t="str">
        <v/>
      </c>
      <c r="BK44" s="32" t="str">
        <v/>
      </c>
      <c r="BL44" s="32" t="str">
        <v/>
      </c>
      <c r="BM44" s="32" t="str">
        <v/>
      </c>
      <c r="BN44" s="32" t="str">
        <v/>
      </c>
      <c r="BO44" s="32" t="str">
        <v/>
      </c>
      <c r="BP44" s="32" t="str">
        <v/>
      </c>
      <c r="BQ44" s="32" t="str">
        <v/>
      </c>
      <c r="BR44" s="32" t="str">
        <v/>
      </c>
      <c r="BS44" s="32" t="str">
        <v/>
      </c>
      <c r="BT44" s="32" t="str">
        <v/>
      </c>
      <c r="BU44" s="32" t="str">
        <v/>
      </c>
      <c r="BV44" s="32" t="str">
        <v/>
      </c>
      <c r="BW44" s="32" t="str">
        <v/>
      </c>
      <c r="BX44" s="32" t="str">
        <v/>
      </c>
      <c r="BY44" s="32" t="str">
        <v/>
      </c>
      <c r="BZ44" s="32" t="str">
        <v/>
      </c>
      <c r="CA44" s="32" t="str">
        <v/>
      </c>
      <c r="CB44" s="32" t="str">
        <v/>
      </c>
      <c r="CC44" s="32" t="str">
        <v/>
      </c>
      <c r="CD44" s="32" t="str">
        <v/>
      </c>
      <c r="CE44" s="32" t="str">
        <v/>
      </c>
      <c r="CF44" s="32" t="str">
        <v/>
      </c>
      <c r="CG44" s="32" t="str">
        <v/>
      </c>
      <c r="CH44" s="32" t="str">
        <v/>
      </c>
      <c r="CI44" s="32" t="str">
        <v/>
      </c>
      <c r="CJ44" s="32" t="str">
        <v/>
      </c>
      <c r="CK44" s="32" t="str">
        <v/>
      </c>
      <c r="CL44" s="32" t="str">
        <v/>
      </c>
      <c r="CM44" s="32" t="str">
        <v/>
      </c>
      <c r="CN44" s="32" t="str">
        <v/>
      </c>
    </row>
    <row r="45" spans="1:92" x14ac:dyDescent="0.3">
      <c r="A45" s="27">
        <v>0</v>
      </c>
      <c r="B45" s="27">
        <v>0</v>
      </c>
      <c r="C45" s="42">
        <f>IF($A45="", "", _xlfn.IFNA(VLOOKUP($A45, PlayersData!$B$1:$K$51, 4,0), ""))</f>
        <v>0</v>
      </c>
      <c r="D45" s="27">
        <f>IF($A45="", "", _xlfn.IFNA(VLOOKUP($A45, PlayersData!$B$1:$K$51, 3,0), ""))</f>
        <v>0</v>
      </c>
      <c r="E45" s="27" t="str">
        <f>IF(OR(A45="", A45= 0), "", IF(ISERROR(VLOOKUP(A45, PlayersData!B:B, 1, FALSE)), "Left", "Active"))</f>
        <v/>
      </c>
      <c r="F45" s="28">
        <f t="shared" si="0"/>
        <v>0</v>
      </c>
      <c r="G45" s="29" cm="1">
        <f t="array" ref="G45">SUMPRODUCT(--(ISNUMBER(_xlfn._xlws.FILTER(J45:AX45, MOD(COLUMN(J45:AX45)-COLUMN(J45), 2)=0))), --(_xlfn._xlws.FILTER(J45:AX45, MOD(COLUMN(J45:AX45)-COLUMN(J45), 2)=0) &gt; 0))</f>
        <v>0</v>
      </c>
      <c r="H45" s="30">
        <f t="shared" si="1"/>
        <v>0</v>
      </c>
      <c r="I45" s="31" t="str">
        <v/>
      </c>
      <c r="J45" s="32" t="str">
        <v/>
      </c>
      <c r="K45" s="32" t="str">
        <v/>
      </c>
      <c r="L45" s="32" t="str">
        <v/>
      </c>
      <c r="M45" s="32" t="str">
        <v/>
      </c>
      <c r="N45" s="32" t="str">
        <v/>
      </c>
      <c r="O45" s="32" t="str">
        <v/>
      </c>
      <c r="P45" s="32" t="str">
        <v/>
      </c>
      <c r="Q45" s="32" t="str">
        <v/>
      </c>
      <c r="R45" s="32" t="str">
        <v/>
      </c>
      <c r="S45" s="32" t="str">
        <v/>
      </c>
      <c r="T45" s="32" t="str">
        <v/>
      </c>
      <c r="U45" s="32" t="str">
        <v/>
      </c>
      <c r="V45" s="32" t="str">
        <v/>
      </c>
      <c r="W45" s="32" t="str">
        <v/>
      </c>
      <c r="X45" s="32" t="str">
        <v/>
      </c>
      <c r="Y45" s="32" t="str">
        <v/>
      </c>
      <c r="Z45" s="32" t="str">
        <v/>
      </c>
      <c r="AA45" s="32" t="str">
        <v/>
      </c>
      <c r="AB45" s="32" t="str">
        <v/>
      </c>
      <c r="AC45" s="32" t="str">
        <v/>
      </c>
      <c r="AD45" s="32" t="str">
        <v/>
      </c>
      <c r="AE45" s="32" t="str">
        <v/>
      </c>
      <c r="AF45" s="32" t="str">
        <v/>
      </c>
      <c r="AG45" s="32" t="str">
        <v/>
      </c>
      <c r="AH45" s="32" t="str">
        <v/>
      </c>
      <c r="AI45" s="32" t="str">
        <v/>
      </c>
      <c r="AJ45" s="32" t="str">
        <v/>
      </c>
      <c r="AK45" s="32" t="str">
        <v/>
      </c>
      <c r="AL45" s="32" t="str">
        <v/>
      </c>
      <c r="AM45" s="32" t="str">
        <v/>
      </c>
      <c r="AN45" s="32" t="str">
        <v/>
      </c>
      <c r="AO45" s="32" t="str">
        <v/>
      </c>
      <c r="AP45" s="32" t="str">
        <v/>
      </c>
      <c r="AQ45" s="32" t="str">
        <v/>
      </c>
      <c r="AR45" s="32" t="str">
        <v/>
      </c>
      <c r="AS45" s="32" t="str">
        <v/>
      </c>
      <c r="AT45" s="32" t="str">
        <v/>
      </c>
      <c r="AU45" s="32" t="str">
        <v/>
      </c>
      <c r="AV45" s="32" t="str">
        <v/>
      </c>
      <c r="AW45" s="32" t="str">
        <v/>
      </c>
      <c r="AX45" s="32" t="str">
        <v/>
      </c>
      <c r="AY45" s="32" t="str">
        <v/>
      </c>
      <c r="AZ45" s="32" t="str">
        <v/>
      </c>
      <c r="BA45" s="32" t="str">
        <v/>
      </c>
      <c r="BB45" s="32" t="str">
        <v/>
      </c>
      <c r="BC45" s="32" t="str">
        <v/>
      </c>
      <c r="BD45" s="32" t="str">
        <v/>
      </c>
      <c r="BE45" s="32" t="str">
        <v/>
      </c>
      <c r="BF45" s="32" t="str">
        <v/>
      </c>
      <c r="BG45" s="32" t="str">
        <v/>
      </c>
      <c r="BH45" s="32" t="str">
        <v/>
      </c>
      <c r="BI45" s="32" t="str">
        <v/>
      </c>
      <c r="BJ45" s="32" t="str">
        <v/>
      </c>
      <c r="BK45" s="32" t="str">
        <v/>
      </c>
      <c r="BL45" s="32" t="str">
        <v/>
      </c>
      <c r="BM45" s="32" t="str">
        <v/>
      </c>
      <c r="BN45" s="32" t="str">
        <v/>
      </c>
      <c r="BO45" s="32" t="str">
        <v/>
      </c>
      <c r="BP45" s="32" t="str">
        <v/>
      </c>
      <c r="BQ45" s="32" t="str">
        <v/>
      </c>
      <c r="BR45" s="32" t="str">
        <v/>
      </c>
      <c r="BS45" s="32" t="str">
        <v/>
      </c>
      <c r="BT45" s="32" t="str">
        <v/>
      </c>
      <c r="BU45" s="32" t="str">
        <v/>
      </c>
      <c r="BV45" s="32" t="str">
        <v/>
      </c>
      <c r="BW45" s="32" t="str">
        <v/>
      </c>
      <c r="BX45" s="32" t="str">
        <v/>
      </c>
      <c r="BY45" s="32" t="str">
        <v/>
      </c>
      <c r="BZ45" s="32" t="str">
        <v/>
      </c>
      <c r="CA45" s="32" t="str">
        <v/>
      </c>
      <c r="CB45" s="32" t="str">
        <v/>
      </c>
      <c r="CC45" s="32" t="str">
        <v/>
      </c>
      <c r="CD45" s="32" t="str">
        <v/>
      </c>
      <c r="CE45" s="32" t="str">
        <v/>
      </c>
      <c r="CF45" s="32" t="str">
        <v/>
      </c>
      <c r="CG45" s="32" t="str">
        <v/>
      </c>
      <c r="CH45" s="32" t="str">
        <v/>
      </c>
      <c r="CI45" s="32" t="str">
        <v/>
      </c>
      <c r="CJ45" s="32" t="str">
        <v/>
      </c>
      <c r="CK45" s="32" t="str">
        <v/>
      </c>
      <c r="CL45" s="32" t="str">
        <v/>
      </c>
      <c r="CM45" s="32" t="str">
        <v/>
      </c>
      <c r="CN45" s="32" t="str">
        <v/>
      </c>
    </row>
    <row r="46" spans="1:92" x14ac:dyDescent="0.3">
      <c r="A46" s="27">
        <v>0</v>
      </c>
      <c r="B46" s="27">
        <v>0</v>
      </c>
      <c r="C46" s="42">
        <f>IF($A46="", "", _xlfn.IFNA(VLOOKUP($A46, PlayersData!$B$1:$K$51, 4,0), ""))</f>
        <v>0</v>
      </c>
      <c r="D46" s="27">
        <f>IF($A46="", "", _xlfn.IFNA(VLOOKUP($A46, PlayersData!$B$1:$K$51, 3,0), ""))</f>
        <v>0</v>
      </c>
      <c r="E46" s="27" t="str">
        <f>IF(OR(A46="", A46= 0), "", IF(ISERROR(VLOOKUP(A46, PlayersData!B:B, 1, FALSE)), "Left", "Active"))</f>
        <v/>
      </c>
      <c r="F46" s="28">
        <f t="shared" si="0"/>
        <v>0</v>
      </c>
      <c r="G46" s="29" cm="1">
        <f t="array" ref="G46">SUMPRODUCT(--(ISNUMBER(_xlfn._xlws.FILTER(J46:AX46, MOD(COLUMN(J46:AX46)-COLUMN(J46), 2)=0))), --(_xlfn._xlws.FILTER(J46:AX46, MOD(COLUMN(J46:AX46)-COLUMN(J46), 2)=0) &gt; 0))</f>
        <v>0</v>
      </c>
      <c r="H46" s="30">
        <f t="shared" si="1"/>
        <v>0</v>
      </c>
      <c r="I46" s="31" t="str">
        <v/>
      </c>
      <c r="J46" s="32" t="str">
        <v/>
      </c>
      <c r="K46" s="32" t="str">
        <v/>
      </c>
      <c r="L46" s="32" t="str">
        <v/>
      </c>
      <c r="M46" s="32" t="str">
        <v/>
      </c>
      <c r="N46" s="32" t="str">
        <v/>
      </c>
      <c r="O46" s="32" t="str">
        <v/>
      </c>
      <c r="P46" s="32" t="str">
        <v/>
      </c>
      <c r="Q46" s="32" t="str">
        <v/>
      </c>
      <c r="R46" s="32" t="str">
        <v/>
      </c>
      <c r="S46" s="32" t="str">
        <v/>
      </c>
      <c r="T46" s="32" t="str">
        <v/>
      </c>
      <c r="U46" s="32" t="str">
        <v/>
      </c>
      <c r="V46" s="32" t="str">
        <v/>
      </c>
      <c r="W46" s="32" t="str">
        <v/>
      </c>
      <c r="X46" s="32" t="str">
        <v/>
      </c>
      <c r="Y46" s="32" t="str">
        <v/>
      </c>
      <c r="Z46" s="32" t="str">
        <v/>
      </c>
      <c r="AA46" s="32" t="str">
        <v/>
      </c>
      <c r="AB46" s="32" t="str">
        <v/>
      </c>
      <c r="AC46" s="32" t="str">
        <v/>
      </c>
      <c r="AD46" s="32" t="str">
        <v/>
      </c>
      <c r="AE46" s="32" t="str">
        <v/>
      </c>
      <c r="AF46" s="32" t="str">
        <v/>
      </c>
      <c r="AG46" s="32" t="str">
        <v/>
      </c>
      <c r="AH46" s="32" t="str">
        <v/>
      </c>
      <c r="AI46" s="32" t="str">
        <v/>
      </c>
      <c r="AJ46" s="32" t="str">
        <v/>
      </c>
      <c r="AK46" s="32" t="str">
        <v/>
      </c>
      <c r="AL46" s="32" t="str">
        <v/>
      </c>
      <c r="AM46" s="32" t="str">
        <v/>
      </c>
      <c r="AN46" s="32" t="str">
        <v/>
      </c>
      <c r="AO46" s="32" t="str">
        <v/>
      </c>
      <c r="AP46" s="32" t="str">
        <v/>
      </c>
      <c r="AQ46" s="32" t="str">
        <v/>
      </c>
      <c r="AR46" s="32" t="str">
        <v/>
      </c>
      <c r="AS46" s="32" t="str">
        <v/>
      </c>
      <c r="AT46" s="32" t="str">
        <v/>
      </c>
      <c r="AU46" s="32" t="str">
        <v/>
      </c>
      <c r="AV46" s="32" t="str">
        <v/>
      </c>
      <c r="AW46" s="32" t="str">
        <v/>
      </c>
      <c r="AX46" s="32" t="str">
        <v/>
      </c>
      <c r="AY46" s="32" t="str">
        <v/>
      </c>
      <c r="AZ46" s="32" t="str">
        <v/>
      </c>
      <c r="BA46" s="32" t="str">
        <v/>
      </c>
      <c r="BB46" s="32" t="str">
        <v/>
      </c>
      <c r="BC46" s="32" t="str">
        <v/>
      </c>
      <c r="BD46" s="32" t="str">
        <v/>
      </c>
      <c r="BE46" s="32" t="str">
        <v/>
      </c>
      <c r="BF46" s="32" t="str">
        <v/>
      </c>
      <c r="BG46" s="32" t="str">
        <v/>
      </c>
      <c r="BH46" s="32" t="str">
        <v/>
      </c>
      <c r="BI46" s="32" t="str">
        <v/>
      </c>
      <c r="BJ46" s="32" t="str">
        <v/>
      </c>
      <c r="BK46" s="32" t="str">
        <v/>
      </c>
      <c r="BL46" s="32" t="str">
        <v/>
      </c>
      <c r="BM46" s="32" t="str">
        <v/>
      </c>
      <c r="BN46" s="32" t="str">
        <v/>
      </c>
      <c r="BO46" s="32" t="str">
        <v/>
      </c>
      <c r="BP46" s="32" t="str">
        <v/>
      </c>
      <c r="BQ46" s="32" t="str">
        <v/>
      </c>
      <c r="BR46" s="32" t="str">
        <v/>
      </c>
      <c r="BS46" s="32" t="str">
        <v/>
      </c>
      <c r="BT46" s="32" t="str">
        <v/>
      </c>
      <c r="BU46" s="32" t="str">
        <v/>
      </c>
      <c r="BV46" s="32" t="str">
        <v/>
      </c>
      <c r="BW46" s="32" t="str">
        <v/>
      </c>
      <c r="BX46" s="32" t="str">
        <v/>
      </c>
      <c r="BY46" s="32" t="str">
        <v/>
      </c>
      <c r="BZ46" s="32" t="str">
        <v/>
      </c>
      <c r="CA46" s="32" t="str">
        <v/>
      </c>
      <c r="CB46" s="32" t="str">
        <v/>
      </c>
      <c r="CC46" s="32" t="str">
        <v/>
      </c>
      <c r="CD46" s="32" t="str">
        <v/>
      </c>
      <c r="CE46" s="32" t="str">
        <v/>
      </c>
      <c r="CF46" s="32" t="str">
        <v/>
      </c>
      <c r="CG46" s="32" t="str">
        <v/>
      </c>
      <c r="CH46" s="32" t="str">
        <v/>
      </c>
      <c r="CI46" s="32" t="str">
        <v/>
      </c>
      <c r="CJ46" s="32" t="str">
        <v/>
      </c>
      <c r="CK46" s="32" t="str">
        <v/>
      </c>
      <c r="CL46" s="32" t="str">
        <v/>
      </c>
      <c r="CM46" s="32" t="str">
        <v/>
      </c>
      <c r="CN46" s="32" t="str">
        <v/>
      </c>
    </row>
    <row r="47" spans="1:92" x14ac:dyDescent="0.3">
      <c r="A47" s="27">
        <v>0</v>
      </c>
      <c r="B47" s="27">
        <v>0</v>
      </c>
      <c r="C47" s="42">
        <f>IF($A47="", "", _xlfn.IFNA(VLOOKUP($A47, PlayersData!$B$1:$K$51, 4,0), ""))</f>
        <v>0</v>
      </c>
      <c r="D47" s="27">
        <f>IF($A47="", "", _xlfn.IFNA(VLOOKUP($A47, PlayersData!$B$1:$K$51, 3,0), ""))</f>
        <v>0</v>
      </c>
      <c r="E47" s="27" t="str">
        <f>IF(OR(A47="", A47= 0), "", IF(ISERROR(VLOOKUP(A47, PlayersData!B:B, 1, FALSE)), "Left", "Active"))</f>
        <v/>
      </c>
      <c r="F47" s="28">
        <f t="shared" si="0"/>
        <v>0</v>
      </c>
      <c r="G47" s="29" cm="1">
        <f t="array" ref="G47">SUMPRODUCT(--(ISNUMBER(_xlfn._xlws.FILTER(J47:AX47, MOD(COLUMN(J47:AX47)-COLUMN(J47), 2)=0))), --(_xlfn._xlws.FILTER(J47:AX47, MOD(COLUMN(J47:AX47)-COLUMN(J47), 2)=0) &gt; 0))</f>
        <v>0</v>
      </c>
      <c r="H47" s="30">
        <f t="shared" si="1"/>
        <v>0</v>
      </c>
      <c r="I47" s="31" t="str">
        <v/>
      </c>
      <c r="J47" s="32" t="str">
        <v/>
      </c>
      <c r="K47" s="32" t="str">
        <v/>
      </c>
      <c r="L47" s="32" t="str">
        <v/>
      </c>
      <c r="M47" s="32" t="str">
        <v/>
      </c>
      <c r="N47" s="32" t="str">
        <v/>
      </c>
      <c r="O47" s="32" t="str">
        <v/>
      </c>
      <c r="P47" s="32" t="str">
        <v/>
      </c>
      <c r="Q47" s="32" t="str">
        <v/>
      </c>
      <c r="R47" s="32" t="str">
        <v/>
      </c>
      <c r="S47" s="32" t="str">
        <v/>
      </c>
      <c r="T47" s="32" t="str">
        <v/>
      </c>
      <c r="U47" s="32" t="str">
        <v/>
      </c>
      <c r="V47" s="32" t="str">
        <v/>
      </c>
      <c r="W47" s="32" t="str">
        <v/>
      </c>
      <c r="X47" s="32" t="str">
        <v/>
      </c>
      <c r="Y47" s="32" t="str">
        <v/>
      </c>
      <c r="Z47" s="32" t="str">
        <v/>
      </c>
      <c r="AA47" s="32" t="str">
        <v/>
      </c>
      <c r="AB47" s="32" t="str">
        <v/>
      </c>
      <c r="AC47" s="32" t="str">
        <v/>
      </c>
      <c r="AD47" s="32" t="str">
        <v/>
      </c>
      <c r="AE47" s="32" t="str">
        <v/>
      </c>
      <c r="AF47" s="32" t="str">
        <v/>
      </c>
      <c r="AG47" s="32" t="str">
        <v/>
      </c>
      <c r="AH47" s="32" t="str">
        <v/>
      </c>
      <c r="AI47" s="32" t="str">
        <v/>
      </c>
      <c r="AJ47" s="32" t="str">
        <v/>
      </c>
      <c r="AK47" s="32" t="str">
        <v/>
      </c>
      <c r="AL47" s="32" t="str">
        <v/>
      </c>
      <c r="AM47" s="32" t="str">
        <v/>
      </c>
      <c r="AN47" s="32" t="str">
        <v/>
      </c>
      <c r="AO47" s="32" t="str">
        <v/>
      </c>
      <c r="AP47" s="32" t="str">
        <v/>
      </c>
      <c r="AQ47" s="32" t="str">
        <v/>
      </c>
      <c r="AR47" s="32" t="str">
        <v/>
      </c>
      <c r="AS47" s="32" t="str">
        <v/>
      </c>
      <c r="AT47" s="32" t="str">
        <v/>
      </c>
      <c r="AU47" s="32" t="str">
        <v/>
      </c>
      <c r="AV47" s="32" t="str">
        <v/>
      </c>
      <c r="AW47" s="32" t="str">
        <v/>
      </c>
      <c r="AX47" s="32" t="str">
        <v/>
      </c>
      <c r="AY47" s="32" t="str">
        <v/>
      </c>
      <c r="AZ47" s="32" t="str">
        <v/>
      </c>
      <c r="BA47" s="32" t="str">
        <v/>
      </c>
      <c r="BB47" s="32" t="str">
        <v/>
      </c>
      <c r="BC47" s="32" t="str">
        <v/>
      </c>
      <c r="BD47" s="32" t="str">
        <v/>
      </c>
      <c r="BE47" s="32" t="str">
        <v/>
      </c>
      <c r="BF47" s="32" t="str">
        <v/>
      </c>
      <c r="BG47" s="32" t="str">
        <v/>
      </c>
      <c r="BH47" s="32" t="str">
        <v/>
      </c>
      <c r="BI47" s="32" t="str">
        <v/>
      </c>
      <c r="BJ47" s="32" t="str">
        <v/>
      </c>
      <c r="BK47" s="32" t="str">
        <v/>
      </c>
      <c r="BL47" s="32" t="str">
        <v/>
      </c>
      <c r="BM47" s="32" t="str">
        <v/>
      </c>
      <c r="BN47" s="32" t="str">
        <v/>
      </c>
      <c r="BO47" s="32" t="str">
        <v/>
      </c>
      <c r="BP47" s="32" t="str">
        <v/>
      </c>
      <c r="BQ47" s="32" t="str">
        <v/>
      </c>
      <c r="BR47" s="32" t="str">
        <v/>
      </c>
      <c r="BS47" s="32" t="str">
        <v/>
      </c>
      <c r="BT47" s="32" t="str">
        <v/>
      </c>
      <c r="BU47" s="32" t="str">
        <v/>
      </c>
      <c r="BV47" s="32" t="str">
        <v/>
      </c>
      <c r="BW47" s="32" t="str">
        <v/>
      </c>
      <c r="BX47" s="32" t="str">
        <v/>
      </c>
      <c r="BY47" s="32" t="str">
        <v/>
      </c>
      <c r="BZ47" s="32" t="str">
        <v/>
      </c>
      <c r="CA47" s="32" t="str">
        <v/>
      </c>
      <c r="CB47" s="32" t="str">
        <v/>
      </c>
      <c r="CC47" s="32" t="str">
        <v/>
      </c>
      <c r="CD47" s="32" t="str">
        <v/>
      </c>
      <c r="CE47" s="32" t="str">
        <v/>
      </c>
      <c r="CF47" s="32" t="str">
        <v/>
      </c>
      <c r="CG47" s="32" t="str">
        <v/>
      </c>
      <c r="CH47" s="32" t="str">
        <v/>
      </c>
      <c r="CI47" s="32" t="str">
        <v/>
      </c>
      <c r="CJ47" s="32" t="str">
        <v/>
      </c>
      <c r="CK47" s="32" t="str">
        <v/>
      </c>
      <c r="CL47" s="32" t="str">
        <v/>
      </c>
      <c r="CM47" s="32" t="str">
        <v/>
      </c>
      <c r="CN47" s="32" t="str">
        <v/>
      </c>
    </row>
    <row r="48" spans="1:92" x14ac:dyDescent="0.3">
      <c r="A48" s="27">
        <v>0</v>
      </c>
      <c r="B48" s="27">
        <v>0</v>
      </c>
      <c r="C48" s="42">
        <f>IF($A48="", "", _xlfn.IFNA(VLOOKUP($A48, PlayersData!$B$1:$K$51, 4,0), ""))</f>
        <v>0</v>
      </c>
      <c r="D48" s="27">
        <f>IF($A48="", "", _xlfn.IFNA(VLOOKUP($A48, PlayersData!$B$1:$K$51, 3,0), ""))</f>
        <v>0</v>
      </c>
      <c r="E48" s="27" t="str">
        <f>IF(OR(A48="", A48= 0), "", IF(ISERROR(VLOOKUP(A48, PlayersData!B:B, 1, FALSE)), "Left", "Active"))</f>
        <v/>
      </c>
      <c r="F48" s="28">
        <f t="shared" si="0"/>
        <v>0</v>
      </c>
      <c r="G48" s="29" cm="1">
        <f t="array" ref="G48">SUMPRODUCT(--(ISNUMBER(_xlfn._xlws.FILTER(J48:AX48, MOD(COLUMN(J48:AX48)-COLUMN(J48), 2)=0))), --(_xlfn._xlws.FILTER(J48:AX48, MOD(COLUMN(J48:AX48)-COLUMN(J48), 2)=0) &gt; 0))</f>
        <v>0</v>
      </c>
      <c r="H48" s="30">
        <f t="shared" si="1"/>
        <v>0</v>
      </c>
      <c r="I48" s="31" t="str">
        <v/>
      </c>
      <c r="J48" s="32" t="str">
        <v/>
      </c>
      <c r="K48" s="32" t="str">
        <v/>
      </c>
      <c r="L48" s="32" t="str">
        <v/>
      </c>
      <c r="M48" s="32" t="str">
        <v/>
      </c>
      <c r="N48" s="32" t="str">
        <v/>
      </c>
      <c r="O48" s="32" t="str">
        <v/>
      </c>
      <c r="P48" s="32" t="str">
        <v/>
      </c>
      <c r="Q48" s="32" t="str">
        <v/>
      </c>
      <c r="R48" s="32" t="str">
        <v/>
      </c>
      <c r="S48" s="32" t="str">
        <v/>
      </c>
      <c r="T48" s="32" t="str">
        <v/>
      </c>
      <c r="U48" s="32" t="str">
        <v/>
      </c>
      <c r="V48" s="32" t="str">
        <v/>
      </c>
      <c r="W48" s="32" t="str">
        <v/>
      </c>
      <c r="X48" s="32" t="str">
        <v/>
      </c>
      <c r="Y48" s="32" t="str">
        <v/>
      </c>
      <c r="Z48" s="32" t="str">
        <v/>
      </c>
      <c r="AA48" s="32" t="str">
        <v/>
      </c>
      <c r="AB48" s="32" t="str">
        <v/>
      </c>
      <c r="AC48" s="32" t="str">
        <v/>
      </c>
      <c r="AD48" s="32" t="str">
        <v/>
      </c>
      <c r="AE48" s="32" t="str">
        <v/>
      </c>
      <c r="AF48" s="32" t="str">
        <v/>
      </c>
      <c r="AG48" s="32" t="str">
        <v/>
      </c>
      <c r="AH48" s="32" t="str">
        <v/>
      </c>
      <c r="AI48" s="32" t="str">
        <v/>
      </c>
      <c r="AJ48" s="32" t="str">
        <v/>
      </c>
      <c r="AK48" s="32" t="str">
        <v/>
      </c>
      <c r="AL48" s="32" t="str">
        <v/>
      </c>
      <c r="AM48" s="32" t="str">
        <v/>
      </c>
      <c r="AN48" s="32" t="str">
        <v/>
      </c>
      <c r="AO48" s="32" t="str">
        <v/>
      </c>
      <c r="AP48" s="32" t="str">
        <v/>
      </c>
      <c r="AQ48" s="32" t="str">
        <v/>
      </c>
      <c r="AR48" s="32" t="str">
        <v/>
      </c>
      <c r="AS48" s="32" t="str">
        <v/>
      </c>
      <c r="AT48" s="32" t="str">
        <v/>
      </c>
      <c r="AU48" s="32" t="str">
        <v/>
      </c>
      <c r="AV48" s="32" t="str">
        <v/>
      </c>
      <c r="AW48" s="32" t="str">
        <v/>
      </c>
      <c r="AX48" s="32" t="str">
        <v/>
      </c>
      <c r="AY48" s="32" t="str">
        <v/>
      </c>
      <c r="AZ48" s="32" t="str">
        <v/>
      </c>
      <c r="BA48" s="32" t="str">
        <v/>
      </c>
      <c r="BB48" s="32" t="str">
        <v/>
      </c>
      <c r="BC48" s="32" t="str">
        <v/>
      </c>
      <c r="BD48" s="32" t="str">
        <v/>
      </c>
      <c r="BE48" s="32" t="str">
        <v/>
      </c>
      <c r="BF48" s="32" t="str">
        <v/>
      </c>
      <c r="BG48" s="32" t="str">
        <v/>
      </c>
      <c r="BH48" s="32" t="str">
        <v/>
      </c>
      <c r="BI48" s="32" t="str">
        <v/>
      </c>
      <c r="BJ48" s="32" t="str">
        <v/>
      </c>
      <c r="BK48" s="32" t="str">
        <v/>
      </c>
      <c r="BL48" s="32" t="str">
        <v/>
      </c>
      <c r="BM48" s="32" t="str">
        <v/>
      </c>
      <c r="BN48" s="32" t="str">
        <v/>
      </c>
      <c r="BO48" s="32" t="str">
        <v/>
      </c>
      <c r="BP48" s="32" t="str">
        <v/>
      </c>
      <c r="BQ48" s="32" t="str">
        <v/>
      </c>
      <c r="BR48" s="32" t="str">
        <v/>
      </c>
      <c r="BS48" s="32" t="str">
        <v/>
      </c>
      <c r="BT48" s="32" t="str">
        <v/>
      </c>
      <c r="BU48" s="32" t="str">
        <v/>
      </c>
      <c r="BV48" s="32" t="str">
        <v/>
      </c>
      <c r="BW48" s="32" t="str">
        <v/>
      </c>
      <c r="BX48" s="32" t="str">
        <v/>
      </c>
      <c r="BY48" s="32" t="str">
        <v/>
      </c>
      <c r="BZ48" s="32" t="str">
        <v/>
      </c>
      <c r="CA48" s="32" t="str">
        <v/>
      </c>
      <c r="CB48" s="32" t="str">
        <v/>
      </c>
      <c r="CC48" s="32" t="str">
        <v/>
      </c>
      <c r="CD48" s="32" t="str">
        <v/>
      </c>
      <c r="CE48" s="32" t="str">
        <v/>
      </c>
      <c r="CF48" s="32" t="str">
        <v/>
      </c>
      <c r="CG48" s="32" t="str">
        <v/>
      </c>
      <c r="CH48" s="32" t="str">
        <v/>
      </c>
      <c r="CI48" s="32" t="str">
        <v/>
      </c>
      <c r="CJ48" s="32" t="str">
        <v/>
      </c>
      <c r="CK48" s="32" t="str">
        <v/>
      </c>
      <c r="CL48" s="32" t="str">
        <v/>
      </c>
      <c r="CM48" s="32" t="str">
        <v/>
      </c>
      <c r="CN48" s="32" t="str">
        <v/>
      </c>
    </row>
    <row r="49" spans="1:92" x14ac:dyDescent="0.3">
      <c r="A49" s="27">
        <v>0</v>
      </c>
      <c r="B49" s="27">
        <v>0</v>
      </c>
      <c r="C49" s="42">
        <f>IF($A49="", "", _xlfn.IFNA(VLOOKUP($A49, PlayersData!$B$1:$K$51, 4,0), ""))</f>
        <v>0</v>
      </c>
      <c r="D49" s="27">
        <f>IF($A49="", "", _xlfn.IFNA(VLOOKUP($A49, PlayersData!$B$1:$K$51, 3,0), ""))</f>
        <v>0</v>
      </c>
      <c r="E49" s="27" t="str">
        <f>IF(OR(A49="", A49= 0), "", IF(ISERROR(VLOOKUP(A49, PlayersData!B:B, 1, FALSE)), "Left", "Active"))</f>
        <v/>
      </c>
      <c r="F49" s="28">
        <f t="shared" si="0"/>
        <v>0</v>
      </c>
      <c r="G49" s="29" cm="1">
        <f t="array" ref="G49">SUMPRODUCT(--(ISNUMBER(_xlfn._xlws.FILTER(J49:AX49, MOD(COLUMN(J49:AX49)-COLUMN(J49), 2)=0))), --(_xlfn._xlws.FILTER(J49:AX49, MOD(COLUMN(J49:AX49)-COLUMN(J49), 2)=0) &gt; 0))</f>
        <v>0</v>
      </c>
      <c r="H49" s="30">
        <f t="shared" si="1"/>
        <v>0</v>
      </c>
      <c r="I49" s="31" t="str">
        <v/>
      </c>
      <c r="J49" s="32" t="str">
        <v/>
      </c>
      <c r="K49" s="32" t="str">
        <v/>
      </c>
      <c r="L49" s="32" t="str">
        <v/>
      </c>
      <c r="M49" s="32" t="str">
        <v/>
      </c>
      <c r="N49" s="32" t="str">
        <v/>
      </c>
      <c r="O49" s="32" t="str">
        <v/>
      </c>
      <c r="P49" s="32" t="str">
        <v/>
      </c>
      <c r="Q49" s="32" t="str">
        <v/>
      </c>
      <c r="R49" s="32" t="str">
        <v/>
      </c>
      <c r="S49" s="32" t="str">
        <v/>
      </c>
      <c r="T49" s="32" t="str">
        <v/>
      </c>
      <c r="U49" s="32" t="str">
        <v/>
      </c>
      <c r="V49" s="32" t="str">
        <v/>
      </c>
      <c r="W49" s="32" t="str">
        <v/>
      </c>
      <c r="X49" s="32" t="str">
        <v/>
      </c>
      <c r="Y49" s="32" t="str">
        <v/>
      </c>
      <c r="Z49" s="32" t="str">
        <v/>
      </c>
      <c r="AA49" s="32" t="str">
        <v/>
      </c>
      <c r="AB49" s="32" t="str">
        <v/>
      </c>
      <c r="AC49" s="32" t="str">
        <v/>
      </c>
      <c r="AD49" s="32" t="str">
        <v/>
      </c>
      <c r="AE49" s="32" t="str">
        <v/>
      </c>
      <c r="AF49" s="32" t="str">
        <v/>
      </c>
      <c r="AG49" s="32" t="str">
        <v/>
      </c>
      <c r="AH49" s="32" t="str">
        <v/>
      </c>
      <c r="AI49" s="32" t="str">
        <v/>
      </c>
      <c r="AJ49" s="32" t="str">
        <v/>
      </c>
      <c r="AK49" s="32" t="str">
        <v/>
      </c>
      <c r="AL49" s="32" t="str">
        <v/>
      </c>
      <c r="AM49" s="32" t="str">
        <v/>
      </c>
      <c r="AN49" s="32" t="str">
        <v/>
      </c>
      <c r="AO49" s="32" t="str">
        <v/>
      </c>
      <c r="AP49" s="32" t="str">
        <v/>
      </c>
      <c r="AQ49" s="32" t="str">
        <v/>
      </c>
      <c r="AR49" s="32" t="str">
        <v/>
      </c>
      <c r="AS49" s="32" t="str">
        <v/>
      </c>
      <c r="AT49" s="32" t="str">
        <v/>
      </c>
      <c r="AU49" s="32" t="str">
        <v/>
      </c>
      <c r="AV49" s="32" t="str">
        <v/>
      </c>
      <c r="AW49" s="32" t="str">
        <v/>
      </c>
      <c r="AX49" s="32" t="str">
        <v/>
      </c>
      <c r="AY49" s="32" t="str">
        <v/>
      </c>
      <c r="AZ49" s="32" t="str">
        <v/>
      </c>
      <c r="BA49" s="32" t="str">
        <v/>
      </c>
      <c r="BB49" s="32" t="str">
        <v/>
      </c>
      <c r="BC49" s="32" t="str">
        <v/>
      </c>
      <c r="BD49" s="32" t="str">
        <v/>
      </c>
      <c r="BE49" s="32" t="str">
        <v/>
      </c>
      <c r="BF49" s="32" t="str">
        <v/>
      </c>
      <c r="BG49" s="32" t="str">
        <v/>
      </c>
      <c r="BH49" s="32" t="str">
        <v/>
      </c>
      <c r="BI49" s="32" t="str">
        <v/>
      </c>
      <c r="BJ49" s="32" t="str">
        <v/>
      </c>
      <c r="BK49" s="32" t="str">
        <v/>
      </c>
      <c r="BL49" s="32" t="str">
        <v/>
      </c>
      <c r="BM49" s="32" t="str">
        <v/>
      </c>
      <c r="BN49" s="32" t="str">
        <v/>
      </c>
      <c r="BO49" s="32" t="str">
        <v/>
      </c>
      <c r="BP49" s="32" t="str">
        <v/>
      </c>
      <c r="BQ49" s="32" t="str">
        <v/>
      </c>
      <c r="BR49" s="32" t="str">
        <v/>
      </c>
      <c r="BS49" s="32" t="str">
        <v/>
      </c>
      <c r="BT49" s="32" t="str">
        <v/>
      </c>
      <c r="BU49" s="32" t="str">
        <v/>
      </c>
      <c r="BV49" s="32" t="str">
        <v/>
      </c>
      <c r="BW49" s="32" t="str">
        <v/>
      </c>
      <c r="BX49" s="32" t="str">
        <v/>
      </c>
      <c r="BY49" s="32" t="str">
        <v/>
      </c>
      <c r="BZ49" s="32" t="str">
        <v/>
      </c>
      <c r="CA49" s="32" t="str">
        <v/>
      </c>
      <c r="CB49" s="32" t="str">
        <v/>
      </c>
      <c r="CC49" s="32" t="str">
        <v/>
      </c>
      <c r="CD49" s="32" t="str">
        <v/>
      </c>
      <c r="CE49" s="32" t="str">
        <v/>
      </c>
      <c r="CF49" s="32" t="str">
        <v/>
      </c>
      <c r="CG49" s="32" t="str">
        <v/>
      </c>
      <c r="CH49" s="32" t="str">
        <v/>
      </c>
      <c r="CI49" s="32" t="str">
        <v/>
      </c>
      <c r="CJ49" s="32" t="str">
        <v/>
      </c>
      <c r="CK49" s="32" t="str">
        <v/>
      </c>
      <c r="CL49" s="32" t="str">
        <v/>
      </c>
      <c r="CM49" s="32" t="str">
        <v/>
      </c>
      <c r="CN49" s="32" t="str">
        <v/>
      </c>
    </row>
    <row r="50" spans="1:92" x14ac:dyDescent="0.3">
      <c r="A50" s="27">
        <v>0</v>
      </c>
      <c r="B50" s="27">
        <v>0</v>
      </c>
      <c r="C50" s="42">
        <f>IF($A50="", "", _xlfn.IFNA(VLOOKUP($A50, PlayersData!$B$1:$K$51, 4,0), ""))</f>
        <v>0</v>
      </c>
      <c r="D50" s="27">
        <f>IF($A50="", "", _xlfn.IFNA(VLOOKUP($A50, PlayersData!$B$1:$K$51, 3,0), ""))</f>
        <v>0</v>
      </c>
      <c r="E50" s="27" t="str">
        <f>IF(OR(A50="", A50= 0), "", IF(ISERROR(VLOOKUP(A50, PlayersData!B:B, 1, FALSE)), "Left", "Active"))</f>
        <v/>
      </c>
      <c r="F50" s="28">
        <f t="shared" si="0"/>
        <v>0</v>
      </c>
      <c r="G50" s="29" cm="1">
        <f t="array" ref="G50">SUMPRODUCT(--(ISNUMBER(_xlfn._xlws.FILTER(J50:AX50, MOD(COLUMN(J50:AX50)-COLUMN(J50), 2)=0))), --(_xlfn._xlws.FILTER(J50:AX50, MOD(COLUMN(J50:AX50)-COLUMN(J50), 2)=0) &gt; 0))</f>
        <v>0</v>
      </c>
      <c r="H50" s="30">
        <f t="shared" si="1"/>
        <v>0</v>
      </c>
      <c r="I50" s="31" t="str">
        <v/>
      </c>
      <c r="J50" s="32" t="str">
        <v/>
      </c>
      <c r="K50" s="32" t="str">
        <v/>
      </c>
      <c r="L50" s="32" t="str">
        <v/>
      </c>
      <c r="M50" s="32" t="str">
        <v/>
      </c>
      <c r="N50" s="32" t="str">
        <v/>
      </c>
      <c r="O50" s="32" t="str">
        <v/>
      </c>
      <c r="P50" s="32" t="str">
        <v/>
      </c>
      <c r="Q50" s="32" t="str">
        <v/>
      </c>
      <c r="R50" s="32" t="str">
        <v/>
      </c>
      <c r="S50" s="32" t="str">
        <v/>
      </c>
      <c r="T50" s="32" t="str">
        <v/>
      </c>
      <c r="U50" s="32" t="str">
        <v/>
      </c>
      <c r="V50" s="32" t="str">
        <v/>
      </c>
      <c r="W50" s="32" t="str">
        <v/>
      </c>
      <c r="X50" s="32" t="str">
        <v/>
      </c>
      <c r="Y50" s="32" t="str">
        <v/>
      </c>
      <c r="Z50" s="32" t="str">
        <v/>
      </c>
      <c r="AA50" s="32" t="str">
        <v/>
      </c>
      <c r="AB50" s="32" t="str">
        <v/>
      </c>
      <c r="AC50" s="32" t="str">
        <v/>
      </c>
      <c r="AD50" s="32" t="str">
        <v/>
      </c>
      <c r="AE50" s="32" t="str">
        <v/>
      </c>
      <c r="AF50" s="32" t="str">
        <v/>
      </c>
      <c r="AG50" s="32" t="str">
        <v/>
      </c>
      <c r="AH50" s="32" t="str">
        <v/>
      </c>
      <c r="AI50" s="32" t="str">
        <v/>
      </c>
      <c r="AJ50" s="32" t="str">
        <v/>
      </c>
      <c r="AK50" s="32" t="str">
        <v/>
      </c>
      <c r="AL50" s="32" t="str">
        <v/>
      </c>
      <c r="AM50" s="32" t="str">
        <v/>
      </c>
      <c r="AN50" s="32" t="str">
        <v/>
      </c>
      <c r="AO50" s="32" t="str">
        <v/>
      </c>
      <c r="AP50" s="32" t="str">
        <v/>
      </c>
      <c r="AQ50" s="32" t="str">
        <v/>
      </c>
      <c r="AR50" s="32" t="str">
        <v/>
      </c>
      <c r="AS50" s="32" t="str">
        <v/>
      </c>
      <c r="AT50" s="32" t="str">
        <v/>
      </c>
      <c r="AU50" s="32" t="str">
        <v/>
      </c>
      <c r="AV50" s="32" t="str">
        <v/>
      </c>
      <c r="AW50" s="32" t="str">
        <v/>
      </c>
      <c r="AX50" s="32" t="str">
        <v/>
      </c>
      <c r="AY50" s="32" t="str">
        <v/>
      </c>
      <c r="AZ50" s="32" t="str">
        <v/>
      </c>
      <c r="BA50" s="32" t="str">
        <v/>
      </c>
      <c r="BB50" s="32" t="str">
        <v/>
      </c>
      <c r="BC50" s="32" t="str">
        <v/>
      </c>
      <c r="BD50" s="32" t="str">
        <v/>
      </c>
      <c r="BE50" s="32" t="str">
        <v/>
      </c>
      <c r="BF50" s="32" t="str">
        <v/>
      </c>
      <c r="BG50" s="32" t="str">
        <v/>
      </c>
      <c r="BH50" s="32" t="str">
        <v/>
      </c>
      <c r="BI50" s="32" t="str">
        <v/>
      </c>
      <c r="BJ50" s="32" t="str">
        <v/>
      </c>
      <c r="BK50" s="32" t="str">
        <v/>
      </c>
      <c r="BL50" s="32" t="str">
        <v/>
      </c>
      <c r="BM50" s="32" t="str">
        <v/>
      </c>
      <c r="BN50" s="32" t="str">
        <v/>
      </c>
      <c r="BO50" s="32" t="str">
        <v/>
      </c>
      <c r="BP50" s="32" t="str">
        <v/>
      </c>
      <c r="BQ50" s="32" t="str">
        <v/>
      </c>
      <c r="BR50" s="32" t="str">
        <v/>
      </c>
      <c r="BS50" s="32" t="str">
        <v/>
      </c>
      <c r="BT50" s="32" t="str">
        <v/>
      </c>
      <c r="BU50" s="32" t="str">
        <v/>
      </c>
      <c r="BV50" s="32" t="str">
        <v/>
      </c>
      <c r="BW50" s="32" t="str">
        <v/>
      </c>
      <c r="BX50" s="32" t="str">
        <v/>
      </c>
      <c r="BY50" s="32" t="str">
        <v/>
      </c>
      <c r="BZ50" s="32" t="str">
        <v/>
      </c>
      <c r="CA50" s="32" t="str">
        <v/>
      </c>
      <c r="CB50" s="32" t="str">
        <v/>
      </c>
      <c r="CC50" s="32" t="str">
        <v/>
      </c>
      <c r="CD50" s="32" t="str">
        <v/>
      </c>
      <c r="CE50" s="32" t="str">
        <v/>
      </c>
      <c r="CF50" s="32" t="str">
        <v/>
      </c>
      <c r="CG50" s="32" t="str">
        <v/>
      </c>
      <c r="CH50" s="32" t="str">
        <v/>
      </c>
      <c r="CI50" s="32" t="str">
        <v/>
      </c>
      <c r="CJ50" s="32" t="str">
        <v/>
      </c>
      <c r="CK50" s="32" t="str">
        <v/>
      </c>
      <c r="CL50" s="32" t="str">
        <v/>
      </c>
      <c r="CM50" s="32" t="str">
        <v/>
      </c>
      <c r="CN50" s="32" t="str">
        <v/>
      </c>
    </row>
    <row r="51" spans="1:92" x14ac:dyDescent="0.3">
      <c r="A51" s="27">
        <v>0</v>
      </c>
      <c r="B51" s="27">
        <v>0</v>
      </c>
      <c r="C51" s="42">
        <f>IF($A51="", "", _xlfn.IFNA(VLOOKUP($A51, PlayersData!$B$1:$K$51, 4,0), ""))</f>
        <v>0</v>
      </c>
      <c r="D51" s="27">
        <f>IF($A51="", "", _xlfn.IFNA(VLOOKUP($A51, PlayersData!$B$1:$K$51, 3,0), ""))</f>
        <v>0</v>
      </c>
      <c r="E51" s="27" t="str">
        <f>IF(OR(A51="", A51= 0), "", IF(ISERROR(VLOOKUP(A51, PlayersData!B:B, 1, FALSE)), "Left", "Active"))</f>
        <v/>
      </c>
      <c r="F51" s="28">
        <f t="shared" si="0"/>
        <v>0</v>
      </c>
      <c r="G51" s="29" cm="1">
        <f t="array" ref="G51">SUMPRODUCT(--(ISNUMBER(_xlfn._xlws.FILTER(J51:AX51, MOD(COLUMN(J51:AX51)-COLUMN(J51), 2)=0))), --(_xlfn._xlws.FILTER(J51:AX51, MOD(COLUMN(J51:AX51)-COLUMN(J51), 2)=0) &gt; 0))</f>
        <v>0</v>
      </c>
      <c r="H51" s="30">
        <f t="shared" si="1"/>
        <v>0</v>
      </c>
      <c r="I51" s="31" t="str">
        <v/>
      </c>
      <c r="J51" s="32" t="str">
        <v/>
      </c>
      <c r="K51" s="32" t="str">
        <v/>
      </c>
      <c r="L51" s="32" t="str">
        <v/>
      </c>
      <c r="M51" s="32" t="str">
        <v/>
      </c>
      <c r="N51" s="32" t="str">
        <v/>
      </c>
      <c r="O51" s="32" t="str">
        <v/>
      </c>
      <c r="P51" s="32" t="str">
        <v/>
      </c>
      <c r="Q51" s="32" t="str">
        <v/>
      </c>
      <c r="R51" s="32" t="str">
        <v/>
      </c>
      <c r="S51" s="32" t="str">
        <v/>
      </c>
      <c r="T51" s="32" t="str">
        <v/>
      </c>
      <c r="U51" s="32" t="str">
        <v/>
      </c>
      <c r="V51" s="32" t="str">
        <v/>
      </c>
      <c r="W51" s="32" t="str">
        <v/>
      </c>
      <c r="X51" s="32" t="str">
        <v/>
      </c>
      <c r="Y51" s="32" t="str">
        <v/>
      </c>
      <c r="Z51" s="32" t="str">
        <v/>
      </c>
      <c r="AA51" s="32" t="str">
        <v/>
      </c>
      <c r="AB51" s="32" t="str">
        <v/>
      </c>
      <c r="AC51" s="32" t="str">
        <v/>
      </c>
      <c r="AD51" s="32" t="str">
        <v/>
      </c>
      <c r="AE51" s="32" t="str">
        <v/>
      </c>
      <c r="AF51" s="32" t="str">
        <v/>
      </c>
      <c r="AG51" s="32" t="str">
        <v/>
      </c>
      <c r="AH51" s="32" t="str">
        <v/>
      </c>
      <c r="AI51" s="32" t="str">
        <v/>
      </c>
      <c r="AJ51" s="32" t="str">
        <v/>
      </c>
      <c r="AK51" s="32" t="str">
        <v/>
      </c>
      <c r="AL51" s="32" t="str">
        <v/>
      </c>
      <c r="AM51" s="32" t="str">
        <v/>
      </c>
      <c r="AN51" s="32" t="str">
        <v/>
      </c>
      <c r="AO51" s="32" t="str">
        <v/>
      </c>
      <c r="AP51" s="32" t="str">
        <v/>
      </c>
      <c r="AQ51" s="32" t="str">
        <v/>
      </c>
      <c r="AR51" s="32" t="str">
        <v/>
      </c>
      <c r="AS51" s="32" t="str">
        <v/>
      </c>
      <c r="AT51" s="32" t="str">
        <v/>
      </c>
      <c r="AU51" s="32" t="str">
        <v/>
      </c>
      <c r="AV51" s="32" t="str">
        <v/>
      </c>
      <c r="AW51" s="32" t="str">
        <v/>
      </c>
      <c r="AX51" s="32" t="str">
        <v/>
      </c>
      <c r="AY51" s="32" t="str">
        <v/>
      </c>
      <c r="AZ51" s="32" t="str">
        <v/>
      </c>
      <c r="BA51" s="32" t="str">
        <v/>
      </c>
      <c r="BB51" s="32" t="str">
        <v/>
      </c>
      <c r="BC51" s="32" t="str">
        <v/>
      </c>
      <c r="BD51" s="32" t="str">
        <v/>
      </c>
      <c r="BE51" s="32" t="str">
        <v/>
      </c>
      <c r="BF51" s="32" t="str">
        <v/>
      </c>
      <c r="BG51" s="32" t="str">
        <v/>
      </c>
      <c r="BH51" s="32" t="str">
        <v/>
      </c>
      <c r="BI51" s="32" t="str">
        <v/>
      </c>
      <c r="BJ51" s="32" t="str">
        <v/>
      </c>
      <c r="BK51" s="32" t="str">
        <v/>
      </c>
      <c r="BL51" s="32" t="str">
        <v/>
      </c>
      <c r="BM51" s="32" t="str">
        <v/>
      </c>
      <c r="BN51" s="32" t="str">
        <v/>
      </c>
      <c r="BO51" s="32" t="str">
        <v/>
      </c>
      <c r="BP51" s="32" t="str">
        <v/>
      </c>
      <c r="BQ51" s="32" t="str">
        <v/>
      </c>
      <c r="BR51" s="32" t="str">
        <v/>
      </c>
      <c r="BS51" s="32" t="str">
        <v/>
      </c>
      <c r="BT51" s="32" t="str">
        <v/>
      </c>
      <c r="BU51" s="32" t="str">
        <v/>
      </c>
      <c r="BV51" s="32" t="str">
        <v/>
      </c>
      <c r="BW51" s="32" t="str">
        <v/>
      </c>
      <c r="BX51" s="32" t="str">
        <v/>
      </c>
      <c r="BY51" s="32" t="str">
        <v/>
      </c>
      <c r="BZ51" s="32" t="str">
        <v/>
      </c>
      <c r="CA51" s="32" t="str">
        <v/>
      </c>
      <c r="CB51" s="32" t="str">
        <v/>
      </c>
      <c r="CC51" s="32" t="str">
        <v/>
      </c>
      <c r="CD51" s="32" t="str">
        <v/>
      </c>
      <c r="CE51" s="32" t="str">
        <v/>
      </c>
      <c r="CF51" s="32" t="str">
        <v/>
      </c>
      <c r="CG51" s="32" t="str">
        <v/>
      </c>
      <c r="CH51" s="32" t="str">
        <v/>
      </c>
      <c r="CI51" s="32" t="str">
        <v/>
      </c>
      <c r="CJ51" s="32" t="str">
        <v/>
      </c>
      <c r="CK51" s="32" t="str">
        <v/>
      </c>
      <c r="CL51" s="32" t="str">
        <v/>
      </c>
      <c r="CM51" s="32" t="str">
        <v/>
      </c>
      <c r="CN51" s="32" t="str">
        <v/>
      </c>
    </row>
  </sheetData>
  <conditionalFormatting sqref="E1:E1048576">
    <cfRule type="containsText" dxfId="42" priority="3" operator="containsText" text="Left">
      <formula>NOT(ISERROR(SEARCH("Left",E1)))</formula>
    </cfRule>
  </conditionalFormatting>
  <conditionalFormatting sqref="I2:CN51">
    <cfRule type="cellIs" dxfId="41" priority="2" operator="equal">
      <formula>0</formula>
    </cfRule>
  </conditionalFormatting>
  <conditionalFormatting sqref="F1:H1048576">
    <cfRule type="cellIs" dxfId="40" priority="1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32DA8-58E5-414F-B92F-24994D348EA4}">
  <sheetPr codeName="Sheet5">
    <tabColor rgb="FFFFC47E"/>
  </sheetPr>
  <dimension ref="A1:AE61"/>
  <sheetViews>
    <sheetView showGridLines="0" zoomScale="85" zoomScaleNormal="85" workbookViewId="0">
      <selection activeCell="H23" sqref="H23"/>
    </sheetView>
  </sheetViews>
  <sheetFormatPr defaultRowHeight="14.4" x14ac:dyDescent="0.3"/>
  <cols>
    <col min="1" max="1" width="12.6640625" bestFit="1" customWidth="1"/>
    <col min="2" max="2" width="24" bestFit="1" customWidth="1"/>
    <col min="3" max="3" width="11.21875" bestFit="1" customWidth="1"/>
    <col min="4" max="4" width="6.77734375" bestFit="1" customWidth="1"/>
    <col min="5" max="5" width="12.21875" style="26" bestFit="1" customWidth="1"/>
    <col min="6" max="9" width="9.44140625" bestFit="1" customWidth="1"/>
    <col min="17" max="17" width="0.6640625" customWidth="1"/>
    <col min="18" max="18" width="1.44140625" customWidth="1"/>
    <col min="19" max="19" width="1" customWidth="1"/>
    <col min="20" max="20" width="12.5546875" bestFit="1" customWidth="1"/>
    <col min="21" max="21" width="24" bestFit="1" customWidth="1"/>
  </cols>
  <sheetData>
    <row r="1" spans="1:31" ht="15.6" x14ac:dyDescent="0.3">
      <c r="A1" s="52" t="str" cm="1">
        <f t="array" ref="A1:B61">[4]Sheet1!$A$1:$B$61</f>
        <v>Player Tag</v>
      </c>
      <c r="B1" s="53" t="str">
        <v>Player Name</v>
      </c>
      <c r="C1" s="54" t="s">
        <v>51</v>
      </c>
      <c r="D1" s="54" t="s">
        <v>52</v>
      </c>
      <c r="E1" s="54" t="s">
        <v>54</v>
      </c>
      <c r="F1" s="53" t="str" cm="1">
        <f t="array" ref="F1:P61">IF([4]Sheet1!$C$1:$M$61="", "", [4]Sheet1!$C$1:$M$61)</f>
        <v>Week: 27</v>
      </c>
      <c r="G1" s="53" t="str">
        <v>Week: 28</v>
      </c>
      <c r="H1" s="53" t="str">
        <v>Week: 29</v>
      </c>
      <c r="I1" s="53" t="str">
        <v/>
      </c>
      <c r="J1" s="53" t="str">
        <v/>
      </c>
      <c r="K1" s="53" t="str">
        <v/>
      </c>
      <c r="L1" s="53" t="str">
        <v/>
      </c>
      <c r="M1" s="53" t="str">
        <v/>
      </c>
      <c r="N1" s="53" t="str">
        <v/>
      </c>
      <c r="O1" s="53" t="str">
        <v/>
      </c>
      <c r="P1" s="53" t="str">
        <v/>
      </c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</row>
    <row r="2" spans="1:31" x14ac:dyDescent="0.3">
      <c r="A2" s="48" t="str">
        <v>#98GLVQRLP</v>
      </c>
      <c r="B2" s="48" t="str">
        <v>#Ironman-3™</v>
      </c>
      <c r="C2" s="49" t="str">
        <f>IF($A2="", "", _xlfn.IFNA(VLOOKUP($A2, PlayersData!$B$1:$K$51, 3,0), ""))</f>
        <v>member</v>
      </c>
      <c r="D2" s="49" t="str">
        <f>IF(OR(A2="",A2= 0), "", IF(ISERROR(VLOOKUP(A2, PlayersData!B:B, 1, FALSE)), "Left", "Active"))</f>
        <v>Active</v>
      </c>
      <c r="E2" s="50">
        <f>SUM(F2:L2)</f>
        <v>7</v>
      </c>
      <c r="F2" s="51">
        <v>1</v>
      </c>
      <c r="G2" s="51">
        <v>6</v>
      </c>
      <c r="H2" s="51" t="str">
        <v/>
      </c>
      <c r="I2" s="51" t="str">
        <v/>
      </c>
      <c r="J2" s="51" t="str">
        <v/>
      </c>
      <c r="K2" s="51" t="str">
        <v/>
      </c>
      <c r="L2" s="51" t="str">
        <v/>
      </c>
      <c r="M2" s="51" t="str">
        <v/>
      </c>
      <c r="N2" s="51" t="str">
        <v/>
      </c>
      <c r="O2" s="51" t="str">
        <v/>
      </c>
      <c r="P2" s="51" t="str">
        <v/>
      </c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</row>
    <row r="3" spans="1:31" x14ac:dyDescent="0.3">
      <c r="A3" s="45" t="str">
        <v>#8Q20CJPRR</v>
      </c>
      <c r="B3" s="45" t="str">
        <v>ALOK</v>
      </c>
      <c r="C3" s="46" t="str">
        <f>IF($A3="", "", _xlfn.IFNA(VLOOKUP($A3, PlayersData!$B$1:$K$51, 3,0), ""))</f>
        <v>elder</v>
      </c>
      <c r="D3" s="46" t="str">
        <f>IF(OR(A3="",A3= 0), "", IF(ISERROR(VLOOKUP(A3, PlayersData!B:B, 1, FALSE)), "Left", "Active"))</f>
        <v>Active</v>
      </c>
      <c r="E3" s="50">
        <f t="shared" ref="E3:E61" si="0">SUM(F3:L3)</f>
        <v>6</v>
      </c>
      <c r="F3" s="44" t="str">
        <v/>
      </c>
      <c r="G3" s="44">
        <v>6</v>
      </c>
      <c r="H3" s="44" t="str">
        <v/>
      </c>
      <c r="I3" s="44" t="str">
        <v/>
      </c>
      <c r="J3" s="44" t="str">
        <v/>
      </c>
      <c r="K3" s="44" t="str">
        <v/>
      </c>
      <c r="L3" s="44" t="str">
        <v/>
      </c>
      <c r="M3" s="44" t="str">
        <v/>
      </c>
      <c r="N3" s="44" t="str">
        <v/>
      </c>
      <c r="O3" s="44" t="str">
        <v/>
      </c>
      <c r="P3" s="44" t="str">
        <v/>
      </c>
      <c r="Q3" s="47"/>
      <c r="R3" s="80">
        <f>COUNTIF(D:D, "Active")</f>
        <v>34</v>
      </c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</row>
    <row r="4" spans="1:31" x14ac:dyDescent="0.3">
      <c r="A4" s="45" t="str">
        <v>#22QCPVUGL</v>
      </c>
      <c r="B4" s="45" t="str">
        <v>ayyoob</v>
      </c>
      <c r="C4" s="46" t="str">
        <f>IF($A4="", "", _xlfn.IFNA(VLOOKUP($A4, PlayersData!$B$1:$K$51, 3,0), ""))</f>
        <v>elder</v>
      </c>
      <c r="D4" s="46" t="str">
        <f>IF(OR(A4="",A4= 0), "", IF(ISERROR(VLOOKUP(A4, PlayersData!B:B, 1, FALSE)), "Left", "Active"))</f>
        <v>Active</v>
      </c>
      <c r="E4" s="50">
        <f t="shared" si="0"/>
        <v>12</v>
      </c>
      <c r="F4" s="44">
        <v>6</v>
      </c>
      <c r="G4" s="44">
        <v>6</v>
      </c>
      <c r="H4" s="44" t="str">
        <v/>
      </c>
      <c r="I4" s="44" t="str">
        <v/>
      </c>
      <c r="J4" s="44" t="str">
        <v/>
      </c>
      <c r="K4" s="44" t="str">
        <v/>
      </c>
      <c r="L4" s="44" t="str">
        <v/>
      </c>
      <c r="M4" s="44" t="str">
        <v/>
      </c>
      <c r="N4" s="44" t="str">
        <v/>
      </c>
      <c r="O4" s="44" t="str">
        <v/>
      </c>
      <c r="P4" s="44" t="str">
        <v/>
      </c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</row>
    <row r="5" spans="1:31" x14ac:dyDescent="0.3">
      <c r="A5" s="45" t="str">
        <v>#9PVP0PURY</v>
      </c>
      <c r="B5" s="45" t="str">
        <v>DADDYPOOL</v>
      </c>
      <c r="C5" s="46" t="str">
        <f>IF($A5="", "", _xlfn.IFNA(VLOOKUP($A5, PlayersData!$B$1:$K$51, 3,0), ""))</f>
        <v>coLeader</v>
      </c>
      <c r="D5" s="46" t="str">
        <f>IF(OR(A5="",A5= 0), "", IF(ISERROR(VLOOKUP(A5, PlayersData!B:B, 1, FALSE)), "Left", "Active"))</f>
        <v>Active</v>
      </c>
      <c r="E5" s="50">
        <f t="shared" si="0"/>
        <v>12</v>
      </c>
      <c r="F5" s="44">
        <v>6</v>
      </c>
      <c r="G5" s="44">
        <v>6</v>
      </c>
      <c r="H5" s="44" t="str">
        <v/>
      </c>
      <c r="I5" s="44" t="str">
        <v/>
      </c>
      <c r="J5" s="44" t="str">
        <v/>
      </c>
      <c r="K5" s="44" t="str">
        <v/>
      </c>
      <c r="L5" s="44" t="str">
        <v/>
      </c>
      <c r="M5" s="44" t="str">
        <v/>
      </c>
      <c r="N5" s="44" t="str">
        <v/>
      </c>
      <c r="O5" s="44" t="str">
        <v/>
      </c>
      <c r="P5" s="44" t="str">
        <v/>
      </c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</row>
    <row r="6" spans="1:31" x14ac:dyDescent="0.3">
      <c r="A6" s="45" t="str">
        <v>#9YVG90CUU</v>
      </c>
      <c r="B6" s="45" t="str">
        <v>Dhrxv</v>
      </c>
      <c r="C6" s="46" t="str">
        <f>IF($A6="", "", _xlfn.IFNA(VLOOKUP($A6, PlayersData!$B$1:$K$51, 3,0), ""))</f>
        <v>elder</v>
      </c>
      <c r="D6" s="46" t="str">
        <f>IF(OR(A6="",A6= 0), "", IF(ISERROR(VLOOKUP(A6, PlayersData!B:B, 1, FALSE)), "Left", "Active"))</f>
        <v>Active</v>
      </c>
      <c r="E6" s="50">
        <f t="shared" si="0"/>
        <v>13</v>
      </c>
      <c r="F6" s="44">
        <v>6</v>
      </c>
      <c r="G6" s="44">
        <v>6</v>
      </c>
      <c r="H6" s="44">
        <v>1</v>
      </c>
      <c r="I6" s="44" t="str">
        <v/>
      </c>
      <c r="J6" s="44" t="str">
        <v/>
      </c>
      <c r="K6" s="44" t="str">
        <v/>
      </c>
      <c r="L6" s="44" t="str">
        <v/>
      </c>
      <c r="M6" s="44" t="str">
        <v/>
      </c>
      <c r="N6" s="44" t="str">
        <v/>
      </c>
      <c r="O6" s="44" t="str">
        <v/>
      </c>
      <c r="P6" s="44" t="str">
        <v/>
      </c>
      <c r="Q6" s="47"/>
      <c r="R6" s="47"/>
      <c r="S6" s="47"/>
      <c r="T6" s="80">
        <f>COUNTIF(F:F, "Active")</f>
        <v>0</v>
      </c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</row>
    <row r="7" spans="1:31" x14ac:dyDescent="0.3">
      <c r="A7" s="45" t="str">
        <v>#LJ8J928JJ</v>
      </c>
      <c r="B7" s="45" t="str">
        <v>Dimpu</v>
      </c>
      <c r="C7" s="46" t="str">
        <f>IF($A7="", "", _xlfn.IFNA(VLOOKUP($A7, PlayersData!$B$1:$K$51, 3,0), ""))</f>
        <v>elder</v>
      </c>
      <c r="D7" s="46" t="str">
        <f>IF(OR(A7="",A7= 0), "", IF(ISERROR(VLOOKUP(A7, PlayersData!B:B, 1, FALSE)), "Left", "Active"))</f>
        <v>Active</v>
      </c>
      <c r="E7" s="50">
        <f t="shared" si="0"/>
        <v>12</v>
      </c>
      <c r="F7" s="44">
        <v>6</v>
      </c>
      <c r="G7" s="44">
        <v>6</v>
      </c>
      <c r="H7" s="44" t="str">
        <v/>
      </c>
      <c r="I7" s="44" t="str">
        <v/>
      </c>
      <c r="J7" s="44" t="str">
        <v/>
      </c>
      <c r="K7" s="44" t="str">
        <v/>
      </c>
      <c r="L7" s="44" t="str">
        <v/>
      </c>
      <c r="M7" s="44" t="str">
        <v/>
      </c>
      <c r="N7" s="44" t="str">
        <v/>
      </c>
      <c r="O7" s="44" t="str">
        <v/>
      </c>
      <c r="P7" s="44" t="str">
        <v/>
      </c>
      <c r="Q7" s="47"/>
      <c r="R7" s="79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</row>
    <row r="8" spans="1:31" x14ac:dyDescent="0.3">
      <c r="A8" s="45" t="str">
        <v>#P8GCYJ8LV</v>
      </c>
      <c r="B8" s="45" t="str">
        <v>eustass_kidd</v>
      </c>
      <c r="C8" s="46" t="str">
        <f>IF($A8="", "", _xlfn.IFNA(VLOOKUP($A8, PlayersData!$B$1:$K$51, 3,0), ""))</f>
        <v>member</v>
      </c>
      <c r="D8" s="46" t="str">
        <f>IF(OR(A8="",A8= 0), "", IF(ISERROR(VLOOKUP(A8, PlayersData!B:B, 1, FALSE)), "Left", "Active"))</f>
        <v>Active</v>
      </c>
      <c r="E8" s="50">
        <f t="shared" si="0"/>
        <v>12</v>
      </c>
      <c r="F8" s="44">
        <v>6</v>
      </c>
      <c r="G8" s="44">
        <v>6</v>
      </c>
      <c r="H8" s="44" t="str">
        <v/>
      </c>
      <c r="I8" s="44" t="str">
        <v/>
      </c>
      <c r="J8" s="44" t="str">
        <v/>
      </c>
      <c r="K8" s="44" t="str">
        <v/>
      </c>
      <c r="L8" s="44" t="str">
        <v/>
      </c>
      <c r="M8" s="44" t="str">
        <v/>
      </c>
      <c r="N8" s="44" t="str">
        <v/>
      </c>
      <c r="O8" s="44" t="str">
        <v/>
      </c>
      <c r="P8" s="44" t="str">
        <v/>
      </c>
      <c r="Q8" s="47"/>
      <c r="R8" s="47"/>
      <c r="S8" s="47"/>
      <c r="T8" s="47"/>
      <c r="U8" s="47"/>
      <c r="V8" s="47"/>
      <c r="W8" s="152"/>
      <c r="X8" s="152"/>
      <c r="Y8" s="47"/>
      <c r="Z8" s="47"/>
      <c r="AA8" s="47"/>
      <c r="AB8" s="47"/>
      <c r="AC8" s="47"/>
      <c r="AD8" s="47"/>
      <c r="AE8" s="47"/>
    </row>
    <row r="9" spans="1:31" x14ac:dyDescent="0.3">
      <c r="A9" s="45" t="str">
        <v>#8UJQQ9CQC</v>
      </c>
      <c r="B9" s="45" t="str">
        <v>GAURAVP</v>
      </c>
      <c r="C9" s="46" t="str">
        <f>IF($A9="", "", _xlfn.IFNA(VLOOKUP($A9, PlayersData!$B$1:$K$51, 3,0), ""))</f>
        <v>elder</v>
      </c>
      <c r="D9" s="46" t="str">
        <f>IF(OR(A9="",A9= 0), "", IF(ISERROR(VLOOKUP(A9, PlayersData!B:B, 1, FALSE)), "Left", "Active"))</f>
        <v>Active</v>
      </c>
      <c r="E9" s="50">
        <f t="shared" si="0"/>
        <v>5</v>
      </c>
      <c r="F9" s="44">
        <v>5</v>
      </c>
      <c r="G9" s="44" t="str">
        <v/>
      </c>
      <c r="H9" s="44" t="str">
        <v/>
      </c>
      <c r="I9" s="44" t="str">
        <v/>
      </c>
      <c r="J9" s="44" t="str">
        <v/>
      </c>
      <c r="K9" s="44" t="str">
        <v/>
      </c>
      <c r="L9" s="44" t="str">
        <v/>
      </c>
      <c r="M9" s="44" t="str">
        <v/>
      </c>
      <c r="N9" s="44" t="str">
        <v/>
      </c>
      <c r="O9" s="44" t="str">
        <v/>
      </c>
      <c r="P9" s="44" t="str">
        <v/>
      </c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</row>
    <row r="10" spans="1:31" ht="15" thickBot="1" x14ac:dyDescent="0.35">
      <c r="A10" s="45" t="str">
        <v>#Q0YJCCUGV</v>
      </c>
      <c r="B10" s="45" t="str">
        <v>GHOST</v>
      </c>
      <c r="C10" s="46" t="str">
        <f>IF($A10="", "", _xlfn.IFNA(VLOOKUP($A10, PlayersData!$B$1:$K$51, 3,0), ""))</f>
        <v>member</v>
      </c>
      <c r="D10" s="46" t="str">
        <f>IF(OR(A10="",A10= 0), "", IF(ISERROR(VLOOKUP(A10, PlayersData!B:B, 1, FALSE)), "Left", "Active"))</f>
        <v>Active</v>
      </c>
      <c r="E10" s="50">
        <f t="shared" si="0"/>
        <v>12</v>
      </c>
      <c r="F10" s="44">
        <v>6</v>
      </c>
      <c r="G10" s="44">
        <v>6</v>
      </c>
      <c r="H10" s="44" t="str">
        <v/>
      </c>
      <c r="I10" s="44" t="str">
        <v/>
      </c>
      <c r="J10" s="44" t="str">
        <v/>
      </c>
      <c r="K10" s="44" t="str">
        <v/>
      </c>
      <c r="L10" s="44" t="str">
        <v/>
      </c>
      <c r="M10" s="44" t="str">
        <v/>
      </c>
      <c r="N10" s="44" t="str">
        <v/>
      </c>
      <c r="O10" s="44" t="str">
        <v/>
      </c>
      <c r="P10" s="44" t="str">
        <v/>
      </c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</row>
    <row r="11" spans="1:31" x14ac:dyDescent="0.3">
      <c r="A11" s="45" t="str">
        <v>#L2L2Q0CC0</v>
      </c>
      <c r="B11" s="45" t="str">
        <v>HIRO</v>
      </c>
      <c r="C11" s="46" t="str">
        <f>IF($A11="", "", _xlfn.IFNA(VLOOKUP($A11, PlayersData!$B$1:$K$51, 3,0), ""))</f>
        <v>elder</v>
      </c>
      <c r="D11" s="46" t="str">
        <f>IF(OR(A11="",A11= 0), "", IF(ISERROR(VLOOKUP(A11, PlayersData!B:B, 1, FALSE)), "Left", "Active"))</f>
        <v>Active</v>
      </c>
      <c r="E11" s="50">
        <f t="shared" si="0"/>
        <v>12</v>
      </c>
      <c r="F11" s="44">
        <v>6</v>
      </c>
      <c r="G11" s="44">
        <v>6</v>
      </c>
      <c r="H11" s="44" t="str">
        <v/>
      </c>
      <c r="I11" s="44" t="str">
        <v/>
      </c>
      <c r="J11" s="44" t="str">
        <v/>
      </c>
      <c r="K11" s="44" t="str">
        <v/>
      </c>
      <c r="L11" s="44" t="str">
        <v/>
      </c>
      <c r="M11" s="44" t="str">
        <v/>
      </c>
      <c r="N11" s="44" t="str">
        <v/>
      </c>
      <c r="O11" s="44" t="str">
        <v/>
      </c>
      <c r="P11" s="44" t="str">
        <v/>
      </c>
      <c r="Q11" s="47"/>
      <c r="R11" s="47"/>
      <c r="S11" s="47"/>
      <c r="T11" s="153" t="s">
        <v>68</v>
      </c>
      <c r="U11" s="154"/>
      <c r="V11" s="47"/>
      <c r="W11" s="47"/>
      <c r="X11" s="47"/>
      <c r="Y11" s="47"/>
      <c r="Z11" s="47"/>
      <c r="AA11" s="47"/>
      <c r="AB11" s="47"/>
      <c r="AC11" s="47"/>
      <c r="AD11" s="47"/>
      <c r="AE11" s="47"/>
    </row>
    <row r="12" spans="1:31" x14ac:dyDescent="0.3">
      <c r="A12" s="45" t="str">
        <v>#RVPPV0QV</v>
      </c>
      <c r="B12" s="45" t="str">
        <v>Invictus</v>
      </c>
      <c r="C12" s="46" t="str">
        <f>IF($A12="", "", _xlfn.IFNA(VLOOKUP($A12, PlayersData!$B$1:$K$51, 3,0), ""))</f>
        <v>elder</v>
      </c>
      <c r="D12" s="46" t="str">
        <f>IF(OR(A12="",A12= 0), "", IF(ISERROR(VLOOKUP(A12, PlayersData!B:B, 1, FALSE)), "Left", "Active"))</f>
        <v>Active</v>
      </c>
      <c r="E12" s="50">
        <f t="shared" si="0"/>
        <v>12</v>
      </c>
      <c r="F12" s="44">
        <v>6</v>
      </c>
      <c r="G12" s="44">
        <v>6</v>
      </c>
      <c r="H12" s="44" t="str">
        <v/>
      </c>
      <c r="I12" s="44" t="str">
        <v/>
      </c>
      <c r="J12" s="44" t="str">
        <v/>
      </c>
      <c r="K12" s="44" t="str">
        <v/>
      </c>
      <c r="L12" s="44" t="str">
        <v/>
      </c>
      <c r="M12" s="44" t="str">
        <v/>
      </c>
      <c r="N12" s="44" t="str">
        <v/>
      </c>
      <c r="O12" s="44" t="str">
        <v/>
      </c>
      <c r="P12" s="44" t="str">
        <v/>
      </c>
      <c r="Q12" s="47"/>
      <c r="R12" s="47"/>
      <c r="S12" s="47"/>
      <c r="T12" s="155"/>
      <c r="U12" s="156"/>
      <c r="V12" s="47"/>
      <c r="W12" s="47"/>
      <c r="X12" s="47"/>
      <c r="Y12" s="47"/>
      <c r="Z12" s="47"/>
      <c r="AA12" s="47"/>
      <c r="AB12" s="47"/>
      <c r="AC12" s="47"/>
      <c r="AD12" s="47"/>
      <c r="AE12" s="47"/>
    </row>
    <row r="13" spans="1:31" ht="15" thickBot="1" x14ac:dyDescent="0.35">
      <c r="A13" s="45" t="str">
        <v>#9Y2JPYR29</v>
      </c>
      <c r="B13" s="45" t="str">
        <v>Iron mann</v>
      </c>
      <c r="C13" s="46" t="str">
        <f>IF($A13="", "", _xlfn.IFNA(VLOOKUP($A13, PlayersData!$B$1:$K$51, 3,0), ""))</f>
        <v>elder</v>
      </c>
      <c r="D13" s="46" t="str">
        <f>IF(OR(A13="",A13= 0), "", IF(ISERROR(VLOOKUP(A13, PlayersData!B:B, 1, FALSE)), "Left", "Active"))</f>
        <v>Active</v>
      </c>
      <c r="E13" s="50">
        <f t="shared" si="0"/>
        <v>12</v>
      </c>
      <c r="F13" s="44">
        <v>6</v>
      </c>
      <c r="G13" s="44">
        <v>6</v>
      </c>
      <c r="H13" s="44" t="str">
        <v/>
      </c>
      <c r="I13" s="44" t="str">
        <v/>
      </c>
      <c r="J13" s="44" t="str">
        <v/>
      </c>
      <c r="K13" s="44" t="str">
        <v/>
      </c>
      <c r="L13" s="44" t="str">
        <v/>
      </c>
      <c r="M13" s="44" t="str">
        <v/>
      </c>
      <c r="N13" s="44" t="str">
        <v/>
      </c>
      <c r="O13" s="44" t="str">
        <v/>
      </c>
      <c r="P13" s="44" t="str">
        <v/>
      </c>
      <c r="Q13" s="47"/>
      <c r="R13" s="47"/>
      <c r="S13" s="47"/>
      <c r="T13" s="155"/>
      <c r="U13" s="156"/>
      <c r="V13" s="47"/>
      <c r="W13" s="47"/>
      <c r="X13" s="47"/>
      <c r="Y13" s="47"/>
      <c r="Z13" s="47"/>
      <c r="AA13" s="47"/>
      <c r="AB13" s="47"/>
      <c r="AC13" s="47"/>
      <c r="AD13" s="47"/>
      <c r="AE13" s="47"/>
    </row>
    <row r="14" spans="1:31" ht="15.6" customHeight="1" x14ac:dyDescent="0.3">
      <c r="A14" s="45" t="str">
        <v>#29GGRVGC2</v>
      </c>
      <c r="B14" s="45" t="str">
        <v>MASTER MAYANK</v>
      </c>
      <c r="C14" s="46" t="str">
        <f>IF($A14="", "", _xlfn.IFNA(VLOOKUP($A14, PlayersData!$B$1:$K$51, 3,0), ""))</f>
        <v>coLeader</v>
      </c>
      <c r="D14" s="46" t="str">
        <f>IF(OR(A14="",A14= 0), "", IF(ISERROR(VLOOKUP(A14, PlayersData!B:B, 1, FALSE)), "Left", "Active"))</f>
        <v>Active</v>
      </c>
      <c r="E14" s="50">
        <f t="shared" si="0"/>
        <v>12</v>
      </c>
      <c r="F14" s="44">
        <v>6</v>
      </c>
      <c r="G14" s="44">
        <v>6</v>
      </c>
      <c r="H14" s="44" t="str">
        <v/>
      </c>
      <c r="I14" s="44" t="str">
        <v/>
      </c>
      <c r="J14" s="44" t="str">
        <v/>
      </c>
      <c r="K14" s="44" t="str">
        <v/>
      </c>
      <c r="L14" s="44" t="str">
        <v/>
      </c>
      <c r="M14" s="44" t="str">
        <v/>
      </c>
      <c r="N14" s="44" t="str">
        <v/>
      </c>
      <c r="O14" s="44" t="str">
        <v/>
      </c>
      <c r="P14" s="44" t="str">
        <v/>
      </c>
      <c r="Q14" s="47"/>
      <c r="R14" s="47"/>
      <c r="S14" s="47"/>
      <c r="T14" s="82" t="s">
        <v>21</v>
      </c>
      <c r="U14" s="83" t="s">
        <v>22</v>
      </c>
      <c r="V14" s="47"/>
      <c r="W14" s="47"/>
      <c r="X14" s="47"/>
      <c r="Y14" s="47"/>
      <c r="Z14" s="47"/>
      <c r="AA14" s="47"/>
      <c r="AB14" s="47"/>
      <c r="AC14" s="47"/>
      <c r="AD14" s="47"/>
      <c r="AE14" s="47"/>
    </row>
    <row r="15" spans="1:31" x14ac:dyDescent="0.3">
      <c r="A15" s="45" t="str">
        <v>#PPQR2YQJC</v>
      </c>
      <c r="B15" s="45" t="str">
        <v>MASTER MAYANK 3</v>
      </c>
      <c r="C15" s="46" t="str">
        <f>IF($A15="", "", _xlfn.IFNA(VLOOKUP($A15, PlayersData!$B$1:$K$51, 3,0), ""))</f>
        <v>member</v>
      </c>
      <c r="D15" s="46" t="str">
        <f>IF(OR(A15="",A15= 0), "", IF(ISERROR(VLOOKUP(A15, PlayersData!B:B, 1, FALSE)), "Left", "Active"))</f>
        <v>Active</v>
      </c>
      <c r="E15" s="50">
        <f t="shared" si="0"/>
        <v>6</v>
      </c>
      <c r="F15" s="44" t="str">
        <v/>
      </c>
      <c r="G15" s="44">
        <v>6</v>
      </c>
      <c r="H15" s="44" t="str">
        <v/>
      </c>
      <c r="I15" s="44" t="str">
        <v/>
      </c>
      <c r="J15" s="44" t="str">
        <v/>
      </c>
      <c r="K15" s="44" t="str">
        <v/>
      </c>
      <c r="L15" s="44" t="str">
        <v/>
      </c>
      <c r="M15" s="44" t="str">
        <v/>
      </c>
      <c r="N15" s="44" t="str">
        <v/>
      </c>
      <c r="O15" s="44" t="str">
        <v/>
      </c>
      <c r="P15" s="44" t="str">
        <v/>
      </c>
      <c r="Q15" s="47"/>
      <c r="R15" s="47"/>
      <c r="S15" s="47"/>
      <c r="T15" s="84" t="str" cm="1">
        <f t="array" ref="T15">_xlfn._xlws.FILTER(
    PlayersData!B:B,
    ISNA(MATCH(PlayersData!B:B, RaidWeekendData!A:A, 0))
)</f>
        <v>#Q202Y0PLQ</v>
      </c>
      <c r="U15" s="85" t="str">
        <f>IF(OR(T15="",T15= 0), "",VLOOKUP(T15,PlayersData!B1:C51,2,0))</f>
        <v>Harshu♠️</v>
      </c>
      <c r="V15" s="47"/>
      <c r="W15" s="47"/>
      <c r="X15" s="47"/>
      <c r="Y15" s="47"/>
      <c r="Z15" s="47"/>
      <c r="AA15" s="47"/>
      <c r="AB15" s="47"/>
      <c r="AC15" s="47"/>
      <c r="AD15" s="47"/>
      <c r="AE15" s="47"/>
    </row>
    <row r="16" spans="1:31" x14ac:dyDescent="0.3">
      <c r="A16" s="45" t="str">
        <v>#2LRPC8U0Q</v>
      </c>
      <c r="B16" s="45" t="str">
        <v>MaTiaS</v>
      </c>
      <c r="C16" s="46" t="str">
        <f>IF($A16="", "", _xlfn.IFNA(VLOOKUP($A16, PlayersData!$B$1:$K$51, 3,0), ""))</f>
        <v>leader</v>
      </c>
      <c r="D16" s="46" t="str">
        <f>IF(OR(A16="",A16= 0), "", IF(ISERROR(VLOOKUP(A16, PlayersData!B:B, 1, FALSE)), "Left", "Active"))</f>
        <v>Active</v>
      </c>
      <c r="E16" s="50">
        <f t="shared" si="0"/>
        <v>12</v>
      </c>
      <c r="F16" s="44">
        <v>6</v>
      </c>
      <c r="G16" s="44">
        <v>6</v>
      </c>
      <c r="H16" s="44" t="str">
        <v/>
      </c>
      <c r="I16" s="44" t="str">
        <v/>
      </c>
      <c r="J16" s="44" t="str">
        <v/>
      </c>
      <c r="K16" s="44" t="str">
        <v/>
      </c>
      <c r="L16" s="44" t="str">
        <v/>
      </c>
      <c r="M16" s="44" t="str">
        <v/>
      </c>
      <c r="N16" s="44" t="str">
        <v/>
      </c>
      <c r="O16" s="44" t="str">
        <v/>
      </c>
      <c r="P16" s="44" t="str">
        <v/>
      </c>
      <c r="Q16" s="47"/>
      <c r="R16" s="47"/>
      <c r="S16" s="47"/>
      <c r="T16" s="84"/>
      <c r="U16" s="85" t="str">
        <f>IF(OR(T16="",T16= 0), "",VLOOKUP(T16,PlayersData!B2:C52,2,0))</f>
        <v/>
      </c>
      <c r="V16" s="47"/>
      <c r="W16" s="47"/>
      <c r="X16" s="47"/>
      <c r="Y16" s="47"/>
      <c r="Z16" s="47"/>
      <c r="AA16" s="47"/>
      <c r="AB16" s="47"/>
      <c r="AC16" s="47"/>
      <c r="AD16" s="47"/>
      <c r="AE16" s="47"/>
    </row>
    <row r="17" spans="1:31" x14ac:dyDescent="0.3">
      <c r="A17" s="45" t="str">
        <v>#LVLVCU0JP</v>
      </c>
      <c r="B17" s="45" t="str">
        <v>New Gabber Boy</v>
      </c>
      <c r="C17" s="46" t="str">
        <f>IF($A17="", "", _xlfn.IFNA(VLOOKUP($A17, PlayersData!$B$1:$K$51, 3,0), ""))</f>
        <v>elder</v>
      </c>
      <c r="D17" s="46" t="str">
        <f>IF(OR(A17="",A17= 0), "", IF(ISERROR(VLOOKUP(A17, PlayersData!B:B, 1, FALSE)), "Left", "Active"))</f>
        <v>Active</v>
      </c>
      <c r="E17" s="50">
        <f t="shared" si="0"/>
        <v>12</v>
      </c>
      <c r="F17" s="44">
        <v>6</v>
      </c>
      <c r="G17" s="44">
        <v>6</v>
      </c>
      <c r="H17" s="44" t="str">
        <v/>
      </c>
      <c r="I17" s="44" t="str">
        <v/>
      </c>
      <c r="J17" s="44" t="str">
        <v/>
      </c>
      <c r="K17" s="44" t="str">
        <v/>
      </c>
      <c r="L17" s="44" t="str">
        <v/>
      </c>
      <c r="M17" s="44" t="str">
        <v/>
      </c>
      <c r="N17" s="44" t="str">
        <v/>
      </c>
      <c r="O17" s="44" t="str">
        <v/>
      </c>
      <c r="P17" s="44" t="str">
        <v/>
      </c>
      <c r="Q17" s="47"/>
      <c r="R17" s="47"/>
      <c r="S17" s="47"/>
      <c r="T17" s="84"/>
      <c r="U17" s="85" t="str">
        <f>IF(OR(T17="",T17= 0), "",VLOOKUP(T17,PlayersData!B3:C53,2,0))</f>
        <v/>
      </c>
      <c r="V17" s="47"/>
      <c r="W17" s="47"/>
      <c r="X17" s="47"/>
      <c r="Y17" s="47"/>
      <c r="Z17" s="47"/>
      <c r="AA17" s="47"/>
      <c r="AB17" s="47"/>
      <c r="AC17" s="47"/>
      <c r="AD17" s="47"/>
      <c r="AE17" s="47"/>
    </row>
    <row r="18" spans="1:31" x14ac:dyDescent="0.3">
      <c r="A18" s="45" t="str">
        <v>#PV2VY8U8Y</v>
      </c>
      <c r="B18" s="45" t="str">
        <v>Prince</v>
      </c>
      <c r="C18" s="46" t="str">
        <f>IF($A18="", "", _xlfn.IFNA(VLOOKUP($A18, PlayersData!$B$1:$K$51, 3,0), ""))</f>
        <v>elder</v>
      </c>
      <c r="D18" s="46" t="str">
        <f>IF(OR(A18="",A18= 0), "", IF(ISERROR(VLOOKUP(A18, PlayersData!B:B, 1, FALSE)), "Left", "Active"))</f>
        <v>Active</v>
      </c>
      <c r="E18" s="50">
        <f t="shared" si="0"/>
        <v>12</v>
      </c>
      <c r="F18" s="44">
        <v>6</v>
      </c>
      <c r="G18" s="44">
        <v>6</v>
      </c>
      <c r="H18" s="44" t="str">
        <v/>
      </c>
      <c r="I18" s="44" t="str">
        <v/>
      </c>
      <c r="J18" s="44" t="str">
        <v/>
      </c>
      <c r="K18" s="44" t="str">
        <v/>
      </c>
      <c r="L18" s="44" t="str">
        <v/>
      </c>
      <c r="M18" s="44" t="str">
        <v/>
      </c>
      <c r="N18" s="44" t="str">
        <v/>
      </c>
      <c r="O18" s="44" t="str">
        <v/>
      </c>
      <c r="P18" s="44" t="str">
        <v/>
      </c>
      <c r="Q18" s="47"/>
      <c r="R18" s="47"/>
      <c r="S18" s="47"/>
      <c r="T18" s="84"/>
      <c r="U18" s="85" t="str">
        <f>IF(OR(T18="",T18= 0), "",VLOOKUP(T18,PlayersData!B4:C54,2,0))</f>
        <v/>
      </c>
      <c r="V18" s="47"/>
      <c r="W18" s="47"/>
      <c r="X18" s="47"/>
      <c r="Y18" s="47"/>
      <c r="Z18" s="47"/>
      <c r="AA18" s="47"/>
      <c r="AB18" s="47"/>
      <c r="AC18" s="47"/>
      <c r="AD18" s="47"/>
      <c r="AE18" s="47"/>
    </row>
    <row r="19" spans="1:31" ht="15" thickBot="1" x14ac:dyDescent="0.35">
      <c r="A19" s="45" t="str">
        <v>#PY2LYC8RQ</v>
      </c>
      <c r="B19" s="45" t="str">
        <v>Rao RAHUL Yadav</v>
      </c>
      <c r="C19" s="46" t="str">
        <f>IF($A19="", "", _xlfn.IFNA(VLOOKUP($A19, PlayersData!$B$1:$K$51, 3,0), ""))</f>
        <v>elder</v>
      </c>
      <c r="D19" s="46" t="str">
        <f>IF(OR(A19="",A19= 0), "", IF(ISERROR(VLOOKUP(A19, PlayersData!B:B, 1, FALSE)), "Left", "Active"))</f>
        <v>Active</v>
      </c>
      <c r="E19" s="50">
        <f t="shared" si="0"/>
        <v>12</v>
      </c>
      <c r="F19" s="44">
        <v>6</v>
      </c>
      <c r="G19" s="44">
        <v>6</v>
      </c>
      <c r="H19" s="44" t="str">
        <v/>
      </c>
      <c r="I19" s="44" t="str">
        <v/>
      </c>
      <c r="J19" s="44" t="str">
        <v/>
      </c>
      <c r="K19" s="44" t="str">
        <v/>
      </c>
      <c r="L19" s="44" t="str">
        <v/>
      </c>
      <c r="M19" s="44" t="str">
        <v/>
      </c>
      <c r="N19" s="44" t="str">
        <v/>
      </c>
      <c r="O19" s="44" t="str">
        <v/>
      </c>
      <c r="P19" s="44" t="str">
        <v/>
      </c>
      <c r="Q19" s="47"/>
      <c r="R19" s="47"/>
      <c r="S19" s="47"/>
      <c r="T19" s="86"/>
      <c r="U19" s="87" t="str">
        <f>IF(OR(T19="",T19= 0), "",VLOOKUP(T19,PlayersData!B5:C55,2,0))</f>
        <v/>
      </c>
      <c r="V19" s="47"/>
      <c r="W19" s="47"/>
      <c r="X19" s="47"/>
      <c r="Y19" s="47"/>
      <c r="Z19" s="47"/>
      <c r="AA19" s="47"/>
      <c r="AB19" s="47"/>
      <c r="AC19" s="47"/>
      <c r="AD19" s="47"/>
      <c r="AE19" s="47"/>
    </row>
    <row r="20" spans="1:31" x14ac:dyDescent="0.3">
      <c r="A20" s="45" t="str">
        <v>#P0QYRL09V</v>
      </c>
      <c r="B20" s="45" t="str">
        <v>RDX</v>
      </c>
      <c r="C20" s="46" t="str">
        <f>IF($A20="", "", _xlfn.IFNA(VLOOKUP($A20, PlayersData!$B$1:$K$51, 3,0), ""))</f>
        <v>member</v>
      </c>
      <c r="D20" s="46" t="str">
        <f>IF(OR(A20="",A20= 0), "", IF(ISERROR(VLOOKUP(A20, PlayersData!B:B, 1, FALSE)), "Left", "Active"))</f>
        <v>Active</v>
      </c>
      <c r="E20" s="50">
        <f t="shared" si="0"/>
        <v>12</v>
      </c>
      <c r="F20" s="44">
        <v>6</v>
      </c>
      <c r="G20" s="44">
        <v>6</v>
      </c>
      <c r="H20" s="44" t="str">
        <v/>
      </c>
      <c r="I20" s="44" t="str">
        <v/>
      </c>
      <c r="J20" s="44" t="str">
        <v/>
      </c>
      <c r="K20" s="44" t="str">
        <v/>
      </c>
      <c r="L20" s="44" t="str">
        <v/>
      </c>
      <c r="M20" s="44" t="str">
        <v/>
      </c>
      <c r="N20" s="44" t="str">
        <v/>
      </c>
      <c r="O20" s="44" t="str">
        <v/>
      </c>
      <c r="P20" s="44" t="str">
        <v/>
      </c>
      <c r="Q20" s="47"/>
      <c r="R20" s="47"/>
      <c r="S20" s="47"/>
      <c r="T20" s="81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</row>
    <row r="21" spans="1:31" x14ac:dyDescent="0.3">
      <c r="A21" s="45" t="str">
        <v>#8LRURLP</v>
      </c>
      <c r="B21" s="45" t="str">
        <v>rishi</v>
      </c>
      <c r="C21" s="46" t="str">
        <f>IF($A21="", "", _xlfn.IFNA(VLOOKUP($A21, PlayersData!$B$1:$K$51, 3,0), ""))</f>
        <v>coLeader</v>
      </c>
      <c r="D21" s="46" t="str">
        <f>IF(OR(A21="",A21= 0), "", IF(ISERROR(VLOOKUP(A21, PlayersData!B:B, 1, FALSE)), "Left", "Active"))</f>
        <v>Active</v>
      </c>
      <c r="E21" s="50">
        <f t="shared" si="0"/>
        <v>12</v>
      </c>
      <c r="F21" s="44">
        <v>6</v>
      </c>
      <c r="G21" s="44">
        <v>6</v>
      </c>
      <c r="H21" s="44" t="str">
        <v/>
      </c>
      <c r="I21" s="44" t="str">
        <v/>
      </c>
      <c r="J21" s="44" t="str">
        <v/>
      </c>
      <c r="K21" s="44" t="str">
        <v/>
      </c>
      <c r="L21" s="44" t="str">
        <v/>
      </c>
      <c r="M21" s="44" t="str">
        <v/>
      </c>
      <c r="N21" s="44" t="str">
        <v/>
      </c>
      <c r="O21" s="44" t="str">
        <v/>
      </c>
      <c r="P21" s="44" t="str">
        <v/>
      </c>
      <c r="Q21" s="47"/>
      <c r="R21" s="47"/>
      <c r="S21" s="47"/>
      <c r="T21" s="81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</row>
    <row r="22" spans="1:31" x14ac:dyDescent="0.3">
      <c r="A22" s="45" t="str">
        <v>#LC2QRQ88G</v>
      </c>
      <c r="B22" s="45" t="str">
        <v>rishi raj</v>
      </c>
      <c r="C22" s="46" t="str">
        <f>IF($A22="", "", _xlfn.IFNA(VLOOKUP($A22, PlayersData!$B$1:$K$51, 3,0), ""))</f>
        <v>member</v>
      </c>
      <c r="D22" s="46" t="str">
        <f>IF(OR(A22="",A22= 0), "", IF(ISERROR(VLOOKUP(A22, PlayersData!B:B, 1, FALSE)), "Left", "Active"))</f>
        <v>Active</v>
      </c>
      <c r="E22" s="50">
        <f t="shared" si="0"/>
        <v>6</v>
      </c>
      <c r="F22" s="44" t="str">
        <v/>
      </c>
      <c r="G22" s="44">
        <v>6</v>
      </c>
      <c r="H22" s="44" t="str">
        <v/>
      </c>
      <c r="I22" s="44" t="str">
        <v/>
      </c>
      <c r="J22" s="44" t="str">
        <v/>
      </c>
      <c r="K22" s="44" t="str">
        <v/>
      </c>
      <c r="L22" s="44" t="str">
        <v/>
      </c>
      <c r="M22" s="44" t="str">
        <v/>
      </c>
      <c r="N22" s="44" t="str">
        <v/>
      </c>
      <c r="O22" s="44" t="str">
        <v/>
      </c>
      <c r="P22" s="44" t="str">
        <v/>
      </c>
      <c r="Q22" s="47"/>
      <c r="R22" s="47"/>
      <c r="S22" s="47"/>
      <c r="T22" s="81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</row>
    <row r="23" spans="1:31" x14ac:dyDescent="0.3">
      <c r="A23" s="45" t="str">
        <v>#LV9QL9C0Y</v>
      </c>
      <c r="B23" s="45" t="str">
        <v>satyam Raj $</v>
      </c>
      <c r="C23" s="46" t="str">
        <f>IF($A23="", "", _xlfn.IFNA(VLOOKUP($A23, PlayersData!$B$1:$K$51, 3,0), ""))</f>
        <v>coLeader</v>
      </c>
      <c r="D23" s="46" t="str">
        <f>IF(OR(A23="",A23= 0), "", IF(ISERROR(VLOOKUP(A23, PlayersData!B:B, 1, FALSE)), "Left", "Active"))</f>
        <v>Active</v>
      </c>
      <c r="E23" s="50">
        <f t="shared" si="0"/>
        <v>18</v>
      </c>
      <c r="F23" s="44">
        <v>6</v>
      </c>
      <c r="G23" s="44">
        <v>6</v>
      </c>
      <c r="H23" s="44">
        <v>6</v>
      </c>
      <c r="I23" s="44" t="str">
        <v/>
      </c>
      <c r="J23" s="44" t="str">
        <v/>
      </c>
      <c r="K23" s="44" t="str">
        <v/>
      </c>
      <c r="L23" s="44" t="str">
        <v/>
      </c>
      <c r="M23" s="44" t="str">
        <v/>
      </c>
      <c r="N23" s="44" t="str">
        <v/>
      </c>
      <c r="O23" s="44" t="str">
        <v/>
      </c>
      <c r="P23" s="44" t="str">
        <v/>
      </c>
      <c r="Q23" s="47"/>
      <c r="R23" s="47"/>
      <c r="S23" s="47"/>
      <c r="T23" s="81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</row>
    <row r="24" spans="1:31" x14ac:dyDescent="0.3">
      <c r="A24" s="45" t="str">
        <v>#9YQUUVQ2P</v>
      </c>
      <c r="B24" s="45" t="str">
        <v>SOMAY</v>
      </c>
      <c r="C24" s="46" t="str">
        <f>IF($A24="", "", _xlfn.IFNA(VLOOKUP($A24, PlayersData!$B$1:$K$51, 3,0), ""))</f>
        <v>member</v>
      </c>
      <c r="D24" s="46" t="str">
        <f>IF(OR(A24="",A24= 0), "", IF(ISERROR(VLOOKUP(A24, PlayersData!B:B, 1, FALSE)), "Left", "Active"))</f>
        <v>Active</v>
      </c>
      <c r="E24" s="50">
        <f t="shared" si="0"/>
        <v>12</v>
      </c>
      <c r="F24" s="44">
        <v>6</v>
      </c>
      <c r="G24" s="44">
        <v>6</v>
      </c>
      <c r="H24" s="44" t="str">
        <v/>
      </c>
      <c r="I24" s="44" t="str">
        <v/>
      </c>
      <c r="J24" s="44" t="str">
        <v/>
      </c>
      <c r="K24" s="44" t="str">
        <v/>
      </c>
      <c r="L24" s="44" t="str">
        <v/>
      </c>
      <c r="M24" s="44" t="str">
        <v/>
      </c>
      <c r="N24" s="44" t="str">
        <v/>
      </c>
      <c r="O24" s="44" t="str">
        <v/>
      </c>
      <c r="P24" s="44" t="str">
        <v/>
      </c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</row>
    <row r="25" spans="1:31" x14ac:dyDescent="0.3">
      <c r="A25" s="45" t="str">
        <v>#2RVUPULYC</v>
      </c>
      <c r="B25" s="45" t="str">
        <v>SOURABH</v>
      </c>
      <c r="C25" s="46" t="str">
        <f>IF($A25="", "", _xlfn.IFNA(VLOOKUP($A25, PlayersData!$B$1:$K$51, 3,0), ""))</f>
        <v>coLeader</v>
      </c>
      <c r="D25" s="46" t="str">
        <f>IF(OR(A25="",A25= 0), "", IF(ISERROR(VLOOKUP(A25, PlayersData!B:B, 1, FALSE)), "Left", "Active"))</f>
        <v>Active</v>
      </c>
      <c r="E25" s="50">
        <f t="shared" si="0"/>
        <v>12</v>
      </c>
      <c r="F25" s="44">
        <v>6</v>
      </c>
      <c r="G25" s="44">
        <v>6</v>
      </c>
      <c r="H25" s="44" t="str">
        <v/>
      </c>
      <c r="I25" s="44" t="str">
        <v/>
      </c>
      <c r="J25" s="44" t="str">
        <v/>
      </c>
      <c r="K25" s="44" t="str">
        <v/>
      </c>
      <c r="L25" s="44" t="str">
        <v/>
      </c>
      <c r="M25" s="44" t="str">
        <v/>
      </c>
      <c r="N25" s="44" t="str">
        <v/>
      </c>
      <c r="O25" s="44" t="str">
        <v/>
      </c>
      <c r="P25" s="44" t="str">
        <v/>
      </c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</row>
    <row r="26" spans="1:31" x14ac:dyDescent="0.3">
      <c r="A26" s="45" t="str">
        <v>#LPYV2G22J</v>
      </c>
      <c r="B26" s="45" t="str">
        <v>Spy Arjun YT</v>
      </c>
      <c r="C26" s="46" t="str">
        <f>IF($A26="", "", _xlfn.IFNA(VLOOKUP($A26, PlayersData!$B$1:$K$51, 3,0), ""))</f>
        <v/>
      </c>
      <c r="D26" s="46" t="str">
        <f>IF(OR(A26="",A26= 0), "", IF(ISERROR(VLOOKUP(A26, PlayersData!B:B, 1, FALSE)), "Left", "Active"))</f>
        <v>Left</v>
      </c>
      <c r="E26" s="50">
        <f t="shared" si="0"/>
        <v>6</v>
      </c>
      <c r="F26" s="44" t="str">
        <v/>
      </c>
      <c r="G26" s="44">
        <v>6</v>
      </c>
      <c r="H26" s="44" t="str">
        <v/>
      </c>
      <c r="I26" s="44" t="str">
        <v/>
      </c>
      <c r="J26" s="44" t="str">
        <v/>
      </c>
      <c r="K26" s="44" t="str">
        <v/>
      </c>
      <c r="L26" s="44" t="str">
        <v/>
      </c>
      <c r="M26" s="44" t="str">
        <v/>
      </c>
      <c r="N26" s="44" t="str">
        <v/>
      </c>
      <c r="O26" s="44" t="str">
        <v/>
      </c>
      <c r="P26" s="44" t="str">
        <v/>
      </c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</row>
    <row r="27" spans="1:31" x14ac:dyDescent="0.3">
      <c r="A27" s="45" t="str">
        <v>#8YURVGQ0V</v>
      </c>
      <c r="B27" s="45" t="str">
        <v>Sumder</v>
      </c>
      <c r="C27" s="46" t="str">
        <f>IF($A27="", "", _xlfn.IFNA(VLOOKUP($A27, PlayersData!$B$1:$K$51, 3,0), ""))</f>
        <v>member</v>
      </c>
      <c r="D27" s="46" t="str">
        <f>IF(OR(A27="",A27= 0), "", IF(ISERROR(VLOOKUP(A27, PlayersData!B:B, 1, FALSE)), "Left", "Active"))</f>
        <v>Active</v>
      </c>
      <c r="E27" s="50">
        <f t="shared" si="0"/>
        <v>12</v>
      </c>
      <c r="F27" s="44">
        <v>6</v>
      </c>
      <c r="G27" s="44">
        <v>6</v>
      </c>
      <c r="H27" s="44" t="str">
        <v/>
      </c>
      <c r="I27" s="44" t="str">
        <v/>
      </c>
      <c r="J27" s="44" t="str">
        <v/>
      </c>
      <c r="K27" s="44" t="str">
        <v/>
      </c>
      <c r="L27" s="44" t="str">
        <v/>
      </c>
      <c r="M27" s="44" t="str">
        <v/>
      </c>
      <c r="N27" s="44" t="str">
        <v/>
      </c>
      <c r="O27" s="44" t="str">
        <v/>
      </c>
      <c r="P27" s="44" t="str">
        <v/>
      </c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</row>
    <row r="28" spans="1:31" x14ac:dyDescent="0.3">
      <c r="A28" s="45" t="str">
        <v>#LPRCC9UQV</v>
      </c>
      <c r="B28" s="45" t="str">
        <v>The beast</v>
      </c>
      <c r="C28" s="46" t="str">
        <f>IF($A28="", "", _xlfn.IFNA(VLOOKUP($A28, PlayersData!$B$1:$K$51, 3,0), ""))</f>
        <v>elder</v>
      </c>
      <c r="D28" s="46" t="str">
        <f>IF(OR(A28="",A28= 0), "", IF(ISERROR(VLOOKUP(A28, PlayersData!B:B, 1, FALSE)), "Left", "Active"))</f>
        <v>Active</v>
      </c>
      <c r="E28" s="50">
        <f t="shared" si="0"/>
        <v>12</v>
      </c>
      <c r="F28" s="44">
        <v>6</v>
      </c>
      <c r="G28" s="44">
        <v>6</v>
      </c>
      <c r="H28" s="44" t="str">
        <v/>
      </c>
      <c r="I28" s="44" t="str">
        <v/>
      </c>
      <c r="J28" s="44" t="str">
        <v/>
      </c>
      <c r="K28" s="44" t="str">
        <v/>
      </c>
      <c r="L28" s="44" t="str">
        <v/>
      </c>
      <c r="M28" s="44" t="str">
        <v/>
      </c>
      <c r="N28" s="44" t="str">
        <v/>
      </c>
      <c r="O28" s="44" t="str">
        <v/>
      </c>
      <c r="P28" s="44" t="str">
        <v/>
      </c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</row>
    <row r="29" spans="1:31" x14ac:dyDescent="0.3">
      <c r="A29" s="45" t="str">
        <v>#PG8CPPQGC</v>
      </c>
      <c r="B29" s="45" t="str">
        <v>The Gladiator</v>
      </c>
      <c r="C29" s="46" t="str">
        <f>IF($A29="", "", _xlfn.IFNA(VLOOKUP($A29, PlayersData!$B$1:$K$51, 3,0), ""))</f>
        <v>member</v>
      </c>
      <c r="D29" s="46" t="str">
        <f>IF(OR(A29="",A29= 0), "", IF(ISERROR(VLOOKUP(A29, PlayersData!B:B, 1, FALSE)), "Left", "Active"))</f>
        <v>Active</v>
      </c>
      <c r="E29" s="50">
        <f t="shared" si="0"/>
        <v>12</v>
      </c>
      <c r="F29" s="44">
        <v>6</v>
      </c>
      <c r="G29" s="44">
        <v>6</v>
      </c>
      <c r="H29" s="44" t="str">
        <v/>
      </c>
      <c r="I29" s="44" t="str">
        <v/>
      </c>
      <c r="J29" s="44" t="str">
        <v/>
      </c>
      <c r="K29" s="44" t="str">
        <v/>
      </c>
      <c r="L29" s="44" t="str">
        <v/>
      </c>
      <c r="M29" s="44" t="str">
        <v/>
      </c>
      <c r="N29" s="44" t="str">
        <v/>
      </c>
      <c r="O29" s="44" t="str">
        <v/>
      </c>
      <c r="P29" s="44" t="str">
        <v/>
      </c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</row>
    <row r="30" spans="1:31" x14ac:dyDescent="0.3">
      <c r="A30" s="45" t="str">
        <v>#8G0QYU8JJ</v>
      </c>
      <c r="B30" s="45" t="str">
        <v>TheAMIT</v>
      </c>
      <c r="C30" s="46" t="str">
        <f>IF($A30="", "", _xlfn.IFNA(VLOOKUP($A30, PlayersData!$B$1:$K$51, 3,0), ""))</f>
        <v>coLeader</v>
      </c>
      <c r="D30" s="46" t="str">
        <f>IF(OR(A30="",A30= 0), "", IF(ISERROR(VLOOKUP(A30, PlayersData!B:B, 1, FALSE)), "Left", "Active"))</f>
        <v>Active</v>
      </c>
      <c r="E30" s="50">
        <f t="shared" si="0"/>
        <v>12</v>
      </c>
      <c r="F30" s="44">
        <v>6</v>
      </c>
      <c r="G30" s="44">
        <v>6</v>
      </c>
      <c r="H30" s="44" t="str">
        <v/>
      </c>
      <c r="I30" s="44" t="str">
        <v/>
      </c>
      <c r="J30" s="44" t="str">
        <v/>
      </c>
      <c r="K30" s="44" t="str">
        <v/>
      </c>
      <c r="L30" s="44" t="str">
        <v/>
      </c>
      <c r="M30" s="44" t="str">
        <v/>
      </c>
      <c r="N30" s="44" t="str">
        <v/>
      </c>
      <c r="O30" s="44" t="str">
        <v/>
      </c>
      <c r="P30" s="44" t="str">
        <v/>
      </c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</row>
    <row r="31" spans="1:31" x14ac:dyDescent="0.3">
      <c r="A31" s="45" t="str">
        <v>#8QGJ08YCR</v>
      </c>
      <c r="B31" s="45" t="str">
        <v>TheAMIT05</v>
      </c>
      <c r="C31" s="46" t="str">
        <f>IF($A31="", "", _xlfn.IFNA(VLOOKUP($A31, PlayersData!$B$1:$K$51, 3,0), ""))</f>
        <v>member</v>
      </c>
      <c r="D31" s="46" t="str">
        <f>IF(OR(A31="",A31= 0), "", IF(ISERROR(VLOOKUP(A31, PlayersData!B:B, 1, FALSE)), "Left", "Active"))</f>
        <v>Active</v>
      </c>
      <c r="E31" s="50">
        <f t="shared" si="0"/>
        <v>12</v>
      </c>
      <c r="F31" s="44">
        <v>6</v>
      </c>
      <c r="G31" s="44">
        <v>6</v>
      </c>
      <c r="H31" s="44" t="str">
        <v/>
      </c>
      <c r="I31" s="44" t="str">
        <v/>
      </c>
      <c r="J31" s="44" t="str">
        <v/>
      </c>
      <c r="K31" s="44" t="str">
        <v/>
      </c>
      <c r="L31" s="44" t="str">
        <v/>
      </c>
      <c r="M31" s="44" t="str">
        <v/>
      </c>
      <c r="N31" s="44" t="str">
        <v/>
      </c>
      <c r="O31" s="44" t="str">
        <v/>
      </c>
      <c r="P31" s="44" t="str">
        <v/>
      </c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</row>
    <row r="32" spans="1:31" x14ac:dyDescent="0.3">
      <c r="A32" s="45" t="str">
        <v>#P0RPLPYLL</v>
      </c>
      <c r="B32" s="45" t="str">
        <v>TRUST NOBODY</v>
      </c>
      <c r="C32" s="46" t="str">
        <f>IF($A32="", "", _xlfn.IFNA(VLOOKUP($A32, PlayersData!$B$1:$K$51, 3,0), ""))</f>
        <v>elder</v>
      </c>
      <c r="D32" s="46" t="str">
        <f>IF(OR(A32="",A32= 0), "", IF(ISERROR(VLOOKUP(A32, PlayersData!B:B, 1, FALSE)), "Left", "Active"))</f>
        <v>Active</v>
      </c>
      <c r="E32" s="50">
        <f t="shared" si="0"/>
        <v>12</v>
      </c>
      <c r="F32" s="44">
        <v>6</v>
      </c>
      <c r="G32" s="44">
        <v>6</v>
      </c>
      <c r="H32" s="44" t="str">
        <v/>
      </c>
      <c r="I32" s="44" t="str">
        <v/>
      </c>
      <c r="J32" s="44" t="str">
        <v/>
      </c>
      <c r="K32" s="44" t="str">
        <v/>
      </c>
      <c r="L32" s="44" t="str">
        <v/>
      </c>
      <c r="M32" s="44" t="str">
        <v/>
      </c>
      <c r="N32" s="44" t="str">
        <v/>
      </c>
      <c r="O32" s="44" t="str">
        <v/>
      </c>
      <c r="P32" s="44" t="str">
        <v/>
      </c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</row>
    <row r="33" spans="1:31" x14ac:dyDescent="0.3">
      <c r="A33" s="45" t="str">
        <v>#PY9LUQCGJ</v>
      </c>
      <c r="B33" s="45" t="str">
        <v>Vikas</v>
      </c>
      <c r="C33" s="46" t="str">
        <f>IF($A33="", "", _xlfn.IFNA(VLOOKUP($A33, PlayersData!$B$1:$K$51, 3,0), ""))</f>
        <v>elder</v>
      </c>
      <c r="D33" s="46" t="str">
        <f>IF(OR(A33="",A33= 0), "", IF(ISERROR(VLOOKUP(A33, PlayersData!B:B, 1, FALSE)), "Left", "Active"))</f>
        <v>Active</v>
      </c>
      <c r="E33" s="50">
        <f t="shared" si="0"/>
        <v>12</v>
      </c>
      <c r="F33" s="44">
        <v>6</v>
      </c>
      <c r="G33" s="44">
        <v>6</v>
      </c>
      <c r="H33" s="44" t="str">
        <v/>
      </c>
      <c r="I33" s="44" t="str">
        <v/>
      </c>
      <c r="J33" s="44" t="str">
        <v/>
      </c>
      <c r="K33" s="44" t="str">
        <v/>
      </c>
      <c r="L33" s="44" t="str">
        <v/>
      </c>
      <c r="M33" s="44" t="str">
        <v/>
      </c>
      <c r="N33" s="44" t="str">
        <v/>
      </c>
      <c r="O33" s="44" t="str">
        <v/>
      </c>
      <c r="P33" s="44" t="str">
        <v/>
      </c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</row>
    <row r="34" spans="1:31" x14ac:dyDescent="0.3">
      <c r="A34" s="45" t="str">
        <v>#8JU9RUPYR</v>
      </c>
      <c r="B34" s="45" t="str">
        <v>XOKANTA</v>
      </c>
      <c r="C34" s="46" t="str">
        <f>IF($A34="", "", _xlfn.IFNA(VLOOKUP($A34, PlayersData!$B$1:$K$51, 3,0), ""))</f>
        <v>elder</v>
      </c>
      <c r="D34" s="46" t="str">
        <f>IF(OR(A34="",A34= 0), "", IF(ISERROR(VLOOKUP(A34, PlayersData!B:B, 1, FALSE)), "Left", "Active"))</f>
        <v>Active</v>
      </c>
      <c r="E34" s="50">
        <f t="shared" si="0"/>
        <v>18</v>
      </c>
      <c r="F34" s="44">
        <v>6</v>
      </c>
      <c r="G34" s="44">
        <v>6</v>
      </c>
      <c r="H34" s="44">
        <v>6</v>
      </c>
      <c r="I34" s="44" t="str">
        <v/>
      </c>
      <c r="J34" s="44" t="str">
        <v/>
      </c>
      <c r="K34" s="44" t="str">
        <v/>
      </c>
      <c r="L34" s="44" t="str">
        <v/>
      </c>
      <c r="M34" s="44" t="str">
        <v/>
      </c>
      <c r="N34" s="44" t="str">
        <v/>
      </c>
      <c r="O34" s="44" t="str">
        <v/>
      </c>
      <c r="P34" s="44" t="str">
        <v/>
      </c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</row>
    <row r="35" spans="1:31" x14ac:dyDescent="0.3">
      <c r="A35" s="45" t="str">
        <v>#LL8098L0</v>
      </c>
      <c r="B35" s="45" t="str">
        <v>yogi</v>
      </c>
      <c r="C35" s="46" t="str">
        <f>IF($A35="", "", _xlfn.IFNA(VLOOKUP($A35, PlayersData!$B$1:$K$51, 3,0), ""))</f>
        <v>elder</v>
      </c>
      <c r="D35" s="46" t="str">
        <f>IF(OR(A35="",A35= 0), "", IF(ISERROR(VLOOKUP(A35, PlayersData!B:B, 1, FALSE)), "Left", "Active"))</f>
        <v>Active</v>
      </c>
      <c r="E35" s="50">
        <f t="shared" si="0"/>
        <v>12</v>
      </c>
      <c r="F35" s="44">
        <v>6</v>
      </c>
      <c r="G35" s="44">
        <v>6</v>
      </c>
      <c r="H35" s="44" t="str">
        <v/>
      </c>
      <c r="I35" s="44" t="str">
        <v/>
      </c>
      <c r="J35" s="44" t="str">
        <v/>
      </c>
      <c r="K35" s="44" t="str">
        <v/>
      </c>
      <c r="L35" s="44" t="str">
        <v/>
      </c>
      <c r="M35" s="44" t="str">
        <v/>
      </c>
      <c r="N35" s="44" t="str">
        <v/>
      </c>
      <c r="O35" s="44" t="str">
        <v/>
      </c>
      <c r="P35" s="44" t="str">
        <v/>
      </c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</row>
    <row r="36" spans="1:31" x14ac:dyDescent="0.3">
      <c r="A36" s="45" t="str">
        <v>#P02808J2L</v>
      </c>
      <c r="B36" s="45" t="str">
        <v>ķîņğ ámíř</v>
      </c>
      <c r="C36" s="46" t="str">
        <f>IF($A36="", "", _xlfn.IFNA(VLOOKUP($A36, PlayersData!$B$1:$K$51, 3,0), ""))</f>
        <v/>
      </c>
      <c r="D36" s="46" t="str">
        <f>IF(OR(A36="",A36= 0), "", IF(ISERROR(VLOOKUP(A36, PlayersData!B:B, 1, FALSE)), "Left", "Active"))</f>
        <v>Left</v>
      </c>
      <c r="E36" s="50">
        <f t="shared" si="0"/>
        <v>5</v>
      </c>
      <c r="F36" s="44" t="str">
        <v/>
      </c>
      <c r="G36" s="44">
        <v>5</v>
      </c>
      <c r="H36" s="44" t="str">
        <v/>
      </c>
      <c r="I36" s="44" t="str">
        <v/>
      </c>
      <c r="J36" s="44" t="str">
        <v/>
      </c>
      <c r="K36" s="44" t="str">
        <v/>
      </c>
      <c r="L36" s="44" t="str">
        <v/>
      </c>
      <c r="M36" s="44" t="str">
        <v/>
      </c>
      <c r="N36" s="44" t="str">
        <v/>
      </c>
      <c r="O36" s="44" t="str">
        <v/>
      </c>
      <c r="P36" s="44" t="str">
        <v/>
      </c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</row>
    <row r="37" spans="1:31" x14ac:dyDescent="0.3">
      <c r="A37" s="45" t="str">
        <v>#QCCVRLPGL</v>
      </c>
      <c r="B37" s="45" t="str">
        <v>♥️ACE♥️</v>
      </c>
      <c r="C37" s="46" t="str">
        <f>IF($A37="", "", _xlfn.IFNA(VLOOKUP($A37, PlayersData!$B$1:$K$51, 3,0), ""))</f>
        <v>member</v>
      </c>
      <c r="D37" s="46" t="str">
        <f>IF(OR(A37="",A37= 0), "", IF(ISERROR(VLOOKUP(A37, PlayersData!B:B, 1, FALSE)), "Left", "Active"))</f>
        <v>Active</v>
      </c>
      <c r="E37" s="50">
        <f t="shared" si="0"/>
        <v>12</v>
      </c>
      <c r="F37" s="44">
        <v>6</v>
      </c>
      <c r="G37" s="44">
        <v>6</v>
      </c>
      <c r="H37" s="44" t="str">
        <v/>
      </c>
      <c r="I37" s="44" t="str">
        <v/>
      </c>
      <c r="J37" s="44" t="str">
        <v/>
      </c>
      <c r="K37" s="44" t="str">
        <v/>
      </c>
      <c r="L37" s="44" t="str">
        <v/>
      </c>
      <c r="M37" s="44" t="str">
        <v/>
      </c>
      <c r="N37" s="44" t="str">
        <v/>
      </c>
      <c r="O37" s="44" t="str">
        <v/>
      </c>
      <c r="P37" s="44" t="str">
        <v/>
      </c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</row>
    <row r="38" spans="1:31" x14ac:dyDescent="0.3">
      <c r="A38" s="45">
        <v>0</v>
      </c>
      <c r="B38" s="45">
        <v>0</v>
      </c>
      <c r="C38" s="46">
        <f>IF($A38="", "", _xlfn.IFNA(VLOOKUP($A38, PlayersData!$B$1:$K$51, 3,0), ""))</f>
        <v>0</v>
      </c>
      <c r="D38" s="46" t="str">
        <f>IF(OR(A38="",A38= 0), "", IF(ISERROR(VLOOKUP(A38, PlayersData!B:B, 1, FALSE)), "Left", "Active"))</f>
        <v/>
      </c>
      <c r="E38" s="50">
        <f t="shared" si="0"/>
        <v>0</v>
      </c>
      <c r="F38" s="44" t="str">
        <v/>
      </c>
      <c r="G38" s="44" t="str">
        <v/>
      </c>
      <c r="H38" s="44" t="str">
        <v/>
      </c>
      <c r="I38" s="44" t="str">
        <v/>
      </c>
      <c r="J38" s="44" t="str">
        <v/>
      </c>
      <c r="K38" s="44" t="str">
        <v/>
      </c>
      <c r="L38" s="44" t="str">
        <v/>
      </c>
      <c r="M38" s="44" t="str">
        <v/>
      </c>
      <c r="N38" s="44" t="str">
        <v/>
      </c>
      <c r="O38" s="44" t="str">
        <v/>
      </c>
      <c r="P38" s="44" t="str">
        <v/>
      </c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</row>
    <row r="39" spans="1:31" x14ac:dyDescent="0.3">
      <c r="A39" s="45">
        <v>0</v>
      </c>
      <c r="B39" s="45">
        <v>0</v>
      </c>
      <c r="C39" s="46">
        <f>IF($A39="", "", _xlfn.IFNA(VLOOKUP($A39, PlayersData!$B$1:$K$51, 3,0), ""))</f>
        <v>0</v>
      </c>
      <c r="D39" s="46" t="str">
        <f>IF(OR(A39="",A39= 0), "", IF(ISERROR(VLOOKUP(A39, PlayersData!B:B, 1, FALSE)), "Left", "Active"))</f>
        <v/>
      </c>
      <c r="E39" s="50">
        <f t="shared" si="0"/>
        <v>0</v>
      </c>
      <c r="F39" s="44" t="str">
        <v/>
      </c>
      <c r="G39" s="44" t="str">
        <v/>
      </c>
      <c r="H39" s="44" t="str">
        <v/>
      </c>
      <c r="I39" s="44" t="str">
        <v/>
      </c>
      <c r="J39" s="44" t="str">
        <v/>
      </c>
      <c r="K39" s="44" t="str">
        <v/>
      </c>
      <c r="L39" s="44" t="str">
        <v/>
      </c>
      <c r="M39" s="44" t="str">
        <v/>
      </c>
      <c r="N39" s="44" t="str">
        <v/>
      </c>
      <c r="O39" s="44" t="str">
        <v/>
      </c>
      <c r="P39" s="44" t="str">
        <v/>
      </c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</row>
    <row r="40" spans="1:31" x14ac:dyDescent="0.3">
      <c r="A40" s="45">
        <v>0</v>
      </c>
      <c r="B40" s="45">
        <v>0</v>
      </c>
      <c r="C40" s="46">
        <f>IF($A40="", "", _xlfn.IFNA(VLOOKUP($A40, PlayersData!$B$1:$K$51, 3,0), ""))</f>
        <v>0</v>
      </c>
      <c r="D40" s="46" t="str">
        <f>IF(OR(A40="",A40= 0), "", IF(ISERROR(VLOOKUP(A40, PlayersData!B:B, 1, FALSE)), "Left", "Active"))</f>
        <v/>
      </c>
      <c r="E40" s="50">
        <f t="shared" si="0"/>
        <v>0</v>
      </c>
      <c r="F40" s="44" t="str">
        <v/>
      </c>
      <c r="G40" s="44" t="str">
        <v/>
      </c>
      <c r="H40" s="44" t="str">
        <v/>
      </c>
      <c r="I40" s="44" t="str">
        <v/>
      </c>
      <c r="J40" s="44" t="str">
        <v/>
      </c>
      <c r="K40" s="44" t="str">
        <v/>
      </c>
      <c r="L40" s="44" t="str">
        <v/>
      </c>
      <c r="M40" s="44" t="str">
        <v/>
      </c>
      <c r="N40" s="44" t="str">
        <v/>
      </c>
      <c r="O40" s="44" t="str">
        <v/>
      </c>
      <c r="P40" s="44" t="str">
        <v/>
      </c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</row>
    <row r="41" spans="1:31" x14ac:dyDescent="0.3">
      <c r="A41" s="45">
        <v>0</v>
      </c>
      <c r="B41" s="45">
        <v>0</v>
      </c>
      <c r="C41" s="46">
        <f>IF($A41="", "", _xlfn.IFNA(VLOOKUP($A41, PlayersData!$B$1:$K$51, 3,0), ""))</f>
        <v>0</v>
      </c>
      <c r="D41" s="46" t="str">
        <f>IF(OR(A41="",A41= 0), "", IF(ISERROR(VLOOKUP(A41, PlayersData!B:B, 1, FALSE)), "Left", "Active"))</f>
        <v/>
      </c>
      <c r="E41" s="50">
        <f t="shared" si="0"/>
        <v>0</v>
      </c>
      <c r="F41" s="44" t="str">
        <v/>
      </c>
      <c r="G41" s="44" t="str">
        <v/>
      </c>
      <c r="H41" s="44" t="str">
        <v/>
      </c>
      <c r="I41" s="44" t="str">
        <v/>
      </c>
      <c r="J41" s="44" t="str">
        <v/>
      </c>
      <c r="K41" s="44" t="str">
        <v/>
      </c>
      <c r="L41" s="44" t="str">
        <v/>
      </c>
      <c r="M41" s="44" t="str">
        <v/>
      </c>
      <c r="N41" s="44" t="str">
        <v/>
      </c>
      <c r="O41" s="44" t="str">
        <v/>
      </c>
      <c r="P41" s="44" t="str">
        <v/>
      </c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</row>
    <row r="42" spans="1:31" x14ac:dyDescent="0.3">
      <c r="A42" s="45">
        <v>0</v>
      </c>
      <c r="B42" s="45">
        <v>0</v>
      </c>
      <c r="C42" s="46">
        <f>IF($A42="", "", _xlfn.IFNA(VLOOKUP($A42, PlayersData!$B$1:$K$51, 3,0), ""))</f>
        <v>0</v>
      </c>
      <c r="D42" s="46" t="str">
        <f>IF(OR(A42="",A42= 0), "", IF(ISERROR(VLOOKUP(A42, PlayersData!B:B, 1, FALSE)), "Left", "Active"))</f>
        <v/>
      </c>
      <c r="E42" s="50">
        <f t="shared" si="0"/>
        <v>0</v>
      </c>
      <c r="F42" s="44" t="str">
        <v/>
      </c>
      <c r="G42" s="44" t="str">
        <v/>
      </c>
      <c r="H42" s="44" t="str">
        <v/>
      </c>
      <c r="I42" s="44" t="str">
        <v/>
      </c>
      <c r="J42" s="44" t="str">
        <v/>
      </c>
      <c r="K42" s="44" t="str">
        <v/>
      </c>
      <c r="L42" s="44" t="str">
        <v/>
      </c>
      <c r="M42" s="44" t="str">
        <v/>
      </c>
      <c r="N42" s="44" t="str">
        <v/>
      </c>
      <c r="O42" s="44" t="str">
        <v/>
      </c>
      <c r="P42" s="44" t="str">
        <v/>
      </c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</row>
    <row r="43" spans="1:31" x14ac:dyDescent="0.3">
      <c r="A43" s="45">
        <v>0</v>
      </c>
      <c r="B43" s="45">
        <v>0</v>
      </c>
      <c r="C43" s="46">
        <f>IF($A43="", "", _xlfn.IFNA(VLOOKUP($A43, PlayersData!$B$1:$K$51, 3,0), ""))</f>
        <v>0</v>
      </c>
      <c r="D43" s="46" t="str">
        <f>IF(OR(A43="",A43= 0), "", IF(ISERROR(VLOOKUP(A43, PlayersData!B:B, 1, FALSE)), "Left", "Active"))</f>
        <v/>
      </c>
      <c r="E43" s="50">
        <f t="shared" si="0"/>
        <v>0</v>
      </c>
      <c r="F43" s="44" t="str">
        <v/>
      </c>
      <c r="G43" s="44" t="str">
        <v/>
      </c>
      <c r="H43" s="44" t="str">
        <v/>
      </c>
      <c r="I43" s="44" t="str">
        <v/>
      </c>
      <c r="J43" s="44" t="str">
        <v/>
      </c>
      <c r="K43" s="44" t="str">
        <v/>
      </c>
      <c r="L43" s="44" t="str">
        <v/>
      </c>
      <c r="M43" s="44" t="str">
        <v/>
      </c>
      <c r="N43" s="44" t="str">
        <v/>
      </c>
      <c r="O43" s="44" t="str">
        <v/>
      </c>
      <c r="P43" s="44" t="str">
        <v/>
      </c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</row>
    <row r="44" spans="1:31" x14ac:dyDescent="0.3">
      <c r="A44" s="45">
        <v>0</v>
      </c>
      <c r="B44" s="45">
        <v>0</v>
      </c>
      <c r="C44" s="46">
        <f>IF($A44="", "", _xlfn.IFNA(VLOOKUP($A44, PlayersData!$B$1:$K$51, 3,0), ""))</f>
        <v>0</v>
      </c>
      <c r="D44" s="46" t="str">
        <f>IF(OR(A44="",A44= 0), "", IF(ISERROR(VLOOKUP(A44, PlayersData!B:B, 1, FALSE)), "Left", "Active"))</f>
        <v/>
      </c>
      <c r="E44" s="50">
        <f t="shared" si="0"/>
        <v>0</v>
      </c>
      <c r="F44" s="44" t="str">
        <v/>
      </c>
      <c r="G44" s="44" t="str">
        <v/>
      </c>
      <c r="H44" s="44" t="str">
        <v/>
      </c>
      <c r="I44" s="44" t="str">
        <v/>
      </c>
      <c r="J44" s="44" t="str">
        <v/>
      </c>
      <c r="K44" s="44" t="str">
        <v/>
      </c>
      <c r="L44" s="44" t="str">
        <v/>
      </c>
      <c r="M44" s="44" t="str">
        <v/>
      </c>
      <c r="N44" s="44" t="str">
        <v/>
      </c>
      <c r="O44" s="44" t="str">
        <v/>
      </c>
      <c r="P44" s="44" t="str">
        <v/>
      </c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</row>
    <row r="45" spans="1:31" x14ac:dyDescent="0.3">
      <c r="A45" s="45">
        <v>0</v>
      </c>
      <c r="B45" s="45">
        <v>0</v>
      </c>
      <c r="C45" s="46">
        <f>IF($A45="", "", _xlfn.IFNA(VLOOKUP($A45, PlayersData!$B$1:$K$51, 3,0), ""))</f>
        <v>0</v>
      </c>
      <c r="D45" s="46" t="str">
        <f>IF(OR(A45="",A45= 0), "", IF(ISERROR(VLOOKUP(A45, PlayersData!B:B, 1, FALSE)), "Left", "Active"))</f>
        <v/>
      </c>
      <c r="E45" s="50">
        <f t="shared" si="0"/>
        <v>0</v>
      </c>
      <c r="F45" s="44" t="str">
        <v/>
      </c>
      <c r="G45" s="44" t="str">
        <v/>
      </c>
      <c r="H45" s="44" t="str">
        <v/>
      </c>
      <c r="I45" s="44" t="str">
        <v/>
      </c>
      <c r="J45" s="44" t="str">
        <v/>
      </c>
      <c r="K45" s="44" t="str">
        <v/>
      </c>
      <c r="L45" s="44" t="str">
        <v/>
      </c>
      <c r="M45" s="44" t="str">
        <v/>
      </c>
      <c r="N45" s="44" t="str">
        <v/>
      </c>
      <c r="O45" s="44" t="str">
        <v/>
      </c>
      <c r="P45" s="44" t="str">
        <v/>
      </c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</row>
    <row r="46" spans="1:31" x14ac:dyDescent="0.3">
      <c r="A46" s="45">
        <v>0</v>
      </c>
      <c r="B46" s="45">
        <v>0</v>
      </c>
      <c r="C46" s="46">
        <f>IF($A46="", "", _xlfn.IFNA(VLOOKUP($A46, PlayersData!$B$1:$K$51, 3,0), ""))</f>
        <v>0</v>
      </c>
      <c r="D46" s="46" t="str">
        <f>IF(OR(A46="",A46= 0), "", IF(ISERROR(VLOOKUP(A46, PlayersData!B:B, 1, FALSE)), "Left", "Active"))</f>
        <v/>
      </c>
      <c r="E46" s="50">
        <f t="shared" si="0"/>
        <v>0</v>
      </c>
      <c r="F46" s="44" t="str">
        <v/>
      </c>
      <c r="G46" s="44" t="str">
        <v/>
      </c>
      <c r="H46" s="44" t="str">
        <v/>
      </c>
      <c r="I46" s="44" t="str">
        <v/>
      </c>
      <c r="J46" s="44" t="str">
        <v/>
      </c>
      <c r="K46" s="44" t="str">
        <v/>
      </c>
      <c r="L46" s="44" t="str">
        <v/>
      </c>
      <c r="M46" s="44" t="str">
        <v/>
      </c>
      <c r="N46" s="44" t="str">
        <v/>
      </c>
      <c r="O46" s="44" t="str">
        <v/>
      </c>
      <c r="P46" s="44" t="str">
        <v/>
      </c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</row>
    <row r="47" spans="1:31" x14ac:dyDescent="0.3">
      <c r="A47" s="45">
        <v>0</v>
      </c>
      <c r="B47" s="45">
        <v>0</v>
      </c>
      <c r="C47" s="46">
        <f>IF($A47="", "", _xlfn.IFNA(VLOOKUP($A47, PlayersData!$B$1:$K$51, 3,0), ""))</f>
        <v>0</v>
      </c>
      <c r="D47" s="46" t="str">
        <f>IF(OR(A47="",A47= 0), "", IF(ISERROR(VLOOKUP(A47, PlayersData!B:B, 1, FALSE)), "Left", "Active"))</f>
        <v/>
      </c>
      <c r="E47" s="50">
        <f t="shared" si="0"/>
        <v>0</v>
      </c>
      <c r="F47" s="44" t="str">
        <v/>
      </c>
      <c r="G47" s="44" t="str">
        <v/>
      </c>
      <c r="H47" s="44" t="str">
        <v/>
      </c>
      <c r="I47" s="44" t="str">
        <v/>
      </c>
      <c r="J47" s="44" t="str">
        <v/>
      </c>
      <c r="K47" s="44" t="str">
        <v/>
      </c>
      <c r="L47" s="44" t="str">
        <v/>
      </c>
      <c r="M47" s="44" t="str">
        <v/>
      </c>
      <c r="N47" s="44" t="str">
        <v/>
      </c>
      <c r="O47" s="44" t="str">
        <v/>
      </c>
      <c r="P47" s="44" t="str">
        <v/>
      </c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</row>
    <row r="48" spans="1:31" x14ac:dyDescent="0.3">
      <c r="A48" s="45">
        <v>0</v>
      </c>
      <c r="B48" s="45">
        <v>0</v>
      </c>
      <c r="C48" s="46">
        <f>IF($A48="", "", _xlfn.IFNA(VLOOKUP($A48, PlayersData!$B$1:$K$51, 3,0), ""))</f>
        <v>0</v>
      </c>
      <c r="D48" s="46" t="str">
        <f>IF(OR(A48="",A48= 0), "", IF(ISERROR(VLOOKUP(A48, PlayersData!B:B, 1, FALSE)), "Left", "Active"))</f>
        <v/>
      </c>
      <c r="E48" s="50">
        <f t="shared" si="0"/>
        <v>0</v>
      </c>
      <c r="F48" s="44" t="str">
        <v/>
      </c>
      <c r="G48" s="44" t="str">
        <v/>
      </c>
      <c r="H48" s="44" t="str">
        <v/>
      </c>
      <c r="I48" s="44" t="str">
        <v/>
      </c>
      <c r="J48" s="44" t="str">
        <v/>
      </c>
      <c r="K48" s="44" t="str">
        <v/>
      </c>
      <c r="L48" s="44" t="str">
        <v/>
      </c>
      <c r="M48" s="44" t="str">
        <v/>
      </c>
      <c r="N48" s="44" t="str">
        <v/>
      </c>
      <c r="O48" s="44" t="str">
        <v/>
      </c>
      <c r="P48" s="44" t="str">
        <v/>
      </c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</row>
    <row r="49" spans="1:31" x14ac:dyDescent="0.3">
      <c r="A49" s="45">
        <v>0</v>
      </c>
      <c r="B49" s="45">
        <v>0</v>
      </c>
      <c r="C49" s="46">
        <f>IF($A49="", "", _xlfn.IFNA(VLOOKUP($A49, PlayersData!$B$1:$K$51, 3,0), ""))</f>
        <v>0</v>
      </c>
      <c r="D49" s="46" t="str">
        <f>IF(OR(A49="",A49= 0), "", IF(ISERROR(VLOOKUP(A49, PlayersData!B:B, 1, FALSE)), "Left", "Active"))</f>
        <v/>
      </c>
      <c r="E49" s="50">
        <f t="shared" si="0"/>
        <v>0</v>
      </c>
      <c r="F49" s="44" t="str">
        <v/>
      </c>
      <c r="G49" s="44" t="str">
        <v/>
      </c>
      <c r="H49" s="44" t="str">
        <v/>
      </c>
      <c r="I49" s="44" t="str">
        <v/>
      </c>
      <c r="J49" s="44" t="str">
        <v/>
      </c>
      <c r="K49" s="44" t="str">
        <v/>
      </c>
      <c r="L49" s="44" t="str">
        <v/>
      </c>
      <c r="M49" s="44" t="str">
        <v/>
      </c>
      <c r="N49" s="44" t="str">
        <v/>
      </c>
      <c r="O49" s="44" t="str">
        <v/>
      </c>
      <c r="P49" s="44" t="str">
        <v/>
      </c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</row>
    <row r="50" spans="1:31" x14ac:dyDescent="0.3">
      <c r="A50" s="45">
        <v>0</v>
      </c>
      <c r="B50" s="45">
        <v>0</v>
      </c>
      <c r="C50" s="46">
        <f>IF($A50="", "", _xlfn.IFNA(VLOOKUP($A50, PlayersData!$B$1:$K$51, 3,0), ""))</f>
        <v>0</v>
      </c>
      <c r="D50" s="46" t="str">
        <f>IF(OR(A50="",A50= 0), "", IF(ISERROR(VLOOKUP(A50, PlayersData!B:B, 1, FALSE)), "Left", "Active"))</f>
        <v/>
      </c>
      <c r="E50" s="50">
        <f t="shared" si="0"/>
        <v>0</v>
      </c>
      <c r="F50" s="44" t="str">
        <v/>
      </c>
      <c r="G50" s="44" t="str">
        <v/>
      </c>
      <c r="H50" s="44" t="str">
        <v/>
      </c>
      <c r="I50" s="44" t="str">
        <v/>
      </c>
      <c r="J50" s="44" t="str">
        <v/>
      </c>
      <c r="K50" s="44" t="str">
        <v/>
      </c>
      <c r="L50" s="44" t="str">
        <v/>
      </c>
      <c r="M50" s="44" t="str">
        <v/>
      </c>
      <c r="N50" s="44" t="str">
        <v/>
      </c>
      <c r="O50" s="44" t="str">
        <v/>
      </c>
      <c r="P50" s="44" t="str">
        <v/>
      </c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</row>
    <row r="51" spans="1:31" x14ac:dyDescent="0.3">
      <c r="A51" s="45">
        <v>0</v>
      </c>
      <c r="B51" s="45">
        <v>0</v>
      </c>
      <c r="C51" s="46">
        <f>IF($A51="", "", _xlfn.IFNA(VLOOKUP($A51, PlayersData!$B$1:$K$51, 3,0), ""))</f>
        <v>0</v>
      </c>
      <c r="D51" s="46" t="str">
        <f>IF(OR(A51="",A51= 0), "", IF(ISERROR(VLOOKUP(A51, PlayersData!B:B, 1, FALSE)), "Left", "Active"))</f>
        <v/>
      </c>
      <c r="E51" s="50">
        <f t="shared" si="0"/>
        <v>0</v>
      </c>
      <c r="F51" s="44" t="str">
        <v/>
      </c>
      <c r="G51" s="44" t="str">
        <v/>
      </c>
      <c r="H51" s="44" t="str">
        <v/>
      </c>
      <c r="I51" s="44" t="str">
        <v/>
      </c>
      <c r="J51" s="44" t="str">
        <v/>
      </c>
      <c r="K51" s="44" t="str">
        <v/>
      </c>
      <c r="L51" s="44" t="str">
        <v/>
      </c>
      <c r="M51" s="44" t="str">
        <v/>
      </c>
      <c r="N51" s="44" t="str">
        <v/>
      </c>
      <c r="O51" s="44" t="str">
        <v/>
      </c>
      <c r="P51" s="44" t="str">
        <v/>
      </c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</row>
    <row r="52" spans="1:31" x14ac:dyDescent="0.3">
      <c r="A52" s="45">
        <v>0</v>
      </c>
      <c r="B52" s="45">
        <v>0</v>
      </c>
      <c r="C52" s="46">
        <f>IF($A52="", "", _xlfn.IFNA(VLOOKUP($A52, PlayersData!$B$1:$K$51, 3,0), ""))</f>
        <v>0</v>
      </c>
      <c r="D52" s="46" t="str">
        <f>IF(OR(A52="",A52= 0), "", IF(ISERROR(VLOOKUP(A52, PlayersData!B:B, 1, FALSE)), "Left", "Active"))</f>
        <v/>
      </c>
      <c r="E52" s="50">
        <f t="shared" si="0"/>
        <v>0</v>
      </c>
      <c r="F52" s="44" t="str">
        <v/>
      </c>
      <c r="G52" s="44" t="str">
        <v/>
      </c>
      <c r="H52" s="44" t="str">
        <v/>
      </c>
      <c r="I52" s="44" t="str">
        <v/>
      </c>
      <c r="J52" s="44" t="str">
        <v/>
      </c>
      <c r="K52" s="44" t="str">
        <v/>
      </c>
      <c r="L52" s="44" t="str">
        <v/>
      </c>
      <c r="M52" s="44" t="str">
        <v/>
      </c>
      <c r="N52" s="44" t="str">
        <v/>
      </c>
      <c r="O52" s="44" t="str">
        <v/>
      </c>
      <c r="P52" s="44" t="str">
        <v/>
      </c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</row>
    <row r="53" spans="1:31" x14ac:dyDescent="0.3">
      <c r="A53" s="45">
        <v>0</v>
      </c>
      <c r="B53" s="45">
        <v>0</v>
      </c>
      <c r="C53" s="46">
        <f>IF($A53="", "", _xlfn.IFNA(VLOOKUP($A53, PlayersData!$B$1:$K$51, 3,0), ""))</f>
        <v>0</v>
      </c>
      <c r="D53" s="46" t="str">
        <f>IF(OR(A53="",A53= 0), "", IF(ISERROR(VLOOKUP(A53, PlayersData!B:B, 1, FALSE)), "Left", "Active"))</f>
        <v/>
      </c>
      <c r="E53" s="50">
        <f t="shared" si="0"/>
        <v>0</v>
      </c>
      <c r="F53" s="44" t="str">
        <v/>
      </c>
      <c r="G53" s="44" t="str">
        <v/>
      </c>
      <c r="H53" s="44" t="str">
        <v/>
      </c>
      <c r="I53" s="44" t="str">
        <v/>
      </c>
      <c r="J53" s="44" t="str">
        <v/>
      </c>
      <c r="K53" s="44" t="str">
        <v/>
      </c>
      <c r="L53" s="44" t="str">
        <v/>
      </c>
      <c r="M53" s="44" t="str">
        <v/>
      </c>
      <c r="N53" s="44" t="str">
        <v/>
      </c>
      <c r="O53" s="44" t="str">
        <v/>
      </c>
      <c r="P53" s="44" t="str">
        <v/>
      </c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</row>
    <row r="54" spans="1:31" x14ac:dyDescent="0.3">
      <c r="A54" s="45">
        <v>0</v>
      </c>
      <c r="B54" s="45">
        <v>0</v>
      </c>
      <c r="C54" s="46">
        <f>IF($A54="", "", _xlfn.IFNA(VLOOKUP($A54, PlayersData!$B$1:$K$51, 3,0), ""))</f>
        <v>0</v>
      </c>
      <c r="D54" s="46" t="str">
        <f>IF(OR(A54="",A54= 0), "", IF(ISERROR(VLOOKUP(A54, PlayersData!B:B, 1, FALSE)), "Left", "Active"))</f>
        <v/>
      </c>
      <c r="E54" s="50">
        <f t="shared" si="0"/>
        <v>0</v>
      </c>
      <c r="F54" s="44" t="str">
        <v/>
      </c>
      <c r="G54" s="44" t="str">
        <v/>
      </c>
      <c r="H54" s="44" t="str">
        <v/>
      </c>
      <c r="I54" s="44" t="str">
        <v/>
      </c>
      <c r="J54" s="44" t="str">
        <v/>
      </c>
      <c r="K54" s="44" t="str">
        <v/>
      </c>
      <c r="L54" s="44" t="str">
        <v/>
      </c>
      <c r="M54" s="44" t="str">
        <v/>
      </c>
      <c r="N54" s="44" t="str">
        <v/>
      </c>
      <c r="O54" s="44" t="str">
        <v/>
      </c>
      <c r="P54" s="44" t="str">
        <v/>
      </c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</row>
    <row r="55" spans="1:31" x14ac:dyDescent="0.3">
      <c r="A55" s="45">
        <v>0</v>
      </c>
      <c r="B55" s="45">
        <v>0</v>
      </c>
      <c r="C55" s="46">
        <f>IF($A55="", "", _xlfn.IFNA(VLOOKUP($A55, PlayersData!$B$1:$K$51, 3,0), ""))</f>
        <v>0</v>
      </c>
      <c r="D55" s="46" t="str">
        <f>IF(OR(A55="",A55= 0), "", IF(ISERROR(VLOOKUP(A55, PlayersData!B:B, 1, FALSE)), "Left", "Active"))</f>
        <v/>
      </c>
      <c r="E55" s="50">
        <f t="shared" si="0"/>
        <v>0</v>
      </c>
      <c r="F55" s="44" t="str">
        <v/>
      </c>
      <c r="G55" s="44" t="str">
        <v/>
      </c>
      <c r="H55" s="44" t="str">
        <v/>
      </c>
      <c r="I55" s="44" t="str">
        <v/>
      </c>
      <c r="J55" s="44" t="str">
        <v/>
      </c>
      <c r="K55" s="44" t="str">
        <v/>
      </c>
      <c r="L55" s="44" t="str">
        <v/>
      </c>
      <c r="M55" s="44" t="str">
        <v/>
      </c>
      <c r="N55" s="44" t="str">
        <v/>
      </c>
      <c r="O55" s="44" t="str">
        <v/>
      </c>
      <c r="P55" s="44" t="str">
        <v/>
      </c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</row>
    <row r="56" spans="1:31" x14ac:dyDescent="0.3">
      <c r="A56" s="45">
        <v>0</v>
      </c>
      <c r="B56" s="45">
        <v>0</v>
      </c>
      <c r="C56" s="46">
        <f>IF($A56="", "", _xlfn.IFNA(VLOOKUP($A56, PlayersData!$B$1:$K$51, 3,0), ""))</f>
        <v>0</v>
      </c>
      <c r="D56" s="46" t="str">
        <f>IF(OR(A56="",A56= 0), "", IF(ISERROR(VLOOKUP(A56, PlayersData!B:B, 1, FALSE)), "Left", "Active"))</f>
        <v/>
      </c>
      <c r="E56" s="50">
        <f t="shared" si="0"/>
        <v>0</v>
      </c>
      <c r="F56" s="44" t="str">
        <v/>
      </c>
      <c r="G56" s="44" t="str">
        <v/>
      </c>
      <c r="H56" s="44" t="str">
        <v/>
      </c>
      <c r="I56" s="44" t="str">
        <v/>
      </c>
      <c r="J56" s="44" t="str">
        <v/>
      </c>
      <c r="K56" s="44" t="str">
        <v/>
      </c>
      <c r="L56" s="44" t="str">
        <v/>
      </c>
      <c r="M56" s="44" t="str">
        <v/>
      </c>
      <c r="N56" s="44" t="str">
        <v/>
      </c>
      <c r="O56" s="44" t="str">
        <v/>
      </c>
      <c r="P56" s="44" t="str">
        <v/>
      </c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</row>
    <row r="57" spans="1:31" x14ac:dyDescent="0.3">
      <c r="A57" s="45">
        <v>0</v>
      </c>
      <c r="B57" s="45">
        <v>0</v>
      </c>
      <c r="C57" s="46">
        <f>IF($A57="", "", _xlfn.IFNA(VLOOKUP($A57, PlayersData!$B$1:$K$51, 3,0), ""))</f>
        <v>0</v>
      </c>
      <c r="D57" s="46" t="str">
        <f>IF(OR(A57="",A57= 0), "", IF(ISERROR(VLOOKUP(A57, PlayersData!B:B, 1, FALSE)), "Left", "Active"))</f>
        <v/>
      </c>
      <c r="E57" s="50">
        <f t="shared" si="0"/>
        <v>0</v>
      </c>
      <c r="F57" s="44" t="str">
        <v/>
      </c>
      <c r="G57" s="44" t="str">
        <v/>
      </c>
      <c r="H57" s="44" t="str">
        <v/>
      </c>
      <c r="I57" s="44" t="str">
        <v/>
      </c>
      <c r="J57" s="44" t="str">
        <v/>
      </c>
      <c r="K57" s="44" t="str">
        <v/>
      </c>
      <c r="L57" s="44" t="str">
        <v/>
      </c>
      <c r="M57" s="44" t="str">
        <v/>
      </c>
      <c r="N57" s="44" t="str">
        <v/>
      </c>
      <c r="O57" s="44" t="str">
        <v/>
      </c>
      <c r="P57" s="44" t="str">
        <v/>
      </c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</row>
    <row r="58" spans="1:31" x14ac:dyDescent="0.3">
      <c r="A58" s="45">
        <v>0</v>
      </c>
      <c r="B58" s="45">
        <v>0</v>
      </c>
      <c r="C58" s="46">
        <f>IF($A58="", "", _xlfn.IFNA(VLOOKUP($A58, PlayersData!$B$1:$K$51, 3,0), ""))</f>
        <v>0</v>
      </c>
      <c r="D58" s="46" t="str">
        <f>IF(OR(A58="",A58= 0), "", IF(ISERROR(VLOOKUP(A58, PlayersData!B:B, 1, FALSE)), "Left", "Active"))</f>
        <v/>
      </c>
      <c r="E58" s="50">
        <f t="shared" si="0"/>
        <v>0</v>
      </c>
      <c r="F58" s="44" t="str">
        <v/>
      </c>
      <c r="G58" s="44" t="str">
        <v/>
      </c>
      <c r="H58" s="44" t="str">
        <v/>
      </c>
      <c r="I58" s="44" t="str">
        <v/>
      </c>
      <c r="J58" s="44" t="str">
        <v/>
      </c>
      <c r="K58" s="44" t="str">
        <v/>
      </c>
      <c r="L58" s="44" t="str">
        <v/>
      </c>
      <c r="M58" s="44" t="str">
        <v/>
      </c>
      <c r="N58" s="44" t="str">
        <v/>
      </c>
      <c r="O58" s="44" t="str">
        <v/>
      </c>
      <c r="P58" s="44" t="str">
        <v/>
      </c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</row>
    <row r="59" spans="1:31" x14ac:dyDescent="0.3">
      <c r="A59" s="45">
        <v>0</v>
      </c>
      <c r="B59" s="45">
        <v>0</v>
      </c>
      <c r="C59" s="46">
        <f>IF($A59="", "", _xlfn.IFNA(VLOOKUP($A59, PlayersData!$B$1:$K$51, 3,0), ""))</f>
        <v>0</v>
      </c>
      <c r="D59" s="46" t="str">
        <f>IF(OR(A59="",A59= 0), "", IF(ISERROR(VLOOKUP(A59, PlayersData!B:B, 1, FALSE)), "Left", "Active"))</f>
        <v/>
      </c>
      <c r="E59" s="50">
        <f t="shared" si="0"/>
        <v>0</v>
      </c>
      <c r="F59" s="44" t="str">
        <v/>
      </c>
      <c r="G59" s="44" t="str">
        <v/>
      </c>
      <c r="H59" s="44" t="str">
        <v/>
      </c>
      <c r="I59" s="44" t="str">
        <v/>
      </c>
      <c r="J59" s="44" t="str">
        <v/>
      </c>
      <c r="K59" s="44" t="str">
        <v/>
      </c>
      <c r="L59" s="44" t="str">
        <v/>
      </c>
      <c r="M59" s="44" t="str">
        <v/>
      </c>
      <c r="N59" s="44" t="str">
        <v/>
      </c>
      <c r="O59" s="44" t="str">
        <v/>
      </c>
      <c r="P59" s="44" t="str">
        <v/>
      </c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</row>
    <row r="60" spans="1:31" x14ac:dyDescent="0.3">
      <c r="A60" s="45">
        <v>0</v>
      </c>
      <c r="B60" s="45">
        <v>0</v>
      </c>
      <c r="C60" s="46">
        <f>IF($A60="", "", _xlfn.IFNA(VLOOKUP($A60, PlayersData!$B$1:$K$51, 3,0), ""))</f>
        <v>0</v>
      </c>
      <c r="D60" s="46" t="str">
        <f>IF(OR(A60="",A60= 0), "", IF(ISERROR(VLOOKUP(A60, PlayersData!B:B, 1, FALSE)), "Left", "Active"))</f>
        <v/>
      </c>
      <c r="E60" s="50">
        <f t="shared" si="0"/>
        <v>0</v>
      </c>
      <c r="F60" s="44" t="str">
        <v/>
      </c>
      <c r="G60" s="44" t="str">
        <v/>
      </c>
      <c r="H60" s="44" t="str">
        <v/>
      </c>
      <c r="I60" s="44" t="str">
        <v/>
      </c>
      <c r="J60" s="44" t="str">
        <v/>
      </c>
      <c r="K60" s="44" t="str">
        <v/>
      </c>
      <c r="L60" s="44" t="str">
        <v/>
      </c>
      <c r="M60" s="44" t="str">
        <v/>
      </c>
      <c r="N60" s="44" t="str">
        <v/>
      </c>
      <c r="O60" s="44" t="str">
        <v/>
      </c>
      <c r="P60" s="44" t="str">
        <v/>
      </c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</row>
    <row r="61" spans="1:31" x14ac:dyDescent="0.3">
      <c r="A61" s="45">
        <v>0</v>
      </c>
      <c r="B61" s="45">
        <v>0</v>
      </c>
      <c r="C61" s="46">
        <f>IF($A61="", "", _xlfn.IFNA(VLOOKUP($A61, PlayersData!$B$1:$K$51, 3,0), ""))</f>
        <v>0</v>
      </c>
      <c r="D61" s="46" t="str">
        <f>IF(OR(A61="",A61= 0), "", IF(ISERROR(VLOOKUP(A61, PlayersData!B:B, 1, FALSE)), "Left", "Active"))</f>
        <v/>
      </c>
      <c r="E61" s="50">
        <f t="shared" si="0"/>
        <v>0</v>
      </c>
      <c r="F61" s="44" t="str">
        <v/>
      </c>
      <c r="G61" s="44" t="str">
        <v/>
      </c>
      <c r="H61" s="44" t="str">
        <v/>
      </c>
      <c r="I61" s="44" t="str">
        <v/>
      </c>
      <c r="J61" s="44" t="str">
        <v/>
      </c>
      <c r="K61" s="44" t="str">
        <v/>
      </c>
      <c r="L61" s="44" t="str">
        <v/>
      </c>
      <c r="M61" s="44" t="str">
        <v/>
      </c>
      <c r="N61" s="44" t="str">
        <v/>
      </c>
      <c r="O61" s="44" t="str">
        <v/>
      </c>
      <c r="P61" s="44" t="str">
        <v/>
      </c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</row>
  </sheetData>
  <mergeCells count="2">
    <mergeCell ref="W8:X8"/>
    <mergeCell ref="T11:U13"/>
  </mergeCells>
  <conditionalFormatting sqref="D1">
    <cfRule type="containsText" dxfId="39" priority="10" operator="containsText" text="Left">
      <formula>NOT(ISERROR(SEARCH("Left",D1)))</formula>
    </cfRule>
  </conditionalFormatting>
  <conditionalFormatting sqref="D3:D61">
    <cfRule type="containsText" dxfId="38" priority="9" operator="containsText" text="Left">
      <formula>NOT(ISERROR(SEARCH("Left",D3)))</formula>
    </cfRule>
  </conditionalFormatting>
  <conditionalFormatting sqref="D2:D61">
    <cfRule type="containsText" dxfId="37" priority="8" operator="containsText" text="Left">
      <formula>NOT(ISERROR(SEARCH("Left",D2)))</formula>
    </cfRule>
  </conditionalFormatting>
  <conditionalFormatting sqref="D2:D61">
    <cfRule type="containsText" dxfId="36" priority="7" operator="containsText" text="Left">
      <formula>NOT(ISERROR(SEARCH("Left",D2)))</formula>
    </cfRule>
  </conditionalFormatting>
  <conditionalFormatting sqref="C1:C1048576">
    <cfRule type="containsText" dxfId="35" priority="3" operator="containsText" text="member">
      <formula>NOT(ISERROR(SEARCH("member",C1)))</formula>
    </cfRule>
    <cfRule type="containsText" dxfId="34" priority="4" operator="containsText" text="elder">
      <formula>NOT(ISERROR(SEARCH("elder",C1)))</formula>
    </cfRule>
    <cfRule type="containsText" dxfId="33" priority="5" operator="containsText" text="coLeader">
      <formula>NOT(ISERROR(SEARCH("coLeader",C1)))</formula>
    </cfRule>
    <cfRule type="beginsWith" dxfId="32" priority="6" operator="beginsWith" text="leader">
      <formula>LEFT(C1,LEN("leader"))="leader"</formula>
    </cfRule>
  </conditionalFormatting>
  <conditionalFormatting sqref="D1:D1048576">
    <cfRule type="containsText" dxfId="31" priority="2" operator="containsText" text="Active">
      <formula>NOT(ISERROR(SEARCH("Active",D1)))</formula>
    </cfRule>
  </conditionalFormatting>
  <conditionalFormatting sqref="F2:P61">
    <cfRule type="cellIs" dxfId="30" priority="1" operator="lessThan">
      <formula>6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743AF-CABF-44ED-9C30-F7798AA7D137}">
  <sheetPr codeName="Sheet6">
    <tabColor rgb="FF4F6F52"/>
  </sheetPr>
  <dimension ref="A1:BJ51"/>
  <sheetViews>
    <sheetView showGridLines="0" zoomScale="85" zoomScaleNormal="85" workbookViewId="0">
      <pane xSplit="5" topLeftCell="F1" activePane="topRight" state="frozen"/>
      <selection pane="topRight"/>
    </sheetView>
  </sheetViews>
  <sheetFormatPr defaultRowHeight="14.4" x14ac:dyDescent="0.3"/>
  <cols>
    <col min="1" max="1" width="12.44140625" bestFit="1" customWidth="1"/>
    <col min="2" max="2" width="24.77734375" customWidth="1"/>
    <col min="3" max="3" width="14.21875" style="26" bestFit="1" customWidth="1"/>
    <col min="4" max="4" width="12.109375" bestFit="1" customWidth="1"/>
    <col min="5" max="5" width="7.33203125" bestFit="1" customWidth="1"/>
    <col min="6" max="6" width="19.88671875" bestFit="1" customWidth="1"/>
    <col min="7" max="7" width="22.21875" bestFit="1" customWidth="1"/>
    <col min="8" max="8" width="24.109375" bestFit="1" customWidth="1"/>
    <col min="9" max="9" width="12.44140625" bestFit="1" customWidth="1"/>
    <col min="10" max="10" width="29.5546875" bestFit="1" customWidth="1"/>
    <col min="11" max="11" width="16.109375" bestFit="1" customWidth="1"/>
    <col min="12" max="12" width="19.88671875" bestFit="1" customWidth="1"/>
    <col min="13" max="13" width="22.21875" bestFit="1" customWidth="1"/>
    <col min="14" max="14" width="24.109375" bestFit="1" customWidth="1"/>
    <col min="15" max="15" width="12.44140625" bestFit="1" customWidth="1"/>
    <col min="16" max="16" width="29.5546875" bestFit="1" customWidth="1"/>
    <col min="17" max="17" width="16.109375" bestFit="1" customWidth="1"/>
    <col min="18" max="18" width="19.88671875" bestFit="1" customWidth="1"/>
    <col min="19" max="19" width="22.21875" bestFit="1" customWidth="1"/>
    <col min="20" max="20" width="24.109375" bestFit="1" customWidth="1"/>
    <col min="21" max="21" width="12.44140625" bestFit="1" customWidth="1"/>
    <col min="22" max="22" width="29.5546875" bestFit="1" customWidth="1"/>
    <col min="23" max="23" width="16.109375" bestFit="1" customWidth="1"/>
    <col min="24" max="24" width="19.88671875" bestFit="1" customWidth="1"/>
    <col min="25" max="25" width="22.21875" bestFit="1" customWidth="1"/>
    <col min="26" max="26" width="24.109375" bestFit="1" customWidth="1"/>
    <col min="27" max="27" width="12.44140625" bestFit="1" customWidth="1"/>
    <col min="28" max="28" width="29.5546875" bestFit="1" customWidth="1"/>
    <col min="29" max="29" width="16.109375" bestFit="1" customWidth="1"/>
    <col min="30" max="30" width="19.88671875" bestFit="1" customWidth="1"/>
    <col min="31" max="31" width="26" bestFit="1" customWidth="1"/>
    <col min="32" max="32" width="24.109375" bestFit="1" customWidth="1"/>
    <col min="33" max="33" width="12.44140625" bestFit="1" customWidth="1"/>
    <col min="34" max="34" width="29.5546875" bestFit="1" customWidth="1"/>
    <col min="35" max="35" width="16.109375" bestFit="1" customWidth="1"/>
    <col min="36" max="36" width="19.88671875" bestFit="1" customWidth="1"/>
    <col min="37" max="37" width="22.21875" bestFit="1" customWidth="1"/>
    <col min="38" max="38" width="24.109375" bestFit="1" customWidth="1"/>
    <col min="39" max="39" width="12.44140625" bestFit="1" customWidth="1"/>
    <col min="40" max="40" width="29.5546875" bestFit="1" customWidth="1"/>
    <col min="41" max="41" width="16.109375" bestFit="1" customWidth="1"/>
    <col min="42" max="42" width="19.88671875" bestFit="1" customWidth="1"/>
    <col min="43" max="43" width="23.21875" bestFit="1" customWidth="1"/>
    <col min="44" max="44" width="24.109375" bestFit="1" customWidth="1"/>
    <col min="45" max="45" width="12.44140625" bestFit="1" customWidth="1"/>
    <col min="46" max="46" width="29.5546875" bestFit="1" customWidth="1"/>
    <col min="47" max="47" width="16.109375" bestFit="1" customWidth="1"/>
    <col min="48" max="48" width="10.88671875" bestFit="1" customWidth="1"/>
    <col min="49" max="49" width="16.77734375" bestFit="1" customWidth="1"/>
    <col min="50" max="50" width="9.109375" bestFit="1" customWidth="1"/>
    <col min="51" max="51" width="7.21875" bestFit="1" customWidth="1"/>
    <col min="52" max="58" width="6.6640625" bestFit="1" customWidth="1"/>
    <col min="59" max="59" width="12.21875" style="26" customWidth="1"/>
  </cols>
  <sheetData>
    <row r="1" spans="1:62" s="57" customFormat="1" ht="15.6" x14ac:dyDescent="0.3">
      <c r="A1" s="63" t="str" cm="1">
        <f t="array" ref="A1:C33">[5]Sheet1!$A$1:$C$33</f>
        <v>tag</v>
      </c>
      <c r="B1" s="63" t="str">
        <v>name</v>
      </c>
      <c r="C1" s="64" t="str">
        <v>townhallLevel</v>
      </c>
      <c r="D1" s="63" t="s">
        <v>51</v>
      </c>
      <c r="E1" s="63" t="s">
        <v>52</v>
      </c>
      <c r="F1" s="65" t="str" cm="1">
        <f t="array" ref="F1:AU33">[5]Sheet1!$D$1:$AS$33</f>
        <v>war_1_defenderTag</v>
      </c>
      <c r="G1" s="66" t="str">
        <v>war_1_defenderName</v>
      </c>
      <c r="H1" s="66" t="str">
        <v>war_1_defenderTHLevel</v>
      </c>
      <c r="I1" s="66" t="str">
        <v>war_1_stars</v>
      </c>
      <c r="J1" s="66" t="str">
        <v>war_1_destructionPercentage</v>
      </c>
      <c r="K1" s="66" t="str">
        <v>war_1_duration</v>
      </c>
      <c r="L1" s="66" t="str">
        <v>war_2_defenderTag</v>
      </c>
      <c r="M1" s="66" t="str">
        <v>war_2_defenderName</v>
      </c>
      <c r="N1" s="66" t="str">
        <v>war_2_defenderTHLevel</v>
      </c>
      <c r="O1" s="66" t="str">
        <v>war_2_stars</v>
      </c>
      <c r="P1" s="66" t="str">
        <v>war_2_destructionPercentage</v>
      </c>
      <c r="Q1" s="66" t="str">
        <v>war_2_duration</v>
      </c>
      <c r="R1" s="66" t="str">
        <v>war_3_defenderTag</v>
      </c>
      <c r="S1" s="66" t="str">
        <v>war_3_defenderName</v>
      </c>
      <c r="T1" s="66" t="str">
        <v>war_3_defenderTHLevel</v>
      </c>
      <c r="U1" s="66" t="str">
        <v>war_3_stars</v>
      </c>
      <c r="V1" s="66" t="str">
        <v>war_3_destructionPercentage</v>
      </c>
      <c r="W1" s="66" t="str">
        <v>war_3_duration</v>
      </c>
      <c r="X1" s="66" t="str">
        <v>war_4_defenderTag</v>
      </c>
      <c r="Y1" s="66" t="str">
        <v>war_4_defenderName</v>
      </c>
      <c r="Z1" s="66" t="str">
        <v>war_4_defenderTHLevel</v>
      </c>
      <c r="AA1" s="66" t="str">
        <v>war_4_stars</v>
      </c>
      <c r="AB1" s="66" t="str">
        <v>war_4_destructionPercentage</v>
      </c>
      <c r="AC1" s="66" t="str">
        <v>war_4_duration</v>
      </c>
      <c r="AD1" s="66" t="str">
        <v>war_5_defenderTag</v>
      </c>
      <c r="AE1" s="66" t="str">
        <v>war_5_defenderName</v>
      </c>
      <c r="AF1" s="66" t="str">
        <v>war_5_defenderTHLevel</v>
      </c>
      <c r="AG1" s="66" t="str">
        <v>war_5_stars</v>
      </c>
      <c r="AH1" s="66" t="str">
        <v>war_5_destructionPercentage</v>
      </c>
      <c r="AI1" s="66" t="str">
        <v>war_5_duration</v>
      </c>
      <c r="AJ1" s="66" t="str">
        <v>war_6_defenderTag</v>
      </c>
      <c r="AK1" s="66" t="str">
        <v>war_6_defenderName</v>
      </c>
      <c r="AL1" s="66" t="str">
        <v>war_6_defenderTHLevel</v>
      </c>
      <c r="AM1" s="66" t="str">
        <v>war_6_stars</v>
      </c>
      <c r="AN1" s="66" t="str">
        <v>war_6_destructionPercentage</v>
      </c>
      <c r="AO1" s="66" t="str">
        <v>war_6_duration</v>
      </c>
      <c r="AP1" s="66" t="str">
        <v>war_7_defenderTag</v>
      </c>
      <c r="AQ1" s="66" t="str">
        <v>war_7_defenderName</v>
      </c>
      <c r="AR1" s="66" t="str">
        <v>war_7_defenderTHLevel</v>
      </c>
      <c r="AS1" s="66" t="str">
        <v>war_7_stars</v>
      </c>
      <c r="AT1" s="66" t="str">
        <v>war_7_destructionPercentage</v>
      </c>
      <c r="AU1" s="73" t="str">
        <v>war_7_duration</v>
      </c>
      <c r="AV1" s="75" t="s">
        <v>56</v>
      </c>
      <c r="AW1" s="75" t="s">
        <v>57</v>
      </c>
      <c r="AX1" s="75" t="s">
        <v>58</v>
      </c>
      <c r="AY1" s="75" t="s">
        <v>59</v>
      </c>
      <c r="AZ1" s="75" t="s">
        <v>60</v>
      </c>
      <c r="BA1" s="75" t="s">
        <v>61</v>
      </c>
      <c r="BB1" s="75" t="s">
        <v>62</v>
      </c>
      <c r="BC1" s="75" t="s">
        <v>63</v>
      </c>
      <c r="BD1" s="75" t="s">
        <v>64</v>
      </c>
      <c r="BE1" s="75" t="s">
        <v>66</v>
      </c>
      <c r="BF1" s="75" t="s">
        <v>67</v>
      </c>
      <c r="BG1" s="111" t="s">
        <v>65</v>
      </c>
      <c r="BH1" s="62"/>
      <c r="BI1" s="62"/>
      <c r="BJ1" s="62"/>
    </row>
    <row r="2" spans="1:62" x14ac:dyDescent="0.3">
      <c r="A2" s="58" t="str">
        <v>#98GLVQRLP</v>
      </c>
      <c r="B2" s="58" t="str">
        <v>#Ironman-3™</v>
      </c>
      <c r="C2" s="60">
        <v>14</v>
      </c>
      <c r="D2" s="59" t="str">
        <f>IF($A2="", "", _xlfn.IFNA(VLOOKUP($A2, PlayersData!$B$1:$K$51, 3,0), ""))</f>
        <v>member</v>
      </c>
      <c r="E2" s="59" t="str">
        <f>IF(OR(A2="", A2= 0), "", IF(ISERROR(VLOOKUP(A2, PlayersData!B:B, 1, FALSE)), "Left", "Active"))</f>
        <v>Active</v>
      </c>
      <c r="F2" s="70" t="str">
        <v>#8GCJQYVJL</v>
      </c>
      <c r="G2" s="71" t="str">
        <v>TROLL HARD</v>
      </c>
      <c r="H2" s="71">
        <v>13</v>
      </c>
      <c r="I2" s="72">
        <v>3</v>
      </c>
      <c r="J2" s="72">
        <v>100</v>
      </c>
      <c r="K2" s="72">
        <v>102</v>
      </c>
      <c r="L2" s="71" t="str">
        <v>#9QR08LLYY</v>
      </c>
      <c r="M2" s="71" t="str">
        <v>ADARSH CHARLES</v>
      </c>
      <c r="N2" s="71">
        <v>13</v>
      </c>
      <c r="O2" s="72">
        <v>3</v>
      </c>
      <c r="P2" s="72">
        <v>100</v>
      </c>
      <c r="Q2" s="72">
        <v>108</v>
      </c>
      <c r="R2" s="71" t="str">
        <v>#L0YPJ8U9C</v>
      </c>
      <c r="S2" s="71" t="str">
        <v>RISHI. R</v>
      </c>
      <c r="T2" s="71">
        <v>13</v>
      </c>
      <c r="U2" s="72">
        <v>3</v>
      </c>
      <c r="V2" s="72">
        <v>100</v>
      </c>
      <c r="W2" s="72">
        <v>117</v>
      </c>
      <c r="X2" s="71" t="str">
        <v>#QPP9LPC0Q</v>
      </c>
      <c r="Y2" s="71" t="str">
        <v>HANIMUN</v>
      </c>
      <c r="Z2" s="71">
        <v>13</v>
      </c>
      <c r="AA2" s="72">
        <v>3</v>
      </c>
      <c r="AB2" s="72">
        <v>100</v>
      </c>
      <c r="AC2" s="72">
        <v>127</v>
      </c>
      <c r="AD2" s="71" t="str">
        <v>#G0CY0LQLC</v>
      </c>
      <c r="AE2" s="71" t="str">
        <v>エニクス</v>
      </c>
      <c r="AF2" s="71">
        <v>12</v>
      </c>
      <c r="AG2" s="72">
        <v>3</v>
      </c>
      <c r="AH2" s="72">
        <v>100</v>
      </c>
      <c r="AI2" s="72">
        <v>96</v>
      </c>
      <c r="AJ2" s="71" t="str">
        <v>#QPRQVCJL9</v>
      </c>
      <c r="AK2" s="71" t="str">
        <v>RobeGraz</v>
      </c>
      <c r="AL2" s="71">
        <v>13</v>
      </c>
      <c r="AM2" s="72">
        <v>3</v>
      </c>
      <c r="AN2" s="72">
        <v>100</v>
      </c>
      <c r="AO2" s="72">
        <v>90</v>
      </c>
      <c r="AP2" s="71" t="str">
        <v>#QRUUUC99J</v>
      </c>
      <c r="AQ2" s="71" t="str">
        <v>Soul❥Radha</v>
      </c>
      <c r="AR2" s="71">
        <v>12</v>
      </c>
      <c r="AS2" s="72">
        <v>3</v>
      </c>
      <c r="AT2" s="72">
        <v>100</v>
      </c>
      <c r="AU2" s="74">
        <v>111</v>
      </c>
      <c r="AV2" s="77">
        <f>SUM($I2,$O2,$U2,$AA2,$AG2,$AM2,$AS2)</f>
        <v>21</v>
      </c>
      <c r="AW2" s="77">
        <f>SUM($J2,$P2,$V2,$AB2,$AH2,$AN2,$AT2)</f>
        <v>700</v>
      </c>
      <c r="AX2" s="77">
        <f>COUNT($I2,$O2,$U2,$AA2,$AG2,$AM2,$AS2)</f>
        <v>7</v>
      </c>
      <c r="AY2" s="78">
        <f>ROUND(IFERROR(($AW2/$AX2),0),2)</f>
        <v>100</v>
      </c>
      <c r="AZ2" s="76">
        <f>ROUND(IFERROR((($H2/$C2)/(3/$I2))/(100/$J2), 0),2)</f>
        <v>0.93</v>
      </c>
      <c r="BA2" s="76">
        <f>ROUND(IFERROR((($N2/$C2)/(3/$O2))/(100/$P2), 0),2)</f>
        <v>0.93</v>
      </c>
      <c r="BB2" s="76">
        <f>ROUND(IFERROR((($T2/$C2)/(3/$U2))/(100/$V2), 0),2)</f>
        <v>0.93</v>
      </c>
      <c r="BC2" s="76">
        <f>ROUND(IFERROR((($Z2/$C2)/(3/$AA2))/(100/$AB2), 0),2)</f>
        <v>0.93</v>
      </c>
      <c r="BD2" s="76">
        <f>ROUND(IFERROR((($AF2/$C2)/(3/$AG2))/(100/$AH2), 0),2)</f>
        <v>0.86</v>
      </c>
      <c r="BE2" s="76">
        <f>ROUND(IFERROR((($AL2/$C2)/(3/$AM2))/(100/$AN2), 0),2)</f>
        <v>0.93</v>
      </c>
      <c r="BF2" s="76">
        <f>ROUND(IFERROR((($AR2/$C2)/(3/$AS2))/(100/$AT2), 0),2)</f>
        <v>0.86</v>
      </c>
      <c r="BG2" s="112">
        <f>SUM(AZ2:BF2)</f>
        <v>6.37</v>
      </c>
      <c r="BH2" s="19"/>
      <c r="BI2" s="19"/>
      <c r="BJ2" s="19"/>
    </row>
    <row r="3" spans="1:62" x14ac:dyDescent="0.3">
      <c r="A3" s="58" t="str">
        <v>#8J28GRYYR</v>
      </c>
      <c r="B3" s="58" t="str">
        <v>AGniHoTri</v>
      </c>
      <c r="C3" s="60">
        <v>15</v>
      </c>
      <c r="D3" s="59" t="str">
        <f>IF($A3="", "", _xlfn.IFNA(VLOOKUP($A3, PlayersData!$B$1:$K$51, 3,0), ""))</f>
        <v/>
      </c>
      <c r="E3" s="59" t="str">
        <f>IF(OR(A3="", A3= 0), "", IF(ISERROR(VLOOKUP(A3, PlayersData!B:B, 1, FALSE)), "Left", "Active"))</f>
        <v>Left</v>
      </c>
      <c r="F3" s="70">
        <v>0</v>
      </c>
      <c r="G3" s="71">
        <v>0</v>
      </c>
      <c r="H3" s="71">
        <v>0</v>
      </c>
      <c r="I3" s="72">
        <v>0</v>
      </c>
      <c r="J3" s="72">
        <v>0</v>
      </c>
      <c r="K3" s="72">
        <v>0</v>
      </c>
      <c r="L3" s="71" t="str">
        <v>#YC92URQC8</v>
      </c>
      <c r="M3" s="71" t="str">
        <v>trent</v>
      </c>
      <c r="N3" s="71">
        <v>13</v>
      </c>
      <c r="O3" s="72">
        <v>3</v>
      </c>
      <c r="P3" s="72">
        <v>100</v>
      </c>
      <c r="Q3" s="72">
        <v>59</v>
      </c>
      <c r="R3" s="71" t="str">
        <v>#LJ028PRYG</v>
      </c>
      <c r="S3" s="71" t="str">
        <v>★☯︎HIT MAN☯︎★</v>
      </c>
      <c r="T3" s="71">
        <v>13</v>
      </c>
      <c r="U3" s="72">
        <v>3</v>
      </c>
      <c r="V3" s="72">
        <v>100</v>
      </c>
      <c r="W3" s="72">
        <v>83</v>
      </c>
      <c r="X3" s="71">
        <v>0</v>
      </c>
      <c r="Y3" s="71">
        <v>0</v>
      </c>
      <c r="Z3" s="71">
        <v>0</v>
      </c>
      <c r="AA3" s="72">
        <v>0</v>
      </c>
      <c r="AB3" s="72">
        <v>0</v>
      </c>
      <c r="AC3" s="72">
        <v>0</v>
      </c>
      <c r="AD3" s="71">
        <v>0</v>
      </c>
      <c r="AE3" s="71">
        <v>0</v>
      </c>
      <c r="AF3" s="71">
        <v>0</v>
      </c>
      <c r="AG3" s="72">
        <v>0</v>
      </c>
      <c r="AH3" s="72">
        <v>0</v>
      </c>
      <c r="AI3" s="72">
        <v>0</v>
      </c>
      <c r="AJ3" s="71">
        <v>0</v>
      </c>
      <c r="AK3" s="71">
        <v>0</v>
      </c>
      <c r="AL3" s="71">
        <v>0</v>
      </c>
      <c r="AM3" s="72">
        <v>0</v>
      </c>
      <c r="AN3" s="72">
        <v>0</v>
      </c>
      <c r="AO3" s="72">
        <v>0</v>
      </c>
      <c r="AP3" s="71">
        <v>0</v>
      </c>
      <c r="AQ3" s="71">
        <v>0</v>
      </c>
      <c r="AR3" s="71">
        <v>0</v>
      </c>
      <c r="AS3" s="72">
        <v>0</v>
      </c>
      <c r="AT3" s="72">
        <v>0</v>
      </c>
      <c r="AU3" s="74">
        <v>0</v>
      </c>
      <c r="AV3" s="77">
        <f t="shared" ref="AV3:AV29" si="0">SUM($I3,$O3,$U3,$AA3,$AG3,$AM3,$AS3)</f>
        <v>6</v>
      </c>
      <c r="AW3" s="77">
        <f t="shared" ref="AW3:AW33" si="1">SUM($J3,$P3,$V3,$AB3,$AH3,$AN3,$AT3)</f>
        <v>200</v>
      </c>
      <c r="AX3" s="77">
        <f t="shared" ref="AX3:AX29" si="2">COUNT($I3,$O3,$U3,$AA3,$AG3,$AM3,$AS3)</f>
        <v>7</v>
      </c>
      <c r="AY3" s="78">
        <f t="shared" ref="AY3:AY33" si="3">ROUND(IFERROR(($AW3/$AX3),0),2)</f>
        <v>28.57</v>
      </c>
      <c r="AZ3" s="76">
        <f t="shared" ref="AZ3:AZ33" si="4">ROUND(IFERROR((($H3/$C3)/(3/$I3))/(100/$J3), 0),2)</f>
        <v>0</v>
      </c>
      <c r="BA3" s="76">
        <f t="shared" ref="BA3:BA33" si="5">ROUND(IFERROR((($N3/$C3)/(3/$O3))/(100/$P3), 0),2)</f>
        <v>0.87</v>
      </c>
      <c r="BB3" s="76">
        <f t="shared" ref="BB3:BB29" si="6">ROUND(IFERROR((($T3/$C3)/(3/$U3))/(100/$V3), 0),2)</f>
        <v>0.87</v>
      </c>
      <c r="BC3" s="76">
        <f t="shared" ref="BC3:BC33" si="7">ROUND(IFERROR((($Z3/$C3)/(3/$AA3))/(100/$AB3), 0),2)</f>
        <v>0</v>
      </c>
      <c r="BD3" s="76">
        <f t="shared" ref="BD3:BD33" si="8">ROUND(IFERROR((($AF3/$C3)/(3/$AG3))/(100/$AH3), 0),2)</f>
        <v>0</v>
      </c>
      <c r="BE3" s="76">
        <f t="shared" ref="BE3:BE33" si="9">ROUND(IFERROR((($AL3/$C3)/(3/$AM3))/(100/$AN3), 0),2)</f>
        <v>0</v>
      </c>
      <c r="BF3" s="76">
        <f t="shared" ref="BF3:BF33" si="10">ROUND(IFERROR((($AR3/$C3)/(3/$AS3))/(100/$AT3), 0),2)</f>
        <v>0</v>
      </c>
      <c r="BG3" s="112">
        <f t="shared" ref="BG3:BG33" si="11">SUM(AZ3:BF3)</f>
        <v>1.74</v>
      </c>
      <c r="BH3" s="19"/>
      <c r="BI3" s="19"/>
      <c r="BJ3" s="19"/>
    </row>
    <row r="4" spans="1:62" x14ac:dyDescent="0.3">
      <c r="A4" s="58" t="str">
        <v>#22QCPVUGL</v>
      </c>
      <c r="B4" s="58" t="str">
        <v>ayyoob</v>
      </c>
      <c r="C4" s="60">
        <v>16</v>
      </c>
      <c r="D4" s="59" t="str">
        <f>IF($A4="", "", _xlfn.IFNA(VLOOKUP($A4, PlayersData!$B$1:$K$51, 3,0), ""))</f>
        <v>elder</v>
      </c>
      <c r="E4" s="59" t="str">
        <f>IF(OR(A4="", A4= 0), "", IF(ISERROR(VLOOKUP(A4, PlayersData!B:B, 1, FALSE)), "Left", "Active"))</f>
        <v>Active</v>
      </c>
      <c r="F4" s="70" t="str">
        <v>#RJYGVCJ8</v>
      </c>
      <c r="G4" s="71" t="str">
        <v>jose</v>
      </c>
      <c r="H4" s="71">
        <v>16</v>
      </c>
      <c r="I4" s="72">
        <v>2</v>
      </c>
      <c r="J4" s="72">
        <v>81</v>
      </c>
      <c r="K4" s="72">
        <v>140</v>
      </c>
      <c r="L4" s="71" t="str">
        <v>#Y9CLC8R9</v>
      </c>
      <c r="M4" s="71" t="str">
        <v>cp</v>
      </c>
      <c r="N4" s="71">
        <v>16</v>
      </c>
      <c r="O4" s="72">
        <v>2</v>
      </c>
      <c r="P4" s="72">
        <v>89</v>
      </c>
      <c r="Q4" s="72">
        <v>120</v>
      </c>
      <c r="R4" s="71" t="str">
        <v>#P8QQLPCC0</v>
      </c>
      <c r="S4" s="71" t="str">
        <v>ⓟⓡⓘⓝⓒⓔ</v>
      </c>
      <c r="T4" s="71">
        <v>15</v>
      </c>
      <c r="U4" s="72">
        <v>3</v>
      </c>
      <c r="V4" s="72">
        <v>100</v>
      </c>
      <c r="W4" s="72">
        <v>112</v>
      </c>
      <c r="X4" s="71" t="str">
        <v>#L80PY8Y0J</v>
      </c>
      <c r="Y4" s="71" t="str">
        <v>caplak balapp</v>
      </c>
      <c r="Z4" s="71">
        <v>15</v>
      </c>
      <c r="AA4" s="72">
        <v>3</v>
      </c>
      <c r="AB4" s="72">
        <v>100</v>
      </c>
      <c r="AC4" s="72">
        <v>118</v>
      </c>
      <c r="AD4" s="71" t="str">
        <v>#2L0LCLUC0</v>
      </c>
      <c r="AE4" s="71" t="str">
        <v>クンタキンテ</v>
      </c>
      <c r="AF4" s="71">
        <v>16</v>
      </c>
      <c r="AG4" s="72">
        <v>3</v>
      </c>
      <c r="AH4" s="72">
        <v>100</v>
      </c>
      <c r="AI4" s="72">
        <v>95</v>
      </c>
      <c r="AJ4" s="71" t="str">
        <v>#88099PG8</v>
      </c>
      <c r="AK4" s="71" t="str">
        <v>petrus</v>
      </c>
      <c r="AL4" s="71">
        <v>15</v>
      </c>
      <c r="AM4" s="72">
        <v>3</v>
      </c>
      <c r="AN4" s="72">
        <v>100</v>
      </c>
      <c r="AO4" s="72">
        <v>113</v>
      </c>
      <c r="AP4" s="71" t="str">
        <v>#R8JQCRLQ</v>
      </c>
      <c r="AQ4" s="71" t="str">
        <v>R A M</v>
      </c>
      <c r="AR4" s="71">
        <v>14</v>
      </c>
      <c r="AS4" s="72">
        <v>3</v>
      </c>
      <c r="AT4" s="72">
        <v>100</v>
      </c>
      <c r="AU4" s="74">
        <v>75</v>
      </c>
      <c r="AV4" s="77">
        <f t="shared" si="0"/>
        <v>19</v>
      </c>
      <c r="AW4" s="77">
        <f t="shared" si="1"/>
        <v>670</v>
      </c>
      <c r="AX4" s="77">
        <f t="shared" si="2"/>
        <v>7</v>
      </c>
      <c r="AY4" s="78">
        <f t="shared" si="3"/>
        <v>95.71</v>
      </c>
      <c r="AZ4" s="76">
        <f t="shared" si="4"/>
        <v>0.54</v>
      </c>
      <c r="BA4" s="76">
        <f t="shared" si="5"/>
        <v>0.59</v>
      </c>
      <c r="BB4" s="76">
        <f t="shared" si="6"/>
        <v>0.94</v>
      </c>
      <c r="BC4" s="76">
        <f t="shared" si="7"/>
        <v>0.94</v>
      </c>
      <c r="BD4" s="76">
        <f t="shared" si="8"/>
        <v>1</v>
      </c>
      <c r="BE4" s="76">
        <f t="shared" si="9"/>
        <v>0.94</v>
      </c>
      <c r="BF4" s="76">
        <f t="shared" si="10"/>
        <v>0.88</v>
      </c>
      <c r="BG4" s="112">
        <f t="shared" si="11"/>
        <v>5.8299999999999992</v>
      </c>
      <c r="BH4" s="19"/>
      <c r="BI4" s="19"/>
      <c r="BJ4" s="19"/>
    </row>
    <row r="5" spans="1:62" x14ac:dyDescent="0.3">
      <c r="A5" s="58" t="str">
        <v>#9PVP0PURY</v>
      </c>
      <c r="B5" s="58" t="str">
        <v>DADDYPOOL</v>
      </c>
      <c r="C5" s="60">
        <v>16</v>
      </c>
      <c r="D5" s="59" t="str">
        <f>IF($A5="", "", _xlfn.IFNA(VLOOKUP($A5, PlayersData!$B$1:$K$51, 3,0), ""))</f>
        <v>coLeader</v>
      </c>
      <c r="E5" s="59" t="str">
        <f>IF(OR(A5="", A5= 0), "", IF(ISERROR(VLOOKUP(A5, PlayersData!B:B, 1, FALSE)), "Left", "Active"))</f>
        <v>Active</v>
      </c>
      <c r="F5" s="70" t="str">
        <v>#2L2U80RYG</v>
      </c>
      <c r="G5" s="71" t="str">
        <v>Eder</v>
      </c>
      <c r="H5" s="71">
        <v>16</v>
      </c>
      <c r="I5" s="72">
        <v>3</v>
      </c>
      <c r="J5" s="72">
        <v>100</v>
      </c>
      <c r="K5" s="72">
        <v>137</v>
      </c>
      <c r="L5" s="71" t="str">
        <v>#2Q9Y9RYPR</v>
      </c>
      <c r="M5" s="71" t="str">
        <v>Tiny the Huge</v>
      </c>
      <c r="N5" s="71">
        <v>15</v>
      </c>
      <c r="O5" s="72">
        <v>3</v>
      </c>
      <c r="P5" s="72">
        <v>100</v>
      </c>
      <c r="Q5" s="72">
        <v>126</v>
      </c>
      <c r="R5" s="71" t="str">
        <v>#PYY8LPULL</v>
      </c>
      <c r="S5" s="71" t="str">
        <v>Saran Max</v>
      </c>
      <c r="T5" s="71">
        <v>13</v>
      </c>
      <c r="U5" s="72">
        <v>3</v>
      </c>
      <c r="V5" s="72">
        <v>100</v>
      </c>
      <c r="W5" s="72">
        <v>107</v>
      </c>
      <c r="X5" s="71" t="str">
        <v>#J8YU28Y2</v>
      </c>
      <c r="Y5" s="71" t="str">
        <v>Herbie</v>
      </c>
      <c r="Z5" s="71">
        <v>14</v>
      </c>
      <c r="AA5" s="72">
        <v>3</v>
      </c>
      <c r="AB5" s="72">
        <v>100</v>
      </c>
      <c r="AC5" s="72">
        <v>106</v>
      </c>
      <c r="AD5" s="71" t="str">
        <v>#QLUP9J8CY</v>
      </c>
      <c r="AE5" s="71" t="str">
        <v>わっけん</v>
      </c>
      <c r="AF5" s="71">
        <v>13</v>
      </c>
      <c r="AG5" s="72">
        <v>3</v>
      </c>
      <c r="AH5" s="72">
        <v>100</v>
      </c>
      <c r="AI5" s="72">
        <v>101</v>
      </c>
      <c r="AJ5" s="71" t="str">
        <v>#Q8VVLU0CV</v>
      </c>
      <c r="AK5" s="71" t="str">
        <v>WR250</v>
      </c>
      <c r="AL5" s="71">
        <v>13</v>
      </c>
      <c r="AM5" s="72">
        <v>3</v>
      </c>
      <c r="AN5" s="72">
        <v>100</v>
      </c>
      <c r="AO5" s="72">
        <v>99</v>
      </c>
      <c r="AP5" s="71" t="str">
        <v>#99L028PRC</v>
      </c>
      <c r="AQ5" s="71" t="str">
        <v>SELVA VLR</v>
      </c>
      <c r="AR5" s="71">
        <v>14</v>
      </c>
      <c r="AS5" s="72">
        <v>3</v>
      </c>
      <c r="AT5" s="72">
        <v>100</v>
      </c>
      <c r="AU5" s="74">
        <v>99</v>
      </c>
      <c r="AV5" s="77">
        <f t="shared" si="0"/>
        <v>21</v>
      </c>
      <c r="AW5" s="77">
        <f t="shared" si="1"/>
        <v>700</v>
      </c>
      <c r="AX5" s="77">
        <f t="shared" si="2"/>
        <v>7</v>
      </c>
      <c r="AY5" s="78">
        <f t="shared" si="3"/>
        <v>100</v>
      </c>
      <c r="AZ5" s="76">
        <f t="shared" si="4"/>
        <v>1</v>
      </c>
      <c r="BA5" s="76">
        <f t="shared" si="5"/>
        <v>0.94</v>
      </c>
      <c r="BB5" s="76">
        <f t="shared" si="6"/>
        <v>0.81</v>
      </c>
      <c r="BC5" s="76">
        <f t="shared" si="7"/>
        <v>0.88</v>
      </c>
      <c r="BD5" s="76">
        <f t="shared" si="8"/>
        <v>0.81</v>
      </c>
      <c r="BE5" s="76">
        <f t="shared" si="9"/>
        <v>0.81</v>
      </c>
      <c r="BF5" s="76">
        <f t="shared" si="10"/>
        <v>0.88</v>
      </c>
      <c r="BG5" s="112">
        <f t="shared" si="11"/>
        <v>6.13</v>
      </c>
      <c r="BH5" s="19"/>
      <c r="BI5" s="19"/>
      <c r="BJ5" s="19"/>
    </row>
    <row r="6" spans="1:62" x14ac:dyDescent="0.3">
      <c r="A6" s="58" t="str">
        <v>#9YVG90CUU</v>
      </c>
      <c r="B6" s="58" t="str">
        <v>Dhrxv</v>
      </c>
      <c r="C6" s="60">
        <v>16</v>
      </c>
      <c r="D6" s="59" t="str">
        <f>IF($A6="", "", _xlfn.IFNA(VLOOKUP($A6, PlayersData!$B$1:$K$51, 3,0), ""))</f>
        <v>elder</v>
      </c>
      <c r="E6" s="59" t="str">
        <f>IF(OR(A6="", A6= 0), "", IF(ISERROR(VLOOKUP(A6, PlayersData!B:B, 1, FALSE)), "Left", "Active"))</f>
        <v>Active</v>
      </c>
      <c r="F6" s="70" t="str">
        <v>#2R2208JR8</v>
      </c>
      <c r="G6" s="71" t="str">
        <v>Adriano</v>
      </c>
      <c r="H6" s="71">
        <v>16</v>
      </c>
      <c r="I6" s="72">
        <v>2</v>
      </c>
      <c r="J6" s="72">
        <v>85</v>
      </c>
      <c r="K6" s="72">
        <v>168</v>
      </c>
      <c r="L6" s="71" t="str">
        <v>#Y0JQVRPLQ</v>
      </c>
      <c r="M6" s="71" t="str">
        <v>finalmichael21</v>
      </c>
      <c r="N6" s="71">
        <v>16</v>
      </c>
      <c r="O6" s="72">
        <v>3</v>
      </c>
      <c r="P6" s="72">
        <v>100</v>
      </c>
      <c r="Q6" s="72">
        <v>132</v>
      </c>
      <c r="R6" s="71" t="str">
        <v>#YUYV2CGL8</v>
      </c>
      <c r="S6" s="71" t="str">
        <v>mano</v>
      </c>
      <c r="T6" s="71">
        <v>16</v>
      </c>
      <c r="U6" s="72">
        <v>2</v>
      </c>
      <c r="V6" s="72">
        <v>96</v>
      </c>
      <c r="W6" s="72">
        <v>180</v>
      </c>
      <c r="X6" s="71" t="str">
        <v>#2LUYVLGCP</v>
      </c>
      <c r="Y6" s="71" t="str">
        <v>Berbuatlah Baik</v>
      </c>
      <c r="Z6" s="71">
        <v>14</v>
      </c>
      <c r="AA6" s="72">
        <v>3</v>
      </c>
      <c r="AB6" s="72">
        <v>100</v>
      </c>
      <c r="AC6" s="72">
        <v>122</v>
      </c>
      <c r="AD6" s="71" t="str">
        <v>#UY8GRJGV</v>
      </c>
      <c r="AE6" s="71" t="str">
        <v>ペンギンひろ</v>
      </c>
      <c r="AF6" s="71">
        <v>16</v>
      </c>
      <c r="AG6" s="72">
        <v>3</v>
      </c>
      <c r="AH6" s="72">
        <v>100</v>
      </c>
      <c r="AI6" s="72">
        <v>143</v>
      </c>
      <c r="AJ6" s="71" t="str">
        <v>#Y08RJ2VLC</v>
      </c>
      <c r="AK6" s="71" t="str">
        <v>AndresJR</v>
      </c>
      <c r="AL6" s="71">
        <v>14</v>
      </c>
      <c r="AM6" s="72">
        <v>3</v>
      </c>
      <c r="AN6" s="72">
        <v>100</v>
      </c>
      <c r="AO6" s="72">
        <v>122</v>
      </c>
      <c r="AP6" s="71" t="str">
        <v>#9C0C2QYPQ</v>
      </c>
      <c r="AQ6" s="71" t="str">
        <v>HARIHARAN1012</v>
      </c>
      <c r="AR6" s="71">
        <v>15</v>
      </c>
      <c r="AS6" s="72">
        <v>2</v>
      </c>
      <c r="AT6" s="72">
        <v>87</v>
      </c>
      <c r="AU6" s="74">
        <v>150</v>
      </c>
      <c r="AV6" s="77">
        <f t="shared" si="0"/>
        <v>18</v>
      </c>
      <c r="AW6" s="77">
        <f t="shared" si="1"/>
        <v>668</v>
      </c>
      <c r="AX6" s="77">
        <f t="shared" si="2"/>
        <v>7</v>
      </c>
      <c r="AY6" s="78">
        <f t="shared" si="3"/>
        <v>95.43</v>
      </c>
      <c r="AZ6" s="76">
        <f t="shared" si="4"/>
        <v>0.56999999999999995</v>
      </c>
      <c r="BA6" s="76">
        <f t="shared" si="5"/>
        <v>1</v>
      </c>
      <c r="BB6" s="76">
        <f t="shared" si="6"/>
        <v>0.64</v>
      </c>
      <c r="BC6" s="76">
        <f t="shared" si="7"/>
        <v>0.88</v>
      </c>
      <c r="BD6" s="76">
        <f t="shared" si="8"/>
        <v>1</v>
      </c>
      <c r="BE6" s="76">
        <f t="shared" si="9"/>
        <v>0.88</v>
      </c>
      <c r="BF6" s="76">
        <f t="shared" si="10"/>
        <v>0.54</v>
      </c>
      <c r="BG6" s="112">
        <f t="shared" si="11"/>
        <v>5.51</v>
      </c>
      <c r="BH6" s="19"/>
      <c r="BI6" s="19"/>
      <c r="BJ6" s="19"/>
    </row>
    <row r="7" spans="1:62" x14ac:dyDescent="0.3">
      <c r="A7" s="58" t="str">
        <v>#LJ8J928JJ</v>
      </c>
      <c r="B7" s="58" t="str">
        <v>Dimpu</v>
      </c>
      <c r="C7" s="60">
        <v>16</v>
      </c>
      <c r="D7" s="59" t="str">
        <f>IF($A7="", "", _xlfn.IFNA(VLOOKUP($A7, PlayersData!$B$1:$K$51, 3,0), ""))</f>
        <v>elder</v>
      </c>
      <c r="E7" s="59" t="str">
        <f>IF(OR(A7="", A7= 0), "", IF(ISERROR(VLOOKUP(A7, PlayersData!B:B, 1, FALSE)), "Left", "Active"))</f>
        <v>Active</v>
      </c>
      <c r="F7" s="70" t="str">
        <v>#YLCJG80VL</v>
      </c>
      <c r="G7" s="71" t="str">
        <v>sufiyan</v>
      </c>
      <c r="H7" s="71">
        <v>16</v>
      </c>
      <c r="I7" s="72">
        <v>1</v>
      </c>
      <c r="J7" s="72">
        <v>95</v>
      </c>
      <c r="K7" s="72">
        <v>142</v>
      </c>
      <c r="L7" s="71" t="str">
        <v>#9QG99VGPJ</v>
      </c>
      <c r="M7" s="71" t="str">
        <v>The•MaczMan</v>
      </c>
      <c r="N7" s="71">
        <v>16</v>
      </c>
      <c r="O7" s="72">
        <v>3</v>
      </c>
      <c r="P7" s="72">
        <v>100</v>
      </c>
      <c r="Q7" s="72">
        <v>129</v>
      </c>
      <c r="R7" s="71" t="str">
        <v>#9VUPJY9VY</v>
      </c>
      <c r="S7" s="71" t="str">
        <v>Jai</v>
      </c>
      <c r="T7" s="71">
        <v>14</v>
      </c>
      <c r="U7" s="72">
        <v>3</v>
      </c>
      <c r="V7" s="72">
        <v>100</v>
      </c>
      <c r="W7" s="72">
        <v>133</v>
      </c>
      <c r="X7" s="71" t="str">
        <v>#28Q92QCQU</v>
      </c>
      <c r="Y7" s="71" t="str">
        <v>putri027</v>
      </c>
      <c r="Z7" s="71">
        <v>13</v>
      </c>
      <c r="AA7" s="72">
        <v>3</v>
      </c>
      <c r="AB7" s="72">
        <v>100</v>
      </c>
      <c r="AC7" s="72">
        <v>104</v>
      </c>
      <c r="AD7" s="71" t="str">
        <v>#VQ98LCRV</v>
      </c>
      <c r="AE7" s="71" t="str">
        <v>インター</v>
      </c>
      <c r="AF7" s="71">
        <v>16</v>
      </c>
      <c r="AG7" s="72">
        <v>3</v>
      </c>
      <c r="AH7" s="72">
        <v>100</v>
      </c>
      <c r="AI7" s="72">
        <v>157</v>
      </c>
      <c r="AJ7" s="71" t="str">
        <v>#Q22Y2V0GC</v>
      </c>
      <c r="AK7" s="71" t="str">
        <v>kolen</v>
      </c>
      <c r="AL7" s="71">
        <v>14</v>
      </c>
      <c r="AM7" s="72">
        <v>3</v>
      </c>
      <c r="AN7" s="72">
        <v>100</v>
      </c>
      <c r="AO7" s="72">
        <v>112</v>
      </c>
      <c r="AP7" s="71" t="str">
        <v>#QRP2U000J</v>
      </c>
      <c r="AQ7" s="71" t="str">
        <v>JASMiNE _</v>
      </c>
      <c r="AR7" s="71">
        <v>15</v>
      </c>
      <c r="AS7" s="72">
        <v>3</v>
      </c>
      <c r="AT7" s="72">
        <v>100</v>
      </c>
      <c r="AU7" s="74">
        <v>115</v>
      </c>
      <c r="AV7" s="77">
        <f t="shared" si="0"/>
        <v>19</v>
      </c>
      <c r="AW7" s="77">
        <f t="shared" si="1"/>
        <v>695</v>
      </c>
      <c r="AX7" s="77">
        <f t="shared" si="2"/>
        <v>7</v>
      </c>
      <c r="AY7" s="78">
        <f t="shared" si="3"/>
        <v>99.29</v>
      </c>
      <c r="AZ7" s="76">
        <f t="shared" si="4"/>
        <v>0.32</v>
      </c>
      <c r="BA7" s="76">
        <f t="shared" si="5"/>
        <v>1</v>
      </c>
      <c r="BB7" s="76">
        <f t="shared" si="6"/>
        <v>0.88</v>
      </c>
      <c r="BC7" s="76">
        <f t="shared" si="7"/>
        <v>0.81</v>
      </c>
      <c r="BD7" s="76">
        <f t="shared" si="8"/>
        <v>1</v>
      </c>
      <c r="BE7" s="76">
        <f t="shared" si="9"/>
        <v>0.88</v>
      </c>
      <c r="BF7" s="76">
        <f t="shared" si="10"/>
        <v>0.94</v>
      </c>
      <c r="BG7" s="112">
        <f t="shared" si="11"/>
        <v>5.83</v>
      </c>
      <c r="BH7" s="19"/>
      <c r="BI7" s="19"/>
      <c r="BJ7" s="19"/>
    </row>
    <row r="8" spans="1:62" x14ac:dyDescent="0.3">
      <c r="A8" s="58" t="str">
        <v>#P8GCYJ8LV</v>
      </c>
      <c r="B8" s="58" t="str">
        <v>eustass_kidd</v>
      </c>
      <c r="C8" s="60">
        <v>14</v>
      </c>
      <c r="D8" s="59" t="str">
        <f>IF($A8="", "", _xlfn.IFNA(VLOOKUP($A8, PlayersData!$B$1:$K$51, 3,0), ""))</f>
        <v>member</v>
      </c>
      <c r="E8" s="59" t="str">
        <f>IF(OR(A8="", A8= 0), "", IF(ISERROR(VLOOKUP(A8, PlayersData!B:B, 1, FALSE)), "Left", "Active"))</f>
        <v>Active</v>
      </c>
      <c r="F8" s="70" t="str">
        <v>#PQ82JVVLV</v>
      </c>
      <c r="G8" s="71" t="str">
        <v>Smokyn</v>
      </c>
      <c r="H8" s="71">
        <v>13</v>
      </c>
      <c r="I8" s="72">
        <v>3</v>
      </c>
      <c r="J8" s="72">
        <v>100</v>
      </c>
      <c r="K8" s="72">
        <v>152</v>
      </c>
      <c r="L8" s="71">
        <v>0</v>
      </c>
      <c r="M8" s="71">
        <v>0</v>
      </c>
      <c r="N8" s="71">
        <v>0</v>
      </c>
      <c r="O8" s="72">
        <v>0</v>
      </c>
      <c r="P8" s="72">
        <v>0</v>
      </c>
      <c r="Q8" s="72">
        <v>0</v>
      </c>
      <c r="R8" s="71">
        <v>0</v>
      </c>
      <c r="S8" s="71">
        <v>0</v>
      </c>
      <c r="T8" s="71">
        <v>0</v>
      </c>
      <c r="U8" s="72">
        <v>0</v>
      </c>
      <c r="V8" s="72">
        <v>0</v>
      </c>
      <c r="W8" s="72">
        <v>0</v>
      </c>
      <c r="X8" s="71">
        <v>0</v>
      </c>
      <c r="Y8" s="71">
        <v>0</v>
      </c>
      <c r="Z8" s="71">
        <v>0</v>
      </c>
      <c r="AA8" s="72">
        <v>0</v>
      </c>
      <c r="AB8" s="72">
        <v>0</v>
      </c>
      <c r="AC8" s="72">
        <v>0</v>
      </c>
      <c r="AD8" s="71" t="str">
        <v>#YPJU2Q29C</v>
      </c>
      <c r="AE8" s="71" t="str">
        <v>Aditgan32</v>
      </c>
      <c r="AF8" s="71">
        <v>11</v>
      </c>
      <c r="AG8" s="72">
        <v>3</v>
      </c>
      <c r="AH8" s="72">
        <v>100</v>
      </c>
      <c r="AI8" s="72">
        <v>96</v>
      </c>
      <c r="AJ8" s="71" t="str">
        <v>#22CCL9J2L</v>
      </c>
      <c r="AK8" s="71" t="str">
        <v>Navasito</v>
      </c>
      <c r="AL8" s="71">
        <v>11</v>
      </c>
      <c r="AM8" s="72">
        <v>3</v>
      </c>
      <c r="AN8" s="72">
        <v>100</v>
      </c>
      <c r="AO8" s="72">
        <v>101</v>
      </c>
      <c r="AP8" s="71" t="str">
        <v>#GPY98YVJY</v>
      </c>
      <c r="AQ8" s="71" t="str">
        <v>descent_boy</v>
      </c>
      <c r="AR8" s="71">
        <v>11</v>
      </c>
      <c r="AS8" s="72">
        <v>3</v>
      </c>
      <c r="AT8" s="72">
        <v>100</v>
      </c>
      <c r="AU8" s="74">
        <v>80</v>
      </c>
      <c r="AV8" s="77">
        <f t="shared" si="0"/>
        <v>12</v>
      </c>
      <c r="AW8" s="77">
        <f t="shared" si="1"/>
        <v>400</v>
      </c>
      <c r="AX8" s="77">
        <f t="shared" si="2"/>
        <v>7</v>
      </c>
      <c r="AY8" s="78">
        <f t="shared" si="3"/>
        <v>57.14</v>
      </c>
      <c r="AZ8" s="76">
        <f t="shared" si="4"/>
        <v>0.93</v>
      </c>
      <c r="BA8" s="76">
        <f t="shared" si="5"/>
        <v>0</v>
      </c>
      <c r="BB8" s="76">
        <f t="shared" si="6"/>
        <v>0</v>
      </c>
      <c r="BC8" s="76">
        <f t="shared" si="7"/>
        <v>0</v>
      </c>
      <c r="BD8" s="76">
        <f t="shared" si="8"/>
        <v>0.79</v>
      </c>
      <c r="BE8" s="76">
        <f t="shared" si="9"/>
        <v>0.79</v>
      </c>
      <c r="BF8" s="76">
        <f t="shared" si="10"/>
        <v>0.79</v>
      </c>
      <c r="BG8" s="112">
        <f t="shared" si="11"/>
        <v>3.3000000000000003</v>
      </c>
      <c r="BH8" s="19"/>
      <c r="BI8" s="19"/>
      <c r="BJ8" s="19"/>
    </row>
    <row r="9" spans="1:62" x14ac:dyDescent="0.3">
      <c r="A9" s="58" t="str">
        <v>#8UJQQ9CQC</v>
      </c>
      <c r="B9" s="58" t="str">
        <v>GAURAVP</v>
      </c>
      <c r="C9" s="60">
        <v>16</v>
      </c>
      <c r="D9" s="59" t="str">
        <f>IF($A9="", "", _xlfn.IFNA(VLOOKUP($A9, PlayersData!$B$1:$K$51, 3,0), ""))</f>
        <v>elder</v>
      </c>
      <c r="E9" s="59" t="str">
        <f>IF(OR(A9="", A9= 0), "", IF(ISERROR(VLOOKUP(A9, PlayersData!B:B, 1, FALSE)), "Left", "Active"))</f>
        <v>Active</v>
      </c>
      <c r="F9" s="70" t="str">
        <v>#P0GQYVC8Q</v>
      </c>
      <c r="G9" s="71" t="str">
        <v>أسد الفرات</v>
      </c>
      <c r="H9" s="71">
        <v>15</v>
      </c>
      <c r="I9" s="72">
        <v>3</v>
      </c>
      <c r="J9" s="72">
        <v>100</v>
      </c>
      <c r="K9" s="72">
        <v>146</v>
      </c>
      <c r="L9" s="71" t="str">
        <v>#RGQGQQJ0</v>
      </c>
      <c r="M9" s="71" t="str">
        <v>Leo</v>
      </c>
      <c r="N9" s="71">
        <v>13</v>
      </c>
      <c r="O9" s="72">
        <v>3</v>
      </c>
      <c r="P9" s="72">
        <v>100</v>
      </c>
      <c r="Q9" s="72">
        <v>106</v>
      </c>
      <c r="R9" s="71" t="str">
        <v>#P22PG9RGU</v>
      </c>
      <c r="S9" s="71" t="str">
        <v>dhinesh</v>
      </c>
      <c r="T9" s="71">
        <v>13</v>
      </c>
      <c r="U9" s="72">
        <v>3</v>
      </c>
      <c r="V9" s="72">
        <v>100</v>
      </c>
      <c r="W9" s="72">
        <v>96</v>
      </c>
      <c r="X9" s="71" t="str">
        <v>#2UV0UPGY9</v>
      </c>
      <c r="Y9" s="71" t="str">
        <v>BOmbERs</v>
      </c>
      <c r="Z9" s="71">
        <v>14</v>
      </c>
      <c r="AA9" s="72">
        <v>3</v>
      </c>
      <c r="AB9" s="72">
        <v>100</v>
      </c>
      <c r="AC9" s="72">
        <v>104</v>
      </c>
      <c r="AD9" s="71" t="str">
        <v>#LQGYC9QP9</v>
      </c>
      <c r="AE9" s="71" t="str">
        <v>Click roll</v>
      </c>
      <c r="AF9" s="71">
        <v>14</v>
      </c>
      <c r="AG9" s="72">
        <v>3</v>
      </c>
      <c r="AH9" s="72">
        <v>100</v>
      </c>
      <c r="AI9" s="72">
        <v>95</v>
      </c>
      <c r="AJ9" s="71" t="str">
        <v>#YUR2UGQYP</v>
      </c>
      <c r="AK9" s="71" t="str">
        <v>Pepelu</v>
      </c>
      <c r="AL9" s="71">
        <v>14</v>
      </c>
      <c r="AM9" s="72">
        <v>3</v>
      </c>
      <c r="AN9" s="72">
        <v>100</v>
      </c>
      <c r="AO9" s="72">
        <v>94</v>
      </c>
      <c r="AP9" s="71" t="str">
        <v>#8PQG0JG02</v>
      </c>
      <c r="AQ9" s="71" t="str">
        <v>trish tan</v>
      </c>
      <c r="AR9" s="71">
        <v>14</v>
      </c>
      <c r="AS9" s="72">
        <v>3</v>
      </c>
      <c r="AT9" s="72">
        <v>100</v>
      </c>
      <c r="AU9" s="74">
        <v>109</v>
      </c>
      <c r="AV9" s="77">
        <f t="shared" si="0"/>
        <v>21</v>
      </c>
      <c r="AW9" s="77">
        <f t="shared" si="1"/>
        <v>700</v>
      </c>
      <c r="AX9" s="77">
        <f t="shared" si="2"/>
        <v>7</v>
      </c>
      <c r="AY9" s="78">
        <f t="shared" si="3"/>
        <v>100</v>
      </c>
      <c r="AZ9" s="76">
        <f t="shared" si="4"/>
        <v>0.94</v>
      </c>
      <c r="BA9" s="76">
        <f t="shared" si="5"/>
        <v>0.81</v>
      </c>
      <c r="BB9" s="76">
        <f t="shared" si="6"/>
        <v>0.81</v>
      </c>
      <c r="BC9" s="76">
        <f t="shared" si="7"/>
        <v>0.88</v>
      </c>
      <c r="BD9" s="76">
        <f t="shared" si="8"/>
        <v>0.88</v>
      </c>
      <c r="BE9" s="76">
        <f t="shared" si="9"/>
        <v>0.88</v>
      </c>
      <c r="BF9" s="76">
        <f t="shared" si="10"/>
        <v>0.88</v>
      </c>
      <c r="BG9" s="112">
        <f t="shared" si="11"/>
        <v>6.08</v>
      </c>
      <c r="BH9" s="19"/>
      <c r="BI9" s="19"/>
      <c r="BJ9" s="19"/>
    </row>
    <row r="10" spans="1:62" x14ac:dyDescent="0.3">
      <c r="A10" s="58" t="str">
        <v>#Q0YJCCUGV</v>
      </c>
      <c r="B10" s="58" t="str">
        <v>GHOST</v>
      </c>
      <c r="C10" s="60">
        <v>16</v>
      </c>
      <c r="D10" s="59" t="str">
        <f>IF($A10="", "", _xlfn.IFNA(VLOOKUP($A10, PlayersData!$B$1:$K$51, 3,0), ""))</f>
        <v>member</v>
      </c>
      <c r="E10" s="59" t="str">
        <f>IF(OR(A10="", A10= 0), "", IF(ISERROR(VLOOKUP(A10, PlayersData!B:B, 1, FALSE)), "Left", "Active"))</f>
        <v>Active</v>
      </c>
      <c r="F10" s="70" t="str">
        <v>#9Y0P80RYG</v>
      </c>
      <c r="G10" s="71" t="str">
        <v>7877</v>
      </c>
      <c r="H10" s="71">
        <v>14</v>
      </c>
      <c r="I10" s="72">
        <v>3</v>
      </c>
      <c r="J10" s="72">
        <v>100</v>
      </c>
      <c r="K10" s="72">
        <v>87</v>
      </c>
      <c r="L10" s="71" t="str">
        <v>#LUJV228L</v>
      </c>
      <c r="M10" s="71" t="str">
        <v>KUKO'S KILLER</v>
      </c>
      <c r="N10" s="71">
        <v>13</v>
      </c>
      <c r="O10" s="72">
        <v>3</v>
      </c>
      <c r="P10" s="72">
        <v>100</v>
      </c>
      <c r="Q10" s="72">
        <v>87</v>
      </c>
      <c r="R10" s="71" t="str">
        <v>#LCL9UGYY9</v>
      </c>
      <c r="S10" s="71" t="str">
        <v>Lingesh</v>
      </c>
      <c r="T10" s="71">
        <v>13</v>
      </c>
      <c r="U10" s="72">
        <v>3</v>
      </c>
      <c r="V10" s="72">
        <v>100</v>
      </c>
      <c r="W10" s="72">
        <v>96</v>
      </c>
      <c r="X10" s="71" t="str">
        <v>#920V09G8G</v>
      </c>
      <c r="Y10" s="71" t="str">
        <v>nda-ndha</v>
      </c>
      <c r="Z10" s="71">
        <v>13</v>
      </c>
      <c r="AA10" s="72">
        <v>2</v>
      </c>
      <c r="AB10" s="72">
        <v>87</v>
      </c>
      <c r="AC10" s="72">
        <v>180</v>
      </c>
      <c r="AD10" s="71" t="str">
        <v>#RQRU2PLJ</v>
      </c>
      <c r="AE10" s="71" t="str">
        <v>labokuma</v>
      </c>
      <c r="AF10" s="71">
        <v>13</v>
      </c>
      <c r="AG10" s="72">
        <v>3</v>
      </c>
      <c r="AH10" s="72">
        <v>100</v>
      </c>
      <c r="AI10" s="72">
        <v>107</v>
      </c>
      <c r="AJ10" s="71" t="str">
        <v>#U9JGYPJP</v>
      </c>
      <c r="AK10" s="71" t="str">
        <v>Kerri</v>
      </c>
      <c r="AL10" s="71">
        <v>13</v>
      </c>
      <c r="AM10" s="72">
        <v>3</v>
      </c>
      <c r="AN10" s="72">
        <v>100</v>
      </c>
      <c r="AO10" s="72">
        <v>98</v>
      </c>
      <c r="AP10" s="71" t="str">
        <v>#QGR9GLQ09</v>
      </c>
      <c r="AQ10" s="71" t="str">
        <v>king-3-6-9</v>
      </c>
      <c r="AR10" s="71">
        <v>13</v>
      </c>
      <c r="AS10" s="72">
        <v>3</v>
      </c>
      <c r="AT10" s="72">
        <v>100</v>
      </c>
      <c r="AU10" s="74">
        <v>113</v>
      </c>
      <c r="AV10" s="77">
        <f t="shared" si="0"/>
        <v>20</v>
      </c>
      <c r="AW10" s="77">
        <f t="shared" si="1"/>
        <v>687</v>
      </c>
      <c r="AX10" s="77">
        <f t="shared" si="2"/>
        <v>7</v>
      </c>
      <c r="AY10" s="78">
        <f t="shared" si="3"/>
        <v>98.14</v>
      </c>
      <c r="AZ10" s="76">
        <f t="shared" si="4"/>
        <v>0.88</v>
      </c>
      <c r="BA10" s="76">
        <f t="shared" si="5"/>
        <v>0.81</v>
      </c>
      <c r="BB10" s="76">
        <f t="shared" si="6"/>
        <v>0.81</v>
      </c>
      <c r="BC10" s="76">
        <f t="shared" si="7"/>
        <v>0.47</v>
      </c>
      <c r="BD10" s="76">
        <f t="shared" si="8"/>
        <v>0.81</v>
      </c>
      <c r="BE10" s="76">
        <f t="shared" si="9"/>
        <v>0.81</v>
      </c>
      <c r="BF10" s="76">
        <f t="shared" si="10"/>
        <v>0.81</v>
      </c>
      <c r="BG10" s="112">
        <f t="shared" si="11"/>
        <v>5.4</v>
      </c>
      <c r="BH10" s="19"/>
      <c r="BI10" s="19"/>
      <c r="BJ10" s="19"/>
    </row>
    <row r="11" spans="1:62" x14ac:dyDescent="0.3">
      <c r="A11" s="58" t="str">
        <v>#L2L2Q0CC0</v>
      </c>
      <c r="B11" s="58" t="str">
        <v>HIRO</v>
      </c>
      <c r="C11" s="60">
        <v>16</v>
      </c>
      <c r="D11" s="59" t="str">
        <f>IF($A11="", "", _xlfn.IFNA(VLOOKUP($A11, PlayersData!$B$1:$K$51, 3,0), ""))</f>
        <v>elder</v>
      </c>
      <c r="E11" s="59" t="str">
        <f>IF(OR(A11="", A11= 0), "", IF(ISERROR(VLOOKUP(A11, PlayersData!B:B, 1, FALSE)), "Left", "Active"))</f>
        <v>Active</v>
      </c>
      <c r="F11" s="70" t="str">
        <v>#20JURJG9U</v>
      </c>
      <c r="G11" s="71" t="str">
        <v>lobo solitário</v>
      </c>
      <c r="H11" s="71">
        <v>16</v>
      </c>
      <c r="I11" s="72">
        <v>3</v>
      </c>
      <c r="J11" s="72">
        <v>100</v>
      </c>
      <c r="K11" s="72">
        <v>121</v>
      </c>
      <c r="L11" s="71" t="str">
        <v>#2RY9CP2CC</v>
      </c>
      <c r="M11" s="71" t="str">
        <v>poo bear</v>
      </c>
      <c r="N11" s="71">
        <v>15</v>
      </c>
      <c r="O11" s="72">
        <v>3</v>
      </c>
      <c r="P11" s="72">
        <v>100</v>
      </c>
      <c r="Q11" s="72">
        <v>146</v>
      </c>
      <c r="R11" s="71" t="str">
        <v>#P9JGYJ0CP</v>
      </c>
      <c r="S11" s="71" t="str">
        <v>AaKaSH</v>
      </c>
      <c r="T11" s="71">
        <v>14</v>
      </c>
      <c r="U11" s="72">
        <v>3</v>
      </c>
      <c r="V11" s="72">
        <v>100</v>
      </c>
      <c r="W11" s="72">
        <v>172</v>
      </c>
      <c r="X11" s="71" t="str">
        <v>#9PPRLUYCU</v>
      </c>
      <c r="Y11" s="71" t="str">
        <v>BONEK-K-CONK</v>
      </c>
      <c r="Z11" s="71">
        <v>14</v>
      </c>
      <c r="AA11" s="72">
        <v>3</v>
      </c>
      <c r="AB11" s="72">
        <v>100</v>
      </c>
      <c r="AC11" s="72">
        <v>124</v>
      </c>
      <c r="AD11" s="71" t="str">
        <v>#GCQ2VPUR</v>
      </c>
      <c r="AE11" s="71" t="str">
        <v>dAMURA</v>
      </c>
      <c r="AF11" s="71">
        <v>16</v>
      </c>
      <c r="AG11" s="72">
        <v>3</v>
      </c>
      <c r="AH11" s="72">
        <v>100</v>
      </c>
      <c r="AI11" s="72">
        <v>124</v>
      </c>
      <c r="AJ11" s="71" t="str">
        <v>#LUPLUULR</v>
      </c>
      <c r="AK11" s="71" t="str">
        <v>Bernadet</v>
      </c>
      <c r="AL11" s="71">
        <v>14</v>
      </c>
      <c r="AM11" s="72">
        <v>3</v>
      </c>
      <c r="AN11" s="72">
        <v>100</v>
      </c>
      <c r="AO11" s="72">
        <v>122</v>
      </c>
      <c r="AP11" s="71" t="str">
        <v>#8090CC8PG</v>
      </c>
      <c r="AQ11" s="71" t="str">
        <v>Vinis Virat</v>
      </c>
      <c r="AR11" s="71">
        <v>15</v>
      </c>
      <c r="AS11" s="72">
        <v>3</v>
      </c>
      <c r="AT11" s="72">
        <v>100</v>
      </c>
      <c r="AU11" s="74">
        <v>131</v>
      </c>
      <c r="AV11" s="77">
        <f t="shared" si="0"/>
        <v>21</v>
      </c>
      <c r="AW11" s="77">
        <f t="shared" si="1"/>
        <v>700</v>
      </c>
      <c r="AX11" s="77">
        <f t="shared" si="2"/>
        <v>7</v>
      </c>
      <c r="AY11" s="78">
        <f t="shared" si="3"/>
        <v>100</v>
      </c>
      <c r="AZ11" s="76">
        <f t="shared" si="4"/>
        <v>1</v>
      </c>
      <c r="BA11" s="76">
        <f t="shared" si="5"/>
        <v>0.94</v>
      </c>
      <c r="BB11" s="76">
        <f t="shared" si="6"/>
        <v>0.88</v>
      </c>
      <c r="BC11" s="76">
        <f t="shared" si="7"/>
        <v>0.88</v>
      </c>
      <c r="BD11" s="76">
        <f t="shared" si="8"/>
        <v>1</v>
      </c>
      <c r="BE11" s="76">
        <f t="shared" si="9"/>
        <v>0.88</v>
      </c>
      <c r="BF11" s="76">
        <f t="shared" si="10"/>
        <v>0.94</v>
      </c>
      <c r="BG11" s="112">
        <f t="shared" si="11"/>
        <v>6.52</v>
      </c>
      <c r="BH11" s="19"/>
      <c r="BI11" s="19"/>
      <c r="BJ11" s="19"/>
    </row>
    <row r="12" spans="1:62" x14ac:dyDescent="0.3">
      <c r="A12" s="58" t="str">
        <v>#RVPPV0QV</v>
      </c>
      <c r="B12" s="58" t="str">
        <v>Invictus</v>
      </c>
      <c r="C12" s="60">
        <v>15</v>
      </c>
      <c r="D12" s="59" t="str">
        <f>IF($A12="", "", _xlfn.IFNA(VLOOKUP($A12, PlayersData!$B$1:$K$51, 3,0), ""))</f>
        <v>elder</v>
      </c>
      <c r="E12" s="59" t="str">
        <f>IF(OR(A12="", A12= 0), "", IF(ISERROR(VLOOKUP(A12, PlayersData!B:B, 1, FALSE)), "Left", "Active"))</f>
        <v>Active</v>
      </c>
      <c r="F12" s="70" t="str">
        <v>#LRQYPUQGP</v>
      </c>
      <c r="G12" s="71" t="str">
        <v>patricio</v>
      </c>
      <c r="H12" s="71">
        <v>15</v>
      </c>
      <c r="I12" s="72">
        <v>3</v>
      </c>
      <c r="J12" s="72">
        <v>100</v>
      </c>
      <c r="K12" s="72">
        <v>168</v>
      </c>
      <c r="L12" s="71" t="str">
        <v>#22VU8RP92</v>
      </c>
      <c r="M12" s="71" t="str">
        <v>huckle</v>
      </c>
      <c r="N12" s="71">
        <v>14</v>
      </c>
      <c r="O12" s="72">
        <v>2</v>
      </c>
      <c r="P12" s="72">
        <v>93</v>
      </c>
      <c r="Q12" s="72">
        <v>170</v>
      </c>
      <c r="R12" s="71" t="str">
        <v>#PR2PC2L08</v>
      </c>
      <c r="S12" s="71" t="str">
        <v>IMPERIAL LIONZZ</v>
      </c>
      <c r="T12" s="71">
        <v>13</v>
      </c>
      <c r="U12" s="72">
        <v>3</v>
      </c>
      <c r="V12" s="72">
        <v>100</v>
      </c>
      <c r="W12" s="72">
        <v>119</v>
      </c>
      <c r="X12" s="71" t="str">
        <v>#80RJ2PG98</v>
      </c>
      <c r="Y12" s="71" t="str">
        <v>Herbie</v>
      </c>
      <c r="Z12" s="71">
        <v>14</v>
      </c>
      <c r="AA12" s="72">
        <v>3</v>
      </c>
      <c r="AB12" s="72">
        <v>100</v>
      </c>
      <c r="AC12" s="72">
        <v>115</v>
      </c>
      <c r="AD12" s="71" t="str">
        <v>#QRV0YLUGG</v>
      </c>
      <c r="AE12" s="71" t="str">
        <v>なむあみこたつ</v>
      </c>
      <c r="AF12" s="71">
        <v>13</v>
      </c>
      <c r="AG12" s="72">
        <v>3</v>
      </c>
      <c r="AH12" s="72">
        <v>100</v>
      </c>
      <c r="AI12" s="72">
        <v>106</v>
      </c>
      <c r="AJ12" s="71" t="str">
        <v>#L8UV8RJUC</v>
      </c>
      <c r="AK12" s="71" t="str">
        <v>¥Julian12¥</v>
      </c>
      <c r="AL12" s="71">
        <v>14</v>
      </c>
      <c r="AM12" s="72">
        <v>3</v>
      </c>
      <c r="AN12" s="72">
        <v>100</v>
      </c>
      <c r="AO12" s="72">
        <v>109</v>
      </c>
      <c r="AP12" s="71" t="str">
        <v>#PQ0YQR2UP</v>
      </c>
      <c r="AQ12" s="71" t="str">
        <v>Ananthan</v>
      </c>
      <c r="AR12" s="71">
        <v>14</v>
      </c>
      <c r="AS12" s="72">
        <v>3</v>
      </c>
      <c r="AT12" s="72">
        <v>100</v>
      </c>
      <c r="AU12" s="74">
        <v>106</v>
      </c>
      <c r="AV12" s="77">
        <f t="shared" si="0"/>
        <v>20</v>
      </c>
      <c r="AW12" s="77">
        <f t="shared" si="1"/>
        <v>693</v>
      </c>
      <c r="AX12" s="77">
        <f t="shared" si="2"/>
        <v>7</v>
      </c>
      <c r="AY12" s="78">
        <f t="shared" si="3"/>
        <v>99</v>
      </c>
      <c r="AZ12" s="76">
        <f t="shared" si="4"/>
        <v>1</v>
      </c>
      <c r="BA12" s="76">
        <f t="shared" si="5"/>
        <v>0.57999999999999996</v>
      </c>
      <c r="BB12" s="76">
        <f t="shared" si="6"/>
        <v>0.87</v>
      </c>
      <c r="BC12" s="76">
        <f t="shared" si="7"/>
        <v>0.93</v>
      </c>
      <c r="BD12" s="76">
        <f t="shared" si="8"/>
        <v>0.87</v>
      </c>
      <c r="BE12" s="76">
        <f t="shared" si="9"/>
        <v>0.93</v>
      </c>
      <c r="BF12" s="76">
        <f t="shared" si="10"/>
        <v>0.93</v>
      </c>
      <c r="BG12" s="112">
        <f t="shared" si="11"/>
        <v>6.1099999999999994</v>
      </c>
      <c r="BH12" s="19"/>
      <c r="BI12" s="19"/>
      <c r="BJ12" s="19"/>
    </row>
    <row r="13" spans="1:62" x14ac:dyDescent="0.3">
      <c r="A13" s="58" t="str">
        <v>#9Y2JPYR29</v>
      </c>
      <c r="B13" s="58" t="str">
        <v>Iron mann</v>
      </c>
      <c r="C13" s="60">
        <v>15</v>
      </c>
      <c r="D13" s="59" t="str">
        <f>IF($A13="", "", _xlfn.IFNA(VLOOKUP($A13, PlayersData!$B$1:$K$51, 3,0), ""))</f>
        <v>elder</v>
      </c>
      <c r="E13" s="59" t="str">
        <f>IF(OR(A13="", A13= 0), "", IF(ISERROR(VLOOKUP(A13, PlayersData!B:B, 1, FALSE)), "Left", "Active"))</f>
        <v>Active</v>
      </c>
      <c r="F13" s="70" t="str">
        <v>#YL2QVQYL</v>
      </c>
      <c r="G13" s="71" t="str">
        <v>matheus.v</v>
      </c>
      <c r="H13" s="71">
        <v>14</v>
      </c>
      <c r="I13" s="72">
        <v>3</v>
      </c>
      <c r="J13" s="72">
        <v>100</v>
      </c>
      <c r="K13" s="72">
        <v>126</v>
      </c>
      <c r="L13" s="71" t="str">
        <v>#88VVC9CL8</v>
      </c>
      <c r="M13" s="71" t="str">
        <v>Prashu</v>
      </c>
      <c r="N13" s="71">
        <v>13</v>
      </c>
      <c r="O13" s="72">
        <v>3</v>
      </c>
      <c r="P13" s="72">
        <v>100</v>
      </c>
      <c r="Q13" s="72">
        <v>91</v>
      </c>
      <c r="R13" s="71" t="str">
        <v>#YG99RU9P9</v>
      </c>
      <c r="S13" s="71" t="str">
        <v>jacksparrow</v>
      </c>
      <c r="T13" s="71">
        <v>13</v>
      </c>
      <c r="U13" s="72">
        <v>3</v>
      </c>
      <c r="V13" s="72">
        <v>100</v>
      </c>
      <c r="W13" s="72">
        <v>108</v>
      </c>
      <c r="X13" s="71" t="str">
        <v>#929L0YY9V</v>
      </c>
      <c r="Y13" s="71" t="str">
        <v>Rizmha</v>
      </c>
      <c r="Z13" s="71">
        <v>13</v>
      </c>
      <c r="AA13" s="72">
        <v>3</v>
      </c>
      <c r="AB13" s="72">
        <v>100</v>
      </c>
      <c r="AC13" s="72">
        <v>128</v>
      </c>
      <c r="AD13" s="71" t="str">
        <v>#QQ0PUYUCC</v>
      </c>
      <c r="AE13" s="71" t="str">
        <v>フェイス</v>
      </c>
      <c r="AF13" s="71">
        <v>13</v>
      </c>
      <c r="AG13" s="72">
        <v>3</v>
      </c>
      <c r="AH13" s="72">
        <v>100</v>
      </c>
      <c r="AI13" s="72">
        <v>112</v>
      </c>
      <c r="AJ13" s="71" t="str">
        <v>#VUVVG8P</v>
      </c>
      <c r="AK13" s="71" t="str">
        <v>MartinezAlex</v>
      </c>
      <c r="AL13" s="71">
        <v>13</v>
      </c>
      <c r="AM13" s="72">
        <v>3</v>
      </c>
      <c r="AN13" s="72">
        <v>100</v>
      </c>
      <c r="AO13" s="72">
        <v>96</v>
      </c>
      <c r="AP13" s="71" t="str">
        <v>#8R2VGQRRL</v>
      </c>
      <c r="AQ13" s="71" t="str">
        <v>SaChIn</v>
      </c>
      <c r="AR13" s="71">
        <v>13</v>
      </c>
      <c r="AS13" s="72">
        <v>3</v>
      </c>
      <c r="AT13" s="72">
        <v>100</v>
      </c>
      <c r="AU13" s="74">
        <v>106</v>
      </c>
      <c r="AV13" s="77">
        <f t="shared" si="0"/>
        <v>21</v>
      </c>
      <c r="AW13" s="77">
        <f t="shared" si="1"/>
        <v>700</v>
      </c>
      <c r="AX13" s="77">
        <f t="shared" si="2"/>
        <v>7</v>
      </c>
      <c r="AY13" s="78">
        <f t="shared" si="3"/>
        <v>100</v>
      </c>
      <c r="AZ13" s="76">
        <f t="shared" si="4"/>
        <v>0.93</v>
      </c>
      <c r="BA13" s="76">
        <f t="shared" si="5"/>
        <v>0.87</v>
      </c>
      <c r="BB13" s="76">
        <f t="shared" si="6"/>
        <v>0.87</v>
      </c>
      <c r="BC13" s="76">
        <f t="shared" si="7"/>
        <v>0.87</v>
      </c>
      <c r="BD13" s="76">
        <f t="shared" si="8"/>
        <v>0.87</v>
      </c>
      <c r="BE13" s="76">
        <f t="shared" si="9"/>
        <v>0.87</v>
      </c>
      <c r="BF13" s="76">
        <f t="shared" si="10"/>
        <v>0.87</v>
      </c>
      <c r="BG13" s="112">
        <f t="shared" si="11"/>
        <v>6.15</v>
      </c>
      <c r="BH13" s="19"/>
      <c r="BI13" s="19"/>
      <c r="BJ13" s="19"/>
    </row>
    <row r="14" spans="1:62" x14ac:dyDescent="0.3">
      <c r="A14" s="58" t="str">
        <v>#88CL2RJ8V</v>
      </c>
      <c r="B14" s="58" t="str">
        <v>MAHAKAAL</v>
      </c>
      <c r="C14" s="60">
        <v>16</v>
      </c>
      <c r="D14" s="59" t="str">
        <f>IF($A14="", "", _xlfn.IFNA(VLOOKUP($A14, PlayersData!$B$1:$K$51, 3,0), ""))</f>
        <v/>
      </c>
      <c r="E14" s="59" t="str">
        <f>IF(OR(A14="", A14= 0), "", IF(ISERROR(VLOOKUP(A14, PlayersData!B:B, 1, FALSE)), "Left", "Active"))</f>
        <v>Left</v>
      </c>
      <c r="F14" s="70" t="str">
        <v>#P8CJQ0JC9</v>
      </c>
      <c r="G14" s="71" t="str">
        <v>DIL KA RAJA</v>
      </c>
      <c r="H14" s="71">
        <v>16</v>
      </c>
      <c r="I14" s="72">
        <v>2</v>
      </c>
      <c r="J14" s="72">
        <v>91</v>
      </c>
      <c r="K14" s="72">
        <v>180</v>
      </c>
      <c r="L14" s="71" t="str">
        <v>#RYU8QUCU</v>
      </c>
      <c r="M14" s="71" t="str">
        <v>Ghilbert24 Dz™</v>
      </c>
      <c r="N14" s="71">
        <v>15</v>
      </c>
      <c r="O14" s="72">
        <v>3</v>
      </c>
      <c r="P14" s="72">
        <v>100</v>
      </c>
      <c r="Q14" s="72">
        <v>140</v>
      </c>
      <c r="R14" s="71" t="str">
        <v>#QL8P0JGJ</v>
      </c>
      <c r="S14" s="71" t="str">
        <v>The Rocker</v>
      </c>
      <c r="T14" s="71">
        <v>14</v>
      </c>
      <c r="U14" s="72">
        <v>3</v>
      </c>
      <c r="V14" s="72">
        <v>100</v>
      </c>
      <c r="W14" s="72">
        <v>154</v>
      </c>
      <c r="X14" s="71" t="str">
        <v>#JGQRY8QG</v>
      </c>
      <c r="Y14" s="71" t="str">
        <v>Rahmawati dewi</v>
      </c>
      <c r="Z14" s="71">
        <v>14</v>
      </c>
      <c r="AA14" s="72">
        <v>3</v>
      </c>
      <c r="AB14" s="72">
        <v>100</v>
      </c>
      <c r="AC14" s="72">
        <v>145</v>
      </c>
      <c r="AD14" s="71" t="str">
        <v>#G09R0R8GJ</v>
      </c>
      <c r="AE14" s="71" t="str">
        <v>なむろん</v>
      </c>
      <c r="AF14" s="71">
        <v>15</v>
      </c>
      <c r="AG14" s="72">
        <v>3</v>
      </c>
      <c r="AH14" s="72">
        <v>100</v>
      </c>
      <c r="AI14" s="72">
        <v>139</v>
      </c>
      <c r="AJ14" s="71" t="str">
        <v>#2YVL2VUUY</v>
      </c>
      <c r="AK14" s="71" t="str">
        <v>jose</v>
      </c>
      <c r="AL14" s="71">
        <v>14</v>
      </c>
      <c r="AM14" s="72">
        <v>3</v>
      </c>
      <c r="AN14" s="72">
        <v>100</v>
      </c>
      <c r="AO14" s="72">
        <v>116</v>
      </c>
      <c r="AP14" s="71">
        <v>0</v>
      </c>
      <c r="AQ14" s="71">
        <v>0</v>
      </c>
      <c r="AR14" s="71">
        <v>0</v>
      </c>
      <c r="AS14" s="72">
        <v>0</v>
      </c>
      <c r="AT14" s="72">
        <v>0</v>
      </c>
      <c r="AU14" s="74">
        <v>0</v>
      </c>
      <c r="AV14" s="77">
        <f t="shared" si="0"/>
        <v>17</v>
      </c>
      <c r="AW14" s="77">
        <f t="shared" si="1"/>
        <v>591</v>
      </c>
      <c r="AX14" s="77">
        <f t="shared" si="2"/>
        <v>7</v>
      </c>
      <c r="AY14" s="78">
        <f t="shared" si="3"/>
        <v>84.43</v>
      </c>
      <c r="AZ14" s="76">
        <f t="shared" si="4"/>
        <v>0.61</v>
      </c>
      <c r="BA14" s="76">
        <f t="shared" si="5"/>
        <v>0.94</v>
      </c>
      <c r="BB14" s="76">
        <f t="shared" si="6"/>
        <v>0.88</v>
      </c>
      <c r="BC14" s="76">
        <f t="shared" si="7"/>
        <v>0.88</v>
      </c>
      <c r="BD14" s="76">
        <f t="shared" si="8"/>
        <v>0.94</v>
      </c>
      <c r="BE14" s="76">
        <f t="shared" si="9"/>
        <v>0.88</v>
      </c>
      <c r="BF14" s="76">
        <f t="shared" si="10"/>
        <v>0</v>
      </c>
      <c r="BG14" s="112">
        <f t="shared" si="11"/>
        <v>5.13</v>
      </c>
      <c r="BH14" s="19"/>
      <c r="BI14" s="19"/>
      <c r="BJ14" s="19"/>
    </row>
    <row r="15" spans="1:62" x14ac:dyDescent="0.3">
      <c r="A15" s="58" t="str">
        <v>#29GGRVGC2</v>
      </c>
      <c r="B15" s="58" t="str">
        <v>MASTER MAYANK</v>
      </c>
      <c r="C15" s="60">
        <v>15</v>
      </c>
      <c r="D15" s="59" t="str">
        <f>IF($A15="", "", _xlfn.IFNA(VLOOKUP($A15, PlayersData!$B$1:$K$51, 3,0), ""))</f>
        <v>coLeader</v>
      </c>
      <c r="E15" s="59" t="str">
        <f>IF(OR(A15="", A15= 0), "", IF(ISERROR(VLOOKUP(A15, PlayersData!B:B, 1, FALSE)), "Left", "Active"))</f>
        <v>Active</v>
      </c>
      <c r="F15" s="70" t="str">
        <v>#JQ8PQG2U</v>
      </c>
      <c r="G15" s="71" t="str">
        <v>ShackOfYak</v>
      </c>
      <c r="H15" s="71">
        <v>14</v>
      </c>
      <c r="I15" s="72">
        <v>3</v>
      </c>
      <c r="J15" s="72">
        <v>100</v>
      </c>
      <c r="K15" s="72">
        <v>112</v>
      </c>
      <c r="L15" s="71" t="str">
        <v>#C2LRGVVL</v>
      </c>
      <c r="M15" s="71" t="str">
        <v>King Farmstrong</v>
      </c>
      <c r="N15" s="71">
        <v>14</v>
      </c>
      <c r="O15" s="72">
        <v>3</v>
      </c>
      <c r="P15" s="72">
        <v>100</v>
      </c>
      <c r="Q15" s="72">
        <v>83</v>
      </c>
      <c r="R15" s="71" t="str">
        <v>#PJ202YRPG</v>
      </c>
      <c r="S15" s="71" t="str">
        <v>乙モUち</v>
      </c>
      <c r="T15" s="71">
        <v>13</v>
      </c>
      <c r="U15" s="72">
        <v>3</v>
      </c>
      <c r="V15" s="72">
        <v>100</v>
      </c>
      <c r="W15" s="72">
        <v>98</v>
      </c>
      <c r="X15" s="71" t="str">
        <v>#LU0U8V08C</v>
      </c>
      <c r="Y15" s="71" t="str">
        <v>sopie.com1996</v>
      </c>
      <c r="Z15" s="71">
        <v>14</v>
      </c>
      <c r="AA15" s="72">
        <v>3</v>
      </c>
      <c r="AB15" s="72">
        <v>100</v>
      </c>
      <c r="AC15" s="72">
        <v>90</v>
      </c>
      <c r="AD15" s="71" t="str">
        <v>#QQCPY8VU8</v>
      </c>
      <c r="AE15" s="71" t="str">
        <v>Face</v>
      </c>
      <c r="AF15" s="71">
        <v>13</v>
      </c>
      <c r="AG15" s="72">
        <v>3</v>
      </c>
      <c r="AH15" s="72">
        <v>100</v>
      </c>
      <c r="AI15" s="72">
        <v>85</v>
      </c>
      <c r="AJ15" s="71" t="str">
        <v>#2YPURV8VQ</v>
      </c>
      <c r="AK15" s="71" t="str">
        <v>zeldris-roni</v>
      </c>
      <c r="AL15" s="71">
        <v>13</v>
      </c>
      <c r="AM15" s="72">
        <v>3</v>
      </c>
      <c r="AN15" s="72">
        <v>100</v>
      </c>
      <c r="AO15" s="72">
        <v>90</v>
      </c>
      <c r="AP15" s="71" t="str">
        <v>#9JVCYR80G</v>
      </c>
      <c r="AQ15" s="71" t="str">
        <v>TIMKIR TAMIZHAN</v>
      </c>
      <c r="AR15" s="71">
        <v>13</v>
      </c>
      <c r="AS15" s="72">
        <v>3</v>
      </c>
      <c r="AT15" s="72">
        <v>100</v>
      </c>
      <c r="AU15" s="74">
        <v>85</v>
      </c>
      <c r="AV15" s="77">
        <f t="shared" si="0"/>
        <v>21</v>
      </c>
      <c r="AW15" s="77">
        <f t="shared" si="1"/>
        <v>700</v>
      </c>
      <c r="AX15" s="77">
        <f t="shared" si="2"/>
        <v>7</v>
      </c>
      <c r="AY15" s="78">
        <f t="shared" si="3"/>
        <v>100</v>
      </c>
      <c r="AZ15" s="76">
        <f t="shared" si="4"/>
        <v>0.93</v>
      </c>
      <c r="BA15" s="76">
        <f t="shared" si="5"/>
        <v>0.93</v>
      </c>
      <c r="BB15" s="76">
        <f t="shared" si="6"/>
        <v>0.87</v>
      </c>
      <c r="BC15" s="76">
        <f t="shared" si="7"/>
        <v>0.93</v>
      </c>
      <c r="BD15" s="76">
        <f t="shared" si="8"/>
        <v>0.87</v>
      </c>
      <c r="BE15" s="76">
        <f t="shared" si="9"/>
        <v>0.87</v>
      </c>
      <c r="BF15" s="76">
        <f t="shared" si="10"/>
        <v>0.87</v>
      </c>
      <c r="BG15" s="112">
        <f t="shared" si="11"/>
        <v>6.2700000000000005</v>
      </c>
      <c r="BH15" s="19"/>
      <c r="BI15" s="19"/>
      <c r="BJ15" s="19"/>
    </row>
    <row r="16" spans="1:62" x14ac:dyDescent="0.3">
      <c r="A16" s="58" t="str">
        <v>#2LRPC8U0Q</v>
      </c>
      <c r="B16" s="58" t="str">
        <v>MaTiaS</v>
      </c>
      <c r="C16" s="60">
        <v>16</v>
      </c>
      <c r="D16" s="59" t="str">
        <f>IF($A16="", "", _xlfn.IFNA(VLOOKUP($A16, PlayersData!$B$1:$K$51, 3,0), ""))</f>
        <v>leader</v>
      </c>
      <c r="E16" s="59" t="str">
        <f>IF(OR(A16="", A16= 0), "", IF(ISERROR(VLOOKUP(A16, PlayersData!B:B, 1, FALSE)), "Left", "Active"))</f>
        <v>Active</v>
      </c>
      <c r="F16" s="70" t="str">
        <v>#J8CLQUL2</v>
      </c>
      <c r="G16" s="71" t="str">
        <v>Stefano</v>
      </c>
      <c r="H16" s="71">
        <v>16</v>
      </c>
      <c r="I16" s="72">
        <v>3</v>
      </c>
      <c r="J16" s="72">
        <v>100</v>
      </c>
      <c r="K16" s="72">
        <v>160</v>
      </c>
      <c r="L16" s="71" t="str">
        <v>#2000U0JV2</v>
      </c>
      <c r="M16" s="71" t="str">
        <v>bengineer</v>
      </c>
      <c r="N16" s="71">
        <v>16</v>
      </c>
      <c r="O16" s="72">
        <v>3</v>
      </c>
      <c r="P16" s="72">
        <v>100</v>
      </c>
      <c r="Q16" s="72">
        <v>159</v>
      </c>
      <c r="R16" s="71" t="str">
        <v>#PLQCUL0UY</v>
      </c>
      <c r="S16" s="71" t="str">
        <v>KING</v>
      </c>
      <c r="T16" s="71">
        <v>15</v>
      </c>
      <c r="U16" s="72">
        <v>3</v>
      </c>
      <c r="V16" s="72">
        <v>100</v>
      </c>
      <c r="W16" s="72">
        <v>147</v>
      </c>
      <c r="X16" s="71" t="str">
        <v>#82RUYPQY0</v>
      </c>
      <c r="Y16" s="71" t="str">
        <v>jylo kimoch¥</v>
      </c>
      <c r="Z16" s="71">
        <v>16</v>
      </c>
      <c r="AA16" s="72">
        <v>3</v>
      </c>
      <c r="AB16" s="72">
        <v>100</v>
      </c>
      <c r="AC16" s="72">
        <v>164</v>
      </c>
      <c r="AD16" s="71" t="str">
        <v>#Q9G9UGPJY</v>
      </c>
      <c r="AE16" s="71" t="str">
        <v>stdio.h</v>
      </c>
      <c r="AF16" s="71">
        <v>13</v>
      </c>
      <c r="AG16" s="72">
        <v>3</v>
      </c>
      <c r="AH16" s="72">
        <v>100</v>
      </c>
      <c r="AI16" s="72">
        <v>126</v>
      </c>
      <c r="AJ16" s="71" t="str">
        <v>#VVPCUQ8G</v>
      </c>
      <c r="AK16" s="71" t="str">
        <v>PRM'10</v>
      </c>
      <c r="AL16" s="71">
        <v>16</v>
      </c>
      <c r="AM16" s="72">
        <v>3</v>
      </c>
      <c r="AN16" s="72">
        <v>100</v>
      </c>
      <c r="AO16" s="72">
        <v>129</v>
      </c>
      <c r="AP16" s="71" t="str">
        <v>#8UGLCPRR0</v>
      </c>
      <c r="AQ16" s="71" t="str">
        <v>BHARATHRANDY</v>
      </c>
      <c r="AR16" s="71">
        <v>14</v>
      </c>
      <c r="AS16" s="72">
        <v>3</v>
      </c>
      <c r="AT16" s="72">
        <v>100</v>
      </c>
      <c r="AU16" s="74">
        <v>121</v>
      </c>
      <c r="AV16" s="77">
        <f t="shared" si="0"/>
        <v>21</v>
      </c>
      <c r="AW16" s="77">
        <f t="shared" si="1"/>
        <v>700</v>
      </c>
      <c r="AX16" s="77">
        <f t="shared" si="2"/>
        <v>7</v>
      </c>
      <c r="AY16" s="78">
        <f t="shared" si="3"/>
        <v>100</v>
      </c>
      <c r="AZ16" s="76">
        <f t="shared" si="4"/>
        <v>1</v>
      </c>
      <c r="BA16" s="76">
        <f t="shared" si="5"/>
        <v>1</v>
      </c>
      <c r="BB16" s="76">
        <f t="shared" si="6"/>
        <v>0.94</v>
      </c>
      <c r="BC16" s="76">
        <f t="shared" si="7"/>
        <v>1</v>
      </c>
      <c r="BD16" s="76">
        <f t="shared" si="8"/>
        <v>0.81</v>
      </c>
      <c r="BE16" s="76">
        <f t="shared" si="9"/>
        <v>1</v>
      </c>
      <c r="BF16" s="76">
        <f t="shared" si="10"/>
        <v>0.88</v>
      </c>
      <c r="BG16" s="112">
        <f t="shared" si="11"/>
        <v>6.63</v>
      </c>
      <c r="BH16" s="19"/>
      <c r="BI16" s="19"/>
      <c r="BJ16" s="19"/>
    </row>
    <row r="17" spans="1:62" x14ac:dyDescent="0.3">
      <c r="A17" s="58" t="str">
        <v>#LVLVCU0JP</v>
      </c>
      <c r="B17" s="58" t="str">
        <v>New Gabber Boy</v>
      </c>
      <c r="C17" s="60">
        <v>15</v>
      </c>
      <c r="D17" s="59" t="str">
        <f>IF($A17="", "", _xlfn.IFNA(VLOOKUP($A17, PlayersData!$B$1:$K$51, 3,0), ""))</f>
        <v>elder</v>
      </c>
      <c r="E17" s="59" t="str">
        <f>IF(OR(A17="", A17= 0), "", IF(ISERROR(VLOOKUP(A17, PlayersData!B:B, 1, FALSE)), "Left", "Active"))</f>
        <v>Active</v>
      </c>
      <c r="F17" s="70" t="str">
        <v>#8LYQQ8YPU</v>
      </c>
      <c r="G17" s="71" t="str">
        <v>osco</v>
      </c>
      <c r="H17" s="71">
        <v>14</v>
      </c>
      <c r="I17" s="72">
        <v>3</v>
      </c>
      <c r="J17" s="72">
        <v>100</v>
      </c>
      <c r="K17" s="72">
        <v>136</v>
      </c>
      <c r="L17" s="71" t="str">
        <v>#90YV098V9</v>
      </c>
      <c r="M17" s="71" t="str">
        <v>arce rivera</v>
      </c>
      <c r="N17" s="71">
        <v>14</v>
      </c>
      <c r="O17" s="72">
        <v>3</v>
      </c>
      <c r="P17" s="72">
        <v>100</v>
      </c>
      <c r="Q17" s="72">
        <v>123</v>
      </c>
      <c r="R17" s="71" t="str">
        <v>#PUVL9RCJG</v>
      </c>
      <c r="S17" s="71" t="str">
        <v>Dark Vader</v>
      </c>
      <c r="T17" s="71">
        <v>13</v>
      </c>
      <c r="U17" s="72">
        <v>3</v>
      </c>
      <c r="V17" s="72">
        <v>100</v>
      </c>
      <c r="W17" s="72">
        <v>110</v>
      </c>
      <c r="X17" s="71" t="str">
        <v>#8202Q20VP</v>
      </c>
      <c r="Y17" s="71" t="str">
        <v>M.HELMI PUTRA</v>
      </c>
      <c r="Z17" s="71">
        <v>14</v>
      </c>
      <c r="AA17" s="72">
        <v>3</v>
      </c>
      <c r="AB17" s="72">
        <v>100</v>
      </c>
      <c r="AC17" s="72">
        <v>111</v>
      </c>
      <c r="AD17" s="71" t="str">
        <v>#LCLJ8URU8</v>
      </c>
      <c r="AE17" s="71" t="str">
        <v>キュラソー</v>
      </c>
      <c r="AF17" s="71">
        <v>13</v>
      </c>
      <c r="AG17" s="72">
        <v>3</v>
      </c>
      <c r="AH17" s="72">
        <v>100</v>
      </c>
      <c r="AI17" s="72">
        <v>112</v>
      </c>
      <c r="AJ17" s="71" t="str">
        <v>#QJYCQRPPG</v>
      </c>
      <c r="AK17" s="71" t="str">
        <v>nico</v>
      </c>
      <c r="AL17" s="71">
        <v>13</v>
      </c>
      <c r="AM17" s="72">
        <v>3</v>
      </c>
      <c r="AN17" s="72">
        <v>100</v>
      </c>
      <c r="AO17" s="72">
        <v>110</v>
      </c>
      <c r="AP17" s="71" t="str">
        <v>#QYLULR0U8</v>
      </c>
      <c r="AQ17" s="71" t="str">
        <v>bhargava</v>
      </c>
      <c r="AR17" s="71">
        <v>13</v>
      </c>
      <c r="AS17" s="72">
        <v>3</v>
      </c>
      <c r="AT17" s="72">
        <v>100</v>
      </c>
      <c r="AU17" s="74">
        <v>102</v>
      </c>
      <c r="AV17" s="77">
        <f t="shared" si="0"/>
        <v>21</v>
      </c>
      <c r="AW17" s="77">
        <f t="shared" si="1"/>
        <v>700</v>
      </c>
      <c r="AX17" s="77">
        <f t="shared" si="2"/>
        <v>7</v>
      </c>
      <c r="AY17" s="78">
        <f t="shared" si="3"/>
        <v>100</v>
      </c>
      <c r="AZ17" s="76">
        <f t="shared" si="4"/>
        <v>0.93</v>
      </c>
      <c r="BA17" s="76">
        <f t="shared" si="5"/>
        <v>0.93</v>
      </c>
      <c r="BB17" s="76">
        <f t="shared" si="6"/>
        <v>0.87</v>
      </c>
      <c r="BC17" s="76">
        <f t="shared" si="7"/>
        <v>0.93</v>
      </c>
      <c r="BD17" s="76">
        <f t="shared" si="8"/>
        <v>0.87</v>
      </c>
      <c r="BE17" s="76">
        <f t="shared" si="9"/>
        <v>0.87</v>
      </c>
      <c r="BF17" s="76">
        <f t="shared" si="10"/>
        <v>0.87</v>
      </c>
      <c r="BG17" s="112">
        <f t="shared" si="11"/>
        <v>6.2700000000000005</v>
      </c>
      <c r="BH17" s="19"/>
      <c r="BI17" s="19"/>
      <c r="BJ17" s="19"/>
    </row>
    <row r="18" spans="1:62" x14ac:dyDescent="0.3">
      <c r="A18" s="58" t="str">
        <v>#PV2VY8U8Y</v>
      </c>
      <c r="B18" s="58" t="str">
        <v>Prince</v>
      </c>
      <c r="C18" s="60">
        <v>16</v>
      </c>
      <c r="D18" s="59" t="str">
        <f>IF($A18="", "", _xlfn.IFNA(VLOOKUP($A18, PlayersData!$B$1:$K$51, 3,0), ""))</f>
        <v>elder</v>
      </c>
      <c r="E18" s="59" t="str">
        <f>IF(OR(A18="", A18= 0), "", IF(ISERROR(VLOOKUP(A18, PlayersData!B:B, 1, FALSE)), "Left", "Active"))</f>
        <v>Active</v>
      </c>
      <c r="F18" s="70" t="str">
        <v>#9G2U88PVU</v>
      </c>
      <c r="G18" s="71" t="str">
        <v>✌القناص✌</v>
      </c>
      <c r="H18" s="71">
        <v>16</v>
      </c>
      <c r="I18" s="72">
        <v>2</v>
      </c>
      <c r="J18" s="72">
        <v>90</v>
      </c>
      <c r="K18" s="72">
        <v>111</v>
      </c>
      <c r="L18" s="71" t="str">
        <v>#QQGVUG20V</v>
      </c>
      <c r="M18" s="71" t="str">
        <v>Mantis</v>
      </c>
      <c r="N18" s="71">
        <v>14</v>
      </c>
      <c r="O18" s="72">
        <v>3</v>
      </c>
      <c r="P18" s="72">
        <v>100</v>
      </c>
      <c r="Q18" s="72">
        <v>90</v>
      </c>
      <c r="R18" s="71" t="str">
        <v>#YPVC2UL0U</v>
      </c>
      <c r="S18" s="71" t="str">
        <v>POLLO K&amp;Q</v>
      </c>
      <c r="T18" s="71">
        <v>16</v>
      </c>
      <c r="U18" s="72">
        <v>3</v>
      </c>
      <c r="V18" s="72">
        <v>100</v>
      </c>
      <c r="W18" s="72">
        <v>149</v>
      </c>
      <c r="X18" s="71" t="str">
        <v>#L20PL8YR0</v>
      </c>
      <c r="Y18" s="71" t="str">
        <v>Mirna</v>
      </c>
      <c r="Z18" s="71">
        <v>16</v>
      </c>
      <c r="AA18" s="72">
        <v>3</v>
      </c>
      <c r="AB18" s="72">
        <v>100</v>
      </c>
      <c r="AC18" s="72">
        <v>126</v>
      </c>
      <c r="AD18" s="71" t="str">
        <v>#YCUGV2UQ</v>
      </c>
      <c r="AE18" s="71" t="str">
        <v>jääse™</v>
      </c>
      <c r="AF18" s="71">
        <v>16</v>
      </c>
      <c r="AG18" s="72">
        <v>2</v>
      </c>
      <c r="AH18" s="72">
        <v>83</v>
      </c>
      <c r="AI18" s="72">
        <v>136</v>
      </c>
      <c r="AJ18" s="71" t="str">
        <v>#C982Q09G</v>
      </c>
      <c r="AK18" s="71" t="str">
        <v>iRoYale</v>
      </c>
      <c r="AL18" s="71">
        <v>15</v>
      </c>
      <c r="AM18" s="72">
        <v>3</v>
      </c>
      <c r="AN18" s="72">
        <v>100</v>
      </c>
      <c r="AO18" s="72">
        <v>102</v>
      </c>
      <c r="AP18" s="71" t="str">
        <v>#VPUG0J8J</v>
      </c>
      <c r="AQ18" s="71" t="str">
        <v>((SR)) TAMIZHAN</v>
      </c>
      <c r="AR18" s="71">
        <v>15</v>
      </c>
      <c r="AS18" s="72">
        <v>3</v>
      </c>
      <c r="AT18" s="72">
        <v>100</v>
      </c>
      <c r="AU18" s="74">
        <v>98</v>
      </c>
      <c r="AV18" s="77">
        <f t="shared" si="0"/>
        <v>19</v>
      </c>
      <c r="AW18" s="77">
        <f t="shared" si="1"/>
        <v>673</v>
      </c>
      <c r="AX18" s="77">
        <f t="shared" si="2"/>
        <v>7</v>
      </c>
      <c r="AY18" s="78">
        <f t="shared" si="3"/>
        <v>96.14</v>
      </c>
      <c r="AZ18" s="76">
        <f t="shared" si="4"/>
        <v>0.6</v>
      </c>
      <c r="BA18" s="76">
        <f t="shared" si="5"/>
        <v>0.88</v>
      </c>
      <c r="BB18" s="76">
        <f t="shared" si="6"/>
        <v>1</v>
      </c>
      <c r="BC18" s="76">
        <f t="shared" si="7"/>
        <v>1</v>
      </c>
      <c r="BD18" s="76">
        <f t="shared" si="8"/>
        <v>0.55000000000000004</v>
      </c>
      <c r="BE18" s="76">
        <f t="shared" si="9"/>
        <v>0.94</v>
      </c>
      <c r="BF18" s="76">
        <f t="shared" si="10"/>
        <v>0.94</v>
      </c>
      <c r="BG18" s="112">
        <f t="shared" si="11"/>
        <v>5.91</v>
      </c>
      <c r="BH18" s="19"/>
      <c r="BI18" s="19"/>
      <c r="BJ18" s="19"/>
    </row>
    <row r="19" spans="1:62" x14ac:dyDescent="0.3">
      <c r="A19" s="58" t="str">
        <v>#PY2LYC8RQ</v>
      </c>
      <c r="B19" s="58" t="str">
        <v>Rao RAHUL Yadav</v>
      </c>
      <c r="C19" s="60">
        <v>15</v>
      </c>
      <c r="D19" s="59" t="str">
        <f>IF($A19="", "", _xlfn.IFNA(VLOOKUP($A19, PlayersData!$B$1:$K$51, 3,0), ""))</f>
        <v>elder</v>
      </c>
      <c r="E19" s="59" t="str">
        <f>IF(OR(A19="", A19= 0), "", IF(ISERROR(VLOOKUP(A19, PlayersData!B:B, 1, FALSE)), "Left", "Active"))</f>
        <v>Active</v>
      </c>
      <c r="F19" s="70" t="str">
        <v>#88YYVQVC8</v>
      </c>
      <c r="G19" s="71" t="str">
        <v>al</v>
      </c>
      <c r="H19" s="71">
        <v>14</v>
      </c>
      <c r="I19" s="72">
        <v>3</v>
      </c>
      <c r="J19" s="72">
        <v>100</v>
      </c>
      <c r="K19" s="72">
        <v>139</v>
      </c>
      <c r="L19" s="71" t="str">
        <v>#28UR99UC</v>
      </c>
      <c r="M19" s="71" t="str">
        <v>mighty midgets</v>
      </c>
      <c r="N19" s="71">
        <v>14</v>
      </c>
      <c r="O19" s="72">
        <v>3</v>
      </c>
      <c r="P19" s="72">
        <v>100</v>
      </c>
      <c r="Q19" s="72">
        <v>145</v>
      </c>
      <c r="R19" s="71" t="str">
        <v>#P2UURC8YL</v>
      </c>
      <c r="S19" s="71" t="str">
        <v>HARI BALAJI</v>
      </c>
      <c r="T19" s="71">
        <v>13</v>
      </c>
      <c r="U19" s="72">
        <v>3</v>
      </c>
      <c r="V19" s="72">
        <v>100</v>
      </c>
      <c r="W19" s="72">
        <v>147</v>
      </c>
      <c r="X19" s="71" t="str">
        <v>#9JCR00C2C</v>
      </c>
      <c r="Y19" s="71" t="str">
        <v>[Nurazizah] 二六</v>
      </c>
      <c r="Z19" s="71">
        <v>14</v>
      </c>
      <c r="AA19" s="72">
        <v>3</v>
      </c>
      <c r="AB19" s="72">
        <v>100</v>
      </c>
      <c r="AC19" s="72">
        <v>129</v>
      </c>
      <c r="AD19" s="71" t="str">
        <v>#PPG8QJYV</v>
      </c>
      <c r="AE19" s="71" t="str">
        <v>Kiss</v>
      </c>
      <c r="AF19" s="71">
        <v>15</v>
      </c>
      <c r="AG19" s="72">
        <v>2</v>
      </c>
      <c r="AH19" s="72">
        <v>91</v>
      </c>
      <c r="AI19" s="72">
        <v>180</v>
      </c>
      <c r="AJ19" s="71" t="str">
        <v>#2LJVVG9J0</v>
      </c>
      <c r="AK19" s="71" t="str">
        <v>jhonatan</v>
      </c>
      <c r="AL19" s="71">
        <v>13</v>
      </c>
      <c r="AM19" s="72">
        <v>3</v>
      </c>
      <c r="AN19" s="72">
        <v>100</v>
      </c>
      <c r="AO19" s="72">
        <v>120</v>
      </c>
      <c r="AP19" s="71" t="str">
        <v>#LYPVJVP88</v>
      </c>
      <c r="AQ19" s="71" t="str">
        <v>stunneradhi79</v>
      </c>
      <c r="AR19" s="71">
        <v>14</v>
      </c>
      <c r="AS19" s="72">
        <v>3</v>
      </c>
      <c r="AT19" s="72">
        <v>100</v>
      </c>
      <c r="AU19" s="74">
        <v>153</v>
      </c>
      <c r="AV19" s="77">
        <f t="shared" si="0"/>
        <v>20</v>
      </c>
      <c r="AW19" s="77">
        <f t="shared" si="1"/>
        <v>691</v>
      </c>
      <c r="AX19" s="77">
        <f t="shared" si="2"/>
        <v>7</v>
      </c>
      <c r="AY19" s="78">
        <f t="shared" si="3"/>
        <v>98.71</v>
      </c>
      <c r="AZ19" s="76">
        <f t="shared" si="4"/>
        <v>0.93</v>
      </c>
      <c r="BA19" s="76">
        <f t="shared" si="5"/>
        <v>0.93</v>
      </c>
      <c r="BB19" s="76">
        <f t="shared" si="6"/>
        <v>0.87</v>
      </c>
      <c r="BC19" s="76">
        <f t="shared" si="7"/>
        <v>0.93</v>
      </c>
      <c r="BD19" s="76">
        <f t="shared" si="8"/>
        <v>0.61</v>
      </c>
      <c r="BE19" s="76">
        <f t="shared" si="9"/>
        <v>0.87</v>
      </c>
      <c r="BF19" s="76">
        <f t="shared" si="10"/>
        <v>0.93</v>
      </c>
      <c r="BG19" s="112">
        <f t="shared" si="11"/>
        <v>6.07</v>
      </c>
      <c r="BH19" s="19"/>
      <c r="BI19" s="19"/>
      <c r="BJ19" s="19"/>
    </row>
    <row r="20" spans="1:62" x14ac:dyDescent="0.3">
      <c r="A20" s="58" t="str">
        <v>#P0QYRL09V</v>
      </c>
      <c r="B20" s="58" t="str">
        <v>RDX</v>
      </c>
      <c r="C20" s="60">
        <v>14</v>
      </c>
      <c r="D20" s="59" t="str">
        <f>IF($A20="", "", _xlfn.IFNA(VLOOKUP($A20, PlayersData!$B$1:$K$51, 3,0), ""))</f>
        <v>member</v>
      </c>
      <c r="E20" s="59" t="str">
        <f>IF(OR(A20="", A20= 0), "", IF(ISERROR(VLOOKUP(A20, PlayersData!B:B, 1, FALSE)), "Left", "Active"))</f>
        <v>Active</v>
      </c>
      <c r="F20" s="70" t="str">
        <v>#8PVVUUP90</v>
      </c>
      <c r="G20" s="71" t="str">
        <v>THE LORD AHMAD</v>
      </c>
      <c r="H20" s="71">
        <v>13</v>
      </c>
      <c r="I20" s="72">
        <v>3</v>
      </c>
      <c r="J20" s="72">
        <v>100</v>
      </c>
      <c r="K20" s="72">
        <v>117</v>
      </c>
      <c r="L20" s="71" t="str">
        <v>#8PPQ008</v>
      </c>
      <c r="M20" s="71" t="str">
        <v>PrimalMichael21</v>
      </c>
      <c r="N20" s="71">
        <v>13</v>
      </c>
      <c r="O20" s="72">
        <v>3</v>
      </c>
      <c r="P20" s="72">
        <v>100</v>
      </c>
      <c r="Q20" s="72">
        <v>73</v>
      </c>
      <c r="R20" s="71" t="str">
        <v>#9GVYRVPRV</v>
      </c>
      <c r="S20" s="71" t="str">
        <v>I LOVE YOU</v>
      </c>
      <c r="T20" s="71">
        <v>13</v>
      </c>
      <c r="U20" s="72">
        <v>3</v>
      </c>
      <c r="V20" s="72">
        <v>100</v>
      </c>
      <c r="W20" s="72">
        <v>75</v>
      </c>
      <c r="X20" s="71" t="str">
        <v>#Q0VGUQLQC</v>
      </c>
      <c r="Y20" s="71" t="str">
        <v>© DEVI MANJA ®</v>
      </c>
      <c r="Z20" s="71">
        <v>13</v>
      </c>
      <c r="AA20" s="72">
        <v>3</v>
      </c>
      <c r="AB20" s="72">
        <v>100</v>
      </c>
      <c r="AC20" s="72">
        <v>118</v>
      </c>
      <c r="AD20" s="71" t="str">
        <v>#G0GY9ULG2</v>
      </c>
      <c r="AE20" s="71" t="str">
        <v>Voyager</v>
      </c>
      <c r="AF20" s="71">
        <v>12</v>
      </c>
      <c r="AG20" s="72">
        <v>3</v>
      </c>
      <c r="AH20" s="72">
        <v>100</v>
      </c>
      <c r="AI20" s="72">
        <v>71</v>
      </c>
      <c r="AJ20" s="71" t="str">
        <v>#JR8LYYYL</v>
      </c>
      <c r="AK20" s="71" t="str">
        <v>sebas</v>
      </c>
      <c r="AL20" s="71">
        <v>13</v>
      </c>
      <c r="AM20" s="72">
        <v>3</v>
      </c>
      <c r="AN20" s="72">
        <v>100</v>
      </c>
      <c r="AO20" s="72">
        <v>90</v>
      </c>
      <c r="AP20" s="71" t="str">
        <v>#G0V0J20VL</v>
      </c>
      <c r="AQ20" s="71" t="str">
        <v>ebin</v>
      </c>
      <c r="AR20" s="71">
        <v>12</v>
      </c>
      <c r="AS20" s="72">
        <v>3</v>
      </c>
      <c r="AT20" s="72">
        <v>100</v>
      </c>
      <c r="AU20" s="74">
        <v>80</v>
      </c>
      <c r="AV20" s="77">
        <f t="shared" si="0"/>
        <v>21</v>
      </c>
      <c r="AW20" s="77">
        <f t="shared" si="1"/>
        <v>700</v>
      </c>
      <c r="AX20" s="77">
        <f t="shared" si="2"/>
        <v>7</v>
      </c>
      <c r="AY20" s="78">
        <f t="shared" si="3"/>
        <v>100</v>
      </c>
      <c r="AZ20" s="76">
        <f t="shared" si="4"/>
        <v>0.93</v>
      </c>
      <c r="BA20" s="76">
        <f t="shared" si="5"/>
        <v>0.93</v>
      </c>
      <c r="BB20" s="76">
        <f t="shared" si="6"/>
        <v>0.93</v>
      </c>
      <c r="BC20" s="76">
        <f t="shared" si="7"/>
        <v>0.93</v>
      </c>
      <c r="BD20" s="76">
        <f t="shared" si="8"/>
        <v>0.86</v>
      </c>
      <c r="BE20" s="76">
        <f t="shared" si="9"/>
        <v>0.93</v>
      </c>
      <c r="BF20" s="76">
        <f t="shared" si="10"/>
        <v>0.86</v>
      </c>
      <c r="BG20" s="112">
        <f t="shared" si="11"/>
        <v>6.37</v>
      </c>
      <c r="BH20" s="19"/>
      <c r="BI20" s="19"/>
      <c r="BJ20" s="19"/>
    </row>
    <row r="21" spans="1:62" x14ac:dyDescent="0.3">
      <c r="A21" s="58" t="str">
        <v>#8LRURLP</v>
      </c>
      <c r="B21" s="58" t="str">
        <v>rishi</v>
      </c>
      <c r="C21" s="60">
        <v>16</v>
      </c>
      <c r="D21" s="59" t="str">
        <f>IF($A21="", "", _xlfn.IFNA(VLOOKUP($A21, PlayersData!$B$1:$K$51, 3,0), ""))</f>
        <v>coLeader</v>
      </c>
      <c r="E21" s="59" t="str">
        <f>IF(OR(A21="", A21= 0), "", IF(ISERROR(VLOOKUP(A21, PlayersData!B:B, 1, FALSE)), "Left", "Active"))</f>
        <v>Active</v>
      </c>
      <c r="F21" s="70" t="str">
        <v>#29PJJGUGJ</v>
      </c>
      <c r="G21" s="71" t="str">
        <v>Mata rindo</v>
      </c>
      <c r="H21" s="71">
        <v>16</v>
      </c>
      <c r="I21" s="72">
        <v>3</v>
      </c>
      <c r="J21" s="72">
        <v>100</v>
      </c>
      <c r="K21" s="72">
        <v>92</v>
      </c>
      <c r="L21" s="71" t="str">
        <v>#82VJPPYVC</v>
      </c>
      <c r="M21" s="71" t="str">
        <v>Zz MOHAMMED zZ</v>
      </c>
      <c r="N21" s="71">
        <v>15</v>
      </c>
      <c r="O21" s="72">
        <v>3</v>
      </c>
      <c r="P21" s="72">
        <v>100</v>
      </c>
      <c r="Q21" s="72">
        <v>95</v>
      </c>
      <c r="R21" s="71" t="str">
        <v>#P0YLRQCJ8</v>
      </c>
      <c r="S21" s="71" t="str">
        <v>RANJITH M.R.K</v>
      </c>
      <c r="T21" s="71">
        <v>15</v>
      </c>
      <c r="U21" s="72">
        <v>3</v>
      </c>
      <c r="V21" s="72">
        <v>100</v>
      </c>
      <c r="W21" s="72">
        <v>88</v>
      </c>
      <c r="X21" s="71" t="str">
        <v>#99JP9V09Y</v>
      </c>
      <c r="Y21" s="71" t="str">
        <v>irwan99</v>
      </c>
      <c r="Z21" s="71">
        <v>15</v>
      </c>
      <c r="AA21" s="72">
        <v>3</v>
      </c>
      <c r="AB21" s="72">
        <v>100</v>
      </c>
      <c r="AC21" s="72">
        <v>91</v>
      </c>
      <c r="AD21" s="71" t="str">
        <v>#LC8V9VVR</v>
      </c>
      <c r="AE21" s="71" t="str">
        <v>ナウル</v>
      </c>
      <c r="AF21" s="71">
        <v>15</v>
      </c>
      <c r="AG21" s="72">
        <v>3</v>
      </c>
      <c r="AH21" s="72">
        <v>100</v>
      </c>
      <c r="AI21" s="72">
        <v>138</v>
      </c>
      <c r="AJ21" s="71" t="str">
        <v>#20JRLLCCU</v>
      </c>
      <c r="AK21" s="71" t="str">
        <v>Trilita</v>
      </c>
      <c r="AL21" s="71">
        <v>14</v>
      </c>
      <c r="AM21" s="72">
        <v>3</v>
      </c>
      <c r="AN21" s="72">
        <v>100</v>
      </c>
      <c r="AO21" s="72">
        <v>84</v>
      </c>
      <c r="AP21" s="71" t="str">
        <v>#2L2G9J8C</v>
      </c>
      <c r="AQ21" s="71" t="str">
        <v>Revenger</v>
      </c>
      <c r="AR21" s="71">
        <v>16</v>
      </c>
      <c r="AS21" s="72">
        <v>3</v>
      </c>
      <c r="AT21" s="72">
        <v>100</v>
      </c>
      <c r="AU21" s="74">
        <v>99</v>
      </c>
      <c r="AV21" s="77">
        <f t="shared" si="0"/>
        <v>21</v>
      </c>
      <c r="AW21" s="77">
        <f t="shared" si="1"/>
        <v>700</v>
      </c>
      <c r="AX21" s="77">
        <f t="shared" si="2"/>
        <v>7</v>
      </c>
      <c r="AY21" s="78">
        <f t="shared" si="3"/>
        <v>100</v>
      </c>
      <c r="AZ21" s="76">
        <f t="shared" si="4"/>
        <v>1</v>
      </c>
      <c r="BA21" s="76">
        <f t="shared" si="5"/>
        <v>0.94</v>
      </c>
      <c r="BB21" s="76">
        <f t="shared" si="6"/>
        <v>0.94</v>
      </c>
      <c r="BC21" s="76">
        <f t="shared" si="7"/>
        <v>0.94</v>
      </c>
      <c r="BD21" s="76">
        <f t="shared" si="8"/>
        <v>0.94</v>
      </c>
      <c r="BE21" s="76">
        <f t="shared" si="9"/>
        <v>0.88</v>
      </c>
      <c r="BF21" s="76">
        <f t="shared" si="10"/>
        <v>1</v>
      </c>
      <c r="BG21" s="112">
        <f t="shared" si="11"/>
        <v>6.64</v>
      </c>
      <c r="BH21" s="19"/>
      <c r="BI21" s="19"/>
      <c r="BJ21" s="19"/>
    </row>
    <row r="22" spans="1:62" x14ac:dyDescent="0.3">
      <c r="A22" s="58" t="str">
        <v>#LV9QL9C0Y</v>
      </c>
      <c r="B22" s="58" t="str">
        <v>satyam Raj $</v>
      </c>
      <c r="C22" s="60">
        <v>15</v>
      </c>
      <c r="D22" s="59" t="str">
        <f>IF($A22="", "", _xlfn.IFNA(VLOOKUP($A22, PlayersData!$B$1:$K$51, 3,0), ""))</f>
        <v>coLeader</v>
      </c>
      <c r="E22" s="59" t="str">
        <f>IF(OR(A22="", A22= 0), "", IF(ISERROR(VLOOKUP(A22, PlayersData!B:B, 1, FALSE)), "Left", "Active"))</f>
        <v>Active</v>
      </c>
      <c r="F22" s="70" t="str">
        <v>#JP9G2VRU</v>
      </c>
      <c r="G22" s="71" t="str">
        <v>Cr-santosh</v>
      </c>
      <c r="H22" s="71">
        <v>14</v>
      </c>
      <c r="I22" s="72">
        <v>3</v>
      </c>
      <c r="J22" s="72">
        <v>100</v>
      </c>
      <c r="K22" s="72">
        <v>101</v>
      </c>
      <c r="L22" s="71" t="str">
        <v>#JU0J0UQR</v>
      </c>
      <c r="M22" s="71" t="str">
        <v>adyDecember</v>
      </c>
      <c r="N22" s="71">
        <v>14</v>
      </c>
      <c r="O22" s="72">
        <v>3</v>
      </c>
      <c r="P22" s="72">
        <v>100</v>
      </c>
      <c r="Q22" s="72">
        <v>125</v>
      </c>
      <c r="R22" s="71" t="str">
        <v>#PV80UYGU2</v>
      </c>
      <c r="S22" s="71" t="str">
        <v>showman</v>
      </c>
      <c r="T22" s="71">
        <v>16</v>
      </c>
      <c r="U22" s="72">
        <v>3</v>
      </c>
      <c r="V22" s="72">
        <v>100</v>
      </c>
      <c r="W22" s="72">
        <v>98</v>
      </c>
      <c r="X22" s="71" t="str">
        <v>#8PC9GVLPV</v>
      </c>
      <c r="Y22" s="71" t="str">
        <v>PUTRI ARUMI.</v>
      </c>
      <c r="Z22" s="71">
        <v>16</v>
      </c>
      <c r="AA22" s="72">
        <v>3</v>
      </c>
      <c r="AB22" s="72">
        <v>100</v>
      </c>
      <c r="AC22" s="72">
        <v>118</v>
      </c>
      <c r="AD22" s="71" t="str">
        <v>#28QR92VVP</v>
      </c>
      <c r="AE22" s="71" t="str">
        <v>WACKKEN</v>
      </c>
      <c r="AF22" s="71">
        <v>15</v>
      </c>
      <c r="AG22" s="72">
        <v>3</v>
      </c>
      <c r="AH22" s="72">
        <v>100</v>
      </c>
      <c r="AI22" s="72">
        <v>122</v>
      </c>
      <c r="AJ22" s="71" t="str">
        <v>#U9YQ098</v>
      </c>
      <c r="AK22" s="71" t="str">
        <v>amador</v>
      </c>
      <c r="AL22" s="71">
        <v>14</v>
      </c>
      <c r="AM22" s="72">
        <v>3</v>
      </c>
      <c r="AN22" s="72">
        <v>100</v>
      </c>
      <c r="AO22" s="72">
        <v>97</v>
      </c>
      <c r="AP22" s="71" t="str">
        <v>#Q8Q9RPVY0</v>
      </c>
      <c r="AQ22" s="71" t="str">
        <v>SIDE CORNER</v>
      </c>
      <c r="AR22" s="71">
        <v>15</v>
      </c>
      <c r="AS22" s="72">
        <v>3</v>
      </c>
      <c r="AT22" s="72">
        <v>100</v>
      </c>
      <c r="AU22" s="74">
        <v>98</v>
      </c>
      <c r="AV22" s="77">
        <f t="shared" si="0"/>
        <v>21</v>
      </c>
      <c r="AW22" s="77">
        <f t="shared" si="1"/>
        <v>700</v>
      </c>
      <c r="AX22" s="77">
        <f t="shared" si="2"/>
        <v>7</v>
      </c>
      <c r="AY22" s="78">
        <f t="shared" si="3"/>
        <v>100</v>
      </c>
      <c r="AZ22" s="76">
        <f t="shared" si="4"/>
        <v>0.93</v>
      </c>
      <c r="BA22" s="76">
        <f t="shared" si="5"/>
        <v>0.93</v>
      </c>
      <c r="BB22" s="76">
        <f t="shared" si="6"/>
        <v>1.07</v>
      </c>
      <c r="BC22" s="76">
        <f t="shared" si="7"/>
        <v>1.07</v>
      </c>
      <c r="BD22" s="76">
        <f t="shared" si="8"/>
        <v>1</v>
      </c>
      <c r="BE22" s="76">
        <f t="shared" si="9"/>
        <v>0.93</v>
      </c>
      <c r="BF22" s="76">
        <f t="shared" si="10"/>
        <v>1</v>
      </c>
      <c r="BG22" s="112">
        <f t="shared" si="11"/>
        <v>6.93</v>
      </c>
      <c r="BH22" s="19"/>
      <c r="BI22" s="19"/>
      <c r="BJ22" s="19"/>
    </row>
    <row r="23" spans="1:62" x14ac:dyDescent="0.3">
      <c r="A23" s="58" t="str">
        <v>#9YQUUVQ2P</v>
      </c>
      <c r="B23" s="58" t="str">
        <v>SOMAY</v>
      </c>
      <c r="C23" s="60">
        <v>13</v>
      </c>
      <c r="D23" s="59" t="str">
        <f>IF($A23="", "", _xlfn.IFNA(VLOOKUP($A23, PlayersData!$B$1:$K$51, 3,0), ""))</f>
        <v>member</v>
      </c>
      <c r="E23" s="59" t="str">
        <f>IF(OR(A23="", A23= 0), "", IF(ISERROR(VLOOKUP(A23, PlayersData!B:B, 1, FALSE)), "Left", "Active"))</f>
        <v>Active</v>
      </c>
      <c r="F23" s="70">
        <v>0</v>
      </c>
      <c r="G23" s="71">
        <v>0</v>
      </c>
      <c r="H23" s="71">
        <v>0</v>
      </c>
      <c r="I23" s="72">
        <v>0</v>
      </c>
      <c r="J23" s="72">
        <v>0</v>
      </c>
      <c r="K23" s="72">
        <v>0</v>
      </c>
      <c r="L23" s="71">
        <v>0</v>
      </c>
      <c r="M23" s="71">
        <v>0</v>
      </c>
      <c r="N23" s="71">
        <v>0</v>
      </c>
      <c r="O23" s="72">
        <v>0</v>
      </c>
      <c r="P23" s="72">
        <v>0</v>
      </c>
      <c r="Q23" s="72">
        <v>0</v>
      </c>
      <c r="R23" s="71">
        <v>0</v>
      </c>
      <c r="S23" s="71">
        <v>0</v>
      </c>
      <c r="T23" s="71">
        <v>0</v>
      </c>
      <c r="U23" s="72">
        <v>0</v>
      </c>
      <c r="V23" s="72">
        <v>0</v>
      </c>
      <c r="W23" s="72">
        <v>0</v>
      </c>
      <c r="X23" s="71">
        <v>0</v>
      </c>
      <c r="Y23" s="71">
        <v>0</v>
      </c>
      <c r="Z23" s="71">
        <v>0</v>
      </c>
      <c r="AA23" s="72">
        <v>0</v>
      </c>
      <c r="AB23" s="72">
        <v>0</v>
      </c>
      <c r="AC23" s="72">
        <v>0</v>
      </c>
      <c r="AD23" s="71" t="str">
        <v>#9LR882RRV</v>
      </c>
      <c r="AE23" s="71" t="str">
        <v>SHIONE</v>
      </c>
      <c r="AF23" s="71">
        <v>12</v>
      </c>
      <c r="AG23" s="72">
        <v>3</v>
      </c>
      <c r="AH23" s="72">
        <v>100</v>
      </c>
      <c r="AI23" s="72">
        <v>80</v>
      </c>
      <c r="AJ23" s="71" t="str">
        <v>#90RRQGR2L</v>
      </c>
      <c r="AK23" s="71" t="str">
        <v>Challenger</v>
      </c>
      <c r="AL23" s="71">
        <v>12</v>
      </c>
      <c r="AM23" s="72">
        <v>3</v>
      </c>
      <c r="AN23" s="72">
        <v>100</v>
      </c>
      <c r="AO23" s="72">
        <v>62</v>
      </c>
      <c r="AP23" s="71" t="str">
        <v>#9Q2VYRJRQ</v>
      </c>
      <c r="AQ23" s="71" t="str">
        <v>hari mass</v>
      </c>
      <c r="AR23" s="71">
        <v>12</v>
      </c>
      <c r="AS23" s="72">
        <v>3</v>
      </c>
      <c r="AT23" s="72">
        <v>100</v>
      </c>
      <c r="AU23" s="74">
        <v>88</v>
      </c>
      <c r="AV23" s="77">
        <f t="shared" si="0"/>
        <v>9</v>
      </c>
      <c r="AW23" s="77">
        <f t="shared" si="1"/>
        <v>300</v>
      </c>
      <c r="AX23" s="77">
        <f t="shared" si="2"/>
        <v>7</v>
      </c>
      <c r="AY23" s="78">
        <f t="shared" si="3"/>
        <v>42.86</v>
      </c>
      <c r="AZ23" s="76">
        <f t="shared" si="4"/>
        <v>0</v>
      </c>
      <c r="BA23" s="76">
        <f t="shared" si="5"/>
        <v>0</v>
      </c>
      <c r="BB23" s="76">
        <f t="shared" si="6"/>
        <v>0</v>
      </c>
      <c r="BC23" s="76">
        <f t="shared" si="7"/>
        <v>0</v>
      </c>
      <c r="BD23" s="76">
        <f t="shared" si="8"/>
        <v>0.92</v>
      </c>
      <c r="BE23" s="76">
        <f t="shared" si="9"/>
        <v>0.92</v>
      </c>
      <c r="BF23" s="76">
        <f t="shared" si="10"/>
        <v>0.92</v>
      </c>
      <c r="BG23" s="112">
        <f t="shared" si="11"/>
        <v>2.7600000000000002</v>
      </c>
      <c r="BH23" s="19"/>
      <c r="BI23" s="19"/>
      <c r="BJ23" s="19"/>
    </row>
    <row r="24" spans="1:62" x14ac:dyDescent="0.3">
      <c r="A24" s="58" t="str">
        <v>#2RVUPULYC</v>
      </c>
      <c r="B24" s="58" t="str">
        <v>SOURABH</v>
      </c>
      <c r="C24" s="60">
        <v>16</v>
      </c>
      <c r="D24" s="59" t="str">
        <f>IF($A24="", "", _xlfn.IFNA(VLOOKUP($A24, PlayersData!$B$1:$K$51, 3,0), ""))</f>
        <v>coLeader</v>
      </c>
      <c r="E24" s="59" t="str">
        <f>IF(OR(A24="", A24= 0), "", IF(ISERROR(VLOOKUP(A24, PlayersData!B:B, 1, FALSE)), "Left", "Active"))</f>
        <v>Active</v>
      </c>
      <c r="F24" s="70" t="str">
        <v>#8C8P00R</v>
      </c>
      <c r="G24" s="71" t="str">
        <v>moh.alamer</v>
      </c>
      <c r="H24" s="71">
        <v>16</v>
      </c>
      <c r="I24" s="72">
        <v>3</v>
      </c>
      <c r="J24" s="72">
        <v>100</v>
      </c>
      <c r="K24" s="72">
        <v>121</v>
      </c>
      <c r="L24" s="71" t="str">
        <v>#89LP9QPQ</v>
      </c>
      <c r="M24" s="71" t="str">
        <v>Bails</v>
      </c>
      <c r="N24" s="71">
        <v>14</v>
      </c>
      <c r="O24" s="72">
        <v>3</v>
      </c>
      <c r="P24" s="72">
        <v>100</v>
      </c>
      <c r="Q24" s="72">
        <v>129</v>
      </c>
      <c r="R24" s="71" t="str">
        <v>#YP8JCV8G2</v>
      </c>
      <c r="S24" s="71" t="str">
        <v>ELA E♥️A</v>
      </c>
      <c r="T24" s="71">
        <v>14</v>
      </c>
      <c r="U24" s="72">
        <v>3</v>
      </c>
      <c r="V24" s="72">
        <v>100</v>
      </c>
      <c r="W24" s="72">
        <v>107</v>
      </c>
      <c r="X24" s="71" t="str">
        <v>#8022GLYGL</v>
      </c>
      <c r="Y24" s="71" t="str">
        <v>PRESIDEN RI 45</v>
      </c>
      <c r="Z24" s="71">
        <v>14</v>
      </c>
      <c r="AA24" s="72">
        <v>3</v>
      </c>
      <c r="AB24" s="72">
        <v>100</v>
      </c>
      <c r="AC24" s="72">
        <v>125</v>
      </c>
      <c r="AD24" s="71" t="str">
        <v>#P2LVG0Q80</v>
      </c>
      <c r="AE24" s="71" t="str">
        <v>みつやさいだー</v>
      </c>
      <c r="AF24" s="71">
        <v>14</v>
      </c>
      <c r="AG24" s="72">
        <v>3</v>
      </c>
      <c r="AH24" s="72">
        <v>100</v>
      </c>
      <c r="AI24" s="72">
        <v>138</v>
      </c>
      <c r="AJ24" s="71" t="str">
        <v>#808U8008L</v>
      </c>
      <c r="AK24" s="71" t="str">
        <v>dani</v>
      </c>
      <c r="AL24" s="71">
        <v>14</v>
      </c>
      <c r="AM24" s="72">
        <v>3</v>
      </c>
      <c r="AN24" s="72">
        <v>100</v>
      </c>
      <c r="AO24" s="72">
        <v>104</v>
      </c>
      <c r="AP24" s="71" t="str">
        <v>#QRJVLQYC8</v>
      </c>
      <c r="AQ24" s="71" t="str">
        <v>RoyalQueen</v>
      </c>
      <c r="AR24" s="71">
        <v>14</v>
      </c>
      <c r="AS24" s="72">
        <v>3</v>
      </c>
      <c r="AT24" s="72">
        <v>100</v>
      </c>
      <c r="AU24" s="74">
        <v>110</v>
      </c>
      <c r="AV24" s="77">
        <f t="shared" si="0"/>
        <v>21</v>
      </c>
      <c r="AW24" s="77">
        <f t="shared" si="1"/>
        <v>700</v>
      </c>
      <c r="AX24" s="77">
        <f t="shared" si="2"/>
        <v>7</v>
      </c>
      <c r="AY24" s="78">
        <f t="shared" si="3"/>
        <v>100</v>
      </c>
      <c r="AZ24" s="76">
        <f t="shared" si="4"/>
        <v>1</v>
      </c>
      <c r="BA24" s="76">
        <f t="shared" si="5"/>
        <v>0.88</v>
      </c>
      <c r="BB24" s="76">
        <f t="shared" si="6"/>
        <v>0.88</v>
      </c>
      <c r="BC24" s="76">
        <f t="shared" si="7"/>
        <v>0.88</v>
      </c>
      <c r="BD24" s="76">
        <f t="shared" si="8"/>
        <v>0.88</v>
      </c>
      <c r="BE24" s="76">
        <f t="shared" si="9"/>
        <v>0.88</v>
      </c>
      <c r="BF24" s="76">
        <f t="shared" si="10"/>
        <v>0.88</v>
      </c>
      <c r="BG24" s="112">
        <f t="shared" si="11"/>
        <v>6.2799999999999994</v>
      </c>
      <c r="BH24" s="19"/>
      <c r="BI24" s="19"/>
      <c r="BJ24" s="19"/>
    </row>
    <row r="25" spans="1:62" x14ac:dyDescent="0.3">
      <c r="A25" s="58" t="str">
        <v>#LPYV2G22J</v>
      </c>
      <c r="B25" s="58" t="str">
        <v>Spy Arjun YT</v>
      </c>
      <c r="C25" s="60">
        <v>16</v>
      </c>
      <c r="D25" s="59" t="str">
        <f>IF($A25="", "", _xlfn.IFNA(VLOOKUP($A25, PlayersData!$B$1:$K$51, 3,0), ""))</f>
        <v/>
      </c>
      <c r="E25" s="59" t="str">
        <f>IF(OR(A25="", A25= 0), "", IF(ISERROR(VLOOKUP(A25, PlayersData!B:B, 1, FALSE)), "Left", "Active"))</f>
        <v>Left</v>
      </c>
      <c r="F25" s="70" t="str">
        <v>#LCGYCPVVQ</v>
      </c>
      <c r="G25" s="71" t="str">
        <v>RA Ahammad RaZu</v>
      </c>
      <c r="H25" s="71">
        <v>15</v>
      </c>
      <c r="I25" s="72">
        <v>3</v>
      </c>
      <c r="J25" s="72">
        <v>100</v>
      </c>
      <c r="K25" s="72">
        <v>167</v>
      </c>
      <c r="L25" s="71" t="str">
        <v>#2CJ8CPQQQ</v>
      </c>
      <c r="M25" s="71" t="str">
        <v>Aslan Choogant</v>
      </c>
      <c r="N25" s="71">
        <v>15</v>
      </c>
      <c r="O25" s="72">
        <v>3</v>
      </c>
      <c r="P25" s="72">
        <v>100</v>
      </c>
      <c r="Q25" s="72">
        <v>151</v>
      </c>
      <c r="R25" s="71" t="str">
        <v>#9GG2PP0PL</v>
      </c>
      <c r="S25" s="71" t="str">
        <v>KANNADA</v>
      </c>
      <c r="T25" s="71">
        <v>14</v>
      </c>
      <c r="U25" s="72">
        <v>3</v>
      </c>
      <c r="V25" s="72">
        <v>100</v>
      </c>
      <c r="W25" s="72">
        <v>162</v>
      </c>
      <c r="X25" s="71" t="str">
        <v>#LU89J2UCL</v>
      </c>
      <c r="Y25" s="71" t="str">
        <v>[ Bad Liar ]</v>
      </c>
      <c r="Z25" s="71">
        <v>14</v>
      </c>
      <c r="AA25" s="72">
        <v>3</v>
      </c>
      <c r="AB25" s="72">
        <v>100</v>
      </c>
      <c r="AC25" s="72">
        <v>147</v>
      </c>
      <c r="AD25" s="71" t="str">
        <v>#QGVCVYQLG</v>
      </c>
      <c r="AE25" s="71" t="str">
        <v>デヴLARGE</v>
      </c>
      <c r="AF25" s="71">
        <v>13</v>
      </c>
      <c r="AG25" s="72">
        <v>3</v>
      </c>
      <c r="AH25" s="72">
        <v>100</v>
      </c>
      <c r="AI25" s="72">
        <v>116</v>
      </c>
      <c r="AJ25" s="71" t="str">
        <v>#VYYGU8LP</v>
      </c>
      <c r="AK25" s="71" t="str">
        <v>RUBÉN</v>
      </c>
      <c r="AL25" s="71">
        <v>13</v>
      </c>
      <c r="AM25" s="72">
        <v>3</v>
      </c>
      <c r="AN25" s="72">
        <v>100</v>
      </c>
      <c r="AO25" s="72">
        <v>107</v>
      </c>
      <c r="AP25" s="71" t="str">
        <v>#YG9P9UQVV</v>
      </c>
      <c r="AQ25" s="71" t="str">
        <v>VINAY ADUNURI</v>
      </c>
      <c r="AR25" s="71">
        <v>15</v>
      </c>
      <c r="AS25" s="72">
        <v>3</v>
      </c>
      <c r="AT25" s="72">
        <v>100</v>
      </c>
      <c r="AU25" s="74">
        <v>125</v>
      </c>
      <c r="AV25" s="77">
        <f t="shared" si="0"/>
        <v>21</v>
      </c>
      <c r="AW25" s="77">
        <f t="shared" si="1"/>
        <v>700</v>
      </c>
      <c r="AX25" s="77">
        <f t="shared" si="2"/>
        <v>7</v>
      </c>
      <c r="AY25" s="78">
        <f t="shared" si="3"/>
        <v>100</v>
      </c>
      <c r="AZ25" s="76">
        <f t="shared" si="4"/>
        <v>0.94</v>
      </c>
      <c r="BA25" s="76">
        <f t="shared" si="5"/>
        <v>0.94</v>
      </c>
      <c r="BB25" s="76">
        <f t="shared" si="6"/>
        <v>0.88</v>
      </c>
      <c r="BC25" s="76">
        <f t="shared" si="7"/>
        <v>0.88</v>
      </c>
      <c r="BD25" s="76">
        <f t="shared" si="8"/>
        <v>0.81</v>
      </c>
      <c r="BE25" s="76">
        <f t="shared" si="9"/>
        <v>0.81</v>
      </c>
      <c r="BF25" s="76">
        <f t="shared" si="10"/>
        <v>0.94</v>
      </c>
      <c r="BG25" s="112">
        <f t="shared" si="11"/>
        <v>6.1999999999999993</v>
      </c>
      <c r="BH25" s="19"/>
      <c r="BI25" s="19"/>
      <c r="BJ25" s="19"/>
    </row>
    <row r="26" spans="1:62" x14ac:dyDescent="0.3">
      <c r="A26" s="58" t="str">
        <v>#8YURVGQ0V</v>
      </c>
      <c r="B26" s="58" t="str">
        <v>Sumder</v>
      </c>
      <c r="C26" s="60">
        <v>13</v>
      </c>
      <c r="D26" s="59" t="str">
        <f>IF($A26="", "", _xlfn.IFNA(VLOOKUP($A26, PlayersData!$B$1:$K$51, 3,0), ""))</f>
        <v>member</v>
      </c>
      <c r="E26" s="59" t="str">
        <f>IF(OR(A26="", A26= 0), "", IF(ISERROR(VLOOKUP(A26, PlayersData!B:B, 1, FALSE)), "Left", "Active"))</f>
        <v>Active</v>
      </c>
      <c r="F26" s="70" t="str">
        <v>#9Y9QPYQUJ</v>
      </c>
      <c r="G26" s="71" t="str">
        <v>bydalox</v>
      </c>
      <c r="H26" s="71">
        <v>13</v>
      </c>
      <c r="I26" s="72">
        <v>2</v>
      </c>
      <c r="J26" s="72">
        <v>96</v>
      </c>
      <c r="K26" s="72">
        <v>180</v>
      </c>
      <c r="L26" s="71" t="str">
        <v>#PQ2R2VR9U</v>
      </c>
      <c r="M26" s="71" t="str">
        <v>.Lixヅ</v>
      </c>
      <c r="N26" s="71">
        <v>13</v>
      </c>
      <c r="O26" s="72">
        <v>3</v>
      </c>
      <c r="P26" s="72">
        <v>100</v>
      </c>
      <c r="Q26" s="72">
        <v>128</v>
      </c>
      <c r="R26" s="71" t="str">
        <v>#Y98L09QRG</v>
      </c>
      <c r="S26" s="71" t="str">
        <v>✭✩✭✩✭✩✭</v>
      </c>
      <c r="T26" s="71">
        <v>12</v>
      </c>
      <c r="U26" s="72">
        <v>3</v>
      </c>
      <c r="V26" s="72">
        <v>100</v>
      </c>
      <c r="W26" s="72">
        <v>107</v>
      </c>
      <c r="X26" s="71" t="str">
        <v>#QQY9JC2G2</v>
      </c>
      <c r="Y26" s="71" t="str">
        <v>MT JEHONG</v>
      </c>
      <c r="Z26" s="71">
        <v>13</v>
      </c>
      <c r="AA26" s="72">
        <v>3</v>
      </c>
      <c r="AB26" s="72">
        <v>100</v>
      </c>
      <c r="AC26" s="72">
        <v>121</v>
      </c>
      <c r="AD26" s="71" t="str">
        <v>#QY8J0UJ0P</v>
      </c>
      <c r="AE26" s="71" t="str">
        <v>レクル</v>
      </c>
      <c r="AF26" s="71">
        <v>12</v>
      </c>
      <c r="AG26" s="72">
        <v>3</v>
      </c>
      <c r="AH26" s="72">
        <v>100</v>
      </c>
      <c r="AI26" s="72">
        <v>108</v>
      </c>
      <c r="AJ26" s="71" t="str">
        <v>#PVGLCQ9GC</v>
      </c>
      <c r="AK26" s="71" t="str">
        <v>XxNicolasxX</v>
      </c>
      <c r="AL26" s="71">
        <v>12</v>
      </c>
      <c r="AM26" s="72">
        <v>3</v>
      </c>
      <c r="AN26" s="72">
        <v>100</v>
      </c>
      <c r="AO26" s="72">
        <v>146</v>
      </c>
      <c r="AP26" s="71" t="str">
        <v>#QLQPJ2UP8</v>
      </c>
      <c r="AQ26" s="71" t="str">
        <v>Soul❥Ranjith</v>
      </c>
      <c r="AR26" s="71">
        <v>12</v>
      </c>
      <c r="AS26" s="72">
        <v>3</v>
      </c>
      <c r="AT26" s="72">
        <v>100</v>
      </c>
      <c r="AU26" s="74">
        <v>122</v>
      </c>
      <c r="AV26" s="77">
        <f t="shared" si="0"/>
        <v>20</v>
      </c>
      <c r="AW26" s="77">
        <f t="shared" si="1"/>
        <v>696</v>
      </c>
      <c r="AX26" s="77">
        <f t="shared" si="2"/>
        <v>7</v>
      </c>
      <c r="AY26" s="78">
        <f t="shared" si="3"/>
        <v>99.43</v>
      </c>
      <c r="AZ26" s="76">
        <f t="shared" si="4"/>
        <v>0.64</v>
      </c>
      <c r="BA26" s="76">
        <f t="shared" si="5"/>
        <v>1</v>
      </c>
      <c r="BB26" s="76">
        <f t="shared" si="6"/>
        <v>0.92</v>
      </c>
      <c r="BC26" s="76">
        <f t="shared" si="7"/>
        <v>1</v>
      </c>
      <c r="BD26" s="76">
        <f t="shared" si="8"/>
        <v>0.92</v>
      </c>
      <c r="BE26" s="76">
        <f t="shared" si="9"/>
        <v>0.92</v>
      </c>
      <c r="BF26" s="76">
        <f t="shared" si="10"/>
        <v>0.92</v>
      </c>
      <c r="BG26" s="112">
        <f t="shared" si="11"/>
        <v>6.32</v>
      </c>
      <c r="BH26" s="19"/>
      <c r="BI26" s="19"/>
      <c r="BJ26" s="19"/>
    </row>
    <row r="27" spans="1:62" x14ac:dyDescent="0.3">
      <c r="A27" s="58" t="str">
        <v>#PG8CPPQGC</v>
      </c>
      <c r="B27" s="58" t="str">
        <v>The Gladiator</v>
      </c>
      <c r="C27" s="60">
        <v>15</v>
      </c>
      <c r="D27" s="59" t="str">
        <f>IF($A27="", "", _xlfn.IFNA(VLOOKUP($A27, PlayersData!$B$1:$K$51, 3,0), ""))</f>
        <v>member</v>
      </c>
      <c r="E27" s="59" t="str">
        <f>IF(OR(A27="", A27= 0), "", IF(ISERROR(VLOOKUP(A27, PlayersData!B:B, 1, FALSE)), "Left", "Active"))</f>
        <v>Active</v>
      </c>
      <c r="F27" s="70" t="str">
        <v>#PQRGLQLRU</v>
      </c>
      <c r="G27" s="71" t="str">
        <v>KYLO REN</v>
      </c>
      <c r="H27" s="71">
        <v>13</v>
      </c>
      <c r="I27" s="72">
        <v>3</v>
      </c>
      <c r="J27" s="72">
        <v>100</v>
      </c>
      <c r="K27" s="72">
        <v>112</v>
      </c>
      <c r="L27" s="71" t="str">
        <v>#L9CP92GU</v>
      </c>
      <c r="M27" s="71" t="str">
        <v>JDizzell™</v>
      </c>
      <c r="N27" s="71">
        <v>16</v>
      </c>
      <c r="O27" s="72">
        <v>1</v>
      </c>
      <c r="P27" s="72">
        <v>72</v>
      </c>
      <c r="Q27" s="72">
        <v>110</v>
      </c>
      <c r="R27" s="71" t="str">
        <v>#QJUU9LJQL</v>
      </c>
      <c r="S27" s="71" t="str">
        <v>TN...YOGI...57</v>
      </c>
      <c r="T27" s="71">
        <v>12</v>
      </c>
      <c r="U27" s="72">
        <v>3</v>
      </c>
      <c r="V27" s="72">
        <v>100</v>
      </c>
      <c r="W27" s="72">
        <v>97</v>
      </c>
      <c r="X27" s="71" t="str">
        <v>#QCJU2LPY2</v>
      </c>
      <c r="Y27" s="71" t="str">
        <v>®PREMATUR©</v>
      </c>
      <c r="Z27" s="71">
        <v>13</v>
      </c>
      <c r="AA27" s="72">
        <v>3</v>
      </c>
      <c r="AB27" s="72">
        <v>100</v>
      </c>
      <c r="AC27" s="72">
        <v>68</v>
      </c>
      <c r="AD27" s="71" t="str">
        <v>#20QPRPRG8</v>
      </c>
      <c r="AE27" s="71" t="str">
        <v>Yamna</v>
      </c>
      <c r="AF27" s="71">
        <v>12</v>
      </c>
      <c r="AG27" s="72">
        <v>3</v>
      </c>
      <c r="AH27" s="72">
        <v>100</v>
      </c>
      <c r="AI27" s="72">
        <v>113</v>
      </c>
      <c r="AJ27" s="71" t="str">
        <v>#L80YU2YGG</v>
      </c>
      <c r="AK27" s="71" t="str">
        <v>ELCIDCAMPEAD0R</v>
      </c>
      <c r="AL27" s="71">
        <v>13</v>
      </c>
      <c r="AM27" s="72">
        <v>3</v>
      </c>
      <c r="AN27" s="72">
        <v>100</v>
      </c>
      <c r="AO27" s="72">
        <v>91</v>
      </c>
      <c r="AP27" s="71" t="str">
        <v>#QQVV0GRGJ</v>
      </c>
      <c r="AQ27" s="71" t="str">
        <v>ybe</v>
      </c>
      <c r="AR27" s="71">
        <v>12</v>
      </c>
      <c r="AS27" s="72">
        <v>3</v>
      </c>
      <c r="AT27" s="72">
        <v>100</v>
      </c>
      <c r="AU27" s="74">
        <v>92</v>
      </c>
      <c r="AV27" s="77">
        <f t="shared" si="0"/>
        <v>19</v>
      </c>
      <c r="AW27" s="77">
        <f t="shared" si="1"/>
        <v>672</v>
      </c>
      <c r="AX27" s="77">
        <f t="shared" si="2"/>
        <v>7</v>
      </c>
      <c r="AY27" s="78">
        <f t="shared" si="3"/>
        <v>96</v>
      </c>
      <c r="AZ27" s="76">
        <f t="shared" si="4"/>
        <v>0.87</v>
      </c>
      <c r="BA27" s="76">
        <f t="shared" si="5"/>
        <v>0.26</v>
      </c>
      <c r="BB27" s="76">
        <f t="shared" si="6"/>
        <v>0.8</v>
      </c>
      <c r="BC27" s="76">
        <f t="shared" si="7"/>
        <v>0.87</v>
      </c>
      <c r="BD27" s="76">
        <f t="shared" si="8"/>
        <v>0.8</v>
      </c>
      <c r="BE27" s="76">
        <f t="shared" si="9"/>
        <v>0.87</v>
      </c>
      <c r="BF27" s="76">
        <f t="shared" si="10"/>
        <v>0.8</v>
      </c>
      <c r="BG27" s="112">
        <f t="shared" si="11"/>
        <v>5.27</v>
      </c>
      <c r="BH27" s="19"/>
      <c r="BI27" s="19"/>
      <c r="BJ27" s="19"/>
    </row>
    <row r="28" spans="1:62" x14ac:dyDescent="0.3">
      <c r="A28" s="58" t="str">
        <v>#8G0QYU8JJ</v>
      </c>
      <c r="B28" s="58" t="str">
        <v>TheAMIT</v>
      </c>
      <c r="C28" s="60">
        <v>16</v>
      </c>
      <c r="D28" s="59" t="str">
        <f>IF($A28="", "", _xlfn.IFNA(VLOOKUP($A28, PlayersData!$B$1:$K$51, 3,0), ""))</f>
        <v>coLeader</v>
      </c>
      <c r="E28" s="59" t="str">
        <f>IF(OR(A28="", A28= 0), "", IF(ISERROR(VLOOKUP(A28, PlayersData!B:B, 1, FALSE)), "Left", "Active"))</f>
        <v>Active</v>
      </c>
      <c r="F28" s="70" t="str">
        <v>#LJG08P2V</v>
      </c>
      <c r="G28" s="71" t="str">
        <v>Victor K</v>
      </c>
      <c r="H28" s="71">
        <v>15</v>
      </c>
      <c r="I28" s="72">
        <v>3</v>
      </c>
      <c r="J28" s="72">
        <v>100</v>
      </c>
      <c r="K28" s="72">
        <v>118</v>
      </c>
      <c r="L28" s="71" t="str">
        <v>#9L9QU8CJ9</v>
      </c>
      <c r="M28" s="71" t="str">
        <v>IMC•TheMaczMan</v>
      </c>
      <c r="N28" s="71">
        <v>14</v>
      </c>
      <c r="O28" s="72">
        <v>3</v>
      </c>
      <c r="P28" s="72">
        <v>100</v>
      </c>
      <c r="Q28" s="72">
        <v>103</v>
      </c>
      <c r="R28" s="71" t="str">
        <v>#9VCRGPJ9P</v>
      </c>
      <c r="S28" s="71" t="str">
        <v>♥️ᴡᴏʟᴠᴇʀɪɴᴇ♥️</v>
      </c>
      <c r="T28" s="71">
        <v>13</v>
      </c>
      <c r="U28" s="72">
        <v>3</v>
      </c>
      <c r="V28" s="72">
        <v>100</v>
      </c>
      <c r="W28" s="72">
        <v>98</v>
      </c>
      <c r="X28" s="71" t="str">
        <v>#LVJCCL0QJ</v>
      </c>
      <c r="Y28" s="71" t="str">
        <v>AYRA SHIRLY</v>
      </c>
      <c r="Z28" s="71">
        <v>14</v>
      </c>
      <c r="AA28" s="72">
        <v>3</v>
      </c>
      <c r="AB28" s="72">
        <v>100</v>
      </c>
      <c r="AC28" s="72">
        <v>123</v>
      </c>
      <c r="AD28" s="71" t="str">
        <v>#8YQJVJ0Q</v>
      </c>
      <c r="AE28" s="71" t="str">
        <v>鬼頭源太</v>
      </c>
      <c r="AF28" s="71">
        <v>14</v>
      </c>
      <c r="AG28" s="72">
        <v>3</v>
      </c>
      <c r="AH28" s="72">
        <v>100</v>
      </c>
      <c r="AI28" s="72">
        <v>87</v>
      </c>
      <c r="AJ28" s="71" t="str">
        <v>#QJCPLJ920</v>
      </c>
      <c r="AK28" s="71" t="str">
        <v>golf</v>
      </c>
      <c r="AL28" s="71">
        <v>13</v>
      </c>
      <c r="AM28" s="72">
        <v>3</v>
      </c>
      <c r="AN28" s="72">
        <v>100</v>
      </c>
      <c r="AO28" s="72">
        <v>134</v>
      </c>
      <c r="AP28" s="71" t="str">
        <v>#8QVP0CLL2</v>
      </c>
      <c r="AQ28" s="71" t="str">
        <v>((SK)) TAMIZHAN</v>
      </c>
      <c r="AR28" s="71">
        <v>13</v>
      </c>
      <c r="AS28" s="72">
        <v>3</v>
      </c>
      <c r="AT28" s="72">
        <v>100</v>
      </c>
      <c r="AU28" s="74">
        <v>117</v>
      </c>
      <c r="AV28" s="77">
        <f t="shared" si="0"/>
        <v>21</v>
      </c>
      <c r="AW28" s="77">
        <f t="shared" si="1"/>
        <v>700</v>
      </c>
      <c r="AX28" s="77">
        <f t="shared" si="2"/>
        <v>7</v>
      </c>
      <c r="AY28" s="78">
        <f t="shared" si="3"/>
        <v>100</v>
      </c>
      <c r="AZ28" s="76">
        <f t="shared" si="4"/>
        <v>0.94</v>
      </c>
      <c r="BA28" s="76">
        <f t="shared" si="5"/>
        <v>0.88</v>
      </c>
      <c r="BB28" s="76">
        <f t="shared" si="6"/>
        <v>0.81</v>
      </c>
      <c r="BC28" s="76">
        <f t="shared" si="7"/>
        <v>0.88</v>
      </c>
      <c r="BD28" s="76">
        <f t="shared" si="8"/>
        <v>0.88</v>
      </c>
      <c r="BE28" s="76">
        <f t="shared" si="9"/>
        <v>0.81</v>
      </c>
      <c r="BF28" s="76">
        <f t="shared" si="10"/>
        <v>0.81</v>
      </c>
      <c r="BG28" s="112">
        <f t="shared" si="11"/>
        <v>6.01</v>
      </c>
      <c r="BH28" s="19"/>
      <c r="BI28" s="19"/>
      <c r="BJ28" s="19"/>
    </row>
    <row r="29" spans="1:62" x14ac:dyDescent="0.3">
      <c r="A29" s="58" t="str">
        <v>#P0RPLPYLL</v>
      </c>
      <c r="B29" s="58" t="str">
        <v>TRUST NOBODY</v>
      </c>
      <c r="C29" s="60">
        <v>16</v>
      </c>
      <c r="D29" s="59" t="str">
        <f>IF($A29="", "", _xlfn.IFNA(VLOOKUP($A29, PlayersData!$B$1:$K$51, 3,0), ""))</f>
        <v>elder</v>
      </c>
      <c r="E29" s="59" t="str">
        <f>IF(OR(A29="", A29= 0), "", IF(ISERROR(VLOOKUP(A29, PlayersData!B:B, 1, FALSE)), "Left", "Active"))</f>
        <v>Active</v>
      </c>
      <c r="F29" s="70" t="str">
        <v>#VLCURRGJ</v>
      </c>
      <c r="G29" s="71" t="str">
        <v>marlon</v>
      </c>
      <c r="H29" s="71">
        <v>16</v>
      </c>
      <c r="I29" s="72">
        <v>3</v>
      </c>
      <c r="J29" s="72">
        <v>100</v>
      </c>
      <c r="K29" s="72">
        <v>142</v>
      </c>
      <c r="L29" s="71" t="str">
        <v>#8PPU008L0</v>
      </c>
      <c r="M29" s="71" t="str">
        <v>william</v>
      </c>
      <c r="N29" s="71">
        <v>14</v>
      </c>
      <c r="O29" s="72">
        <v>3</v>
      </c>
      <c r="P29" s="72">
        <v>100</v>
      </c>
      <c r="Q29" s="72">
        <v>138</v>
      </c>
      <c r="R29" s="71" t="str">
        <v>#P9UCUU20J</v>
      </c>
      <c r="S29" s="71" t="str">
        <v>Sk</v>
      </c>
      <c r="T29" s="71">
        <v>13</v>
      </c>
      <c r="U29" s="72">
        <v>3</v>
      </c>
      <c r="V29" s="72">
        <v>100</v>
      </c>
      <c r="W29" s="72">
        <v>103</v>
      </c>
      <c r="X29" s="71">
        <v>0</v>
      </c>
      <c r="Y29" s="71">
        <v>0</v>
      </c>
      <c r="Z29" s="71">
        <v>0</v>
      </c>
      <c r="AA29" s="72">
        <v>0</v>
      </c>
      <c r="AB29" s="72">
        <v>0</v>
      </c>
      <c r="AC29" s="72">
        <v>0</v>
      </c>
      <c r="AD29" s="71">
        <v>0</v>
      </c>
      <c r="AE29" s="71">
        <v>0</v>
      </c>
      <c r="AF29" s="71">
        <v>0</v>
      </c>
      <c r="AG29" s="72">
        <v>0</v>
      </c>
      <c r="AH29" s="72">
        <v>0</v>
      </c>
      <c r="AI29" s="72">
        <v>0</v>
      </c>
      <c r="AJ29" s="71">
        <v>0</v>
      </c>
      <c r="AK29" s="71">
        <v>0</v>
      </c>
      <c r="AL29" s="71">
        <v>0</v>
      </c>
      <c r="AM29" s="72">
        <v>0</v>
      </c>
      <c r="AN29" s="72">
        <v>0</v>
      </c>
      <c r="AO29" s="72">
        <v>0</v>
      </c>
      <c r="AP29" s="71" t="str">
        <v>#8UJCLU09U</v>
      </c>
      <c r="AQ29" s="71" t="str">
        <v>RAGA</v>
      </c>
      <c r="AR29" s="71">
        <v>12</v>
      </c>
      <c r="AS29" s="72">
        <v>3</v>
      </c>
      <c r="AT29" s="72">
        <v>100</v>
      </c>
      <c r="AU29" s="74">
        <v>99</v>
      </c>
      <c r="AV29" s="77">
        <f t="shared" si="0"/>
        <v>12</v>
      </c>
      <c r="AW29" s="77">
        <f t="shared" si="1"/>
        <v>400</v>
      </c>
      <c r="AX29" s="77">
        <f t="shared" si="2"/>
        <v>7</v>
      </c>
      <c r="AY29" s="78">
        <f t="shared" si="3"/>
        <v>57.14</v>
      </c>
      <c r="AZ29" s="76">
        <f t="shared" si="4"/>
        <v>1</v>
      </c>
      <c r="BA29" s="76">
        <f t="shared" si="5"/>
        <v>0.88</v>
      </c>
      <c r="BB29" s="76">
        <f t="shared" si="6"/>
        <v>0.81</v>
      </c>
      <c r="BC29" s="76">
        <f t="shared" si="7"/>
        <v>0</v>
      </c>
      <c r="BD29" s="76">
        <f t="shared" si="8"/>
        <v>0</v>
      </c>
      <c r="BE29" s="76">
        <f t="shared" si="9"/>
        <v>0</v>
      </c>
      <c r="BF29" s="76">
        <f t="shared" si="10"/>
        <v>0.75</v>
      </c>
      <c r="BG29" s="112">
        <f t="shared" si="11"/>
        <v>3.44</v>
      </c>
      <c r="BH29" s="19"/>
      <c r="BI29" s="19"/>
      <c r="BJ29" s="19"/>
    </row>
    <row r="30" spans="1:62" x14ac:dyDescent="0.3">
      <c r="A30" s="58" t="str">
        <v>#PY9LUQCGJ</v>
      </c>
      <c r="B30" s="58" t="str">
        <v>Vikas</v>
      </c>
      <c r="C30" s="60">
        <v>16</v>
      </c>
      <c r="D30" s="59" t="str">
        <f>IF($A30="", "", _xlfn.IFNA(VLOOKUP($A30, PlayersData!$B$1:$K$51, 3,0), ""))</f>
        <v>elder</v>
      </c>
      <c r="E30" s="59" t="str">
        <f>IF(OR(A30="", A30= 0), "", IF(ISERROR(VLOOKUP(A30, PlayersData!B:B, 1, FALSE)), "Left", "Active"))</f>
        <v>Active</v>
      </c>
      <c r="F30" s="70" t="str">
        <v>#8UY2CQYR</v>
      </c>
      <c r="G30" s="71" t="str">
        <v>D.S.P. punjab</v>
      </c>
      <c r="H30" s="71">
        <v>16</v>
      </c>
      <c r="I30" s="72">
        <v>3</v>
      </c>
      <c r="J30" s="72">
        <v>100</v>
      </c>
      <c r="K30" s="72">
        <v>156</v>
      </c>
      <c r="L30" s="71" t="str">
        <v>#9LQRRJL2</v>
      </c>
      <c r="M30" s="71" t="str">
        <v>leyton</v>
      </c>
      <c r="N30" s="71">
        <v>15</v>
      </c>
      <c r="O30" s="72">
        <v>3</v>
      </c>
      <c r="P30" s="72">
        <v>100</v>
      </c>
      <c r="Q30" s="72">
        <v>106</v>
      </c>
      <c r="R30" s="71" t="str">
        <v>#LQ288GCLJ</v>
      </c>
      <c r="S30" s="71" t="str">
        <v>POLICE</v>
      </c>
      <c r="T30" s="71">
        <v>14</v>
      </c>
      <c r="U30" s="72">
        <v>3</v>
      </c>
      <c r="V30" s="72">
        <v>100</v>
      </c>
      <c r="W30" s="72">
        <v>104</v>
      </c>
      <c r="X30" s="71" t="str">
        <v>#L2282QQ98</v>
      </c>
      <c r="Y30" s="71" t="str">
        <v>AQILA PUTRI</v>
      </c>
      <c r="Z30" s="71">
        <v>14</v>
      </c>
      <c r="AA30" s="72">
        <v>3</v>
      </c>
      <c r="AB30" s="72">
        <v>100</v>
      </c>
      <c r="AC30" s="72">
        <v>99</v>
      </c>
      <c r="AD30" s="71" t="str">
        <v>#UYP8QRGJ</v>
      </c>
      <c r="AE30" s="71" t="str">
        <v>T.Giang</v>
      </c>
      <c r="AF30" s="71">
        <v>16</v>
      </c>
      <c r="AG30" s="72">
        <v>3</v>
      </c>
      <c r="AH30" s="72">
        <v>100</v>
      </c>
      <c r="AI30" s="72">
        <v>125</v>
      </c>
      <c r="AJ30" s="71" t="str">
        <v>#2VCGQU22</v>
      </c>
      <c r="AK30" s="71" t="str">
        <v>simpleyona</v>
      </c>
      <c r="AL30" s="71">
        <v>14</v>
      </c>
      <c r="AM30" s="72">
        <v>3</v>
      </c>
      <c r="AN30" s="72">
        <v>100</v>
      </c>
      <c r="AO30" s="72">
        <v>94</v>
      </c>
      <c r="AP30" s="71" t="str">
        <v>#LVLJ2VQY</v>
      </c>
      <c r="AQ30" s="71" t="str">
        <v>Muthu D</v>
      </c>
      <c r="AR30" s="71">
        <v>15</v>
      </c>
      <c r="AS30" s="72">
        <v>3</v>
      </c>
      <c r="AT30" s="72">
        <v>100</v>
      </c>
      <c r="AU30" s="74">
        <v>93</v>
      </c>
      <c r="AV30" s="77">
        <f>SUM($I30,$O30,$T30,$AA30,$AG30,$AM30,$AS30)</f>
        <v>32</v>
      </c>
      <c r="AW30" s="77">
        <f t="shared" si="1"/>
        <v>700</v>
      </c>
      <c r="AX30" s="77">
        <f>COUNT($I30,$O30,$T30,$AA30,$AG30,$AM30,$AS30)</f>
        <v>7</v>
      </c>
      <c r="AY30" s="78">
        <f t="shared" si="3"/>
        <v>100</v>
      </c>
      <c r="AZ30" s="76">
        <f t="shared" si="4"/>
        <v>1</v>
      </c>
      <c r="BA30" s="76">
        <f t="shared" si="5"/>
        <v>0.94</v>
      </c>
      <c r="BB30" s="76">
        <f>ROUND(IFERROR(((#REF!/$C30)/(3/$T30))/(100/$V30), 0),2)</f>
        <v>0</v>
      </c>
      <c r="BC30" s="76">
        <f t="shared" si="7"/>
        <v>0.88</v>
      </c>
      <c r="BD30" s="76">
        <f t="shared" si="8"/>
        <v>1</v>
      </c>
      <c r="BE30" s="76">
        <f t="shared" si="9"/>
        <v>0.88</v>
      </c>
      <c r="BF30" s="76">
        <f t="shared" si="10"/>
        <v>0.94</v>
      </c>
      <c r="BG30" s="112">
        <f t="shared" si="11"/>
        <v>5.6400000000000006</v>
      </c>
      <c r="BH30" s="19"/>
      <c r="BI30" s="19"/>
      <c r="BJ30" s="19"/>
    </row>
    <row r="31" spans="1:62" x14ac:dyDescent="0.3">
      <c r="A31" s="58" t="str">
        <v>#8JU9RUPYR</v>
      </c>
      <c r="B31" s="58" t="str">
        <v>XOKANTA</v>
      </c>
      <c r="C31" s="60">
        <v>16</v>
      </c>
      <c r="D31" s="59" t="str">
        <f>IF($A31="", "", _xlfn.IFNA(VLOOKUP($A31, PlayersData!$B$1:$K$51, 3,0), ""))</f>
        <v>elder</v>
      </c>
      <c r="E31" s="59" t="str">
        <f>IF(OR(A31="", A31= 0), "", IF(ISERROR(VLOOKUP(A31, PlayersData!B:B, 1, FALSE)), "Left", "Active"))</f>
        <v>Active</v>
      </c>
      <c r="F31" s="70" t="str">
        <v>#RU9QL8UJ</v>
      </c>
      <c r="G31" s="71" t="str">
        <v>Javer Jr</v>
      </c>
      <c r="H31" s="71">
        <v>14</v>
      </c>
      <c r="I31" s="72">
        <v>3</v>
      </c>
      <c r="J31" s="72">
        <v>100</v>
      </c>
      <c r="K31" s="72">
        <v>76</v>
      </c>
      <c r="L31" s="71" t="str">
        <v>#8JCYG0QYU</v>
      </c>
      <c r="M31" s="71" t="str">
        <v>Matias-CASM</v>
      </c>
      <c r="N31" s="71">
        <v>14</v>
      </c>
      <c r="O31" s="72">
        <v>3</v>
      </c>
      <c r="P31" s="72">
        <v>100</v>
      </c>
      <c r="Q31" s="72">
        <v>91</v>
      </c>
      <c r="R31" s="71" t="str">
        <v>#2P0UPCVJ0</v>
      </c>
      <c r="S31" s="71" t="str">
        <v>Dream King</v>
      </c>
      <c r="T31" s="71">
        <v>14</v>
      </c>
      <c r="U31" s="72">
        <v>3</v>
      </c>
      <c r="V31" s="72">
        <v>100</v>
      </c>
      <c r="W31" s="72">
        <v>153</v>
      </c>
      <c r="X31" s="71" t="str">
        <v>#Y0GG0CLRQ</v>
      </c>
      <c r="Y31" s="71" t="str">
        <v>Un-Limited</v>
      </c>
      <c r="Z31" s="71">
        <v>14</v>
      </c>
      <c r="AA31" s="72">
        <v>3</v>
      </c>
      <c r="AB31" s="72">
        <v>100</v>
      </c>
      <c r="AC31" s="72">
        <v>132</v>
      </c>
      <c r="AD31" s="71" t="str">
        <v>#2LUY02GR</v>
      </c>
      <c r="AE31" s="71" t="str">
        <v>睡蓮</v>
      </c>
      <c r="AF31" s="71">
        <v>14</v>
      </c>
      <c r="AG31" s="72">
        <v>3</v>
      </c>
      <c r="AH31" s="72">
        <v>100</v>
      </c>
      <c r="AI31" s="72">
        <v>113</v>
      </c>
      <c r="AJ31" s="71" t="str">
        <v>#2RR2CJJ08</v>
      </c>
      <c r="AK31" s="71" t="str">
        <v>vegeta</v>
      </c>
      <c r="AL31" s="71">
        <v>14</v>
      </c>
      <c r="AM31" s="72">
        <v>3</v>
      </c>
      <c r="AN31" s="72">
        <v>100</v>
      </c>
      <c r="AO31" s="72">
        <v>102</v>
      </c>
      <c r="AP31" s="71" t="str">
        <v>#8L2YCCLYU</v>
      </c>
      <c r="AQ31" s="71" t="str">
        <v>C@pt@in indi@</v>
      </c>
      <c r="AR31" s="71">
        <v>14</v>
      </c>
      <c r="AS31" s="72">
        <v>3</v>
      </c>
      <c r="AT31" s="72">
        <v>100</v>
      </c>
      <c r="AU31" s="74">
        <v>152</v>
      </c>
      <c r="AV31" s="77">
        <f>SUM($I31,$O31,$T31,$AA31,$AG31,$AM31,$AS31)</f>
        <v>32</v>
      </c>
      <c r="AW31" s="77">
        <f t="shared" si="1"/>
        <v>700</v>
      </c>
      <c r="AX31" s="77">
        <f>COUNT($I31,$O31,$T31,$AA31,$AG31,$AM31,$AS31)</f>
        <v>7</v>
      </c>
      <c r="AY31" s="78">
        <f t="shared" si="3"/>
        <v>100</v>
      </c>
      <c r="AZ31" s="76">
        <f t="shared" si="4"/>
        <v>0.88</v>
      </c>
      <c r="BA31" s="76">
        <f t="shared" si="5"/>
        <v>0.88</v>
      </c>
      <c r="BB31" s="76">
        <f>ROUND(IFERROR(((#REF!/$C31)/(3/$T31))/(100/$V31), 0),2)</f>
        <v>0</v>
      </c>
      <c r="BC31" s="76">
        <f t="shared" si="7"/>
        <v>0.88</v>
      </c>
      <c r="BD31" s="76">
        <f t="shared" si="8"/>
        <v>0.88</v>
      </c>
      <c r="BE31" s="76">
        <f t="shared" si="9"/>
        <v>0.88</v>
      </c>
      <c r="BF31" s="76">
        <f t="shared" si="10"/>
        <v>0.88</v>
      </c>
      <c r="BG31" s="112">
        <f t="shared" si="11"/>
        <v>5.28</v>
      </c>
      <c r="BH31" s="19"/>
      <c r="BI31" s="19"/>
      <c r="BJ31" s="19"/>
    </row>
    <row r="32" spans="1:62" x14ac:dyDescent="0.3">
      <c r="A32" s="58" t="str">
        <v>#LL8098L0</v>
      </c>
      <c r="B32" s="58" t="str">
        <v>yogi</v>
      </c>
      <c r="C32" s="60">
        <v>16</v>
      </c>
      <c r="D32" s="59" t="str">
        <f>IF($A32="", "", _xlfn.IFNA(VLOOKUP($A32, PlayersData!$B$1:$K$51, 3,0), ""))</f>
        <v>elder</v>
      </c>
      <c r="E32" s="59" t="str">
        <f>IF(OR(A32="", A32= 0), "", IF(ISERROR(VLOOKUP(A32, PlayersData!B:B, 1, FALSE)), "Left", "Active"))</f>
        <v>Active</v>
      </c>
      <c r="F32" s="70" t="str">
        <v>#82VVU8LYP</v>
      </c>
      <c r="G32" s="71" t="str">
        <v>Player</v>
      </c>
      <c r="H32" s="71">
        <v>16</v>
      </c>
      <c r="I32" s="72">
        <v>3</v>
      </c>
      <c r="J32" s="72">
        <v>100</v>
      </c>
      <c r="K32" s="72">
        <v>99</v>
      </c>
      <c r="L32" s="71" t="str">
        <v>#88YGVYJY</v>
      </c>
      <c r="M32" s="71" t="str">
        <v>E8 • Wahyu²</v>
      </c>
      <c r="N32" s="71">
        <v>15</v>
      </c>
      <c r="O32" s="72">
        <v>3</v>
      </c>
      <c r="P32" s="72">
        <v>100</v>
      </c>
      <c r="Q32" s="72">
        <v>82</v>
      </c>
      <c r="R32" s="71" t="str">
        <v>#92Q8QUG80</v>
      </c>
      <c r="S32" s="71" t="str">
        <v>ŘÎĎĔŘ</v>
      </c>
      <c r="T32" s="71">
        <v>14</v>
      </c>
      <c r="U32" s="72">
        <v>3</v>
      </c>
      <c r="V32" s="72">
        <v>100</v>
      </c>
      <c r="W32" s="72">
        <v>92</v>
      </c>
      <c r="X32" s="71" t="str">
        <v>#2JP88UCYU</v>
      </c>
      <c r="Y32" s="71" t="str">
        <v>MASTER OF CLAN</v>
      </c>
      <c r="Z32" s="71">
        <v>14</v>
      </c>
      <c r="AA32" s="72">
        <v>3</v>
      </c>
      <c r="AB32" s="72">
        <v>100</v>
      </c>
      <c r="AC32" s="72">
        <v>86</v>
      </c>
      <c r="AD32" s="71" t="str">
        <v>#Q08LCG9UQ</v>
      </c>
      <c r="AE32" s="71" t="str">
        <v>ポツリン</v>
      </c>
      <c r="AF32" s="71">
        <v>15</v>
      </c>
      <c r="AG32" s="72">
        <v>3</v>
      </c>
      <c r="AH32" s="72">
        <v>100</v>
      </c>
      <c r="AI32" s="72">
        <v>94</v>
      </c>
      <c r="AJ32" s="71" t="str">
        <v>#2JR0G8UCR</v>
      </c>
      <c r="AK32" s="71" t="str">
        <v>oripa27</v>
      </c>
      <c r="AL32" s="71">
        <v>14</v>
      </c>
      <c r="AM32" s="72">
        <v>3</v>
      </c>
      <c r="AN32" s="72">
        <v>100</v>
      </c>
      <c r="AO32" s="72">
        <v>84</v>
      </c>
      <c r="AP32" s="71" t="str">
        <v>#2JVQR298L</v>
      </c>
      <c r="AQ32" s="71" t="str">
        <v>mc. RONNIE</v>
      </c>
      <c r="AR32" s="71">
        <v>15</v>
      </c>
      <c r="AS32" s="72">
        <v>3</v>
      </c>
      <c r="AT32" s="72">
        <v>100</v>
      </c>
      <c r="AU32" s="74">
        <v>88</v>
      </c>
      <c r="AV32" s="77">
        <f>SUM($I32,$O32,$T32,$AA32,$AG32,$AM32,$AS32)</f>
        <v>32</v>
      </c>
      <c r="AW32" s="77">
        <f t="shared" si="1"/>
        <v>700</v>
      </c>
      <c r="AX32" s="77">
        <f>COUNT($I32,$O32,$T32,$AA32,$AG32,$AM32,$AS32)</f>
        <v>7</v>
      </c>
      <c r="AY32" s="78">
        <f t="shared" si="3"/>
        <v>100</v>
      </c>
      <c r="AZ32" s="76">
        <f t="shared" si="4"/>
        <v>1</v>
      </c>
      <c r="BA32" s="76">
        <f t="shared" si="5"/>
        <v>0.94</v>
      </c>
      <c r="BB32" s="76">
        <f>ROUND(IFERROR(((#REF!/$C32)/(3/$T32))/(100/$V32), 0),2)</f>
        <v>0</v>
      </c>
      <c r="BC32" s="76">
        <f t="shared" si="7"/>
        <v>0.88</v>
      </c>
      <c r="BD32" s="76">
        <f t="shared" si="8"/>
        <v>0.94</v>
      </c>
      <c r="BE32" s="76">
        <f t="shared" si="9"/>
        <v>0.88</v>
      </c>
      <c r="BF32" s="76">
        <f t="shared" si="10"/>
        <v>0.94</v>
      </c>
      <c r="BG32" s="112">
        <f t="shared" si="11"/>
        <v>5.58</v>
      </c>
      <c r="BH32" s="19"/>
      <c r="BI32" s="19"/>
      <c r="BJ32" s="19"/>
    </row>
    <row r="33" spans="1:62" x14ac:dyDescent="0.3">
      <c r="A33" s="58" t="str">
        <v>#90CQ2QYRR</v>
      </c>
      <c r="B33" s="58" t="str">
        <v>✨CLASHER✨ROHAN✨</v>
      </c>
      <c r="C33" s="60">
        <v>16</v>
      </c>
      <c r="D33" s="59" t="str">
        <f>IF($A33="", "", _xlfn.IFNA(VLOOKUP($A33, PlayersData!$B$1:$K$51, 3,0), ""))</f>
        <v/>
      </c>
      <c r="E33" s="59" t="str">
        <f>IF(OR(A33="", A33= 0), "", IF(ISERROR(VLOOKUP(A33, PlayersData!B:B, 1, FALSE)), "Left", "Active"))</f>
        <v>Left</v>
      </c>
      <c r="F33" s="70" t="str">
        <v>#PQY2P99VJ</v>
      </c>
      <c r="G33" s="71" t="str">
        <v>Santo</v>
      </c>
      <c r="H33" s="71">
        <v>16</v>
      </c>
      <c r="I33" s="72">
        <v>2</v>
      </c>
      <c r="J33" s="72">
        <v>88</v>
      </c>
      <c r="K33" s="72">
        <v>152</v>
      </c>
      <c r="L33" s="71" t="str">
        <v>#Y2QJL90JV</v>
      </c>
      <c r="M33" s="71" t="str">
        <v>Stratton</v>
      </c>
      <c r="N33" s="71">
        <v>15</v>
      </c>
      <c r="O33" s="72">
        <v>3</v>
      </c>
      <c r="P33" s="72">
        <v>100</v>
      </c>
      <c r="Q33" s="72">
        <v>148</v>
      </c>
      <c r="R33" s="71" t="str">
        <v>#PC2YYVJV2</v>
      </c>
      <c r="S33" s="71" t="str">
        <v>ABISHEK</v>
      </c>
      <c r="T33" s="71">
        <v>14</v>
      </c>
      <c r="U33" s="72">
        <v>3</v>
      </c>
      <c r="V33" s="72">
        <v>100</v>
      </c>
      <c r="W33" s="72">
        <v>112</v>
      </c>
      <c r="X33" s="71" t="str">
        <v>#9YGG0UJRY</v>
      </c>
      <c r="Y33" s="71" t="str">
        <v>SUN GOKONG</v>
      </c>
      <c r="Z33" s="71">
        <v>14</v>
      </c>
      <c r="AA33" s="72">
        <v>3</v>
      </c>
      <c r="AB33" s="72">
        <v>100</v>
      </c>
      <c r="AC33" s="72">
        <v>130</v>
      </c>
      <c r="AD33" s="71" t="str">
        <v>#908G9JU80</v>
      </c>
      <c r="AE33" s="71" t="str">
        <v>Inter</v>
      </c>
      <c r="AF33" s="71">
        <v>16</v>
      </c>
      <c r="AG33" s="72">
        <v>2</v>
      </c>
      <c r="AH33" s="72">
        <v>96</v>
      </c>
      <c r="AI33" s="72">
        <v>180</v>
      </c>
      <c r="AJ33" s="71" t="str">
        <v>#L9RQ9LPJJ</v>
      </c>
      <c r="AK33" s="71" t="str">
        <v>titi</v>
      </c>
      <c r="AL33" s="71">
        <v>14</v>
      </c>
      <c r="AM33" s="72">
        <v>3</v>
      </c>
      <c r="AN33" s="72">
        <v>100</v>
      </c>
      <c r="AO33" s="72">
        <v>150</v>
      </c>
      <c r="AP33" s="71" t="str">
        <v>#QCYVJRLY2</v>
      </c>
      <c r="AQ33" s="71" t="str">
        <v>KRISHNAN</v>
      </c>
      <c r="AR33" s="71">
        <v>14</v>
      </c>
      <c r="AS33" s="72">
        <v>3</v>
      </c>
      <c r="AT33" s="72">
        <v>100</v>
      </c>
      <c r="AU33" s="74">
        <v>143</v>
      </c>
      <c r="AV33" s="77">
        <f>SUM($I33,$O33,$T33,$AA33,$AG33,$AM33,$AS33)</f>
        <v>30</v>
      </c>
      <c r="AW33" s="77">
        <f t="shared" si="1"/>
        <v>684</v>
      </c>
      <c r="AX33" s="77">
        <f>COUNT($I33,$O33,$T33,$AA33,$AG33,$AM33,$AS33)</f>
        <v>7</v>
      </c>
      <c r="AY33" s="78">
        <f t="shared" si="3"/>
        <v>97.71</v>
      </c>
      <c r="AZ33" s="76">
        <f t="shared" si="4"/>
        <v>0.59</v>
      </c>
      <c r="BA33" s="76">
        <f t="shared" si="5"/>
        <v>0.94</v>
      </c>
      <c r="BB33" s="76">
        <f>ROUND(IFERROR(((#REF!/$C33)/(3/$T33))/(100/$V33), 0),2)</f>
        <v>0</v>
      </c>
      <c r="BC33" s="76">
        <f t="shared" si="7"/>
        <v>0.88</v>
      </c>
      <c r="BD33" s="76">
        <f t="shared" si="8"/>
        <v>0.64</v>
      </c>
      <c r="BE33" s="76">
        <f t="shared" si="9"/>
        <v>0.88</v>
      </c>
      <c r="BF33" s="76">
        <f t="shared" si="10"/>
        <v>0.88</v>
      </c>
      <c r="BG33" s="112">
        <f t="shared" si="11"/>
        <v>4.8099999999999996</v>
      </c>
      <c r="BH33" s="19"/>
      <c r="BI33" s="19"/>
      <c r="BJ33" s="19"/>
    </row>
    <row r="34" spans="1:62" x14ac:dyDescent="0.3">
      <c r="A34" s="19"/>
      <c r="B34" s="19"/>
      <c r="C34" s="61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61"/>
      <c r="BH34" s="19"/>
      <c r="BI34" s="19"/>
      <c r="BJ34" s="19"/>
    </row>
    <row r="35" spans="1:62" x14ac:dyDescent="0.3">
      <c r="A35" s="19"/>
      <c r="B35" s="19"/>
      <c r="C35" s="61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61"/>
      <c r="BH35" s="19"/>
      <c r="BI35" s="19"/>
      <c r="BJ35" s="19"/>
    </row>
    <row r="36" spans="1:62" x14ac:dyDescent="0.3">
      <c r="A36" s="19"/>
      <c r="B36" s="19"/>
      <c r="C36" s="61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61"/>
      <c r="BH36" s="19"/>
      <c r="BI36" s="19"/>
      <c r="BJ36" s="19"/>
    </row>
    <row r="37" spans="1:62" x14ac:dyDescent="0.3">
      <c r="A37" s="19"/>
      <c r="B37" s="19"/>
      <c r="C37" s="61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61"/>
      <c r="BH37" s="19"/>
      <c r="BI37" s="19"/>
      <c r="BJ37" s="19"/>
    </row>
    <row r="38" spans="1:62" x14ac:dyDescent="0.3">
      <c r="A38" s="19"/>
      <c r="B38" s="19"/>
      <c r="C38" s="61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61"/>
      <c r="BH38" s="19"/>
      <c r="BI38" s="19"/>
      <c r="BJ38" s="19"/>
    </row>
    <row r="39" spans="1:62" x14ac:dyDescent="0.3">
      <c r="A39" s="19"/>
      <c r="B39" s="19"/>
      <c r="C39" s="61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61"/>
      <c r="BH39" s="19"/>
      <c r="BI39" s="19"/>
      <c r="BJ39" s="19"/>
    </row>
    <row r="40" spans="1:62" x14ac:dyDescent="0.3">
      <c r="A40" s="19"/>
      <c r="B40" s="19"/>
      <c r="C40" s="61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61"/>
      <c r="BH40" s="19"/>
      <c r="BI40" s="19"/>
      <c r="BJ40" s="19"/>
    </row>
    <row r="41" spans="1:62" x14ac:dyDescent="0.3">
      <c r="A41" s="19"/>
      <c r="B41" s="19"/>
      <c r="C41" s="61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61"/>
      <c r="BH41" s="19"/>
      <c r="BI41" s="19"/>
      <c r="BJ41" s="19"/>
    </row>
    <row r="42" spans="1:62" x14ac:dyDescent="0.3">
      <c r="A42" s="19"/>
      <c r="B42" s="19"/>
      <c r="C42" s="61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61"/>
      <c r="BH42" s="19"/>
      <c r="BI42" s="19"/>
      <c r="BJ42" s="19"/>
    </row>
    <row r="43" spans="1:62" x14ac:dyDescent="0.3">
      <c r="A43" s="19"/>
      <c r="B43" s="19"/>
      <c r="C43" s="61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61"/>
      <c r="BH43" s="19"/>
      <c r="BI43" s="19"/>
      <c r="BJ43" s="19"/>
    </row>
    <row r="44" spans="1:62" x14ac:dyDescent="0.3">
      <c r="A44" s="19"/>
      <c r="B44" s="19"/>
      <c r="C44" s="61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61"/>
      <c r="BH44" s="19"/>
      <c r="BI44" s="19"/>
      <c r="BJ44" s="19"/>
    </row>
    <row r="45" spans="1:62" x14ac:dyDescent="0.3">
      <c r="A45" s="19"/>
      <c r="B45" s="19"/>
      <c r="C45" s="61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61"/>
      <c r="BH45" s="19"/>
      <c r="BI45" s="19"/>
      <c r="BJ45" s="19"/>
    </row>
    <row r="46" spans="1:62" x14ac:dyDescent="0.3">
      <c r="A46" s="19"/>
      <c r="B46" s="19"/>
      <c r="C46" s="61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61"/>
      <c r="BH46" s="19"/>
      <c r="BI46" s="19"/>
      <c r="BJ46" s="19"/>
    </row>
    <row r="47" spans="1:62" x14ac:dyDescent="0.3">
      <c r="A47" s="19"/>
      <c r="B47" s="19"/>
      <c r="C47" s="61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61"/>
      <c r="BH47" s="19"/>
      <c r="BI47" s="19"/>
      <c r="BJ47" s="19"/>
    </row>
    <row r="48" spans="1:62" x14ac:dyDescent="0.3">
      <c r="A48" s="19"/>
      <c r="B48" s="19"/>
      <c r="C48" s="61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61"/>
      <c r="BH48" s="19"/>
      <c r="BI48" s="19"/>
      <c r="BJ48" s="19"/>
    </row>
    <row r="49" spans="1:62" x14ac:dyDescent="0.3">
      <c r="A49" s="19"/>
      <c r="B49" s="19"/>
      <c r="C49" s="61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61"/>
      <c r="BH49" s="19"/>
      <c r="BI49" s="19"/>
      <c r="BJ49" s="19"/>
    </row>
    <row r="50" spans="1:62" x14ac:dyDescent="0.3">
      <c r="A50" s="19"/>
      <c r="B50" s="19"/>
      <c r="C50" s="61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61"/>
      <c r="BH50" s="19"/>
      <c r="BI50" s="19"/>
      <c r="BJ50" s="19"/>
    </row>
    <row r="51" spans="1:62" x14ac:dyDescent="0.3">
      <c r="A51" s="19"/>
      <c r="B51" s="19"/>
      <c r="C51" s="61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61"/>
      <c r="BH51" s="19"/>
      <c r="BI51" s="19"/>
      <c r="BJ51" s="19"/>
    </row>
  </sheetData>
  <conditionalFormatting sqref="E2:E33">
    <cfRule type="containsText" dxfId="29" priority="15" operator="containsText" text="Left">
      <formula>NOT(ISERROR(SEARCH("Left",E2)))</formula>
    </cfRule>
  </conditionalFormatting>
  <conditionalFormatting sqref="E1:E1048576">
    <cfRule type="containsText" dxfId="28" priority="14" operator="containsText" text="Active">
      <formula>NOT(ISERROR(SEARCH("Active",E1)))</formula>
    </cfRule>
  </conditionalFormatting>
  <conditionalFormatting sqref="D1:D1048576">
    <cfRule type="containsText" dxfId="27" priority="10" operator="containsText" text="member">
      <formula>NOT(ISERROR(SEARCH("member",D1)))</formula>
    </cfRule>
    <cfRule type="containsText" dxfId="26" priority="11" operator="containsText" text="elder">
      <formula>NOT(ISERROR(SEARCH("elder",D1)))</formula>
    </cfRule>
    <cfRule type="containsText" dxfId="25" priority="12" operator="containsText" text="coLeader">
      <formula>NOT(ISERROR(SEARCH("coLeader",D1)))</formula>
    </cfRule>
    <cfRule type="beginsWith" dxfId="24" priority="13" operator="beginsWith" text="Leader">
      <formula>LEFT(D1,LEN("Leader"))="Leader"</formula>
    </cfRule>
  </conditionalFormatting>
  <conditionalFormatting sqref="F2:AU29 V30:AU33 F30:S33">
    <cfRule type="cellIs" dxfId="23" priority="9" operator="equal">
      <formula>0</formula>
    </cfRule>
  </conditionalFormatting>
  <conditionalFormatting sqref="J1:J104857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P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:V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1:AB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1:AH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1:AN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T1:AT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0:U33">
    <cfRule type="cellIs" dxfId="22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B2326-9BAB-482F-8F77-01D2E6D1C166}">
  <sheetPr codeName="Sheet3">
    <tabColor rgb="FFFFC000"/>
  </sheetPr>
  <dimension ref="A1:Z105"/>
  <sheetViews>
    <sheetView showGridLines="0" zoomScale="85" zoomScaleNormal="85" workbookViewId="0"/>
  </sheetViews>
  <sheetFormatPr defaultRowHeight="14.4" x14ac:dyDescent="0.3"/>
  <cols>
    <col min="1" max="1" width="11" bestFit="1" customWidth="1"/>
    <col min="2" max="2" width="13.5546875" bestFit="1" customWidth="1"/>
    <col min="3" max="3" width="5.33203125" bestFit="1" customWidth="1"/>
    <col min="4" max="4" width="12.6640625" bestFit="1" customWidth="1"/>
    <col min="5" max="5" width="20.88671875" bestFit="1" customWidth="1"/>
    <col min="6" max="6" width="10" bestFit="1" customWidth="1"/>
    <col min="7" max="7" width="6.109375" bestFit="1" customWidth="1"/>
    <col min="8" max="8" width="8.44140625" bestFit="1" customWidth="1"/>
    <col min="9" max="9" width="7.5546875" bestFit="1" customWidth="1"/>
    <col min="10" max="10" width="5.21875" bestFit="1" customWidth="1"/>
    <col min="11" max="11" width="11.44140625" bestFit="1" customWidth="1"/>
    <col min="12" max="12" width="6.88671875" bestFit="1" customWidth="1"/>
    <col min="13" max="13" width="10" bestFit="1" customWidth="1"/>
    <col min="14" max="14" width="15" bestFit="1" customWidth="1"/>
    <col min="15" max="15" width="18.6640625" bestFit="1" customWidth="1"/>
    <col min="16" max="16" width="6.109375" style="26" bestFit="1" customWidth="1"/>
  </cols>
  <sheetData>
    <row r="1" spans="1:26" ht="43.2" x14ac:dyDescent="0.3">
      <c r="A1" s="23" t="s">
        <v>35</v>
      </c>
      <c r="B1" s="23" t="s">
        <v>36</v>
      </c>
      <c r="C1" s="23" t="s">
        <v>3</v>
      </c>
      <c r="D1" s="23" t="s">
        <v>37</v>
      </c>
      <c r="E1" s="23" t="s">
        <v>38</v>
      </c>
      <c r="F1" s="23" t="s">
        <v>39</v>
      </c>
      <c r="G1" s="23" t="s">
        <v>40</v>
      </c>
      <c r="H1" s="23" t="s">
        <v>41</v>
      </c>
      <c r="I1" s="23" t="s">
        <v>42</v>
      </c>
      <c r="J1" s="23" t="s">
        <v>43</v>
      </c>
      <c r="K1" s="23" t="s">
        <v>44</v>
      </c>
      <c r="L1" s="23" t="s">
        <v>45</v>
      </c>
      <c r="M1" s="23" t="s">
        <v>46</v>
      </c>
      <c r="N1" s="23" t="s">
        <v>47</v>
      </c>
      <c r="O1" s="23" t="s">
        <v>48</v>
      </c>
      <c r="P1" s="23" t="s">
        <v>49</v>
      </c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x14ac:dyDescent="0.3">
      <c r="A2" s="21" t="str" cm="1">
        <f t="array" ref="A2:P105">[6]Sheet1!$A$2:$P$105</f>
        <v>#V9J82LUC</v>
      </c>
      <c r="B2" s="22" t="str">
        <v>WarHurricanes</v>
      </c>
      <c r="C2" s="22">
        <v>17</v>
      </c>
      <c r="D2" s="22" t="str">
        <v>#208Y9YC0Y</v>
      </c>
      <c r="E2" s="22" t="str">
        <v>ENGELSİZLER</v>
      </c>
      <c r="F2" s="22">
        <v>28</v>
      </c>
      <c r="G2" s="22">
        <v>30</v>
      </c>
      <c r="H2" s="22">
        <v>2</v>
      </c>
      <c r="I2" s="22">
        <v>48</v>
      </c>
      <c r="J2" s="22">
        <v>90</v>
      </c>
      <c r="K2" s="22">
        <v>100</v>
      </c>
      <c r="L2" s="22">
        <v>452</v>
      </c>
      <c r="M2" s="22">
        <v>76</v>
      </c>
      <c r="N2" s="22">
        <v>88</v>
      </c>
      <c r="O2" s="22" t="str">
        <v>2024-07-17 22:40:12</v>
      </c>
      <c r="P2" s="24" t="str">
        <v>win</v>
      </c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x14ac:dyDescent="0.3">
      <c r="A3" s="21" t="str">
        <v>#V9J82LUC</v>
      </c>
      <c r="B3" s="21" t="str">
        <v>WarHurricanes</v>
      </c>
      <c r="C3" s="21">
        <v>17</v>
      </c>
      <c r="D3" s="21" t="str">
        <v>#VPQJ8GY2</v>
      </c>
      <c r="E3" s="21" t="str">
        <v>INDIAN FORCE</v>
      </c>
      <c r="F3" s="21">
        <v>19</v>
      </c>
      <c r="G3" s="21">
        <v>30</v>
      </c>
      <c r="H3" s="21">
        <v>2</v>
      </c>
      <c r="I3" s="21">
        <v>54</v>
      </c>
      <c r="J3" s="21">
        <v>90</v>
      </c>
      <c r="K3" s="21">
        <v>100</v>
      </c>
      <c r="L3" s="21">
        <v>451</v>
      </c>
      <c r="M3" s="21">
        <v>87</v>
      </c>
      <c r="N3" s="21">
        <v>98.633330000000001</v>
      </c>
      <c r="O3" s="21" t="str">
        <v>2024-07-15 22:15:16</v>
      </c>
      <c r="P3" s="25" t="str">
        <v>win</v>
      </c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x14ac:dyDescent="0.3">
      <c r="A4" s="21" t="str">
        <v>#V9J82LUC</v>
      </c>
      <c r="B4" s="21" t="str">
        <v>WarHurricanes</v>
      </c>
      <c r="C4" s="21">
        <v>17</v>
      </c>
      <c r="D4" s="21" t="str">
        <v>#2Y89CLGGL</v>
      </c>
      <c r="E4" s="21" t="str">
        <v>Làng Sán Dìu</v>
      </c>
      <c r="F4" s="21">
        <v>25</v>
      </c>
      <c r="G4" s="21">
        <v>25</v>
      </c>
      <c r="H4" s="21">
        <v>2</v>
      </c>
      <c r="I4" s="21">
        <v>42</v>
      </c>
      <c r="J4" s="21">
        <v>75</v>
      </c>
      <c r="K4" s="21">
        <v>100</v>
      </c>
      <c r="L4" s="21">
        <v>387</v>
      </c>
      <c r="M4" s="21">
        <v>66</v>
      </c>
      <c r="N4" s="21">
        <v>95.24</v>
      </c>
      <c r="O4" s="21" t="str">
        <v>2024-07-13 22:35:01</v>
      </c>
      <c r="P4" s="25" t="str">
        <v>win</v>
      </c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x14ac:dyDescent="0.3">
      <c r="A5" s="21" t="str">
        <v>#V9J82LUC</v>
      </c>
      <c r="B5" s="21" t="str">
        <v>WarHurricanes</v>
      </c>
      <c r="C5" s="21">
        <v>17</v>
      </c>
      <c r="D5" s="21" t="str">
        <v>#2L8C9GP8Y</v>
      </c>
      <c r="E5" s="21" t="str">
        <v>The Mafia</v>
      </c>
      <c r="F5" s="21">
        <v>19</v>
      </c>
      <c r="G5" s="21">
        <v>30</v>
      </c>
      <c r="H5" s="21">
        <v>2</v>
      </c>
      <c r="I5" s="21">
        <v>48</v>
      </c>
      <c r="J5" s="21">
        <v>90</v>
      </c>
      <c r="K5" s="21">
        <v>100</v>
      </c>
      <c r="L5" s="21">
        <v>369</v>
      </c>
      <c r="M5" s="21">
        <v>90</v>
      </c>
      <c r="N5" s="21">
        <v>100</v>
      </c>
      <c r="O5" s="21" t="str">
        <v>2024-07-11 22:55:21</v>
      </c>
      <c r="P5" s="25" t="str">
        <v>tie</v>
      </c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x14ac:dyDescent="0.3">
      <c r="A6" s="21" t="str">
        <v>#V9J82LUC</v>
      </c>
      <c r="B6" s="21" t="str">
        <v>WarHurricanes</v>
      </c>
      <c r="C6" s="21">
        <v>17</v>
      </c>
      <c r="D6" s="21" t="str">
        <v>#2YR9VLL2</v>
      </c>
      <c r="E6" s="21" t="str">
        <v>deuce-ish</v>
      </c>
      <c r="F6" s="21">
        <v>24</v>
      </c>
      <c r="G6" s="21">
        <v>20</v>
      </c>
      <c r="H6" s="21">
        <v>2</v>
      </c>
      <c r="I6" s="21">
        <v>38</v>
      </c>
      <c r="J6" s="21">
        <v>58</v>
      </c>
      <c r="K6" s="21">
        <v>97.6</v>
      </c>
      <c r="L6" s="21">
        <v>332</v>
      </c>
      <c r="M6" s="21">
        <v>55</v>
      </c>
      <c r="N6" s="21">
        <v>97.2</v>
      </c>
      <c r="O6" s="21" t="str">
        <v>2024-07-01 10:20:40</v>
      </c>
      <c r="P6" s="25" t="str">
        <v>win</v>
      </c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x14ac:dyDescent="0.3">
      <c r="A7" s="21" t="str">
        <v>#V9J82LUC</v>
      </c>
      <c r="B7" s="21" t="str">
        <v>WarHurricanes</v>
      </c>
      <c r="C7" s="21">
        <v>17</v>
      </c>
      <c r="D7" s="21" t="str">
        <v>#2YGQG8GC0</v>
      </c>
      <c r="E7" s="21" t="str">
        <v>BULLET BOY'S</v>
      </c>
      <c r="F7" s="21">
        <v>15</v>
      </c>
      <c r="G7" s="21">
        <v>5</v>
      </c>
      <c r="H7" s="21">
        <v>2</v>
      </c>
      <c r="I7" s="21">
        <v>6</v>
      </c>
      <c r="J7" s="21">
        <v>14</v>
      </c>
      <c r="K7" s="21">
        <v>99</v>
      </c>
      <c r="L7" s="21">
        <v>140</v>
      </c>
      <c r="M7" s="21">
        <v>13</v>
      </c>
      <c r="N7" s="21">
        <v>85.6</v>
      </c>
      <c r="O7" s="21" t="str">
        <v>2024-05-01 22:20:29</v>
      </c>
      <c r="P7" s="25" t="str">
        <v>win</v>
      </c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x14ac:dyDescent="0.3">
      <c r="A8" s="21" t="str">
        <v>#V9J82LUC</v>
      </c>
      <c r="B8" s="21" t="str">
        <v>WarHurricanes</v>
      </c>
      <c r="C8" s="21">
        <v>17</v>
      </c>
      <c r="D8" s="21" t="str">
        <v>#2L9CGCVCL</v>
      </c>
      <c r="E8" s="21" t="str">
        <v>familia</v>
      </c>
      <c r="F8" s="21">
        <v>5</v>
      </c>
      <c r="G8" s="21">
        <v>5</v>
      </c>
      <c r="H8" s="21">
        <v>2</v>
      </c>
      <c r="I8" s="21">
        <v>3</v>
      </c>
      <c r="J8" s="21">
        <v>9</v>
      </c>
      <c r="K8" s="21">
        <v>60</v>
      </c>
      <c r="L8" s="21">
        <v>64</v>
      </c>
      <c r="M8" s="21">
        <v>15</v>
      </c>
      <c r="N8" s="21">
        <v>100</v>
      </c>
      <c r="O8" s="21" t="str">
        <v>2024-04-29 09:16:02</v>
      </c>
      <c r="P8" s="25" t="str">
        <v>lose</v>
      </c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x14ac:dyDescent="0.3">
      <c r="A9" s="21" t="str">
        <v>#V9J82LUC</v>
      </c>
      <c r="B9" s="21" t="str">
        <v>WarHurricanes</v>
      </c>
      <c r="C9" s="21">
        <v>17</v>
      </c>
      <c r="D9" s="21" t="str">
        <v>#RGPGRPYQ</v>
      </c>
      <c r="E9" s="21" t="str">
        <v>⚡⚡عاصفة الفرات⚡</v>
      </c>
      <c r="F9" s="21">
        <v>11</v>
      </c>
      <c r="G9" s="21">
        <v>5</v>
      </c>
      <c r="H9" s="21">
        <v>2</v>
      </c>
      <c r="I9" s="21">
        <v>7</v>
      </c>
      <c r="J9" s="21">
        <v>13</v>
      </c>
      <c r="K9" s="21">
        <v>90.4</v>
      </c>
      <c r="L9" s="21">
        <v>141</v>
      </c>
      <c r="M9" s="21">
        <v>10</v>
      </c>
      <c r="N9" s="21">
        <v>70.599999999999994</v>
      </c>
      <c r="O9" s="21" t="str">
        <v>2024-04-26 22:45:41</v>
      </c>
      <c r="P9" s="25" t="str">
        <v>win</v>
      </c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x14ac:dyDescent="0.3">
      <c r="A10" s="21" t="str">
        <v>#V9J82LUC</v>
      </c>
      <c r="B10" s="21" t="str">
        <v>WarHurricanes</v>
      </c>
      <c r="C10" s="21">
        <v>17</v>
      </c>
      <c r="D10" s="21" t="str">
        <v>#PQPRG88C</v>
      </c>
      <c r="E10" s="21" t="str">
        <v>DUBAI ARMY</v>
      </c>
      <c r="F10" s="21">
        <v>18</v>
      </c>
      <c r="G10" s="21">
        <v>5</v>
      </c>
      <c r="H10" s="21">
        <v>2</v>
      </c>
      <c r="I10" s="21">
        <v>7</v>
      </c>
      <c r="J10" s="21">
        <v>15</v>
      </c>
      <c r="K10" s="21">
        <v>100</v>
      </c>
      <c r="L10" s="21">
        <v>140</v>
      </c>
      <c r="M10" s="21">
        <v>14</v>
      </c>
      <c r="N10" s="21">
        <v>97.2</v>
      </c>
      <c r="O10" s="21" t="str">
        <v>2024-04-24 22:58:13</v>
      </c>
      <c r="P10" s="25" t="str">
        <v>win</v>
      </c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x14ac:dyDescent="0.3">
      <c r="A11" s="21" t="str">
        <v>#V9J82LUC</v>
      </c>
      <c r="B11" s="21" t="str">
        <v>WarHurricanes</v>
      </c>
      <c r="C11" s="21">
        <v>17</v>
      </c>
      <c r="D11" s="21" t="str">
        <v>#9JUP2RUG</v>
      </c>
      <c r="E11" s="21" t="str">
        <v>Horale</v>
      </c>
      <c r="F11" s="21">
        <v>18</v>
      </c>
      <c r="G11" s="21">
        <v>10</v>
      </c>
      <c r="H11" s="21">
        <v>2</v>
      </c>
      <c r="I11" s="21">
        <v>14</v>
      </c>
      <c r="J11" s="21">
        <v>24</v>
      </c>
      <c r="K11" s="21">
        <v>88</v>
      </c>
      <c r="L11" s="21">
        <v>192</v>
      </c>
      <c r="M11" s="21">
        <v>21</v>
      </c>
      <c r="N11" s="21">
        <v>70</v>
      </c>
      <c r="O11" s="21" t="str">
        <v>2024-04-22 23:05:37</v>
      </c>
      <c r="P11" s="25" t="str">
        <v>win</v>
      </c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x14ac:dyDescent="0.3">
      <c r="A12" s="21" t="str">
        <v>#V9J82LUC</v>
      </c>
      <c r="B12" s="21" t="str">
        <v>WarHurricanes</v>
      </c>
      <c r="C12" s="21">
        <v>17</v>
      </c>
      <c r="D12" s="21" t="str">
        <v>#RQC8UC99</v>
      </c>
      <c r="E12" s="21" t="str">
        <v>عشق بی همتا</v>
      </c>
      <c r="F12" s="21">
        <v>18</v>
      </c>
      <c r="G12" s="21">
        <v>10</v>
      </c>
      <c r="H12" s="21">
        <v>2</v>
      </c>
      <c r="I12" s="21">
        <v>8</v>
      </c>
      <c r="J12" s="21">
        <v>16</v>
      </c>
      <c r="K12" s="21">
        <v>59.3</v>
      </c>
      <c r="L12" s="21">
        <v>76</v>
      </c>
      <c r="M12" s="21">
        <v>22</v>
      </c>
      <c r="N12" s="21">
        <v>86</v>
      </c>
      <c r="O12" s="21" t="str">
        <v>2024-04-20 23:32:26</v>
      </c>
      <c r="P12" s="25" t="str">
        <v>lose</v>
      </c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x14ac:dyDescent="0.3">
      <c r="A13" s="21" t="str">
        <v>#V9J82LUC</v>
      </c>
      <c r="B13" s="21" t="str">
        <v>WarHurricanes</v>
      </c>
      <c r="C13" s="21">
        <v>17</v>
      </c>
      <c r="D13" s="21" t="str">
        <v>#2QPUYQ28R</v>
      </c>
      <c r="E13" s="21" t="str">
        <v>Eagles</v>
      </c>
      <c r="F13" s="21">
        <v>9</v>
      </c>
      <c r="G13" s="21">
        <v>10</v>
      </c>
      <c r="H13" s="21">
        <v>2</v>
      </c>
      <c r="I13" s="21">
        <v>8</v>
      </c>
      <c r="J13" s="21">
        <v>22</v>
      </c>
      <c r="K13" s="21">
        <v>75.3</v>
      </c>
      <c r="L13" s="21">
        <v>151</v>
      </c>
      <c r="M13" s="21">
        <v>0</v>
      </c>
      <c r="N13" s="21">
        <v>0</v>
      </c>
      <c r="O13" s="21" t="str">
        <v>2024-04-18 23:08:40</v>
      </c>
      <c r="P13" s="25" t="str">
        <v>win</v>
      </c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x14ac:dyDescent="0.3">
      <c r="A14" s="21" t="str">
        <v>#V9J82LUC</v>
      </c>
      <c r="B14" s="21" t="str">
        <v>WarHurricanes</v>
      </c>
      <c r="C14" s="21">
        <v>17</v>
      </c>
      <c r="D14" s="21" t="str">
        <v>#28VRPVQPG</v>
      </c>
      <c r="E14" s="21" t="str">
        <v>Shadow Moon</v>
      </c>
      <c r="F14" s="21">
        <v>17</v>
      </c>
      <c r="G14" s="21">
        <v>5</v>
      </c>
      <c r="H14" s="21">
        <v>2</v>
      </c>
      <c r="I14" s="21">
        <v>6</v>
      </c>
      <c r="J14" s="21">
        <v>14</v>
      </c>
      <c r="K14" s="21">
        <v>99.2</v>
      </c>
      <c r="L14" s="21">
        <v>140</v>
      </c>
      <c r="M14" s="21">
        <v>3</v>
      </c>
      <c r="N14" s="21">
        <v>20</v>
      </c>
      <c r="O14" s="21" t="str">
        <v>2024-04-16 16:10:20</v>
      </c>
      <c r="P14" s="25" t="str">
        <v>win</v>
      </c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x14ac:dyDescent="0.3">
      <c r="A15" s="21" t="str">
        <v>#V9J82LUC</v>
      </c>
      <c r="B15" s="21" t="str">
        <v>WarHurricanes</v>
      </c>
      <c r="C15" s="21">
        <v>17</v>
      </c>
      <c r="D15" s="21" t="str">
        <v>#2QL9LRQYJ</v>
      </c>
      <c r="E15" s="21" t="str">
        <v>العراق</v>
      </c>
      <c r="F15" s="21">
        <v>14</v>
      </c>
      <c r="G15" s="21">
        <v>5</v>
      </c>
      <c r="H15" s="21">
        <v>2</v>
      </c>
      <c r="I15" s="21">
        <v>2</v>
      </c>
      <c r="J15" s="21">
        <v>5</v>
      </c>
      <c r="K15" s="21">
        <v>39</v>
      </c>
      <c r="L15" s="21">
        <v>16</v>
      </c>
      <c r="M15" s="21">
        <v>13</v>
      </c>
      <c r="N15" s="21">
        <v>96</v>
      </c>
      <c r="O15" s="21" t="str">
        <v>2024-02-15 18:37:36</v>
      </c>
      <c r="P15" s="25" t="str">
        <v>lose</v>
      </c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x14ac:dyDescent="0.3">
      <c r="A16" s="21" t="str">
        <v>#V9J82LUC</v>
      </c>
      <c r="B16" s="21" t="str">
        <v>WarHurricanes</v>
      </c>
      <c r="C16" s="21">
        <v>17</v>
      </c>
      <c r="D16" s="21" t="str">
        <v>#U0GQRVLV</v>
      </c>
      <c r="E16" s="21" t="str">
        <v>INDIAN EMPERORS</v>
      </c>
      <c r="F16" s="21">
        <v>14</v>
      </c>
      <c r="G16" s="21">
        <v>5</v>
      </c>
      <c r="H16" s="21">
        <v>2</v>
      </c>
      <c r="I16" s="21">
        <v>1</v>
      </c>
      <c r="J16" s="21">
        <v>3</v>
      </c>
      <c r="K16" s="21">
        <v>20</v>
      </c>
      <c r="L16" s="21">
        <v>12</v>
      </c>
      <c r="M16" s="21">
        <v>14</v>
      </c>
      <c r="N16" s="21">
        <v>98.2</v>
      </c>
      <c r="O16" s="21" t="str">
        <v>2024-01-23 17:59:34</v>
      </c>
      <c r="P16" s="25" t="str">
        <v>lose</v>
      </c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x14ac:dyDescent="0.3">
      <c r="A17" s="21" t="str">
        <v>#V9J82LUC</v>
      </c>
      <c r="B17" s="21" t="str">
        <v>WarHurricanes</v>
      </c>
      <c r="C17" s="21">
        <v>17</v>
      </c>
      <c r="D17" s="21" t="str">
        <v>#2QPQ0GUGU</v>
      </c>
      <c r="E17" s="21" t="str">
        <v>The Warriors</v>
      </c>
      <c r="F17" s="21">
        <v>7</v>
      </c>
      <c r="G17" s="21">
        <v>5</v>
      </c>
      <c r="H17" s="21">
        <v>2</v>
      </c>
      <c r="I17" s="21">
        <v>0</v>
      </c>
      <c r="J17" s="21">
        <v>0</v>
      </c>
      <c r="K17" s="21">
        <v>0</v>
      </c>
      <c r="L17" s="21">
        <v>0</v>
      </c>
      <c r="M17" s="21">
        <v>9</v>
      </c>
      <c r="N17" s="21">
        <v>70.400000000000006</v>
      </c>
      <c r="O17" s="21" t="str">
        <v>2024-01-20 20:14:23</v>
      </c>
      <c r="P17" s="25" t="str">
        <v>lose</v>
      </c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x14ac:dyDescent="0.3">
      <c r="A18" s="21" t="str">
        <v>#V9J82LUC</v>
      </c>
      <c r="B18" s="21" t="str">
        <v>WarHurricanes</v>
      </c>
      <c r="C18" s="21">
        <v>17</v>
      </c>
      <c r="D18" s="21" t="str">
        <v>#2L2Q8L9P2</v>
      </c>
      <c r="E18" s="21" t="str">
        <v>PENIKMAT KOPI</v>
      </c>
      <c r="F18" s="21">
        <v>10</v>
      </c>
      <c r="G18" s="21">
        <v>5</v>
      </c>
      <c r="H18" s="21">
        <v>2</v>
      </c>
      <c r="I18" s="21">
        <v>4</v>
      </c>
      <c r="J18" s="21">
        <v>9</v>
      </c>
      <c r="K18" s="21">
        <v>71.8</v>
      </c>
      <c r="L18" s="21">
        <v>81</v>
      </c>
      <c r="M18" s="21">
        <v>15</v>
      </c>
      <c r="N18" s="21">
        <v>100</v>
      </c>
      <c r="O18" s="21" t="str">
        <v>2023-12-27 09:18:55</v>
      </c>
      <c r="P18" s="25" t="str">
        <v>lose</v>
      </c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x14ac:dyDescent="0.3">
      <c r="A19" s="21" t="str">
        <v>#V9J82LUC</v>
      </c>
      <c r="B19" s="21" t="str">
        <v>WarHurricanes</v>
      </c>
      <c r="C19" s="21">
        <v>17</v>
      </c>
      <c r="D19" s="21" t="str">
        <v>#2QYYU2CPJ</v>
      </c>
      <c r="E19" s="21" t="str">
        <v>Come Honor Face</v>
      </c>
      <c r="F19" s="21">
        <v>7</v>
      </c>
      <c r="G19" s="21">
        <v>5</v>
      </c>
      <c r="H19" s="21">
        <v>2</v>
      </c>
      <c r="I19" s="21">
        <v>6</v>
      </c>
      <c r="J19" s="21">
        <v>14</v>
      </c>
      <c r="K19" s="21">
        <v>95.2</v>
      </c>
      <c r="L19" s="21">
        <v>90</v>
      </c>
      <c r="M19" s="21">
        <v>15</v>
      </c>
      <c r="N19" s="21">
        <v>100</v>
      </c>
      <c r="O19" s="21" t="str">
        <v>2023-12-25 07:12:06</v>
      </c>
      <c r="P19" s="25" t="str">
        <v>lose</v>
      </c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x14ac:dyDescent="0.3">
      <c r="A20" s="21" t="str">
        <v>#V9J82LUC</v>
      </c>
      <c r="B20" s="21" t="str">
        <v>WarHurricanes</v>
      </c>
      <c r="C20" s="21">
        <v>17</v>
      </c>
      <c r="D20" s="21" t="str">
        <v>#2LQVL9J0G</v>
      </c>
      <c r="E20" s="21" t="str">
        <v>VUI LÀ CHÍNH</v>
      </c>
      <c r="F20" s="21">
        <v>2</v>
      </c>
      <c r="G20" s="21">
        <v>5</v>
      </c>
      <c r="H20" s="21">
        <v>2</v>
      </c>
      <c r="I20" s="21">
        <v>8</v>
      </c>
      <c r="J20" s="21">
        <v>13</v>
      </c>
      <c r="K20" s="21">
        <v>94.8</v>
      </c>
      <c r="L20" s="21">
        <v>139</v>
      </c>
      <c r="M20" s="21">
        <v>11</v>
      </c>
      <c r="N20" s="21">
        <v>78.8</v>
      </c>
      <c r="O20" s="21" t="str">
        <v>2023-12-22 09:26:15</v>
      </c>
      <c r="P20" s="25" t="str">
        <v>win</v>
      </c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x14ac:dyDescent="0.3">
      <c r="A21" s="21" t="str">
        <v>#V9J82LUC</v>
      </c>
      <c r="B21" s="21" t="str">
        <v>WarHurricanes</v>
      </c>
      <c r="C21" s="21">
        <v>17</v>
      </c>
      <c r="D21" s="21" t="str">
        <v>#CLULJYYJ</v>
      </c>
      <c r="E21" s="21" t="str">
        <v>일신회</v>
      </c>
      <c r="F21" s="21">
        <v>9</v>
      </c>
      <c r="G21" s="21">
        <v>5</v>
      </c>
      <c r="H21" s="21">
        <v>2</v>
      </c>
      <c r="I21" s="21">
        <v>8</v>
      </c>
      <c r="J21" s="21">
        <v>15</v>
      </c>
      <c r="K21" s="21">
        <v>100</v>
      </c>
      <c r="L21" s="21">
        <v>138</v>
      </c>
      <c r="M21" s="21">
        <v>5</v>
      </c>
      <c r="N21" s="21">
        <v>36.6</v>
      </c>
      <c r="O21" s="21" t="str">
        <v>2023-12-20 08:45:23</v>
      </c>
      <c r="P21" s="25" t="str">
        <v>win</v>
      </c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x14ac:dyDescent="0.3">
      <c r="A22" s="21" t="str">
        <v>#V9J82LUC</v>
      </c>
      <c r="B22" s="21" t="str">
        <v>WarHurricanes</v>
      </c>
      <c r="C22" s="21">
        <v>17</v>
      </c>
      <c r="D22" s="21" t="str">
        <v>#RPRQRLPY</v>
      </c>
      <c r="E22" s="21" t="str">
        <v>مصياف الأسد</v>
      </c>
      <c r="F22" s="21">
        <v>15</v>
      </c>
      <c r="G22" s="21">
        <v>5</v>
      </c>
      <c r="H22" s="21">
        <v>2</v>
      </c>
      <c r="I22" s="21">
        <v>5</v>
      </c>
      <c r="J22" s="21">
        <v>15</v>
      </c>
      <c r="K22" s="21">
        <v>100</v>
      </c>
      <c r="L22" s="21">
        <v>139</v>
      </c>
      <c r="M22" s="21">
        <v>6</v>
      </c>
      <c r="N22" s="21">
        <v>49</v>
      </c>
      <c r="O22" s="21" t="str">
        <v>2023-12-18 00:39:45</v>
      </c>
      <c r="P22" s="25" t="str">
        <v>win</v>
      </c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x14ac:dyDescent="0.3">
      <c r="A23" s="21" t="str">
        <v>#V9J82LUC</v>
      </c>
      <c r="B23" s="21" t="str">
        <v>WarHurricanes</v>
      </c>
      <c r="C23" s="21">
        <v>17</v>
      </c>
      <c r="D23" s="21" t="str">
        <v>#2GL0ULJ09</v>
      </c>
      <c r="E23" s="21" t="str">
        <v>Y O M I</v>
      </c>
      <c r="F23" s="21">
        <v>1</v>
      </c>
      <c r="G23" s="21">
        <v>5</v>
      </c>
      <c r="H23" s="21">
        <v>2</v>
      </c>
      <c r="I23" s="21">
        <v>8</v>
      </c>
      <c r="J23" s="21">
        <v>14</v>
      </c>
      <c r="K23" s="21">
        <v>92.4</v>
      </c>
      <c r="L23" s="21">
        <v>81</v>
      </c>
      <c r="M23" s="21">
        <v>15</v>
      </c>
      <c r="N23" s="21">
        <v>100</v>
      </c>
      <c r="O23" s="21" t="str">
        <v>2023-12-15 22:19:10</v>
      </c>
      <c r="P23" s="25" t="str">
        <v>lose</v>
      </c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x14ac:dyDescent="0.3">
      <c r="A24" s="21" t="str">
        <v>#V9J82LUC</v>
      </c>
      <c r="B24" s="21" t="str">
        <v>WarHurricanes</v>
      </c>
      <c r="C24" s="21">
        <v>17</v>
      </c>
      <c r="D24" s="21" t="str">
        <v>#RPGRCP9U</v>
      </c>
      <c r="E24" s="21" t="str">
        <v>Heroes Fighters</v>
      </c>
      <c r="F24" s="21">
        <v>18</v>
      </c>
      <c r="G24" s="21">
        <v>5</v>
      </c>
      <c r="H24" s="21">
        <v>2</v>
      </c>
      <c r="I24" s="21">
        <v>6</v>
      </c>
      <c r="J24" s="21">
        <v>15</v>
      </c>
      <c r="K24" s="21">
        <v>100</v>
      </c>
      <c r="L24" s="21">
        <v>138</v>
      </c>
      <c r="M24" s="21">
        <v>5</v>
      </c>
      <c r="N24" s="21">
        <v>35.799999999999997</v>
      </c>
      <c r="O24" s="21" t="str">
        <v>2023-12-13 21:30:22</v>
      </c>
      <c r="P24" s="25" t="str">
        <v>win</v>
      </c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x14ac:dyDescent="0.3">
      <c r="A25" s="21" t="str">
        <v>#V9J82LUC</v>
      </c>
      <c r="B25" s="21" t="str">
        <v>WarHurricanes</v>
      </c>
      <c r="C25" s="21">
        <v>16</v>
      </c>
      <c r="D25" s="21" t="str">
        <v>#2JJLVL9R</v>
      </c>
      <c r="E25" s="21" t="str">
        <v>Sook Onsoi</v>
      </c>
      <c r="F25" s="21">
        <v>23</v>
      </c>
      <c r="G25" s="21">
        <v>25</v>
      </c>
      <c r="H25" s="21">
        <v>2</v>
      </c>
      <c r="I25" s="21">
        <v>10</v>
      </c>
      <c r="J25" s="21">
        <v>23</v>
      </c>
      <c r="K25" s="21">
        <v>34.68</v>
      </c>
      <c r="L25" s="21">
        <v>80</v>
      </c>
      <c r="M25" s="21">
        <v>64</v>
      </c>
      <c r="N25" s="21">
        <v>90.8</v>
      </c>
      <c r="O25" s="21" t="str">
        <v>2023-11-22 20:04:58</v>
      </c>
      <c r="P25" s="25" t="str">
        <v>lose</v>
      </c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x14ac:dyDescent="0.3">
      <c r="A26" s="21" t="str">
        <v>#V9J82LUC</v>
      </c>
      <c r="B26" s="21" t="str">
        <v>WarHurricanes</v>
      </c>
      <c r="C26" s="21">
        <v>16</v>
      </c>
      <c r="D26" s="21" t="str">
        <v>#YQ9U0C88</v>
      </c>
      <c r="E26" s="21" t="str">
        <v>CFIVE CLASHER!</v>
      </c>
      <c r="F26" s="21">
        <v>19</v>
      </c>
      <c r="G26" s="21">
        <v>30</v>
      </c>
      <c r="H26" s="21">
        <v>2</v>
      </c>
      <c r="I26" s="21">
        <v>18</v>
      </c>
      <c r="J26" s="21">
        <v>46</v>
      </c>
      <c r="K26" s="21">
        <v>51.8</v>
      </c>
      <c r="L26" s="21">
        <v>144</v>
      </c>
      <c r="M26" s="21">
        <v>88</v>
      </c>
      <c r="N26" s="21">
        <v>98</v>
      </c>
      <c r="O26" s="21" t="str">
        <v>2023-11-19 20:36:33</v>
      </c>
      <c r="P26" s="25" t="str">
        <v>lose</v>
      </c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x14ac:dyDescent="0.3">
      <c r="A27" s="21" t="str">
        <v>#V9J82LUC</v>
      </c>
      <c r="B27" s="21" t="str">
        <v>WarHurricanes</v>
      </c>
      <c r="C27" s="21">
        <v>16</v>
      </c>
      <c r="D27" s="21" t="str">
        <v>#2P8P2YQYL</v>
      </c>
      <c r="E27" s="21" t="str">
        <v>bangladesh clan</v>
      </c>
      <c r="F27" s="21">
        <v>17</v>
      </c>
      <c r="G27" s="21">
        <v>30</v>
      </c>
      <c r="H27" s="21">
        <v>2</v>
      </c>
      <c r="I27" s="21">
        <v>37</v>
      </c>
      <c r="J27" s="21">
        <v>87</v>
      </c>
      <c r="K27" s="21">
        <v>97.833336000000003</v>
      </c>
      <c r="L27" s="21">
        <v>374</v>
      </c>
      <c r="M27" s="21">
        <v>79</v>
      </c>
      <c r="N27" s="21">
        <v>92.8</v>
      </c>
      <c r="O27" s="21" t="str">
        <v>2023-11-17 20:18:41</v>
      </c>
      <c r="P27" s="25" t="str">
        <v>win</v>
      </c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x14ac:dyDescent="0.3">
      <c r="A28" s="21" t="str">
        <v>#V9J82LUC</v>
      </c>
      <c r="B28" s="21" t="str">
        <v>WarHurricanes</v>
      </c>
      <c r="C28" s="21">
        <v>16</v>
      </c>
      <c r="D28" s="21" t="str">
        <v>#2GLCVUQ9G</v>
      </c>
      <c r="E28" s="21" t="str">
        <v>Clash and Smash</v>
      </c>
      <c r="F28" s="21">
        <v>9</v>
      </c>
      <c r="G28" s="21">
        <v>25</v>
      </c>
      <c r="H28" s="21">
        <v>2</v>
      </c>
      <c r="I28" s="21">
        <v>39</v>
      </c>
      <c r="J28" s="21">
        <v>67</v>
      </c>
      <c r="K28" s="21">
        <v>95.28</v>
      </c>
      <c r="L28" s="21">
        <v>326</v>
      </c>
      <c r="M28" s="21">
        <v>64</v>
      </c>
      <c r="N28" s="21">
        <v>92.4</v>
      </c>
      <c r="O28" s="21" t="str">
        <v>2023-11-15 20:23:02</v>
      </c>
      <c r="P28" s="25" t="str">
        <v>win</v>
      </c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x14ac:dyDescent="0.3">
      <c r="A29" s="21" t="str">
        <v>#V9J82LUC</v>
      </c>
      <c r="B29" s="21" t="str">
        <v>WarHurricanes</v>
      </c>
      <c r="C29" s="21">
        <v>16</v>
      </c>
      <c r="D29" s="21" t="str">
        <v>#YG9VCVYP</v>
      </c>
      <c r="E29" s="21" t="str">
        <v>fantom 78</v>
      </c>
      <c r="F29" s="21">
        <v>22</v>
      </c>
      <c r="G29" s="21">
        <v>30</v>
      </c>
      <c r="H29" s="21">
        <v>2</v>
      </c>
      <c r="I29" s="21">
        <v>33</v>
      </c>
      <c r="J29" s="21">
        <v>79</v>
      </c>
      <c r="K29" s="21">
        <v>92.2</v>
      </c>
      <c r="L29" s="21">
        <v>381</v>
      </c>
      <c r="M29" s="21">
        <v>53</v>
      </c>
      <c r="N29" s="21">
        <v>70.333336000000003</v>
      </c>
      <c r="O29" s="21" t="str">
        <v>2023-11-13 17:07:09</v>
      </c>
      <c r="P29" s="25" t="str">
        <v>win</v>
      </c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x14ac:dyDescent="0.3">
      <c r="A30" s="21" t="str">
        <v>#V9J82LUC</v>
      </c>
      <c r="B30" s="21" t="str">
        <v>WarHurricanes</v>
      </c>
      <c r="C30" s="21">
        <v>16</v>
      </c>
      <c r="D30" s="21" t="str">
        <v>#2LJU0J00V</v>
      </c>
      <c r="E30" s="21" t="str">
        <v>الفخامة</v>
      </c>
      <c r="F30" s="21">
        <v>12</v>
      </c>
      <c r="G30" s="21">
        <v>30</v>
      </c>
      <c r="H30" s="21">
        <v>2</v>
      </c>
      <c r="I30" s="21">
        <v>43</v>
      </c>
      <c r="J30" s="21">
        <v>86</v>
      </c>
      <c r="K30" s="21">
        <v>99.066665999999998</v>
      </c>
      <c r="L30" s="21">
        <v>275</v>
      </c>
      <c r="M30" s="21">
        <v>89</v>
      </c>
      <c r="N30" s="21">
        <v>99.8</v>
      </c>
      <c r="O30" s="21" t="str">
        <v>2023-11-02 10:44:08</v>
      </c>
      <c r="P30" s="25" t="str">
        <v>lose</v>
      </c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x14ac:dyDescent="0.3">
      <c r="A31" s="21" t="str">
        <v>#V9J82LUC</v>
      </c>
      <c r="B31" s="21" t="str">
        <v>WarHurricanes</v>
      </c>
      <c r="C31" s="21">
        <v>16</v>
      </c>
      <c r="D31" s="21" t="str">
        <v>#2QQJY9GCC</v>
      </c>
      <c r="E31" s="21" t="str">
        <v>LAST WARRIOR</v>
      </c>
      <c r="F31" s="21">
        <v>14</v>
      </c>
      <c r="G31" s="21">
        <v>25</v>
      </c>
      <c r="H31" s="21">
        <v>2</v>
      </c>
      <c r="I31" s="21">
        <v>30</v>
      </c>
      <c r="J31" s="21">
        <v>74</v>
      </c>
      <c r="K31" s="21">
        <v>99.6</v>
      </c>
      <c r="L31" s="21">
        <v>327</v>
      </c>
      <c r="M31" s="21">
        <v>67</v>
      </c>
      <c r="N31" s="21">
        <v>93.12</v>
      </c>
      <c r="O31" s="21" t="str">
        <v>2023-10-30 18:43:57</v>
      </c>
      <c r="P31" s="25" t="str">
        <v>win</v>
      </c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x14ac:dyDescent="0.3">
      <c r="A32" s="21" t="str">
        <v>#V9J82LUC</v>
      </c>
      <c r="B32" s="21" t="str">
        <v>WarHurricanes</v>
      </c>
      <c r="C32" s="21">
        <v>16</v>
      </c>
      <c r="D32" s="21" t="str">
        <v>#2JRR8980</v>
      </c>
      <c r="E32" s="21" t="str">
        <v>GreaTaste</v>
      </c>
      <c r="F32" s="21">
        <v>20</v>
      </c>
      <c r="G32" s="21">
        <v>20</v>
      </c>
      <c r="H32" s="21">
        <v>2</v>
      </c>
      <c r="I32" s="21">
        <v>29</v>
      </c>
      <c r="J32" s="21">
        <v>60</v>
      </c>
      <c r="K32" s="21">
        <v>100</v>
      </c>
      <c r="L32" s="21">
        <v>274</v>
      </c>
      <c r="M32" s="21">
        <v>58</v>
      </c>
      <c r="N32" s="21">
        <v>97.3</v>
      </c>
      <c r="O32" s="21" t="str">
        <v>2023-10-28 10:20:35</v>
      </c>
      <c r="P32" s="25" t="str">
        <v>win</v>
      </c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x14ac:dyDescent="0.3">
      <c r="A33" s="21" t="str">
        <v>#V9J82LUC</v>
      </c>
      <c r="B33" s="21" t="str">
        <v>WarHurricanes</v>
      </c>
      <c r="C33" s="21">
        <v>16</v>
      </c>
      <c r="D33" s="21" t="str">
        <v>#22YQ9V8LU</v>
      </c>
      <c r="E33" s="21" t="str">
        <v>⭐️Los Dogs HN⭐️</v>
      </c>
      <c r="F33" s="21">
        <v>19</v>
      </c>
      <c r="G33" s="21">
        <v>20</v>
      </c>
      <c r="H33" s="21">
        <v>2</v>
      </c>
      <c r="I33" s="21">
        <v>24</v>
      </c>
      <c r="J33" s="21">
        <v>60</v>
      </c>
      <c r="K33" s="21">
        <v>100</v>
      </c>
      <c r="L33" s="21">
        <v>257</v>
      </c>
      <c r="M33" s="21">
        <v>57</v>
      </c>
      <c r="N33" s="21">
        <v>96.9</v>
      </c>
      <c r="O33" s="21" t="str">
        <v>2023-10-26 09:37:24</v>
      </c>
      <c r="P33" s="25" t="str">
        <v>win</v>
      </c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x14ac:dyDescent="0.3">
      <c r="A34" s="21" t="str">
        <v>#V9J82LUC</v>
      </c>
      <c r="B34" s="21" t="str">
        <v>WarHurricanes</v>
      </c>
      <c r="C34" s="21">
        <v>16</v>
      </c>
      <c r="D34" s="21" t="str">
        <v>#PQP80UUP</v>
      </c>
      <c r="E34" s="21" t="str">
        <v>polytype</v>
      </c>
      <c r="F34" s="21">
        <v>22</v>
      </c>
      <c r="G34" s="21">
        <v>15</v>
      </c>
      <c r="H34" s="21">
        <v>2</v>
      </c>
      <c r="I34" s="21">
        <v>20</v>
      </c>
      <c r="J34" s="21">
        <v>43</v>
      </c>
      <c r="K34" s="21">
        <v>99.066665999999998</v>
      </c>
      <c r="L34" s="21">
        <v>221</v>
      </c>
      <c r="M34" s="21">
        <v>34</v>
      </c>
      <c r="N34" s="21">
        <v>78.733329999999995</v>
      </c>
      <c r="O34" s="21" t="str">
        <v>2023-10-23 20:22:59</v>
      </c>
      <c r="P34" s="25" t="str">
        <v>win</v>
      </c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x14ac:dyDescent="0.3">
      <c r="A35" s="21" t="str">
        <v>#V9J82LUC</v>
      </c>
      <c r="B35" s="21" t="str">
        <v>WarHurricanes</v>
      </c>
      <c r="C35" s="21">
        <v>16</v>
      </c>
      <c r="D35" s="21" t="str">
        <v>#2L8Y0VQRY</v>
      </c>
      <c r="E35" s="21" t="str">
        <v>G.O.A.T Status</v>
      </c>
      <c r="F35" s="21">
        <v>11</v>
      </c>
      <c r="G35" s="21">
        <v>10</v>
      </c>
      <c r="H35" s="21">
        <v>2</v>
      </c>
      <c r="I35" s="21">
        <v>10</v>
      </c>
      <c r="J35" s="21">
        <v>30</v>
      </c>
      <c r="K35" s="21">
        <v>100</v>
      </c>
      <c r="L35" s="21">
        <v>186</v>
      </c>
      <c r="M35" s="21">
        <v>22</v>
      </c>
      <c r="N35" s="21">
        <v>83.2</v>
      </c>
      <c r="O35" s="21" t="str">
        <v>2023-10-21 19:29:14</v>
      </c>
      <c r="P35" s="25" t="str">
        <v>win</v>
      </c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x14ac:dyDescent="0.3">
      <c r="A36" s="21" t="str">
        <v>#V9J82LUC</v>
      </c>
      <c r="B36" s="21" t="str">
        <v>WarHurricanes</v>
      </c>
      <c r="C36" s="21">
        <v>16</v>
      </c>
      <c r="D36" s="21" t="str">
        <v>#22GGC22CV</v>
      </c>
      <c r="E36" s="21" t="str">
        <v>Nobody</v>
      </c>
      <c r="F36" s="21">
        <v>19</v>
      </c>
      <c r="G36" s="21">
        <v>10</v>
      </c>
      <c r="H36" s="21">
        <v>2</v>
      </c>
      <c r="I36" s="21">
        <v>13</v>
      </c>
      <c r="J36" s="21">
        <v>30</v>
      </c>
      <c r="K36" s="21">
        <v>100</v>
      </c>
      <c r="L36" s="21">
        <v>191</v>
      </c>
      <c r="M36" s="21">
        <v>26</v>
      </c>
      <c r="N36" s="21">
        <v>90.3</v>
      </c>
      <c r="O36" s="21" t="str">
        <v>2023-10-19 00:45:36</v>
      </c>
      <c r="P36" s="25" t="str">
        <v>win</v>
      </c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x14ac:dyDescent="0.3">
      <c r="A37" s="21" t="str">
        <v>#V9J82LUC</v>
      </c>
      <c r="B37" s="21" t="str">
        <v>WarHurricanes</v>
      </c>
      <c r="C37" s="21">
        <v>16</v>
      </c>
      <c r="D37" s="21" t="str">
        <v>#28PLJUGCL</v>
      </c>
      <c r="E37" s="21" t="str">
        <v>iNdia</v>
      </c>
      <c r="F37" s="21">
        <v>19</v>
      </c>
      <c r="G37" s="21">
        <v>10</v>
      </c>
      <c r="H37" s="21">
        <v>2</v>
      </c>
      <c r="I37" s="21">
        <v>13</v>
      </c>
      <c r="J37" s="21">
        <v>28</v>
      </c>
      <c r="K37" s="21">
        <v>99</v>
      </c>
      <c r="L37" s="21">
        <v>190</v>
      </c>
      <c r="M37" s="21">
        <v>28</v>
      </c>
      <c r="N37" s="21">
        <v>93</v>
      </c>
      <c r="O37" s="21" t="str">
        <v>2023-10-16 22:55:34</v>
      </c>
      <c r="P37" s="25" t="str">
        <v>win</v>
      </c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x14ac:dyDescent="0.3">
      <c r="A38" s="21" t="str">
        <v>#V9J82LUC</v>
      </c>
      <c r="B38" s="21" t="str">
        <v>WarHurricanes</v>
      </c>
      <c r="C38" s="21">
        <v>16</v>
      </c>
      <c r="D38" s="21" t="str">
        <v>#20YQ9CJ9Y</v>
      </c>
      <c r="E38" s="21" t="str">
        <v>tHe soldieR's</v>
      </c>
      <c r="F38" s="21">
        <v>15</v>
      </c>
      <c r="G38" s="21">
        <v>10</v>
      </c>
      <c r="H38" s="21">
        <v>2</v>
      </c>
      <c r="I38" s="21">
        <v>12</v>
      </c>
      <c r="J38" s="21">
        <v>29</v>
      </c>
      <c r="K38" s="21">
        <v>99.8</v>
      </c>
      <c r="L38" s="21">
        <v>186</v>
      </c>
      <c r="M38" s="21">
        <v>5</v>
      </c>
      <c r="N38" s="21">
        <v>17.100000000000001</v>
      </c>
      <c r="O38" s="21" t="str">
        <v>2023-10-14 16:02:03</v>
      </c>
      <c r="P38" s="25" t="str">
        <v>win</v>
      </c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x14ac:dyDescent="0.3">
      <c r="A39" s="21" t="str">
        <v>#V9J82LUC</v>
      </c>
      <c r="B39" s="21" t="str">
        <v>WarHurricanes</v>
      </c>
      <c r="C39" s="21">
        <v>16</v>
      </c>
      <c r="D39" s="21" t="str">
        <v>#2P9Y92G9C</v>
      </c>
      <c r="E39" s="21" t="str">
        <v>Big Boss</v>
      </c>
      <c r="F39" s="21">
        <v>15</v>
      </c>
      <c r="G39" s="21">
        <v>10</v>
      </c>
      <c r="H39" s="21">
        <v>2</v>
      </c>
      <c r="I39" s="21">
        <v>4</v>
      </c>
      <c r="J39" s="21">
        <v>9</v>
      </c>
      <c r="K39" s="21">
        <v>34.299999999999997</v>
      </c>
      <c r="L39" s="21">
        <v>29</v>
      </c>
      <c r="M39" s="21">
        <v>30</v>
      </c>
      <c r="N39" s="21">
        <v>100</v>
      </c>
      <c r="O39" s="21" t="str">
        <v>2023-10-11 19:46:54</v>
      </c>
      <c r="P39" s="25" t="str">
        <v>lose</v>
      </c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x14ac:dyDescent="0.3">
      <c r="A40" s="21" t="str">
        <v>#V9J82LUC</v>
      </c>
      <c r="B40" s="21" t="str">
        <v>WarHurricanes</v>
      </c>
      <c r="C40" s="21">
        <v>16</v>
      </c>
      <c r="D40" s="21" t="str">
        <v>#VYP89QQ</v>
      </c>
      <c r="E40" s="21" t="str">
        <v>Venezuela</v>
      </c>
      <c r="F40" s="21">
        <v>22</v>
      </c>
      <c r="G40" s="21">
        <v>10</v>
      </c>
      <c r="H40" s="21">
        <v>2</v>
      </c>
      <c r="I40" s="21">
        <v>10</v>
      </c>
      <c r="J40" s="21">
        <v>22</v>
      </c>
      <c r="K40" s="21">
        <v>76.400000000000006</v>
      </c>
      <c r="L40" s="21">
        <v>103</v>
      </c>
      <c r="M40" s="21">
        <v>28</v>
      </c>
      <c r="N40" s="21">
        <v>96.4</v>
      </c>
      <c r="O40" s="21" t="str">
        <v>2023-10-09 09:24:57</v>
      </c>
      <c r="P40" s="25" t="str">
        <v>lose</v>
      </c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x14ac:dyDescent="0.3">
      <c r="A41" s="21" t="str">
        <v>#V9J82LUC</v>
      </c>
      <c r="B41" s="21" t="str">
        <v>WarHurricanes</v>
      </c>
      <c r="C41" s="21">
        <v>16</v>
      </c>
      <c r="D41" s="21" t="str">
        <v>#PR9LPJYC</v>
      </c>
      <c r="E41" s="21" t="str">
        <v>[ Kids @ War ]</v>
      </c>
      <c r="F41" s="21">
        <v>22</v>
      </c>
      <c r="G41" s="21">
        <v>15</v>
      </c>
      <c r="H41" s="21">
        <v>2</v>
      </c>
      <c r="I41" s="21">
        <v>6</v>
      </c>
      <c r="J41" s="21">
        <v>13</v>
      </c>
      <c r="K41" s="21">
        <v>29.4</v>
      </c>
      <c r="L41" s="21">
        <v>53</v>
      </c>
      <c r="M41" s="21">
        <v>35</v>
      </c>
      <c r="N41" s="21">
        <v>87.866669999999999</v>
      </c>
      <c r="O41" s="21" t="str">
        <v>2023-10-06 12:29:36</v>
      </c>
      <c r="P41" s="25" t="str">
        <v>lose</v>
      </c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x14ac:dyDescent="0.3">
      <c r="A42" s="21" t="str">
        <v>#V9J82LUC</v>
      </c>
      <c r="B42" s="21" t="str">
        <v>WarHurricanes</v>
      </c>
      <c r="C42" s="21">
        <v>16</v>
      </c>
      <c r="D42" s="21" t="str">
        <v>#8GP2YCQU</v>
      </c>
      <c r="E42" s="21" t="str">
        <v>römer</v>
      </c>
      <c r="F42" s="21">
        <v>15</v>
      </c>
      <c r="G42" s="21">
        <v>10</v>
      </c>
      <c r="H42" s="21">
        <v>2</v>
      </c>
      <c r="I42" s="21">
        <v>11</v>
      </c>
      <c r="J42" s="21">
        <v>28</v>
      </c>
      <c r="K42" s="21">
        <v>93.7</v>
      </c>
      <c r="L42" s="21">
        <v>187</v>
      </c>
      <c r="M42" s="21">
        <v>15</v>
      </c>
      <c r="N42" s="21">
        <v>61.4</v>
      </c>
      <c r="O42" s="21" t="str">
        <v>2023-10-02 00:16:38</v>
      </c>
      <c r="P42" s="25" t="str">
        <v>win</v>
      </c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x14ac:dyDescent="0.3">
      <c r="A43" s="21" t="str">
        <v>#V9J82LUC</v>
      </c>
      <c r="B43" s="21" t="str">
        <v>WarHurricanes</v>
      </c>
      <c r="C43" s="21">
        <v>16</v>
      </c>
      <c r="D43" s="21" t="str">
        <v>#JGRLV99Q</v>
      </c>
      <c r="E43" s="21" t="str">
        <v>DON CLAN 2017</v>
      </c>
      <c r="F43" s="21">
        <v>15</v>
      </c>
      <c r="G43" s="21">
        <v>10</v>
      </c>
      <c r="H43" s="21">
        <v>2</v>
      </c>
      <c r="I43" s="21">
        <v>10</v>
      </c>
      <c r="J43" s="21">
        <v>29</v>
      </c>
      <c r="K43" s="21">
        <v>99.5</v>
      </c>
      <c r="L43" s="21">
        <v>190</v>
      </c>
      <c r="M43" s="21">
        <v>14</v>
      </c>
      <c r="N43" s="21">
        <v>50.6</v>
      </c>
      <c r="O43" s="21" t="str">
        <v>2023-09-30 01:10:57</v>
      </c>
      <c r="P43" s="25" t="str">
        <v>win</v>
      </c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x14ac:dyDescent="0.3">
      <c r="A44" s="21" t="str">
        <v>#V9J82LUC</v>
      </c>
      <c r="B44" s="21" t="str">
        <v>WarHurricanes</v>
      </c>
      <c r="C44" s="21">
        <v>16</v>
      </c>
      <c r="D44" s="21" t="str">
        <v>#2YJQL2JGG</v>
      </c>
      <c r="E44" s="21" t="str">
        <v>RL ARENA</v>
      </c>
      <c r="F44" s="21">
        <v>10</v>
      </c>
      <c r="G44" s="21">
        <v>10</v>
      </c>
      <c r="H44" s="21">
        <v>2</v>
      </c>
      <c r="I44" s="21">
        <v>12</v>
      </c>
      <c r="J44" s="21">
        <v>26</v>
      </c>
      <c r="K44" s="21">
        <v>92.8</v>
      </c>
      <c r="L44" s="21">
        <v>175</v>
      </c>
      <c r="M44" s="21">
        <v>25</v>
      </c>
      <c r="N44" s="21">
        <v>89.8</v>
      </c>
      <c r="O44" s="21" t="str">
        <v>2023-09-27 22:01:46</v>
      </c>
      <c r="P44" s="25" t="str">
        <v>win</v>
      </c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x14ac:dyDescent="0.3">
      <c r="A45" s="21" t="str">
        <v>#V9J82LUC</v>
      </c>
      <c r="B45" s="21" t="str">
        <v>WarHurricanes</v>
      </c>
      <c r="C45" s="21">
        <v>16</v>
      </c>
      <c r="D45" s="21" t="str">
        <v>#JPR0J9UL</v>
      </c>
      <c r="E45" s="21" t="str">
        <v>R.T.A-2.4.5</v>
      </c>
      <c r="F45" s="21">
        <v>19</v>
      </c>
      <c r="G45" s="21">
        <v>10</v>
      </c>
      <c r="H45" s="21">
        <v>2</v>
      </c>
      <c r="I45" s="21">
        <v>5</v>
      </c>
      <c r="J45" s="21">
        <v>13</v>
      </c>
      <c r="K45" s="21">
        <v>46.8</v>
      </c>
      <c r="L45" s="21">
        <v>56</v>
      </c>
      <c r="M45" s="21">
        <v>26</v>
      </c>
      <c r="N45" s="21">
        <v>92.3</v>
      </c>
      <c r="O45" s="21" t="str">
        <v>2023-09-25 09:57:53</v>
      </c>
      <c r="P45" s="25" t="str">
        <v>lose</v>
      </c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x14ac:dyDescent="0.3">
      <c r="A46" s="21" t="str">
        <v>#V9J82LUC</v>
      </c>
      <c r="B46" s="21" t="str">
        <v>WarHurricanes</v>
      </c>
      <c r="C46" s="21">
        <v>16</v>
      </c>
      <c r="D46" s="21" t="str">
        <v>#9QPU928</v>
      </c>
      <c r="E46" s="21" t="str">
        <v>Leviathan_Tetra</v>
      </c>
      <c r="F46" s="21">
        <v>20</v>
      </c>
      <c r="G46" s="21">
        <v>10</v>
      </c>
      <c r="H46" s="21">
        <v>2</v>
      </c>
      <c r="I46" s="21">
        <v>16</v>
      </c>
      <c r="J46" s="21">
        <v>28</v>
      </c>
      <c r="K46" s="21">
        <v>94.5</v>
      </c>
      <c r="L46" s="21">
        <v>129</v>
      </c>
      <c r="M46" s="21">
        <v>29</v>
      </c>
      <c r="N46" s="21">
        <v>98.8</v>
      </c>
      <c r="O46" s="21" t="str">
        <v>2023-09-23 10:15:47</v>
      </c>
      <c r="P46" s="25" t="str">
        <v>lose</v>
      </c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x14ac:dyDescent="0.3">
      <c r="A47" s="21" t="str">
        <v>#V9J82LUC</v>
      </c>
      <c r="B47" s="21" t="str">
        <v>WarHurricanes</v>
      </c>
      <c r="C47" s="21">
        <v>16</v>
      </c>
      <c r="D47" s="21" t="str">
        <v>#P2V0P0RY</v>
      </c>
      <c r="E47" s="21" t="str">
        <v>veteranos01.</v>
      </c>
      <c r="F47" s="21">
        <v>19</v>
      </c>
      <c r="G47" s="21">
        <v>10</v>
      </c>
      <c r="H47" s="21">
        <v>2</v>
      </c>
      <c r="I47" s="21">
        <v>12</v>
      </c>
      <c r="J47" s="21">
        <v>29</v>
      </c>
      <c r="K47" s="21">
        <v>99.4</v>
      </c>
      <c r="L47" s="21">
        <v>190</v>
      </c>
      <c r="M47" s="21">
        <v>22</v>
      </c>
      <c r="N47" s="21">
        <v>74</v>
      </c>
      <c r="O47" s="21" t="str">
        <v>2023-09-17 00:11:50</v>
      </c>
      <c r="P47" s="25" t="str">
        <v>win</v>
      </c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x14ac:dyDescent="0.3">
      <c r="A48" s="21" t="str">
        <v>#V9J82LUC</v>
      </c>
      <c r="B48" s="21" t="str">
        <v>WarHurricanes</v>
      </c>
      <c r="C48" s="21">
        <v>16</v>
      </c>
      <c r="D48" s="21" t="str">
        <v>#2LQRLCP8Q</v>
      </c>
      <c r="E48" s="21" t="str">
        <v>Falcons Clan™.</v>
      </c>
      <c r="F48" s="21">
        <v>14</v>
      </c>
      <c r="G48" s="21">
        <v>10</v>
      </c>
      <c r="H48" s="21">
        <v>2</v>
      </c>
      <c r="I48" s="21">
        <v>11</v>
      </c>
      <c r="J48" s="21">
        <v>27</v>
      </c>
      <c r="K48" s="21">
        <v>90</v>
      </c>
      <c r="L48" s="21">
        <v>174</v>
      </c>
      <c r="M48" s="21">
        <v>22</v>
      </c>
      <c r="N48" s="21">
        <v>80.400000000000006</v>
      </c>
      <c r="O48" s="21" t="str">
        <v>2023-09-15 00:22:30</v>
      </c>
      <c r="P48" s="25" t="str">
        <v>win</v>
      </c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x14ac:dyDescent="0.3">
      <c r="A49" s="21" t="str">
        <v>#V9J82LUC</v>
      </c>
      <c r="B49" s="21" t="str">
        <v>WarHurricanes</v>
      </c>
      <c r="C49" s="21">
        <v>16</v>
      </c>
      <c r="D49" s="21" t="str">
        <v>#UG92QVQP</v>
      </c>
      <c r="E49" s="21" t="str">
        <v>ایران.کلش</v>
      </c>
      <c r="F49" s="21">
        <v>15</v>
      </c>
      <c r="G49" s="21">
        <v>10</v>
      </c>
      <c r="H49" s="21">
        <v>2</v>
      </c>
      <c r="I49" s="21">
        <v>10</v>
      </c>
      <c r="J49" s="21">
        <v>27</v>
      </c>
      <c r="K49" s="21">
        <v>94.2</v>
      </c>
      <c r="L49" s="21">
        <v>186</v>
      </c>
      <c r="M49" s="21">
        <v>12</v>
      </c>
      <c r="N49" s="21">
        <v>57.8</v>
      </c>
      <c r="O49" s="21" t="str">
        <v>2023-09-12 23:42:16</v>
      </c>
      <c r="P49" s="25" t="str">
        <v>win</v>
      </c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x14ac:dyDescent="0.3">
      <c r="A50" s="21" t="str">
        <v>#V9J82LUC</v>
      </c>
      <c r="B50" s="21" t="str">
        <v>WarHurricanes</v>
      </c>
      <c r="C50" s="21">
        <v>16</v>
      </c>
      <c r="D50" s="21" t="str">
        <v>#JVYVLPPL</v>
      </c>
      <c r="E50" s="21" t="str">
        <v>CRaZy MaTRix</v>
      </c>
      <c r="F50" s="21">
        <v>17</v>
      </c>
      <c r="G50" s="21">
        <v>25</v>
      </c>
      <c r="H50" s="21">
        <v>2</v>
      </c>
      <c r="I50" s="21">
        <v>9</v>
      </c>
      <c r="J50" s="21">
        <v>20</v>
      </c>
      <c r="K50" s="21">
        <v>29.84</v>
      </c>
      <c r="L50" s="21">
        <v>51</v>
      </c>
      <c r="M50" s="21">
        <v>73</v>
      </c>
      <c r="N50" s="21">
        <v>98.92</v>
      </c>
      <c r="O50" s="21" t="str">
        <v>2023-07-30 15:03:49</v>
      </c>
      <c r="P50" s="25" t="str">
        <v>lose</v>
      </c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x14ac:dyDescent="0.3">
      <c r="A51" s="21" t="str">
        <v>#V9J82LUC</v>
      </c>
      <c r="B51" s="21" t="str">
        <v>WarHurricanes</v>
      </c>
      <c r="C51" s="21">
        <v>16</v>
      </c>
      <c r="D51" s="21" t="str">
        <v>#GR2UPC2U</v>
      </c>
      <c r="E51" s="21" t="str">
        <v>Ae một nhà</v>
      </c>
      <c r="F51" s="21">
        <v>15</v>
      </c>
      <c r="G51" s="21">
        <v>20</v>
      </c>
      <c r="H51" s="21">
        <v>2</v>
      </c>
      <c r="I51" s="21">
        <v>15</v>
      </c>
      <c r="J51" s="21">
        <v>38</v>
      </c>
      <c r="K51" s="21">
        <v>65.95</v>
      </c>
      <c r="L51" s="21">
        <v>163</v>
      </c>
      <c r="M51" s="21">
        <v>58</v>
      </c>
      <c r="N51" s="21">
        <v>98.8</v>
      </c>
      <c r="O51" s="21" t="str">
        <v>2023-07-26 12:30:12</v>
      </c>
      <c r="P51" s="25" t="str">
        <v>lose</v>
      </c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x14ac:dyDescent="0.3">
      <c r="A52" s="21" t="str">
        <v>#V9J82LUC</v>
      </c>
      <c r="B52" s="21" t="str">
        <v>WarHurricanes</v>
      </c>
      <c r="C52" s="21">
        <v>15</v>
      </c>
      <c r="D52" s="21" t="str">
        <v>#V82R9UY9</v>
      </c>
      <c r="E52" s="21" t="str">
        <v>R A N G E</v>
      </c>
      <c r="F52" s="21">
        <v>6</v>
      </c>
      <c r="G52" s="21">
        <v>5</v>
      </c>
      <c r="H52" s="21">
        <v>2</v>
      </c>
      <c r="I52" s="21">
        <v>5</v>
      </c>
      <c r="J52" s="21">
        <v>13</v>
      </c>
      <c r="K52" s="21">
        <v>90.6</v>
      </c>
      <c r="L52" s="21">
        <v>0</v>
      </c>
      <c r="M52" s="21">
        <v>1</v>
      </c>
      <c r="N52" s="21">
        <v>16</v>
      </c>
      <c r="O52" s="21" t="str">
        <v>2022-07-30 21:10:26</v>
      </c>
      <c r="P52" s="25" t="str">
        <v>win</v>
      </c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x14ac:dyDescent="0.3">
      <c r="A53" s="21" t="str">
        <v>#V9J82LUC</v>
      </c>
      <c r="B53" s="21" t="str">
        <v>WarHurricanes</v>
      </c>
      <c r="C53" s="21">
        <v>15</v>
      </c>
      <c r="D53" s="21" t="str">
        <v>#V82R9UY9</v>
      </c>
      <c r="E53" s="21" t="str">
        <v>R A N G E</v>
      </c>
      <c r="F53" s="21">
        <v>6</v>
      </c>
      <c r="G53" s="21">
        <v>5</v>
      </c>
      <c r="H53" s="21">
        <v>2</v>
      </c>
      <c r="I53" s="21">
        <v>2</v>
      </c>
      <c r="J53" s="21">
        <v>5</v>
      </c>
      <c r="K53" s="21">
        <v>38.4</v>
      </c>
      <c r="L53" s="21">
        <v>0</v>
      </c>
      <c r="M53" s="21">
        <v>6</v>
      </c>
      <c r="N53" s="21">
        <v>55.4</v>
      </c>
      <c r="O53" s="21" t="str">
        <v>2022-07-30 20:45:42</v>
      </c>
      <c r="P53" s="25" t="str">
        <v>lose</v>
      </c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x14ac:dyDescent="0.3">
      <c r="A54" s="21" t="str">
        <v>#V9J82LUC</v>
      </c>
      <c r="B54" s="21" t="str">
        <v>WarHurricanes</v>
      </c>
      <c r="C54" s="21">
        <v>13</v>
      </c>
      <c r="D54" s="21" t="str">
        <v>#22R29JRPQ</v>
      </c>
      <c r="E54" s="21" t="str">
        <v>WORLD WAR</v>
      </c>
      <c r="F54" s="21">
        <v>12</v>
      </c>
      <c r="G54" s="21">
        <v>30</v>
      </c>
      <c r="H54" s="21">
        <v>2</v>
      </c>
      <c r="I54" s="21">
        <v>47</v>
      </c>
      <c r="J54" s="21">
        <v>76</v>
      </c>
      <c r="K54" s="21">
        <v>90.3</v>
      </c>
      <c r="L54" s="21">
        <v>343</v>
      </c>
      <c r="M54" s="21">
        <v>70</v>
      </c>
      <c r="N54" s="21">
        <v>84.533330000000007</v>
      </c>
      <c r="O54" s="21" t="str">
        <v>2021-08-01 21:46:42</v>
      </c>
      <c r="P54" s="25" t="str">
        <v>win</v>
      </c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x14ac:dyDescent="0.3">
      <c r="A55" s="21" t="str">
        <v>#V9J82LUC</v>
      </c>
      <c r="B55" s="21" t="str">
        <v>WarHurricanes</v>
      </c>
      <c r="C55" s="21">
        <v>13</v>
      </c>
      <c r="D55" s="21" t="str">
        <v>#2LY09J8L</v>
      </c>
      <c r="E55" s="21" t="str">
        <v>kaRbi War LorD</v>
      </c>
      <c r="F55" s="21">
        <v>20</v>
      </c>
      <c r="G55" s="21">
        <v>30</v>
      </c>
      <c r="H55" s="21">
        <v>2</v>
      </c>
      <c r="I55" s="21">
        <v>47</v>
      </c>
      <c r="J55" s="21">
        <v>84</v>
      </c>
      <c r="K55" s="21">
        <v>94.833336000000003</v>
      </c>
      <c r="L55" s="21">
        <v>351</v>
      </c>
      <c r="M55" s="21">
        <v>18</v>
      </c>
      <c r="N55" s="21">
        <v>24.333334000000001</v>
      </c>
      <c r="O55" s="21" t="str">
        <v>2021-07-30 21:43:50</v>
      </c>
      <c r="P55" s="25" t="str">
        <v>win</v>
      </c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x14ac:dyDescent="0.3">
      <c r="A56" s="21" t="str">
        <v>#V9J82LUC</v>
      </c>
      <c r="B56" s="21" t="str">
        <v>WarHurricanes</v>
      </c>
      <c r="C56" s="21">
        <v>13</v>
      </c>
      <c r="D56" s="21" t="str">
        <v>#2YJ2UVVYU</v>
      </c>
      <c r="E56" s="21" t="str">
        <v>Medan tempur</v>
      </c>
      <c r="F56" s="21">
        <v>5</v>
      </c>
      <c r="G56" s="21">
        <v>30</v>
      </c>
      <c r="H56" s="21">
        <v>2</v>
      </c>
      <c r="I56" s="21">
        <v>47</v>
      </c>
      <c r="J56" s="21">
        <v>85</v>
      </c>
      <c r="K56" s="21">
        <v>96.866669999999999</v>
      </c>
      <c r="L56" s="21">
        <v>343</v>
      </c>
      <c r="M56" s="21">
        <v>52</v>
      </c>
      <c r="N56" s="21">
        <v>67.7</v>
      </c>
      <c r="O56" s="21" t="str">
        <v>2021-07-28 21:06:00</v>
      </c>
      <c r="P56" s="25" t="str">
        <v>win</v>
      </c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x14ac:dyDescent="0.3">
      <c r="A57" s="21" t="str">
        <v>#V9J82LUC</v>
      </c>
      <c r="B57" s="21" t="str">
        <v>WarHurricanes</v>
      </c>
      <c r="C57" s="21">
        <v>13</v>
      </c>
      <c r="D57" s="21" t="str">
        <v>#UQ8ULRJP</v>
      </c>
      <c r="E57" s="21" t="str">
        <v>√红【尘莫】扰『唯缘』双少¹³</v>
      </c>
      <c r="F57" s="21">
        <v>13</v>
      </c>
      <c r="G57" s="21">
        <v>30</v>
      </c>
      <c r="H57" s="21">
        <v>2</v>
      </c>
      <c r="I57" s="21">
        <v>43</v>
      </c>
      <c r="J57" s="21">
        <v>82</v>
      </c>
      <c r="K57" s="21">
        <v>91.266670000000005</v>
      </c>
      <c r="L57" s="21">
        <v>329</v>
      </c>
      <c r="M57" s="21">
        <v>49</v>
      </c>
      <c r="N57" s="21">
        <v>71.733329999999995</v>
      </c>
      <c r="O57" s="21" t="str">
        <v>2021-07-26 16:35:32</v>
      </c>
      <c r="P57" s="25" t="str">
        <v>win</v>
      </c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x14ac:dyDescent="0.3">
      <c r="A58" s="21" t="str">
        <v>#V9J82LUC</v>
      </c>
      <c r="B58" s="21" t="str">
        <v>WarHurricanes</v>
      </c>
      <c r="C58" s="21">
        <v>13</v>
      </c>
      <c r="D58" s="21" t="str">
        <v>#QCP9RJ9Y</v>
      </c>
      <c r="E58" s="21" t="str">
        <v>THERI BABY</v>
      </c>
      <c r="F58" s="21">
        <v>15</v>
      </c>
      <c r="G58" s="21">
        <v>30</v>
      </c>
      <c r="H58" s="21">
        <v>2</v>
      </c>
      <c r="I58" s="21">
        <v>50</v>
      </c>
      <c r="J58" s="21">
        <v>78</v>
      </c>
      <c r="K58" s="21">
        <v>91.233329999999995</v>
      </c>
      <c r="L58" s="21">
        <v>346</v>
      </c>
      <c r="M58" s="21">
        <v>56</v>
      </c>
      <c r="N58" s="21">
        <v>73.333336000000003</v>
      </c>
      <c r="O58" s="21" t="str">
        <v>2021-07-23 22:05:28</v>
      </c>
      <c r="P58" s="25" t="str">
        <v>win</v>
      </c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x14ac:dyDescent="0.3">
      <c r="A59" s="21" t="str">
        <v>#V9J82LUC</v>
      </c>
      <c r="B59" s="21" t="str">
        <v>WarHurricanes</v>
      </c>
      <c r="C59" s="21">
        <v>13</v>
      </c>
      <c r="D59" s="21" t="str">
        <v>#2YY29R22P</v>
      </c>
      <c r="E59" s="21" t="str">
        <v>Friends ForEver</v>
      </c>
      <c r="F59" s="21">
        <v>13</v>
      </c>
      <c r="G59" s="21">
        <v>50</v>
      </c>
      <c r="H59" s="21">
        <v>2</v>
      </c>
      <c r="I59" s="21">
        <v>49</v>
      </c>
      <c r="J59" s="21">
        <v>95</v>
      </c>
      <c r="K59" s="21">
        <v>70.099999999999994</v>
      </c>
      <c r="L59" s="21">
        <v>391</v>
      </c>
      <c r="M59" s="21">
        <v>122</v>
      </c>
      <c r="N59" s="21">
        <v>84.58</v>
      </c>
      <c r="O59" s="21" t="str">
        <v>2021-07-21 22:14:16</v>
      </c>
      <c r="P59" s="25" t="str">
        <v>lose</v>
      </c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x14ac:dyDescent="0.3">
      <c r="A60" s="21" t="str">
        <v>#V9J82LUC</v>
      </c>
      <c r="B60" s="21" t="str">
        <v>WarHurricanes</v>
      </c>
      <c r="C60" s="21">
        <v>13</v>
      </c>
      <c r="D60" s="21" t="str">
        <v>#YJ8GJJPJ</v>
      </c>
      <c r="E60" s="21" t="str">
        <v>INDIAN CLASHERS</v>
      </c>
      <c r="F60" s="21">
        <v>16</v>
      </c>
      <c r="G60" s="21">
        <v>40</v>
      </c>
      <c r="H60" s="21">
        <v>2</v>
      </c>
      <c r="I60" s="21">
        <v>54</v>
      </c>
      <c r="J60" s="21">
        <v>107</v>
      </c>
      <c r="K60" s="21">
        <v>92.474999999999994</v>
      </c>
      <c r="L60" s="21">
        <v>433</v>
      </c>
      <c r="M60" s="21">
        <v>98</v>
      </c>
      <c r="N60" s="21">
        <v>86.924999999999997</v>
      </c>
      <c r="O60" s="21" t="str">
        <v>2021-07-19 21:45:03</v>
      </c>
      <c r="P60" s="25" t="str">
        <v>win</v>
      </c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x14ac:dyDescent="0.3">
      <c r="A61" s="21" t="str">
        <v>#V9J82LUC</v>
      </c>
      <c r="B61" s="21" t="str">
        <v>WarHurricanes</v>
      </c>
      <c r="C61" s="21">
        <v>13</v>
      </c>
      <c r="D61" s="21" t="str">
        <v>#Y0YJRP8V</v>
      </c>
      <c r="E61" s="21" t="str">
        <v>The Rejects</v>
      </c>
      <c r="F61" s="21">
        <v>15</v>
      </c>
      <c r="G61" s="21">
        <v>15</v>
      </c>
      <c r="H61" s="21">
        <v>2</v>
      </c>
      <c r="I61" s="21">
        <v>21</v>
      </c>
      <c r="J61" s="21">
        <v>42</v>
      </c>
      <c r="K61" s="21">
        <v>94.533330000000007</v>
      </c>
      <c r="L61" s="21">
        <v>205</v>
      </c>
      <c r="M61" s="21">
        <v>29</v>
      </c>
      <c r="N61" s="21">
        <v>76</v>
      </c>
      <c r="O61" s="21" t="str">
        <v>2021-07-17 19:01:08</v>
      </c>
      <c r="P61" s="25" t="str">
        <v>win</v>
      </c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x14ac:dyDescent="0.3">
      <c r="A62" s="21" t="str">
        <v>#V9J82LUC</v>
      </c>
      <c r="B62" s="21" t="str">
        <v>WarHurricanes</v>
      </c>
      <c r="C62" s="21">
        <v>13</v>
      </c>
      <c r="D62" s="21" t="str">
        <v>#2YG2C2RJ2</v>
      </c>
      <c r="E62" s="21" t="str">
        <v>NEWBIE</v>
      </c>
      <c r="F62" s="21">
        <v>7</v>
      </c>
      <c r="G62" s="21">
        <v>15</v>
      </c>
      <c r="H62" s="21">
        <v>2</v>
      </c>
      <c r="I62" s="21">
        <v>25</v>
      </c>
      <c r="J62" s="21">
        <v>42</v>
      </c>
      <c r="K62" s="21">
        <v>96</v>
      </c>
      <c r="L62" s="21">
        <v>152</v>
      </c>
      <c r="M62" s="21">
        <v>44</v>
      </c>
      <c r="N62" s="21">
        <v>99.4</v>
      </c>
      <c r="O62" s="21" t="str">
        <v>2021-06-11 20:47:26</v>
      </c>
      <c r="P62" s="25" t="str">
        <v>lose</v>
      </c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x14ac:dyDescent="0.3">
      <c r="A63" s="21" t="str">
        <v>#V9J82LUC</v>
      </c>
      <c r="B63" s="21" t="str">
        <v>WarHurricanes</v>
      </c>
      <c r="C63" s="21">
        <v>12</v>
      </c>
      <c r="D63" s="21" t="str">
        <v>#VQY02LY9</v>
      </c>
      <c r="E63" s="21" t="str">
        <v>REQN GTFO TR</v>
      </c>
      <c r="F63" s="21">
        <v>14</v>
      </c>
      <c r="G63" s="21">
        <v>30</v>
      </c>
      <c r="H63" s="21">
        <v>2</v>
      </c>
      <c r="I63" s="21">
        <v>52</v>
      </c>
      <c r="J63" s="21">
        <v>83</v>
      </c>
      <c r="K63" s="21">
        <v>95.866669999999999</v>
      </c>
      <c r="L63" s="21">
        <v>339</v>
      </c>
      <c r="M63" s="21">
        <v>65</v>
      </c>
      <c r="N63" s="21">
        <v>80.333336000000003</v>
      </c>
      <c r="O63" s="21" t="str">
        <v>2021-05-31 15:55:18</v>
      </c>
      <c r="P63" s="25" t="str">
        <v>win</v>
      </c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x14ac:dyDescent="0.3">
      <c r="A64" s="21" t="str">
        <v>#V9J82LUC</v>
      </c>
      <c r="B64" s="21" t="str">
        <v>WarHurricanes</v>
      </c>
      <c r="C64" s="21">
        <v>12</v>
      </c>
      <c r="D64" s="21" t="str">
        <v>#Y2QCQC0V</v>
      </c>
      <c r="E64" s="21" t="str">
        <v>The Indian Army</v>
      </c>
      <c r="F64" s="21">
        <v>12</v>
      </c>
      <c r="G64" s="21">
        <v>40</v>
      </c>
      <c r="H64" s="21">
        <v>2</v>
      </c>
      <c r="I64" s="21">
        <v>68</v>
      </c>
      <c r="J64" s="21">
        <v>105</v>
      </c>
      <c r="K64" s="21">
        <v>92.1</v>
      </c>
      <c r="L64" s="21">
        <v>427</v>
      </c>
      <c r="M64" s="21">
        <v>94</v>
      </c>
      <c r="N64" s="21">
        <v>80.125</v>
      </c>
      <c r="O64" s="21" t="str">
        <v>2021-05-28 13:56:12</v>
      </c>
      <c r="P64" s="25" t="str">
        <v>win</v>
      </c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x14ac:dyDescent="0.3">
      <c r="A65" s="21" t="str">
        <v>#V9J82LUC</v>
      </c>
      <c r="B65" s="21" t="str">
        <v>WarHurricanes</v>
      </c>
      <c r="C65" s="21">
        <v>12</v>
      </c>
      <c r="D65" s="21" t="str">
        <v>#22RCJCRJ0</v>
      </c>
      <c r="E65" s="21" t="str">
        <v>地平线（战龙）</v>
      </c>
      <c r="F65" s="21">
        <v>12</v>
      </c>
      <c r="G65" s="21">
        <v>30</v>
      </c>
      <c r="H65" s="21">
        <v>2</v>
      </c>
      <c r="I65" s="21">
        <v>47</v>
      </c>
      <c r="J65" s="21">
        <v>73</v>
      </c>
      <c r="K65" s="21">
        <v>84.3</v>
      </c>
      <c r="L65" s="21">
        <v>346</v>
      </c>
      <c r="M65" s="21">
        <v>68</v>
      </c>
      <c r="N65" s="21">
        <v>82.466669999999993</v>
      </c>
      <c r="O65" s="21" t="str">
        <v>2021-05-26 12:33:40</v>
      </c>
      <c r="P65" s="25" t="str">
        <v>win</v>
      </c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x14ac:dyDescent="0.3">
      <c r="A66" s="21" t="str">
        <v>#V9J82LUC</v>
      </c>
      <c r="B66" s="21" t="str">
        <v>WarHurricanes</v>
      </c>
      <c r="C66" s="21">
        <v>12</v>
      </c>
      <c r="D66" s="21" t="str">
        <v>#RYVVR28P</v>
      </c>
      <c r="E66" s="21" t="str">
        <v>Coc champs</v>
      </c>
      <c r="F66" s="21">
        <v>13</v>
      </c>
      <c r="G66" s="21">
        <v>30</v>
      </c>
      <c r="H66" s="21">
        <v>2</v>
      </c>
      <c r="I66" s="21">
        <v>44</v>
      </c>
      <c r="J66" s="21">
        <v>80</v>
      </c>
      <c r="K66" s="21">
        <v>91.966669999999993</v>
      </c>
      <c r="L66" s="21">
        <v>328</v>
      </c>
      <c r="M66" s="21">
        <v>50</v>
      </c>
      <c r="N66" s="21">
        <v>64.266670000000005</v>
      </c>
      <c r="O66" s="21" t="str">
        <v>2021-05-24 12:23:27</v>
      </c>
      <c r="P66" s="25" t="str">
        <v>win</v>
      </c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x14ac:dyDescent="0.3">
      <c r="A67" s="21" t="str">
        <v>#V9J82LUC</v>
      </c>
      <c r="B67" s="21" t="str">
        <v>WarHurricanes</v>
      </c>
      <c r="C67" s="21">
        <v>12</v>
      </c>
      <c r="D67" s="21" t="str">
        <v>#C2LRCCQL</v>
      </c>
      <c r="E67" s="21" t="str">
        <v>INDIAN ARMY ***</v>
      </c>
      <c r="F67" s="21">
        <v>11</v>
      </c>
      <c r="G67" s="21">
        <v>30</v>
      </c>
      <c r="H67" s="21">
        <v>2</v>
      </c>
      <c r="I67" s="21">
        <v>35</v>
      </c>
      <c r="J67" s="21">
        <v>69</v>
      </c>
      <c r="K67" s="21">
        <v>84.133330000000001</v>
      </c>
      <c r="L67" s="21">
        <v>338</v>
      </c>
      <c r="M67" s="21">
        <v>52</v>
      </c>
      <c r="N67" s="21">
        <v>69.400000000000006</v>
      </c>
      <c r="O67" s="21" t="str">
        <v>2021-05-22 11:42:05</v>
      </c>
      <c r="P67" s="25" t="str">
        <v>win</v>
      </c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x14ac:dyDescent="0.3">
      <c r="A68" s="21" t="str">
        <v>#V9J82LUC</v>
      </c>
      <c r="B68" s="21" t="str">
        <v>WarHurricanes</v>
      </c>
      <c r="C68" s="21">
        <v>12</v>
      </c>
      <c r="D68" s="21" t="str">
        <v>#2Y2VJVRPU</v>
      </c>
      <c r="E68" s="21" t="str">
        <v>Dark Room</v>
      </c>
      <c r="F68" s="21">
        <v>10</v>
      </c>
      <c r="G68" s="21">
        <v>40</v>
      </c>
      <c r="H68" s="21">
        <v>2</v>
      </c>
      <c r="I68" s="21">
        <v>62</v>
      </c>
      <c r="J68" s="21">
        <v>103</v>
      </c>
      <c r="K68" s="21">
        <v>91.45</v>
      </c>
      <c r="L68" s="21">
        <v>419</v>
      </c>
      <c r="M68" s="21">
        <v>56</v>
      </c>
      <c r="N68" s="21">
        <v>53.25</v>
      </c>
      <c r="O68" s="21" t="str">
        <v>2021-05-20 09:53:14</v>
      </c>
      <c r="P68" s="25" t="str">
        <v>win</v>
      </c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x14ac:dyDescent="0.3">
      <c r="A69" s="21" t="str">
        <v>#V9J82LUC</v>
      </c>
      <c r="B69" s="21" t="str">
        <v>WarHurricanes</v>
      </c>
      <c r="C69" s="21">
        <v>12</v>
      </c>
      <c r="D69" s="21" t="str">
        <v>#J0Y8C9LC</v>
      </c>
      <c r="E69" s="21" t="str">
        <v>@-BD Tigers-@</v>
      </c>
      <c r="F69" s="21">
        <v>16</v>
      </c>
      <c r="G69" s="21">
        <v>40</v>
      </c>
      <c r="H69" s="21">
        <v>2</v>
      </c>
      <c r="I69" s="21">
        <v>63</v>
      </c>
      <c r="J69" s="21">
        <v>109</v>
      </c>
      <c r="K69" s="21">
        <v>94.5</v>
      </c>
      <c r="L69" s="21">
        <v>419</v>
      </c>
      <c r="M69" s="21">
        <v>11</v>
      </c>
      <c r="N69" s="21">
        <v>11.1</v>
      </c>
      <c r="O69" s="21" t="str">
        <v>2021-05-18 09:40:45</v>
      </c>
      <c r="P69" s="25" t="str">
        <v>win</v>
      </c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x14ac:dyDescent="0.3">
      <c r="A70" s="21" t="str">
        <v>#V9J82LUC</v>
      </c>
      <c r="B70" s="21" t="str">
        <v>WarHurricanes</v>
      </c>
      <c r="C70" s="21">
        <v>12</v>
      </c>
      <c r="D70" s="21" t="str">
        <v>#Q8UCV9PL</v>
      </c>
      <c r="E70" s="21" t="str">
        <v>巅峰灬世界</v>
      </c>
      <c r="F70" s="21">
        <v>9</v>
      </c>
      <c r="G70" s="21">
        <v>50</v>
      </c>
      <c r="H70" s="21">
        <v>2</v>
      </c>
      <c r="I70" s="21">
        <v>75</v>
      </c>
      <c r="J70" s="21">
        <v>124</v>
      </c>
      <c r="K70" s="21">
        <v>86.24</v>
      </c>
      <c r="L70" s="21">
        <v>426</v>
      </c>
      <c r="M70" s="21">
        <v>127</v>
      </c>
      <c r="N70" s="21">
        <v>87.7</v>
      </c>
      <c r="O70" s="21" t="str">
        <v>2021-05-16 10:20:01</v>
      </c>
      <c r="P70" s="25" t="str">
        <v>lose</v>
      </c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x14ac:dyDescent="0.3">
      <c r="A71" s="21" t="str">
        <v>#V9J82LUC</v>
      </c>
      <c r="B71" s="21" t="str">
        <v>WarHurricanes</v>
      </c>
      <c r="C71" s="21">
        <v>12</v>
      </c>
      <c r="D71" s="21" t="str">
        <v>#20YPC9PUR</v>
      </c>
      <c r="E71" s="21" t="str">
        <v>King of Bd</v>
      </c>
      <c r="F71" s="21">
        <v>13</v>
      </c>
      <c r="G71" s="21">
        <v>40</v>
      </c>
      <c r="H71" s="21">
        <v>2</v>
      </c>
      <c r="I71" s="21">
        <v>60</v>
      </c>
      <c r="J71" s="21">
        <v>112</v>
      </c>
      <c r="K71" s="21">
        <v>95.35</v>
      </c>
      <c r="L71" s="21">
        <v>422</v>
      </c>
      <c r="M71" s="21">
        <v>17</v>
      </c>
      <c r="N71" s="21">
        <v>18.100000000000001</v>
      </c>
      <c r="O71" s="21" t="str">
        <v>2021-05-14 08:37:39</v>
      </c>
      <c r="P71" s="25" t="str">
        <v>win</v>
      </c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x14ac:dyDescent="0.3">
      <c r="A72" s="21" t="str">
        <v>#V9J82LUC</v>
      </c>
      <c r="B72" s="21" t="str">
        <v>WarHurricanes</v>
      </c>
      <c r="C72" s="21">
        <v>12</v>
      </c>
      <c r="D72" s="21" t="str">
        <v>#282Q2RRJY</v>
      </c>
      <c r="E72" s="21" t="str">
        <v>S K NEPAL</v>
      </c>
      <c r="F72" s="21">
        <v>13</v>
      </c>
      <c r="G72" s="21">
        <v>40</v>
      </c>
      <c r="H72" s="21">
        <v>2</v>
      </c>
      <c r="I72" s="21">
        <v>34</v>
      </c>
      <c r="J72" s="21">
        <v>72</v>
      </c>
      <c r="K72" s="21">
        <v>66.825000000000003</v>
      </c>
      <c r="L72" s="21">
        <v>300</v>
      </c>
      <c r="M72" s="21">
        <v>93</v>
      </c>
      <c r="N72" s="21">
        <v>85.25</v>
      </c>
      <c r="O72" s="21" t="str">
        <v>2021-05-11 14:09:22</v>
      </c>
      <c r="P72" s="25" t="str">
        <v>lose</v>
      </c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x14ac:dyDescent="0.3">
      <c r="A73" s="21" t="str">
        <v>#V9J82LUC</v>
      </c>
      <c r="B73" s="21" t="str">
        <v>WarHurricanes</v>
      </c>
      <c r="C73" s="21">
        <v>12</v>
      </c>
      <c r="D73" s="21" t="str">
        <v>#GYV9V29U</v>
      </c>
      <c r="E73" s="21" t="str">
        <v>ARISING LEGENDS</v>
      </c>
      <c r="F73" s="21">
        <v>15</v>
      </c>
      <c r="G73" s="21">
        <v>25</v>
      </c>
      <c r="H73" s="21">
        <v>2</v>
      </c>
      <c r="I73" s="21">
        <v>35</v>
      </c>
      <c r="J73" s="21">
        <v>71</v>
      </c>
      <c r="K73" s="21">
        <v>98.28</v>
      </c>
      <c r="L73" s="21">
        <v>234</v>
      </c>
      <c r="M73" s="21">
        <v>72</v>
      </c>
      <c r="N73" s="21">
        <v>97.12</v>
      </c>
      <c r="O73" s="21" t="str">
        <v>2021-04-30 16:19:17</v>
      </c>
      <c r="P73" s="25" t="str">
        <v>lose</v>
      </c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x14ac:dyDescent="0.3">
      <c r="A74" s="21" t="str">
        <v>#V9J82LUC</v>
      </c>
      <c r="B74" s="21" t="str">
        <v>WarHurricanes</v>
      </c>
      <c r="C74" s="21">
        <v>12</v>
      </c>
      <c r="D74" s="21" t="str">
        <v>#UJCYG29C</v>
      </c>
      <c r="E74" s="21" t="str">
        <v>j a n</v>
      </c>
      <c r="F74" s="21">
        <v>14</v>
      </c>
      <c r="G74" s="21">
        <v>20</v>
      </c>
      <c r="H74" s="21">
        <v>2</v>
      </c>
      <c r="I74" s="21">
        <v>30</v>
      </c>
      <c r="J74" s="21">
        <v>59</v>
      </c>
      <c r="K74" s="21">
        <v>99.05</v>
      </c>
      <c r="L74" s="21">
        <v>250</v>
      </c>
      <c r="M74" s="21">
        <v>2</v>
      </c>
      <c r="N74" s="21">
        <v>3.55</v>
      </c>
      <c r="O74" s="21" t="str">
        <v>2021-04-28 13:21:11</v>
      </c>
      <c r="P74" s="25" t="str">
        <v>win</v>
      </c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x14ac:dyDescent="0.3">
      <c r="A75" s="21" t="str">
        <v>#V9J82LUC</v>
      </c>
      <c r="B75" s="21" t="str">
        <v>WarHurricanes</v>
      </c>
      <c r="C75" s="21">
        <v>12</v>
      </c>
      <c r="D75" s="21" t="str">
        <v>#JR9LYPQ8</v>
      </c>
      <c r="E75" s="21" t="str">
        <v>attack mi24@</v>
      </c>
      <c r="F75" s="21">
        <v>13</v>
      </c>
      <c r="G75" s="21">
        <v>30</v>
      </c>
      <c r="H75" s="21">
        <v>2</v>
      </c>
      <c r="I75" s="21">
        <v>34</v>
      </c>
      <c r="J75" s="21">
        <v>71</v>
      </c>
      <c r="K75" s="21">
        <v>87.2</v>
      </c>
      <c r="L75" s="21">
        <v>296</v>
      </c>
      <c r="M75" s="21">
        <v>29</v>
      </c>
      <c r="N75" s="21">
        <v>36.233333999999999</v>
      </c>
      <c r="O75" s="21" t="str">
        <v>2021-04-26 07:35:44</v>
      </c>
      <c r="P75" s="25" t="str">
        <v>win</v>
      </c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x14ac:dyDescent="0.3">
      <c r="A76" s="21" t="str">
        <v>#V9J82LUC</v>
      </c>
      <c r="B76" s="21" t="str">
        <v>WarHurricanes</v>
      </c>
      <c r="C76" s="21">
        <v>12</v>
      </c>
      <c r="D76" s="21" t="str">
        <v>#20VJJ9VJL</v>
      </c>
      <c r="E76" s="21" t="str">
        <v>RawClash</v>
      </c>
      <c r="F76" s="21">
        <v>11</v>
      </c>
      <c r="G76" s="21">
        <v>10</v>
      </c>
      <c r="H76" s="21">
        <v>2</v>
      </c>
      <c r="I76" s="21">
        <v>6</v>
      </c>
      <c r="J76" s="21">
        <v>12</v>
      </c>
      <c r="K76" s="21">
        <v>49</v>
      </c>
      <c r="L76" s="21">
        <v>50</v>
      </c>
      <c r="M76" s="21">
        <v>17</v>
      </c>
      <c r="N76" s="21">
        <v>73.099999999999994</v>
      </c>
      <c r="O76" s="21" t="str">
        <v>2021-04-24 07:22:18</v>
      </c>
      <c r="P76" s="25" t="str">
        <v>lose</v>
      </c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x14ac:dyDescent="0.3">
      <c r="A77" s="21" t="str">
        <v>#V9J82LUC</v>
      </c>
      <c r="B77" s="21" t="str">
        <v>WarHurricanes</v>
      </c>
      <c r="C77" s="21">
        <v>12</v>
      </c>
      <c r="D77" s="21" t="str">
        <v>#292CQ8J9L</v>
      </c>
      <c r="E77" s="21" t="str">
        <v>龙之九子</v>
      </c>
      <c r="F77" s="21">
        <v>5</v>
      </c>
      <c r="G77" s="21">
        <v>20</v>
      </c>
      <c r="H77" s="21">
        <v>2</v>
      </c>
      <c r="I77" s="21">
        <v>8</v>
      </c>
      <c r="J77" s="21">
        <v>9</v>
      </c>
      <c r="K77" s="21">
        <v>19.05</v>
      </c>
      <c r="L77" s="21">
        <v>11</v>
      </c>
      <c r="M77" s="21">
        <v>51</v>
      </c>
      <c r="N77" s="21">
        <v>87.55</v>
      </c>
      <c r="O77" s="21" t="str">
        <v>2020-11-23 08:45:24</v>
      </c>
      <c r="P77" s="25" t="str">
        <v>lose</v>
      </c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x14ac:dyDescent="0.3">
      <c r="A78" s="21" t="str">
        <v>#V9J82LUC</v>
      </c>
      <c r="B78" s="21" t="str">
        <v>WarHurricanes</v>
      </c>
      <c r="C78" s="21">
        <v>12</v>
      </c>
      <c r="D78" s="21" t="str">
        <v>#28UGLVVCG</v>
      </c>
      <c r="E78" s="21" t="str">
        <v>SYNERGY AlpHa</v>
      </c>
      <c r="F78" s="21">
        <v>7</v>
      </c>
      <c r="G78" s="21">
        <v>15</v>
      </c>
      <c r="H78" s="21">
        <v>2</v>
      </c>
      <c r="I78" s="21">
        <v>5</v>
      </c>
      <c r="J78" s="21">
        <v>7</v>
      </c>
      <c r="K78" s="21">
        <v>20.733333999999999</v>
      </c>
      <c r="L78" s="21">
        <v>14</v>
      </c>
      <c r="M78" s="21">
        <v>44</v>
      </c>
      <c r="N78" s="21">
        <v>99.333336000000003</v>
      </c>
      <c r="O78" s="21" t="str">
        <v>2020-11-17 12:09:43</v>
      </c>
      <c r="P78" s="25" t="str">
        <v>lose</v>
      </c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x14ac:dyDescent="0.3">
      <c r="A79" s="21" t="str">
        <v>#V9J82LUC</v>
      </c>
      <c r="B79" s="21" t="str">
        <v>WarHurricanes</v>
      </c>
      <c r="C79" s="21">
        <v>12</v>
      </c>
      <c r="D79" s="21" t="str">
        <v>#28080L8VG</v>
      </c>
      <c r="E79" s="21" t="str">
        <v>战马&amp;龙皇</v>
      </c>
      <c r="F79" s="21">
        <v>7</v>
      </c>
      <c r="G79" s="21">
        <v>25</v>
      </c>
      <c r="H79" s="21">
        <v>2</v>
      </c>
      <c r="I79" s="21">
        <v>18</v>
      </c>
      <c r="J79" s="21">
        <v>22</v>
      </c>
      <c r="K79" s="21">
        <v>36.520000000000003</v>
      </c>
      <c r="L79" s="21">
        <v>53</v>
      </c>
      <c r="M79" s="21">
        <v>36</v>
      </c>
      <c r="N79" s="21">
        <v>51.8</v>
      </c>
      <c r="O79" s="21" t="str">
        <v>2020-11-15 11:32:00</v>
      </c>
      <c r="P79" s="25" t="str">
        <v>lose</v>
      </c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x14ac:dyDescent="0.3">
      <c r="A80" s="21" t="str">
        <v>#V9J82LUC</v>
      </c>
      <c r="B80" s="21" t="str">
        <v>WarHurricanes</v>
      </c>
      <c r="C80" s="21">
        <v>12</v>
      </c>
      <c r="D80" s="21" t="str">
        <v>#VJVYJYCR</v>
      </c>
      <c r="E80" s="21" t="str">
        <v>شیر‌بچه‌کابلی</v>
      </c>
      <c r="F80" s="21">
        <v>13</v>
      </c>
      <c r="G80" s="21">
        <v>15</v>
      </c>
      <c r="H80" s="21">
        <v>2</v>
      </c>
      <c r="I80" s="21">
        <v>5</v>
      </c>
      <c r="J80" s="21">
        <v>6</v>
      </c>
      <c r="K80" s="21">
        <v>19.866667</v>
      </c>
      <c r="L80" s="21">
        <v>75</v>
      </c>
      <c r="M80" s="21">
        <v>0</v>
      </c>
      <c r="N80" s="21">
        <v>0</v>
      </c>
      <c r="O80" s="21" t="str">
        <v>2020-10-11 13:40:38</v>
      </c>
      <c r="P80" s="25" t="str">
        <v>win</v>
      </c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x14ac:dyDescent="0.3">
      <c r="A81" s="21" t="str">
        <v>#V9J82LUC</v>
      </c>
      <c r="B81" s="21" t="str">
        <v>WarHurricanes</v>
      </c>
      <c r="C81" s="21">
        <v>12</v>
      </c>
      <c r="D81" s="21" t="str">
        <v>#2PRCYLPGC</v>
      </c>
      <c r="E81" s="21" t="str">
        <v>desi warss</v>
      </c>
      <c r="F81" s="21">
        <v>4</v>
      </c>
      <c r="G81" s="21">
        <v>5</v>
      </c>
      <c r="H81" s="21" t="str">
        <v>N/A</v>
      </c>
      <c r="I81" s="21">
        <v>2</v>
      </c>
      <c r="J81" s="21">
        <v>6</v>
      </c>
      <c r="K81" s="21">
        <v>40</v>
      </c>
      <c r="L81" s="21">
        <v>0</v>
      </c>
      <c r="M81" s="21">
        <v>0</v>
      </c>
      <c r="N81" s="21">
        <v>0</v>
      </c>
      <c r="O81" s="21" t="str">
        <v>2020-09-30 14:31:21</v>
      </c>
      <c r="P81" s="25" t="str">
        <v>win</v>
      </c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x14ac:dyDescent="0.3">
      <c r="A82" s="21" t="str">
        <v>#V9J82LUC</v>
      </c>
      <c r="B82" s="21" t="str">
        <v>WarHurricanes</v>
      </c>
      <c r="C82" s="21">
        <v>11</v>
      </c>
      <c r="D82" s="21" t="str">
        <v>#U0PR0G00</v>
      </c>
      <c r="E82" s="21" t="str">
        <v>死神部落.</v>
      </c>
      <c r="F82" s="21">
        <v>7</v>
      </c>
      <c r="G82" s="21">
        <v>5</v>
      </c>
      <c r="H82" s="21">
        <v>2</v>
      </c>
      <c r="I82" s="21">
        <v>6</v>
      </c>
      <c r="J82" s="21">
        <v>13</v>
      </c>
      <c r="K82" s="21">
        <v>92.4</v>
      </c>
      <c r="L82" s="21">
        <v>117</v>
      </c>
      <c r="M82" s="21">
        <v>1</v>
      </c>
      <c r="N82" s="21">
        <v>18.2</v>
      </c>
      <c r="O82" s="21" t="str">
        <v>2020-09-29 18:00:11</v>
      </c>
      <c r="P82" s="25" t="str">
        <v>win</v>
      </c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x14ac:dyDescent="0.3">
      <c r="A83" s="21" t="str">
        <v>#V9J82LUC</v>
      </c>
      <c r="B83" s="21" t="str">
        <v>WarHurricanes</v>
      </c>
      <c r="C83" s="21">
        <v>11</v>
      </c>
      <c r="D83" s="21" t="str">
        <v>#2P8GQV8Y9</v>
      </c>
      <c r="E83" s="21" t="str">
        <v>狼影之穴</v>
      </c>
      <c r="F83" s="21">
        <v>10</v>
      </c>
      <c r="G83" s="21">
        <v>10</v>
      </c>
      <c r="H83" s="21">
        <v>2</v>
      </c>
      <c r="I83" s="21">
        <v>2</v>
      </c>
      <c r="J83" s="21">
        <v>3</v>
      </c>
      <c r="K83" s="21">
        <v>15.8</v>
      </c>
      <c r="L83" s="21">
        <v>19</v>
      </c>
      <c r="M83" s="21">
        <v>13</v>
      </c>
      <c r="N83" s="21">
        <v>48.9</v>
      </c>
      <c r="O83" s="21" t="str">
        <v>2020-09-27 17:27:26</v>
      </c>
      <c r="P83" s="25" t="str">
        <v>lose</v>
      </c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x14ac:dyDescent="0.3">
      <c r="A84" s="21" t="str">
        <v>#V9J82LUC</v>
      </c>
      <c r="B84" s="21" t="str">
        <v>WarHurricanes</v>
      </c>
      <c r="C84" s="21">
        <v>11</v>
      </c>
      <c r="D84" s="21" t="str">
        <v>#C0UYLJG</v>
      </c>
      <c r="E84" s="21" t="str">
        <v>พอกะเทิน...นะ</v>
      </c>
      <c r="F84" s="21">
        <v>11</v>
      </c>
      <c r="G84" s="21">
        <v>5</v>
      </c>
      <c r="H84" s="21">
        <v>2</v>
      </c>
      <c r="I84" s="21">
        <v>4</v>
      </c>
      <c r="J84" s="21">
        <v>5</v>
      </c>
      <c r="K84" s="21">
        <v>41.8</v>
      </c>
      <c r="L84" s="21">
        <v>18</v>
      </c>
      <c r="M84" s="21">
        <v>13</v>
      </c>
      <c r="N84" s="21">
        <v>88.8</v>
      </c>
      <c r="O84" s="21" t="str">
        <v>2020-09-24 07:20:41</v>
      </c>
      <c r="P84" s="25" t="str">
        <v>lose</v>
      </c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x14ac:dyDescent="0.3">
      <c r="A85" s="21" t="str">
        <v>#V9J82LUC</v>
      </c>
      <c r="B85" s="21" t="str">
        <v>WarHurricanes</v>
      </c>
      <c r="C85" s="21">
        <v>11</v>
      </c>
      <c r="D85" s="21" t="str">
        <v>#GVJGPCGQ</v>
      </c>
      <c r="E85" s="21" t="str">
        <v>Classic</v>
      </c>
      <c r="F85" s="21">
        <v>10</v>
      </c>
      <c r="G85" s="21">
        <v>10</v>
      </c>
      <c r="H85" s="21">
        <v>2</v>
      </c>
      <c r="I85" s="21">
        <v>13</v>
      </c>
      <c r="J85" s="21">
        <v>20</v>
      </c>
      <c r="K85" s="21">
        <v>71.5</v>
      </c>
      <c r="L85" s="21">
        <v>67</v>
      </c>
      <c r="M85" s="21">
        <v>27</v>
      </c>
      <c r="N85" s="21">
        <v>96.7</v>
      </c>
      <c r="O85" s="21" t="str">
        <v>2020-09-19 21:51:01</v>
      </c>
      <c r="P85" s="25" t="str">
        <v>lose</v>
      </c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x14ac:dyDescent="0.3">
      <c r="A86" s="21" t="str">
        <v>#V9J82LUC</v>
      </c>
      <c r="B86" s="21" t="str">
        <v>WarHurricanes</v>
      </c>
      <c r="C86" s="21">
        <v>11</v>
      </c>
      <c r="D86" s="21" t="str">
        <v>#80R9Q2PC</v>
      </c>
      <c r="E86" s="21" t="str">
        <v>Constantine</v>
      </c>
      <c r="F86" s="21">
        <v>12</v>
      </c>
      <c r="G86" s="21">
        <v>10</v>
      </c>
      <c r="H86" s="21">
        <v>2</v>
      </c>
      <c r="I86" s="21">
        <v>2</v>
      </c>
      <c r="J86" s="21">
        <v>4</v>
      </c>
      <c r="K86" s="21">
        <v>11.7</v>
      </c>
      <c r="L86" s="21">
        <v>19</v>
      </c>
      <c r="M86" s="21">
        <v>27</v>
      </c>
      <c r="N86" s="21">
        <v>93.1</v>
      </c>
      <c r="O86" s="21" t="str">
        <v>2020-09-17 07:13:28</v>
      </c>
      <c r="P86" s="25" t="str">
        <v>lose</v>
      </c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x14ac:dyDescent="0.3">
      <c r="A87" s="21" t="str">
        <v>#V9J82LUC</v>
      </c>
      <c r="B87" s="21" t="str">
        <v>WarHurricanes</v>
      </c>
      <c r="C87" s="21">
        <v>11</v>
      </c>
      <c r="D87" s="21" t="str">
        <v>#2Q0J88G2</v>
      </c>
      <c r="E87" s="21" t="str">
        <v>GROUND CLASHERS</v>
      </c>
      <c r="F87" s="21">
        <v>18</v>
      </c>
      <c r="G87" s="21">
        <v>10</v>
      </c>
      <c r="H87" s="21">
        <v>2</v>
      </c>
      <c r="I87" s="21">
        <v>10</v>
      </c>
      <c r="J87" s="21">
        <v>23</v>
      </c>
      <c r="K87" s="21">
        <v>83.9</v>
      </c>
      <c r="L87" s="21">
        <v>106</v>
      </c>
      <c r="M87" s="21">
        <v>26</v>
      </c>
      <c r="N87" s="21">
        <v>88.2</v>
      </c>
      <c r="O87" s="21" t="str">
        <v>2020-09-14 09:48:33</v>
      </c>
      <c r="P87" s="25" t="str">
        <v>lose</v>
      </c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x14ac:dyDescent="0.3">
      <c r="A88" s="21" t="str">
        <v>#V9J82LUC</v>
      </c>
      <c r="B88" s="21" t="str">
        <v>WarHurricanes</v>
      </c>
      <c r="C88" s="21">
        <v>11</v>
      </c>
      <c r="D88" s="21" t="str">
        <v>#JVQU2VR8</v>
      </c>
      <c r="E88" s="21" t="str">
        <v>BD★100%</v>
      </c>
      <c r="F88" s="21">
        <v>13</v>
      </c>
      <c r="G88" s="21">
        <v>5</v>
      </c>
      <c r="H88" s="21">
        <v>2</v>
      </c>
      <c r="I88" s="21">
        <v>6</v>
      </c>
      <c r="J88" s="21">
        <v>12</v>
      </c>
      <c r="K88" s="21">
        <v>86.6</v>
      </c>
      <c r="L88" s="21">
        <v>130</v>
      </c>
      <c r="M88" s="21">
        <v>4</v>
      </c>
      <c r="N88" s="21">
        <v>35.4</v>
      </c>
      <c r="O88" s="21" t="str">
        <v>2020-09-12 05:06:35</v>
      </c>
      <c r="P88" s="25" t="str">
        <v>win</v>
      </c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x14ac:dyDescent="0.3">
      <c r="A89" s="21" t="str">
        <v>#V9J82LUC</v>
      </c>
      <c r="B89" s="21" t="str">
        <v>WarHurricanes</v>
      </c>
      <c r="C89" s="21">
        <v>11</v>
      </c>
      <c r="D89" s="21" t="str">
        <v>#20GRVQRVL</v>
      </c>
      <c r="E89" s="21" t="str">
        <v>NEPALI COC CLAN</v>
      </c>
      <c r="F89" s="21">
        <v>13</v>
      </c>
      <c r="G89" s="21">
        <v>30</v>
      </c>
      <c r="H89" s="21">
        <v>2</v>
      </c>
      <c r="I89" s="21">
        <v>31</v>
      </c>
      <c r="J89" s="21">
        <v>52</v>
      </c>
      <c r="K89" s="21">
        <v>65.7</v>
      </c>
      <c r="L89" s="21">
        <v>185</v>
      </c>
      <c r="M89" s="21">
        <v>70</v>
      </c>
      <c r="N89" s="21">
        <v>83.633330000000001</v>
      </c>
      <c r="O89" s="21" t="str">
        <v>2020-08-29 21:27:01</v>
      </c>
      <c r="P89" s="25" t="str">
        <v>lose</v>
      </c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x14ac:dyDescent="0.3">
      <c r="A90" s="21" t="str">
        <v>#V9J82LUC</v>
      </c>
      <c r="B90" s="21" t="str">
        <v>WarHurricanes</v>
      </c>
      <c r="C90" s="21">
        <v>11</v>
      </c>
      <c r="D90" s="21" t="str">
        <v>#290VRP8PR</v>
      </c>
      <c r="E90" s="21" t="str">
        <v>OriginalV3</v>
      </c>
      <c r="F90" s="21">
        <v>11</v>
      </c>
      <c r="G90" s="21">
        <v>30</v>
      </c>
      <c r="H90" s="21">
        <v>2</v>
      </c>
      <c r="I90" s="21">
        <v>47</v>
      </c>
      <c r="J90" s="21">
        <v>71</v>
      </c>
      <c r="K90" s="21">
        <v>83.066665999999998</v>
      </c>
      <c r="L90" s="21">
        <v>344</v>
      </c>
      <c r="M90" s="21">
        <v>44</v>
      </c>
      <c r="N90" s="21">
        <v>60.433334000000002</v>
      </c>
      <c r="O90" s="21" t="str">
        <v>2020-08-27 20:24:59</v>
      </c>
      <c r="P90" s="25" t="str">
        <v>win</v>
      </c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x14ac:dyDescent="0.3">
      <c r="A91" s="21" t="str">
        <v>#V9J82LUC</v>
      </c>
      <c r="B91" s="21" t="str">
        <v>WarHurricanes</v>
      </c>
      <c r="C91" s="21">
        <v>11</v>
      </c>
      <c r="D91" s="21" t="str">
        <v>#2208JR220</v>
      </c>
      <c r="E91" s="21" t="str">
        <v>君主阁『阁中阁』</v>
      </c>
      <c r="F91" s="21">
        <v>13</v>
      </c>
      <c r="G91" s="21">
        <v>30</v>
      </c>
      <c r="H91" s="21">
        <v>2</v>
      </c>
      <c r="I91" s="21">
        <v>40</v>
      </c>
      <c r="J91" s="21">
        <v>55</v>
      </c>
      <c r="K91" s="21">
        <v>67.533330000000007</v>
      </c>
      <c r="L91" s="21">
        <v>299</v>
      </c>
      <c r="M91" s="21">
        <v>67</v>
      </c>
      <c r="N91" s="21">
        <v>81.266670000000005</v>
      </c>
      <c r="O91" s="21" t="str">
        <v>2020-08-25 16:28:46</v>
      </c>
      <c r="P91" s="25" t="str">
        <v>lose</v>
      </c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x14ac:dyDescent="0.3">
      <c r="A92" s="21" t="str">
        <v>#V9J82LUC</v>
      </c>
      <c r="B92" s="21" t="str">
        <v>WarHurricanes</v>
      </c>
      <c r="C92" s="21">
        <v>11</v>
      </c>
      <c r="D92" s="21" t="str">
        <v>#28V08L80G</v>
      </c>
      <c r="E92" s="21" t="str">
        <v>AVENGERS</v>
      </c>
      <c r="F92" s="21">
        <v>10</v>
      </c>
      <c r="G92" s="21">
        <v>30</v>
      </c>
      <c r="H92" s="21">
        <v>2</v>
      </c>
      <c r="I92" s="21">
        <v>49</v>
      </c>
      <c r="J92" s="21">
        <v>76</v>
      </c>
      <c r="K92" s="21">
        <v>85.5</v>
      </c>
      <c r="L92" s="21">
        <v>332</v>
      </c>
      <c r="M92" s="21">
        <v>48</v>
      </c>
      <c r="N92" s="21">
        <v>57.533332999999999</v>
      </c>
      <c r="O92" s="21" t="str">
        <v>2020-08-23 17:00:21</v>
      </c>
      <c r="P92" s="25" t="str">
        <v>win</v>
      </c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x14ac:dyDescent="0.3">
      <c r="A93" s="21" t="str">
        <v>#V9J82LUC</v>
      </c>
      <c r="B93" s="21" t="str">
        <v>WarHurricanes</v>
      </c>
      <c r="C93" s="21">
        <v>11</v>
      </c>
      <c r="D93" s="21" t="str">
        <v>#22RGJ2RLQ</v>
      </c>
      <c r="E93" s="21" t="str">
        <v>我靠想不出来</v>
      </c>
      <c r="F93" s="21">
        <v>10</v>
      </c>
      <c r="G93" s="21">
        <v>30</v>
      </c>
      <c r="H93" s="21">
        <v>2</v>
      </c>
      <c r="I93" s="21">
        <v>31</v>
      </c>
      <c r="J93" s="21">
        <v>52</v>
      </c>
      <c r="K93" s="21">
        <v>65.933334000000002</v>
      </c>
      <c r="L93" s="21">
        <v>234</v>
      </c>
      <c r="M93" s="21">
        <v>63</v>
      </c>
      <c r="N93" s="21">
        <v>78.599999999999994</v>
      </c>
      <c r="O93" s="21" t="str">
        <v>2020-08-21 10:16:08</v>
      </c>
      <c r="P93" s="25" t="str">
        <v>lose</v>
      </c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x14ac:dyDescent="0.3">
      <c r="A94" s="21" t="str">
        <v>#V9J82LUC</v>
      </c>
      <c r="B94" s="21" t="str">
        <v>WarHurricanes</v>
      </c>
      <c r="C94" s="21">
        <v>11</v>
      </c>
      <c r="D94" s="21" t="str">
        <v>#28GUPLRQP</v>
      </c>
      <c r="E94" s="21" t="str">
        <v>LEGENDARIOS</v>
      </c>
      <c r="F94" s="21">
        <v>9</v>
      </c>
      <c r="G94" s="21">
        <v>30</v>
      </c>
      <c r="H94" s="21">
        <v>2</v>
      </c>
      <c r="I94" s="21">
        <v>44</v>
      </c>
      <c r="J94" s="21">
        <v>71</v>
      </c>
      <c r="K94" s="21">
        <v>80.3</v>
      </c>
      <c r="L94" s="21">
        <v>340</v>
      </c>
      <c r="M94" s="21">
        <v>57</v>
      </c>
      <c r="N94" s="21">
        <v>77.599999999999994</v>
      </c>
      <c r="O94" s="21" t="str">
        <v>2020-08-19 10:19:51</v>
      </c>
      <c r="P94" s="25" t="str">
        <v>win</v>
      </c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x14ac:dyDescent="0.3">
      <c r="A95" s="21" t="str">
        <v>#V9J82LUC</v>
      </c>
      <c r="B95" s="21" t="str">
        <v>WarHurricanes</v>
      </c>
      <c r="C95" s="21">
        <v>11</v>
      </c>
      <c r="D95" s="21" t="str">
        <v>#20QLYJQG8</v>
      </c>
      <c r="E95" s="21" t="str">
        <v>دوستان خوب</v>
      </c>
      <c r="F95" s="21">
        <v>12</v>
      </c>
      <c r="G95" s="21">
        <v>30</v>
      </c>
      <c r="H95" s="21">
        <v>2</v>
      </c>
      <c r="I95" s="21">
        <v>38</v>
      </c>
      <c r="J95" s="21">
        <v>54</v>
      </c>
      <c r="K95" s="21">
        <v>65.966669999999993</v>
      </c>
      <c r="L95" s="21">
        <v>253</v>
      </c>
      <c r="M95" s="21">
        <v>72</v>
      </c>
      <c r="N95" s="21">
        <v>85.1</v>
      </c>
      <c r="O95" s="21" t="str">
        <v>2020-08-16 21:27:27</v>
      </c>
      <c r="P95" s="25" t="str">
        <v>lose</v>
      </c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x14ac:dyDescent="0.3">
      <c r="A96" s="21" t="str">
        <v>#V9J82LUC</v>
      </c>
      <c r="B96" s="21" t="str">
        <v>WarHurricanes</v>
      </c>
      <c r="C96" s="21">
        <v>11</v>
      </c>
      <c r="D96" s="21" t="str">
        <v>#28GQUQ8CQ</v>
      </c>
      <c r="E96" s="21" t="str">
        <v>***ZEVS***</v>
      </c>
      <c r="F96" s="21">
        <v>14</v>
      </c>
      <c r="G96" s="21">
        <v>30</v>
      </c>
      <c r="H96" s="21">
        <v>2</v>
      </c>
      <c r="I96" s="21">
        <v>41</v>
      </c>
      <c r="J96" s="21">
        <v>67</v>
      </c>
      <c r="K96" s="21">
        <v>81.400000000000006</v>
      </c>
      <c r="L96" s="21">
        <v>267</v>
      </c>
      <c r="M96" s="21">
        <v>72</v>
      </c>
      <c r="N96" s="21">
        <v>82.366669999999999</v>
      </c>
      <c r="O96" s="21" t="str">
        <v>2020-08-14 14:06:22</v>
      </c>
      <c r="P96" s="25" t="str">
        <v>lose</v>
      </c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x14ac:dyDescent="0.3">
      <c r="A97" s="21" t="str">
        <v>#V9J82LUC</v>
      </c>
      <c r="B97" s="21" t="str">
        <v>WarHurricanes</v>
      </c>
      <c r="C97" s="21">
        <v>11</v>
      </c>
      <c r="D97" s="21" t="str">
        <v>#9U9YJCYP</v>
      </c>
      <c r="E97" s="21" t="str">
        <v>江南部落</v>
      </c>
      <c r="F97" s="21">
        <v>16</v>
      </c>
      <c r="G97" s="21">
        <v>25</v>
      </c>
      <c r="H97" s="21">
        <v>2</v>
      </c>
      <c r="I97" s="21">
        <v>32</v>
      </c>
      <c r="J97" s="21">
        <v>56</v>
      </c>
      <c r="K97" s="21">
        <v>80.48</v>
      </c>
      <c r="L97" s="21">
        <v>306</v>
      </c>
      <c r="M97" s="21">
        <v>43</v>
      </c>
      <c r="N97" s="21">
        <v>58.2</v>
      </c>
      <c r="O97" s="21" t="str">
        <v>2020-08-12 13:55:56</v>
      </c>
      <c r="P97" s="25" t="str">
        <v>win</v>
      </c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x14ac:dyDescent="0.3">
      <c r="A98" s="21" t="str">
        <v>#V9J82LUC</v>
      </c>
      <c r="B98" s="21" t="str">
        <v>WarHurricanes</v>
      </c>
      <c r="C98" s="21">
        <v>11</v>
      </c>
      <c r="D98" s="21" t="str">
        <v>#9JUJGUYQ</v>
      </c>
      <c r="E98" s="21" t="str">
        <v>TIM BATU AKIK</v>
      </c>
      <c r="F98" s="21">
        <v>13</v>
      </c>
      <c r="G98" s="21">
        <v>40</v>
      </c>
      <c r="H98" s="21">
        <v>2</v>
      </c>
      <c r="I98" s="21">
        <v>60</v>
      </c>
      <c r="J98" s="21">
        <v>105</v>
      </c>
      <c r="K98" s="21">
        <v>87.9</v>
      </c>
      <c r="L98" s="21">
        <v>393</v>
      </c>
      <c r="M98" s="21">
        <v>100</v>
      </c>
      <c r="N98" s="21">
        <v>84.724999999999994</v>
      </c>
      <c r="O98" s="21" t="str">
        <v>2020-07-31 15:14:49</v>
      </c>
      <c r="P98" s="25" t="str">
        <v>win</v>
      </c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x14ac:dyDescent="0.3">
      <c r="A99" s="21" t="str">
        <v>#V9J82LUC</v>
      </c>
      <c r="B99" s="21" t="str">
        <v>WarHurricanes</v>
      </c>
      <c r="C99" s="21">
        <v>11</v>
      </c>
      <c r="D99" s="21" t="str">
        <v>#28YJVYPJV</v>
      </c>
      <c r="E99" s="21" t="str">
        <v>KOKO zZz(2)9</v>
      </c>
      <c r="F99" s="21">
        <v>14</v>
      </c>
      <c r="G99" s="21">
        <v>40</v>
      </c>
      <c r="H99" s="21">
        <v>2</v>
      </c>
      <c r="I99" s="21">
        <v>67</v>
      </c>
      <c r="J99" s="21">
        <v>106</v>
      </c>
      <c r="K99" s="21">
        <v>90.35</v>
      </c>
      <c r="L99" s="21">
        <v>394</v>
      </c>
      <c r="M99" s="21">
        <v>98</v>
      </c>
      <c r="N99" s="21">
        <v>84.724999999999994</v>
      </c>
      <c r="O99" s="21" t="str">
        <v>2020-07-29 15:41:57</v>
      </c>
      <c r="P99" s="25" t="str">
        <v>win</v>
      </c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x14ac:dyDescent="0.3">
      <c r="A100" s="21" t="str">
        <v>#V9J82LUC</v>
      </c>
      <c r="B100" s="21" t="str">
        <v>WarHurricanes</v>
      </c>
      <c r="C100" s="21">
        <v>11</v>
      </c>
      <c r="D100" s="21" t="str">
        <v>#LY8GRRG8</v>
      </c>
      <c r="E100" s="21" t="str">
        <v>ANDIJON N1</v>
      </c>
      <c r="F100" s="21">
        <v>13</v>
      </c>
      <c r="G100" s="21">
        <v>40</v>
      </c>
      <c r="H100" s="21">
        <v>2</v>
      </c>
      <c r="I100" s="21">
        <v>60</v>
      </c>
      <c r="J100" s="21">
        <v>97</v>
      </c>
      <c r="K100" s="21">
        <v>88.674999999999997</v>
      </c>
      <c r="L100" s="21">
        <v>349</v>
      </c>
      <c r="M100" s="21">
        <v>103</v>
      </c>
      <c r="N100" s="21">
        <v>90.025000000000006</v>
      </c>
      <c r="O100" s="21" t="str">
        <v>2020-07-27 15:06:00</v>
      </c>
      <c r="P100" s="25" t="str">
        <v>lose</v>
      </c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x14ac:dyDescent="0.3">
      <c r="A101" s="21" t="str">
        <v>#V9J82LUC</v>
      </c>
      <c r="B101" s="21" t="str">
        <v>WarHurricanes</v>
      </c>
      <c r="C101" s="21">
        <v>11</v>
      </c>
      <c r="D101" s="21" t="str">
        <v>#J0P20UQU</v>
      </c>
      <c r="E101" s="21" t="str">
        <v>pinoy pride</v>
      </c>
      <c r="F101" s="21">
        <v>14</v>
      </c>
      <c r="G101" s="21">
        <v>40</v>
      </c>
      <c r="H101" s="21">
        <v>2</v>
      </c>
      <c r="I101" s="21">
        <v>57</v>
      </c>
      <c r="J101" s="21">
        <v>100</v>
      </c>
      <c r="K101" s="21">
        <v>88.075000000000003</v>
      </c>
      <c r="L101" s="21">
        <v>404</v>
      </c>
      <c r="M101" s="21">
        <v>94</v>
      </c>
      <c r="N101" s="21">
        <v>85.4</v>
      </c>
      <c r="O101" s="21" t="str">
        <v>2020-07-25 15:12:21</v>
      </c>
      <c r="P101" s="25" t="str">
        <v>win</v>
      </c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x14ac:dyDescent="0.3">
      <c r="A102" s="21" t="str">
        <v>#V9J82LUC</v>
      </c>
      <c r="B102" s="21" t="str">
        <v>WarHurricanes</v>
      </c>
      <c r="C102" s="21">
        <v>11</v>
      </c>
      <c r="D102" s="21" t="str">
        <v>#GLGPCGYL</v>
      </c>
      <c r="E102" s="21" t="str">
        <v>__KyZz__</v>
      </c>
      <c r="F102" s="21">
        <v>10</v>
      </c>
      <c r="G102" s="21">
        <v>40</v>
      </c>
      <c r="H102" s="21">
        <v>2</v>
      </c>
      <c r="I102" s="21">
        <v>71</v>
      </c>
      <c r="J102" s="21">
        <v>99</v>
      </c>
      <c r="K102" s="21">
        <v>87.974999999999994</v>
      </c>
      <c r="L102" s="21">
        <v>409</v>
      </c>
      <c r="M102" s="21">
        <v>94</v>
      </c>
      <c r="N102" s="21">
        <v>82.25</v>
      </c>
      <c r="O102" s="21" t="str">
        <v>2020-07-23 14:17:08</v>
      </c>
      <c r="P102" s="25" t="str">
        <v>win</v>
      </c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x14ac:dyDescent="0.3">
      <c r="A103" s="21" t="str">
        <v>#V9J82LUC</v>
      </c>
      <c r="B103" s="21" t="str">
        <v>WarHurricanes</v>
      </c>
      <c r="C103" s="21">
        <v>11</v>
      </c>
      <c r="D103" s="21" t="str">
        <v>#YUG00PV0</v>
      </c>
      <c r="E103" s="21" t="str">
        <v>MH-19 (JSR)</v>
      </c>
      <c r="F103" s="21">
        <v>14</v>
      </c>
      <c r="G103" s="21">
        <v>40</v>
      </c>
      <c r="H103" s="21">
        <v>2</v>
      </c>
      <c r="I103" s="21">
        <v>65</v>
      </c>
      <c r="J103" s="21">
        <v>103</v>
      </c>
      <c r="K103" s="21">
        <v>86.9</v>
      </c>
      <c r="L103" s="21">
        <v>403</v>
      </c>
      <c r="M103" s="21">
        <v>82</v>
      </c>
      <c r="N103" s="21">
        <v>73.099999999999994</v>
      </c>
      <c r="O103" s="21" t="str">
        <v>2020-07-21 14:34:26</v>
      </c>
      <c r="P103" s="25" t="str">
        <v>win</v>
      </c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x14ac:dyDescent="0.3">
      <c r="A104" s="21" t="str">
        <v>#V9J82LUC</v>
      </c>
      <c r="B104" s="21" t="str">
        <v>WarHurricanes</v>
      </c>
      <c r="C104" s="21">
        <v>11</v>
      </c>
      <c r="D104" s="21" t="str">
        <v>#J09JLQY2</v>
      </c>
      <c r="E104" s="21" t="str">
        <v>초보자 클랜</v>
      </c>
      <c r="F104" s="21">
        <v>14</v>
      </c>
      <c r="G104" s="21">
        <v>40</v>
      </c>
      <c r="H104" s="21">
        <v>2</v>
      </c>
      <c r="I104" s="21">
        <v>65</v>
      </c>
      <c r="J104" s="21">
        <v>103</v>
      </c>
      <c r="K104" s="21">
        <v>87.474999999999994</v>
      </c>
      <c r="L104" s="21">
        <v>395</v>
      </c>
      <c r="M104" s="21">
        <v>93</v>
      </c>
      <c r="N104" s="21">
        <v>85.674999999999997</v>
      </c>
      <c r="O104" s="21" t="str">
        <v>2020-07-19 14:44:56</v>
      </c>
      <c r="P104" s="25" t="str">
        <v>win</v>
      </c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x14ac:dyDescent="0.3">
      <c r="A105" s="21" t="str">
        <v>#V9J82LUC</v>
      </c>
      <c r="B105" s="21" t="str">
        <v>WarHurricanes</v>
      </c>
      <c r="C105" s="21">
        <v>1</v>
      </c>
      <c r="D105" s="21" t="str">
        <v>#P8L8GQ9Y</v>
      </c>
      <c r="E105" s="21" t="str">
        <v>clasher's world</v>
      </c>
      <c r="F105" s="21">
        <v>11</v>
      </c>
      <c r="G105" s="21">
        <v>5</v>
      </c>
      <c r="H105" s="21" t="str">
        <v>N/A</v>
      </c>
      <c r="I105" s="21">
        <v>4</v>
      </c>
      <c r="J105" s="21">
        <v>4</v>
      </c>
      <c r="K105" s="21">
        <v>37.6</v>
      </c>
      <c r="L105" s="21">
        <v>0</v>
      </c>
      <c r="M105" s="21">
        <v>6</v>
      </c>
      <c r="N105" s="21">
        <v>40</v>
      </c>
      <c r="O105" s="21" t="str">
        <v>2017-11-26 14:37:20</v>
      </c>
      <c r="P105" s="25" t="str">
        <v>lose</v>
      </c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</sheetData>
  <conditionalFormatting sqref="P1:P1048576">
    <cfRule type="containsText" dxfId="21" priority="1" operator="containsText" text="lose">
      <formula>NOT(ISERROR(SEARCH("lose",P1)))</formula>
    </cfRule>
    <cfRule type="containsText" dxfId="20" priority="2" operator="containsText" text="win">
      <formula>NOT(ISERROR(SEARCH("win",P1)))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C6AE1-E663-431F-94E3-69701C8F9031}">
  <sheetPr>
    <tabColor theme="0"/>
  </sheetPr>
  <dimension ref="A1:BG69"/>
  <sheetViews>
    <sheetView showGridLines="0" zoomScale="70" zoomScaleNormal="70" workbookViewId="0">
      <pane ySplit="1" topLeftCell="A2" activePane="bottomLeft" state="frozen"/>
      <selection pane="bottomLeft" activeCell="A2" sqref="A2:C3"/>
    </sheetView>
  </sheetViews>
  <sheetFormatPr defaultRowHeight="14.4" x14ac:dyDescent="0.3"/>
  <cols>
    <col min="1" max="1" width="12.77734375" bestFit="1" customWidth="1"/>
    <col min="2" max="2" width="24.6640625" bestFit="1" customWidth="1"/>
    <col min="3" max="3" width="14.109375" bestFit="1" customWidth="1"/>
    <col min="4" max="4" width="12.33203125" bestFit="1" customWidth="1"/>
    <col min="5" max="5" width="7.109375" bestFit="1" customWidth="1"/>
    <col min="6" max="6" width="20.109375" bestFit="1" customWidth="1"/>
    <col min="7" max="7" width="22.21875" bestFit="1" customWidth="1"/>
    <col min="8" max="8" width="24.21875" bestFit="1" customWidth="1"/>
    <col min="9" max="9" width="12.44140625" bestFit="1" customWidth="1"/>
    <col min="10" max="10" width="30" bestFit="1" customWidth="1"/>
    <col min="11" max="11" width="16.33203125" bestFit="1" customWidth="1"/>
    <col min="12" max="12" width="20.109375" bestFit="1" customWidth="1"/>
    <col min="13" max="13" width="22.21875" bestFit="1" customWidth="1"/>
    <col min="14" max="14" width="24.21875" bestFit="1" customWidth="1"/>
    <col min="15" max="15" width="12.44140625" bestFit="1" customWidth="1"/>
    <col min="16" max="16" width="30" bestFit="1" customWidth="1"/>
    <col min="17" max="17" width="16.33203125" bestFit="1" customWidth="1"/>
    <col min="18" max="18" width="20.109375" bestFit="1" customWidth="1"/>
    <col min="19" max="19" width="22.21875" bestFit="1" customWidth="1"/>
    <col min="20" max="20" width="24.21875" bestFit="1" customWidth="1"/>
    <col min="21" max="21" width="12.44140625" bestFit="1" customWidth="1"/>
    <col min="22" max="22" width="30" bestFit="1" customWidth="1"/>
    <col min="23" max="23" width="16.33203125" bestFit="1" customWidth="1"/>
    <col min="24" max="24" width="20.109375" bestFit="1" customWidth="1"/>
    <col min="25" max="25" width="22.21875" bestFit="1" customWidth="1"/>
    <col min="26" max="26" width="24.21875" bestFit="1" customWidth="1"/>
    <col min="27" max="27" width="12.44140625" bestFit="1" customWidth="1"/>
    <col min="28" max="28" width="30" bestFit="1" customWidth="1"/>
    <col min="29" max="29" width="16.33203125" bestFit="1" customWidth="1"/>
    <col min="30" max="30" width="20.109375" bestFit="1" customWidth="1"/>
    <col min="31" max="31" width="26.109375" bestFit="1" customWidth="1"/>
    <col min="32" max="32" width="24.21875" bestFit="1" customWidth="1"/>
    <col min="33" max="33" width="12.44140625" bestFit="1" customWidth="1"/>
    <col min="34" max="34" width="30" bestFit="1" customWidth="1"/>
    <col min="35" max="35" width="16.33203125" bestFit="1" customWidth="1"/>
    <col min="36" max="36" width="20.109375" bestFit="1" customWidth="1"/>
    <col min="37" max="37" width="22.21875" bestFit="1" customWidth="1"/>
    <col min="38" max="38" width="24.21875" bestFit="1" customWidth="1"/>
    <col min="39" max="39" width="12.44140625" bestFit="1" customWidth="1"/>
    <col min="40" max="40" width="30" bestFit="1" customWidth="1"/>
    <col min="41" max="41" width="16.33203125" bestFit="1" customWidth="1"/>
    <col min="42" max="42" width="20.109375" bestFit="1" customWidth="1"/>
    <col min="43" max="43" width="23.44140625" bestFit="1" customWidth="1"/>
    <col min="44" max="44" width="24.21875" bestFit="1" customWidth="1"/>
    <col min="45" max="45" width="12.44140625" bestFit="1" customWidth="1"/>
    <col min="46" max="46" width="30" bestFit="1" customWidth="1"/>
    <col min="47" max="47" width="16.33203125" bestFit="1" customWidth="1"/>
    <col min="48" max="48" width="11.109375" bestFit="1" customWidth="1"/>
    <col min="49" max="49" width="16.88671875" bestFit="1" customWidth="1"/>
    <col min="50" max="50" width="9.109375" bestFit="1" customWidth="1"/>
    <col min="51" max="58" width="6.6640625" bestFit="1" customWidth="1"/>
    <col min="59" max="59" width="12.21875" bestFit="1" customWidth="1"/>
  </cols>
  <sheetData>
    <row r="1" spans="1:59" ht="16.2" thickBot="1" x14ac:dyDescent="0.35">
      <c r="A1" s="118" t="s">
        <v>80</v>
      </c>
      <c r="B1" s="118" t="s">
        <v>81</v>
      </c>
      <c r="C1" s="118" t="s">
        <v>82</v>
      </c>
      <c r="D1" s="115" t="s">
        <v>51</v>
      </c>
      <c r="E1" s="115" t="s">
        <v>52</v>
      </c>
      <c r="F1" s="115" t="s">
        <v>83</v>
      </c>
      <c r="G1" s="115" t="s">
        <v>84</v>
      </c>
      <c r="H1" s="115" t="s">
        <v>85</v>
      </c>
      <c r="I1" s="115" t="s">
        <v>86</v>
      </c>
      <c r="J1" s="115" t="s">
        <v>87</v>
      </c>
      <c r="K1" s="115" t="s">
        <v>88</v>
      </c>
      <c r="L1" s="115" t="s">
        <v>89</v>
      </c>
      <c r="M1" s="115" t="s">
        <v>90</v>
      </c>
      <c r="N1" s="115" t="s">
        <v>91</v>
      </c>
      <c r="O1" s="115" t="s">
        <v>92</v>
      </c>
      <c r="P1" s="115" t="s">
        <v>93</v>
      </c>
      <c r="Q1" s="115" t="s">
        <v>94</v>
      </c>
      <c r="R1" s="115" t="s">
        <v>95</v>
      </c>
      <c r="S1" s="115" t="s">
        <v>96</v>
      </c>
      <c r="T1" s="115" t="s">
        <v>97</v>
      </c>
      <c r="U1" s="115" t="s">
        <v>98</v>
      </c>
      <c r="V1" s="115" t="s">
        <v>99</v>
      </c>
      <c r="W1" s="115" t="s">
        <v>100</v>
      </c>
      <c r="X1" s="115" t="s">
        <v>101</v>
      </c>
      <c r="Y1" s="115" t="s">
        <v>102</v>
      </c>
      <c r="Z1" s="115" t="s">
        <v>103</v>
      </c>
      <c r="AA1" s="115" t="s">
        <v>104</v>
      </c>
      <c r="AB1" s="115" t="s">
        <v>105</v>
      </c>
      <c r="AC1" s="115" t="s">
        <v>106</v>
      </c>
      <c r="AD1" s="115" t="s">
        <v>107</v>
      </c>
      <c r="AE1" s="115" t="s">
        <v>108</v>
      </c>
      <c r="AF1" s="115" t="s">
        <v>109</v>
      </c>
      <c r="AG1" s="115" t="s">
        <v>110</v>
      </c>
      <c r="AH1" s="115" t="s">
        <v>111</v>
      </c>
      <c r="AI1" s="115" t="s">
        <v>112</v>
      </c>
      <c r="AJ1" s="115" t="s">
        <v>113</v>
      </c>
      <c r="AK1" s="115" t="s">
        <v>114</v>
      </c>
      <c r="AL1" s="115" t="s">
        <v>115</v>
      </c>
      <c r="AM1" s="115" t="s">
        <v>116</v>
      </c>
      <c r="AN1" s="115" t="s">
        <v>117</v>
      </c>
      <c r="AO1" s="115" t="s">
        <v>118</v>
      </c>
      <c r="AP1" s="115" t="s">
        <v>119</v>
      </c>
      <c r="AQ1" s="115" t="s">
        <v>120</v>
      </c>
      <c r="AR1" s="115" t="s">
        <v>121</v>
      </c>
      <c r="AS1" s="115" t="s">
        <v>122</v>
      </c>
      <c r="AT1" s="115" t="s">
        <v>123</v>
      </c>
      <c r="AU1" s="115" t="s">
        <v>124</v>
      </c>
      <c r="AV1" s="116" t="s">
        <v>56</v>
      </c>
      <c r="AW1" s="116" t="s">
        <v>57</v>
      </c>
      <c r="AX1" s="116" t="s">
        <v>58</v>
      </c>
      <c r="AY1" s="116" t="s">
        <v>59</v>
      </c>
      <c r="AZ1" s="116" t="s">
        <v>60</v>
      </c>
      <c r="BA1" s="116" t="s">
        <v>61</v>
      </c>
      <c r="BB1" s="116" t="s">
        <v>62</v>
      </c>
      <c r="BC1" s="116" t="s">
        <v>63</v>
      </c>
      <c r="BD1" s="116" t="s">
        <v>64</v>
      </c>
      <c r="BE1" s="116" t="s">
        <v>66</v>
      </c>
      <c r="BF1" s="116" t="s">
        <v>67</v>
      </c>
      <c r="BG1" s="117" t="s">
        <v>65</v>
      </c>
    </row>
    <row r="2" spans="1:59" x14ac:dyDescent="0.3">
      <c r="A2" s="157">
        <v>45444</v>
      </c>
      <c r="B2" s="158"/>
      <c r="C2" s="159"/>
    </row>
    <row r="3" spans="1:59" ht="15" thickBot="1" x14ac:dyDescent="0.35">
      <c r="A3" s="160"/>
      <c r="B3" s="161"/>
      <c r="C3" s="162"/>
    </row>
    <row r="4" spans="1:59" x14ac:dyDescent="0.3">
      <c r="A4" s="58" t="s">
        <v>125</v>
      </c>
      <c r="B4" s="58" t="s">
        <v>126</v>
      </c>
      <c r="C4" s="60">
        <v>16</v>
      </c>
      <c r="D4" s="59" t="s">
        <v>127</v>
      </c>
      <c r="E4" s="59" t="s">
        <v>128</v>
      </c>
      <c r="F4" s="70" t="s">
        <v>129</v>
      </c>
      <c r="G4" s="71" t="s">
        <v>130</v>
      </c>
      <c r="H4" s="71">
        <v>16</v>
      </c>
      <c r="I4" s="72">
        <v>1</v>
      </c>
      <c r="J4" s="72">
        <v>87</v>
      </c>
      <c r="K4" s="72">
        <v>118</v>
      </c>
      <c r="L4" s="71" t="s">
        <v>131</v>
      </c>
      <c r="M4" s="71" t="s">
        <v>132</v>
      </c>
      <c r="N4" s="71">
        <v>16</v>
      </c>
      <c r="O4" s="72">
        <v>2</v>
      </c>
      <c r="P4" s="72">
        <v>70</v>
      </c>
      <c r="Q4" s="72">
        <v>174</v>
      </c>
      <c r="R4" s="71" t="s">
        <v>133</v>
      </c>
      <c r="S4" s="71" t="s">
        <v>134</v>
      </c>
      <c r="T4" s="71">
        <v>16</v>
      </c>
      <c r="U4" s="72">
        <v>3</v>
      </c>
      <c r="V4" s="72">
        <v>100</v>
      </c>
      <c r="W4" s="72">
        <v>148</v>
      </c>
      <c r="X4" s="71" t="s">
        <v>135</v>
      </c>
      <c r="Y4" s="71" t="s">
        <v>136</v>
      </c>
      <c r="Z4" s="71">
        <v>16</v>
      </c>
      <c r="AA4" s="72">
        <v>2</v>
      </c>
      <c r="AB4" s="72">
        <v>93</v>
      </c>
      <c r="AC4" s="72">
        <v>180</v>
      </c>
      <c r="AD4" s="71" t="s">
        <v>137</v>
      </c>
      <c r="AE4" s="71" t="s">
        <v>138</v>
      </c>
      <c r="AF4" s="71">
        <v>16</v>
      </c>
      <c r="AG4" s="72">
        <v>2</v>
      </c>
      <c r="AH4" s="72">
        <v>66</v>
      </c>
      <c r="AI4" s="72">
        <v>151</v>
      </c>
      <c r="AJ4" s="71" t="s">
        <v>139</v>
      </c>
      <c r="AK4" s="71" t="s">
        <v>140</v>
      </c>
      <c r="AL4" s="71">
        <v>16</v>
      </c>
      <c r="AM4" s="72">
        <v>2</v>
      </c>
      <c r="AN4" s="72">
        <v>81</v>
      </c>
      <c r="AO4" s="72">
        <v>156</v>
      </c>
      <c r="AP4" s="71" t="s">
        <v>141</v>
      </c>
      <c r="AQ4" s="71" t="s">
        <v>142</v>
      </c>
      <c r="AR4" s="71">
        <v>16</v>
      </c>
      <c r="AS4" s="72">
        <v>1</v>
      </c>
      <c r="AT4" s="72">
        <v>67</v>
      </c>
      <c r="AU4" s="74">
        <v>180</v>
      </c>
      <c r="AV4" s="77">
        <v>13</v>
      </c>
      <c r="AW4" s="77">
        <v>564</v>
      </c>
      <c r="AX4" s="77">
        <v>7</v>
      </c>
      <c r="AY4" s="78">
        <v>80.569999999999993</v>
      </c>
      <c r="AZ4" s="76">
        <v>0.28999999999999998</v>
      </c>
      <c r="BA4" s="76">
        <v>0.47</v>
      </c>
      <c r="BB4" s="76">
        <v>1</v>
      </c>
      <c r="BC4" s="76">
        <v>0.62</v>
      </c>
      <c r="BD4" s="76">
        <v>0.44</v>
      </c>
      <c r="BE4" s="76">
        <v>0.54</v>
      </c>
      <c r="BF4" s="76">
        <v>0.22</v>
      </c>
      <c r="BG4" s="112">
        <v>3.58</v>
      </c>
    </row>
    <row r="5" spans="1:59" x14ac:dyDescent="0.3">
      <c r="A5" s="58" t="s">
        <v>143</v>
      </c>
      <c r="B5" s="58" t="s">
        <v>144</v>
      </c>
      <c r="C5" s="60">
        <v>16</v>
      </c>
      <c r="D5" s="59" t="s">
        <v>145</v>
      </c>
      <c r="E5" s="59" t="s">
        <v>128</v>
      </c>
      <c r="F5" s="70" t="s">
        <v>146</v>
      </c>
      <c r="G5" s="71" t="s">
        <v>147</v>
      </c>
      <c r="H5" s="71">
        <v>16</v>
      </c>
      <c r="I5" s="72">
        <v>3</v>
      </c>
      <c r="J5" s="72">
        <v>100</v>
      </c>
      <c r="K5" s="72">
        <v>90</v>
      </c>
      <c r="L5" s="71" t="s">
        <v>148</v>
      </c>
      <c r="M5" s="71" t="s">
        <v>149</v>
      </c>
      <c r="N5" s="71">
        <v>16</v>
      </c>
      <c r="O5" s="72">
        <v>3</v>
      </c>
      <c r="P5" s="72">
        <v>100</v>
      </c>
      <c r="Q5" s="72">
        <v>139</v>
      </c>
      <c r="R5" s="71" t="s">
        <v>150</v>
      </c>
      <c r="S5" s="71" t="s">
        <v>151</v>
      </c>
      <c r="T5" s="71">
        <v>16</v>
      </c>
      <c r="U5" s="72">
        <v>2</v>
      </c>
      <c r="V5" s="72">
        <v>95</v>
      </c>
      <c r="W5" s="72">
        <v>178</v>
      </c>
      <c r="X5" s="71" t="s">
        <v>152</v>
      </c>
      <c r="Y5" s="71" t="s">
        <v>153</v>
      </c>
      <c r="Z5" s="71">
        <v>16</v>
      </c>
      <c r="AA5" s="72">
        <v>2</v>
      </c>
      <c r="AB5" s="72">
        <v>94</v>
      </c>
      <c r="AC5" s="72">
        <v>180</v>
      </c>
      <c r="AD5" s="71" t="s">
        <v>154</v>
      </c>
      <c r="AE5" s="71" t="s">
        <v>155</v>
      </c>
      <c r="AF5" s="71">
        <v>16</v>
      </c>
      <c r="AG5" s="72">
        <v>2</v>
      </c>
      <c r="AH5" s="72">
        <v>83</v>
      </c>
      <c r="AI5" s="72">
        <v>143</v>
      </c>
      <c r="AJ5" s="71" t="s">
        <v>156</v>
      </c>
      <c r="AK5" s="71" t="s">
        <v>157</v>
      </c>
      <c r="AL5" s="71">
        <v>16</v>
      </c>
      <c r="AM5" s="72">
        <v>2</v>
      </c>
      <c r="AN5" s="72">
        <v>82</v>
      </c>
      <c r="AO5" s="72">
        <v>180</v>
      </c>
      <c r="AP5" s="71" t="s">
        <v>158</v>
      </c>
      <c r="AQ5" s="71" t="s">
        <v>159</v>
      </c>
      <c r="AR5" s="71">
        <v>16</v>
      </c>
      <c r="AS5" s="72">
        <v>3</v>
      </c>
      <c r="AT5" s="72">
        <v>100</v>
      </c>
      <c r="AU5" s="74">
        <v>170</v>
      </c>
      <c r="AV5" s="77">
        <v>17</v>
      </c>
      <c r="AW5" s="77">
        <v>654</v>
      </c>
      <c r="AX5" s="77">
        <v>7</v>
      </c>
      <c r="AY5" s="78">
        <v>93.43</v>
      </c>
      <c r="AZ5" s="76">
        <v>1</v>
      </c>
      <c r="BA5" s="76">
        <v>1</v>
      </c>
      <c r="BB5" s="76">
        <v>0.63</v>
      </c>
      <c r="BC5" s="76">
        <v>0.63</v>
      </c>
      <c r="BD5" s="76">
        <v>0.55000000000000004</v>
      </c>
      <c r="BE5" s="76">
        <v>0.55000000000000004</v>
      </c>
      <c r="BF5" s="76">
        <v>1</v>
      </c>
      <c r="BG5" s="112">
        <v>5.3599999999999994</v>
      </c>
    </row>
    <row r="6" spans="1:59" x14ac:dyDescent="0.3">
      <c r="A6" s="58" t="s">
        <v>160</v>
      </c>
      <c r="B6" s="58" t="s">
        <v>161</v>
      </c>
      <c r="C6" s="60">
        <v>15</v>
      </c>
      <c r="D6" s="59" t="s">
        <v>145</v>
      </c>
      <c r="E6" s="59" t="s">
        <v>128</v>
      </c>
      <c r="F6" s="70" t="s">
        <v>162</v>
      </c>
      <c r="G6" s="71" t="s">
        <v>163</v>
      </c>
      <c r="H6" s="71">
        <v>16</v>
      </c>
      <c r="I6" s="72">
        <v>3</v>
      </c>
      <c r="J6" s="72">
        <v>100</v>
      </c>
      <c r="K6" s="72">
        <v>98</v>
      </c>
      <c r="L6" s="71" t="s">
        <v>164</v>
      </c>
      <c r="M6" s="71" t="s">
        <v>165</v>
      </c>
      <c r="N6" s="71">
        <v>16</v>
      </c>
      <c r="O6" s="72">
        <v>3</v>
      </c>
      <c r="P6" s="72">
        <v>100</v>
      </c>
      <c r="Q6" s="72">
        <v>125</v>
      </c>
      <c r="R6" s="71" t="s">
        <v>166</v>
      </c>
      <c r="S6" s="71" t="s">
        <v>167</v>
      </c>
      <c r="T6" s="71">
        <v>15</v>
      </c>
      <c r="U6" s="72">
        <v>3</v>
      </c>
      <c r="V6" s="72">
        <v>100</v>
      </c>
      <c r="W6" s="72">
        <v>118</v>
      </c>
      <c r="X6" s="71" t="s">
        <v>168</v>
      </c>
      <c r="Y6" s="71" t="s">
        <v>169</v>
      </c>
      <c r="Z6" s="71">
        <v>16</v>
      </c>
      <c r="AA6" s="72">
        <v>3</v>
      </c>
      <c r="AB6" s="72">
        <v>100</v>
      </c>
      <c r="AC6" s="72">
        <v>108</v>
      </c>
      <c r="AD6" s="71" t="s">
        <v>170</v>
      </c>
      <c r="AE6" s="71" t="s">
        <v>170</v>
      </c>
      <c r="AF6" s="71" t="s">
        <v>170</v>
      </c>
      <c r="AG6" s="72">
        <v>0</v>
      </c>
      <c r="AH6" s="72">
        <v>0</v>
      </c>
      <c r="AI6" s="72">
        <v>0</v>
      </c>
      <c r="AJ6" s="71" t="s">
        <v>170</v>
      </c>
      <c r="AK6" s="71" t="s">
        <v>170</v>
      </c>
      <c r="AL6" s="71" t="s">
        <v>170</v>
      </c>
      <c r="AM6" s="72" t="s">
        <v>170</v>
      </c>
      <c r="AN6" s="72" t="s">
        <v>170</v>
      </c>
      <c r="AO6" s="72" t="s">
        <v>170</v>
      </c>
      <c r="AP6" s="71" t="s">
        <v>171</v>
      </c>
      <c r="AQ6" s="71" t="s">
        <v>172</v>
      </c>
      <c r="AR6" s="71">
        <v>15</v>
      </c>
      <c r="AS6" s="72">
        <v>3</v>
      </c>
      <c r="AT6" s="72">
        <v>100</v>
      </c>
      <c r="AU6" s="74">
        <v>104</v>
      </c>
      <c r="AV6" s="77">
        <v>15</v>
      </c>
      <c r="AW6" s="77">
        <v>500</v>
      </c>
      <c r="AX6" s="77">
        <v>6</v>
      </c>
      <c r="AY6" s="78">
        <v>83.33</v>
      </c>
      <c r="AZ6" s="76">
        <v>1.07</v>
      </c>
      <c r="BA6" s="76">
        <v>1.07</v>
      </c>
      <c r="BB6" s="76">
        <v>1</v>
      </c>
      <c r="BC6" s="76">
        <v>1.07</v>
      </c>
      <c r="BD6" s="76">
        <v>0</v>
      </c>
      <c r="BE6" s="76">
        <v>0</v>
      </c>
      <c r="BF6" s="76">
        <v>1</v>
      </c>
      <c r="BG6" s="112">
        <v>5.21</v>
      </c>
    </row>
    <row r="7" spans="1:59" x14ac:dyDescent="0.3">
      <c r="A7" s="58" t="s">
        <v>173</v>
      </c>
      <c r="B7" s="58" t="s">
        <v>174</v>
      </c>
      <c r="C7" s="60">
        <v>16</v>
      </c>
      <c r="D7" s="59" t="s">
        <v>175</v>
      </c>
      <c r="E7" s="59" t="s">
        <v>128</v>
      </c>
      <c r="F7" s="70" t="s">
        <v>176</v>
      </c>
      <c r="G7" s="71" t="s">
        <v>177</v>
      </c>
      <c r="H7" s="71">
        <v>16</v>
      </c>
      <c r="I7" s="72">
        <v>3</v>
      </c>
      <c r="J7" s="72">
        <v>100</v>
      </c>
      <c r="K7" s="72">
        <v>124</v>
      </c>
      <c r="L7" s="71" t="s">
        <v>178</v>
      </c>
      <c r="M7" s="71" t="s">
        <v>179</v>
      </c>
      <c r="N7" s="71">
        <v>16</v>
      </c>
      <c r="O7" s="72">
        <v>2</v>
      </c>
      <c r="P7" s="72">
        <v>84</v>
      </c>
      <c r="Q7" s="72">
        <v>148</v>
      </c>
      <c r="R7" s="71" t="s">
        <v>180</v>
      </c>
      <c r="S7" s="71" t="s">
        <v>181</v>
      </c>
      <c r="T7" s="71">
        <v>16</v>
      </c>
      <c r="U7" s="72">
        <v>2</v>
      </c>
      <c r="V7" s="72">
        <v>89</v>
      </c>
      <c r="W7" s="72">
        <v>156</v>
      </c>
      <c r="X7" s="71" t="s">
        <v>182</v>
      </c>
      <c r="Y7" s="71" t="s">
        <v>183</v>
      </c>
      <c r="Z7" s="71">
        <v>16</v>
      </c>
      <c r="AA7" s="72">
        <v>3</v>
      </c>
      <c r="AB7" s="72">
        <v>100</v>
      </c>
      <c r="AC7" s="72">
        <v>143</v>
      </c>
      <c r="AD7" s="71" t="s">
        <v>184</v>
      </c>
      <c r="AE7" s="71" t="s">
        <v>185</v>
      </c>
      <c r="AF7" s="71">
        <v>16</v>
      </c>
      <c r="AG7" s="72">
        <v>2</v>
      </c>
      <c r="AH7" s="72">
        <v>87</v>
      </c>
      <c r="AI7" s="72">
        <v>120</v>
      </c>
      <c r="AJ7" s="71" t="s">
        <v>186</v>
      </c>
      <c r="AK7" s="71" t="s">
        <v>187</v>
      </c>
      <c r="AL7" s="71">
        <v>16</v>
      </c>
      <c r="AM7" s="72">
        <v>2</v>
      </c>
      <c r="AN7" s="72">
        <v>91</v>
      </c>
      <c r="AO7" s="72">
        <v>172</v>
      </c>
      <c r="AP7" s="71" t="s">
        <v>188</v>
      </c>
      <c r="AQ7" s="71" t="s">
        <v>189</v>
      </c>
      <c r="AR7" s="71">
        <v>16</v>
      </c>
      <c r="AS7" s="72">
        <v>3</v>
      </c>
      <c r="AT7" s="72">
        <v>100</v>
      </c>
      <c r="AU7" s="74">
        <v>121</v>
      </c>
      <c r="AV7" s="77">
        <v>17</v>
      </c>
      <c r="AW7" s="77">
        <v>651</v>
      </c>
      <c r="AX7" s="77">
        <v>7</v>
      </c>
      <c r="AY7" s="78">
        <v>93</v>
      </c>
      <c r="AZ7" s="76">
        <v>1</v>
      </c>
      <c r="BA7" s="76">
        <v>0.56000000000000005</v>
      </c>
      <c r="BB7" s="76">
        <v>0.59</v>
      </c>
      <c r="BC7" s="76">
        <v>1</v>
      </c>
      <c r="BD7" s="76">
        <v>0.57999999999999996</v>
      </c>
      <c r="BE7" s="76">
        <v>0.61</v>
      </c>
      <c r="BF7" s="76">
        <v>1</v>
      </c>
      <c r="BG7" s="112">
        <v>5.34</v>
      </c>
    </row>
    <row r="8" spans="1:59" x14ac:dyDescent="0.3">
      <c r="A8" s="58" t="s">
        <v>190</v>
      </c>
      <c r="B8" s="58" t="s">
        <v>191</v>
      </c>
      <c r="C8" s="60">
        <v>16</v>
      </c>
      <c r="D8" s="59" t="s">
        <v>170</v>
      </c>
      <c r="E8" s="59" t="s">
        <v>192</v>
      </c>
      <c r="F8" s="70" t="s">
        <v>193</v>
      </c>
      <c r="G8" s="71" t="s">
        <v>194</v>
      </c>
      <c r="H8" s="71">
        <v>16</v>
      </c>
      <c r="I8" s="72">
        <v>2</v>
      </c>
      <c r="J8" s="72">
        <v>98</v>
      </c>
      <c r="K8" s="72">
        <v>180</v>
      </c>
      <c r="L8" s="71" t="s">
        <v>195</v>
      </c>
      <c r="M8" s="71" t="s">
        <v>196</v>
      </c>
      <c r="N8" s="71">
        <v>16</v>
      </c>
      <c r="O8" s="72">
        <v>3</v>
      </c>
      <c r="P8" s="72">
        <v>100</v>
      </c>
      <c r="Q8" s="72">
        <v>129</v>
      </c>
      <c r="R8" s="71" t="s">
        <v>197</v>
      </c>
      <c r="S8" s="71" t="s">
        <v>198</v>
      </c>
      <c r="T8" s="71">
        <v>16</v>
      </c>
      <c r="U8" s="72">
        <v>3</v>
      </c>
      <c r="V8" s="72">
        <v>100</v>
      </c>
      <c r="W8" s="72">
        <v>94</v>
      </c>
      <c r="X8" s="71" t="s">
        <v>199</v>
      </c>
      <c r="Y8" s="71" t="s">
        <v>200</v>
      </c>
      <c r="Z8" s="71">
        <v>16</v>
      </c>
      <c r="AA8" s="72">
        <v>3</v>
      </c>
      <c r="AB8" s="72">
        <v>100</v>
      </c>
      <c r="AC8" s="72">
        <v>145</v>
      </c>
      <c r="AD8" s="71" t="s">
        <v>201</v>
      </c>
      <c r="AE8" s="71" t="s">
        <v>202</v>
      </c>
      <c r="AF8" s="71">
        <v>16</v>
      </c>
      <c r="AG8" s="72">
        <v>2</v>
      </c>
      <c r="AH8" s="72">
        <v>97</v>
      </c>
      <c r="AI8" s="72">
        <v>180</v>
      </c>
      <c r="AJ8" s="71" t="s">
        <v>203</v>
      </c>
      <c r="AK8" s="71" t="s">
        <v>204</v>
      </c>
      <c r="AL8" s="71">
        <v>16</v>
      </c>
      <c r="AM8" s="72">
        <v>3</v>
      </c>
      <c r="AN8" s="72">
        <v>100</v>
      </c>
      <c r="AO8" s="72">
        <v>133</v>
      </c>
      <c r="AP8" s="71" t="s">
        <v>205</v>
      </c>
      <c r="AQ8" s="71" t="s">
        <v>206</v>
      </c>
      <c r="AR8" s="71">
        <v>16</v>
      </c>
      <c r="AS8" s="72">
        <v>3</v>
      </c>
      <c r="AT8" s="72">
        <v>100</v>
      </c>
      <c r="AU8" s="74">
        <v>98</v>
      </c>
      <c r="AV8" s="77">
        <v>19</v>
      </c>
      <c r="AW8" s="77">
        <v>695</v>
      </c>
      <c r="AX8" s="77">
        <v>7</v>
      </c>
      <c r="AY8" s="78">
        <v>99.29</v>
      </c>
      <c r="AZ8" s="76">
        <v>0.65</v>
      </c>
      <c r="BA8" s="76">
        <v>1</v>
      </c>
      <c r="BB8" s="76">
        <v>1</v>
      </c>
      <c r="BC8" s="76">
        <v>1</v>
      </c>
      <c r="BD8" s="76">
        <v>0.65</v>
      </c>
      <c r="BE8" s="76">
        <v>1</v>
      </c>
      <c r="BF8" s="76">
        <v>1</v>
      </c>
      <c r="BG8" s="112">
        <v>6.3</v>
      </c>
    </row>
    <row r="9" spans="1:59" x14ac:dyDescent="0.3">
      <c r="A9" s="58" t="s">
        <v>207</v>
      </c>
      <c r="B9" s="58" t="s">
        <v>208</v>
      </c>
      <c r="C9" s="60">
        <v>16</v>
      </c>
      <c r="D9" s="59" t="s">
        <v>127</v>
      </c>
      <c r="E9" s="59" t="s">
        <v>128</v>
      </c>
      <c r="F9" s="70" t="s">
        <v>209</v>
      </c>
      <c r="G9" s="71" t="s">
        <v>210</v>
      </c>
      <c r="H9" s="71">
        <v>16</v>
      </c>
      <c r="I9" s="72">
        <v>2</v>
      </c>
      <c r="J9" s="72">
        <v>98</v>
      </c>
      <c r="K9" s="72">
        <v>180</v>
      </c>
      <c r="L9" s="71" t="s">
        <v>211</v>
      </c>
      <c r="M9" s="71" t="s">
        <v>212</v>
      </c>
      <c r="N9" s="71">
        <v>16</v>
      </c>
      <c r="O9" s="72">
        <v>2</v>
      </c>
      <c r="P9" s="72">
        <v>97</v>
      </c>
      <c r="Q9" s="72">
        <v>175</v>
      </c>
      <c r="R9" s="71" t="s">
        <v>213</v>
      </c>
      <c r="S9" s="71" t="s">
        <v>214</v>
      </c>
      <c r="T9" s="71">
        <v>16</v>
      </c>
      <c r="U9" s="72">
        <v>2</v>
      </c>
      <c r="V9" s="72">
        <v>78</v>
      </c>
      <c r="W9" s="72">
        <v>163</v>
      </c>
      <c r="X9" s="71" t="s">
        <v>215</v>
      </c>
      <c r="Y9" s="71" t="s">
        <v>216</v>
      </c>
      <c r="Z9" s="71">
        <v>16</v>
      </c>
      <c r="AA9" s="72">
        <v>1</v>
      </c>
      <c r="AB9" s="72">
        <v>22</v>
      </c>
      <c r="AC9" s="72">
        <v>180</v>
      </c>
      <c r="AD9" s="71" t="s">
        <v>217</v>
      </c>
      <c r="AE9" s="71" t="s">
        <v>218</v>
      </c>
      <c r="AF9" s="71">
        <v>16</v>
      </c>
      <c r="AG9" s="72">
        <v>2</v>
      </c>
      <c r="AH9" s="72">
        <v>68</v>
      </c>
      <c r="AI9" s="72">
        <v>81</v>
      </c>
      <c r="AJ9" s="71" t="s">
        <v>219</v>
      </c>
      <c r="AK9" s="71" t="s">
        <v>220</v>
      </c>
      <c r="AL9" s="71">
        <v>16</v>
      </c>
      <c r="AM9" s="72">
        <v>2</v>
      </c>
      <c r="AN9" s="72">
        <v>62</v>
      </c>
      <c r="AO9" s="72">
        <v>82</v>
      </c>
      <c r="AP9" s="71" t="s">
        <v>221</v>
      </c>
      <c r="AQ9" s="71" t="s">
        <v>222</v>
      </c>
      <c r="AR9" s="71">
        <v>16</v>
      </c>
      <c r="AS9" s="72">
        <v>2</v>
      </c>
      <c r="AT9" s="72">
        <v>84</v>
      </c>
      <c r="AU9" s="74">
        <v>134</v>
      </c>
      <c r="AV9" s="77">
        <v>13</v>
      </c>
      <c r="AW9" s="77">
        <v>509</v>
      </c>
      <c r="AX9" s="77">
        <v>7</v>
      </c>
      <c r="AY9" s="78">
        <v>72.709999999999994</v>
      </c>
      <c r="AZ9" s="76">
        <v>0.65</v>
      </c>
      <c r="BA9" s="76">
        <v>0.65</v>
      </c>
      <c r="BB9" s="76">
        <v>0.52</v>
      </c>
      <c r="BC9" s="76">
        <v>7.0000000000000007E-2</v>
      </c>
      <c r="BD9" s="76">
        <v>0.45</v>
      </c>
      <c r="BE9" s="76">
        <v>0.41</v>
      </c>
      <c r="BF9" s="76">
        <v>0.56000000000000005</v>
      </c>
      <c r="BG9" s="112">
        <v>3.3100000000000005</v>
      </c>
    </row>
    <row r="10" spans="1:59" x14ac:dyDescent="0.3">
      <c r="A10" s="58" t="s">
        <v>223</v>
      </c>
      <c r="B10" s="58" t="s">
        <v>224</v>
      </c>
      <c r="C10" s="60">
        <v>16</v>
      </c>
      <c r="D10" s="59" t="s">
        <v>127</v>
      </c>
      <c r="E10" s="59" t="s">
        <v>128</v>
      </c>
      <c r="F10" s="70" t="s">
        <v>225</v>
      </c>
      <c r="G10" s="71" t="s">
        <v>226</v>
      </c>
      <c r="H10" s="71">
        <v>16</v>
      </c>
      <c r="I10" s="72">
        <v>3</v>
      </c>
      <c r="J10" s="72">
        <v>100</v>
      </c>
      <c r="K10" s="72">
        <v>152</v>
      </c>
      <c r="L10" s="71" t="s">
        <v>227</v>
      </c>
      <c r="M10" s="71" t="s">
        <v>228</v>
      </c>
      <c r="N10" s="71">
        <v>16</v>
      </c>
      <c r="O10" s="72">
        <v>2</v>
      </c>
      <c r="P10" s="72">
        <v>82</v>
      </c>
      <c r="Q10" s="72">
        <v>134</v>
      </c>
      <c r="R10" s="71" t="s">
        <v>229</v>
      </c>
      <c r="S10" s="71" t="s">
        <v>230</v>
      </c>
      <c r="T10" s="71">
        <v>16</v>
      </c>
      <c r="U10" s="72">
        <v>1</v>
      </c>
      <c r="V10" s="72">
        <v>96</v>
      </c>
      <c r="W10" s="72">
        <v>180</v>
      </c>
      <c r="X10" s="71" t="s">
        <v>231</v>
      </c>
      <c r="Y10" s="71" t="s">
        <v>232</v>
      </c>
      <c r="Z10" s="71">
        <v>16</v>
      </c>
      <c r="AA10" s="72">
        <v>1</v>
      </c>
      <c r="AB10" s="72">
        <v>88</v>
      </c>
      <c r="AC10" s="72">
        <v>136</v>
      </c>
      <c r="AD10" s="71" t="s">
        <v>233</v>
      </c>
      <c r="AE10" s="71" t="s">
        <v>234</v>
      </c>
      <c r="AF10" s="71">
        <v>16</v>
      </c>
      <c r="AG10" s="72">
        <v>2</v>
      </c>
      <c r="AH10" s="72">
        <v>94</v>
      </c>
      <c r="AI10" s="72">
        <v>159</v>
      </c>
      <c r="AJ10" s="71" t="s">
        <v>235</v>
      </c>
      <c r="AK10" s="71" t="s">
        <v>236</v>
      </c>
      <c r="AL10" s="71">
        <v>16</v>
      </c>
      <c r="AM10" s="72">
        <v>3</v>
      </c>
      <c r="AN10" s="72">
        <v>100</v>
      </c>
      <c r="AO10" s="72">
        <v>124</v>
      </c>
      <c r="AP10" s="71" t="s">
        <v>237</v>
      </c>
      <c r="AQ10" s="71" t="s">
        <v>238</v>
      </c>
      <c r="AR10" s="71">
        <v>16</v>
      </c>
      <c r="AS10" s="72">
        <v>2</v>
      </c>
      <c r="AT10" s="72">
        <v>95</v>
      </c>
      <c r="AU10" s="74">
        <v>180</v>
      </c>
      <c r="AV10" s="77">
        <v>14</v>
      </c>
      <c r="AW10" s="77">
        <v>655</v>
      </c>
      <c r="AX10" s="77">
        <v>7</v>
      </c>
      <c r="AY10" s="78">
        <v>93.57</v>
      </c>
      <c r="AZ10" s="76">
        <v>1</v>
      </c>
      <c r="BA10" s="76">
        <v>0.55000000000000004</v>
      </c>
      <c r="BB10" s="76">
        <v>0.32</v>
      </c>
      <c r="BC10" s="76">
        <v>0.28999999999999998</v>
      </c>
      <c r="BD10" s="76">
        <v>0.63</v>
      </c>
      <c r="BE10" s="76">
        <v>1</v>
      </c>
      <c r="BF10" s="76">
        <v>0.63</v>
      </c>
      <c r="BG10" s="112">
        <v>4.42</v>
      </c>
    </row>
    <row r="11" spans="1:59" x14ac:dyDescent="0.3">
      <c r="A11" s="58" t="s">
        <v>239</v>
      </c>
      <c r="B11" s="58" t="s">
        <v>240</v>
      </c>
      <c r="C11" s="60">
        <v>16</v>
      </c>
      <c r="D11" s="59" t="s">
        <v>127</v>
      </c>
      <c r="E11" s="59" t="s">
        <v>128</v>
      </c>
      <c r="F11" s="70" t="s">
        <v>241</v>
      </c>
      <c r="G11" s="71" t="s">
        <v>242</v>
      </c>
      <c r="H11" s="71">
        <v>16</v>
      </c>
      <c r="I11" s="72">
        <v>2</v>
      </c>
      <c r="J11" s="72">
        <v>99</v>
      </c>
      <c r="K11" s="72">
        <v>180</v>
      </c>
      <c r="L11" s="71" t="s">
        <v>243</v>
      </c>
      <c r="M11" s="71" t="s">
        <v>244</v>
      </c>
      <c r="N11" s="71">
        <v>16</v>
      </c>
      <c r="O11" s="72">
        <v>1</v>
      </c>
      <c r="P11" s="72">
        <v>77</v>
      </c>
      <c r="Q11" s="72">
        <v>164</v>
      </c>
      <c r="R11" s="71" t="s">
        <v>245</v>
      </c>
      <c r="S11" s="71" t="s">
        <v>246</v>
      </c>
      <c r="T11" s="71">
        <v>16</v>
      </c>
      <c r="U11" s="72">
        <v>2</v>
      </c>
      <c r="V11" s="72">
        <v>80</v>
      </c>
      <c r="W11" s="72">
        <v>119</v>
      </c>
      <c r="X11" s="71" t="s">
        <v>170</v>
      </c>
      <c r="Y11" s="71" t="s">
        <v>170</v>
      </c>
      <c r="Z11" s="71" t="s">
        <v>170</v>
      </c>
      <c r="AA11" s="72">
        <v>0</v>
      </c>
      <c r="AB11" s="72">
        <v>0</v>
      </c>
      <c r="AC11" s="72">
        <v>0</v>
      </c>
      <c r="AD11" s="71" t="s">
        <v>247</v>
      </c>
      <c r="AE11" s="71" t="s">
        <v>248</v>
      </c>
      <c r="AF11" s="71">
        <v>16</v>
      </c>
      <c r="AG11" s="72">
        <v>2</v>
      </c>
      <c r="AH11" s="72">
        <v>82</v>
      </c>
      <c r="AI11" s="72">
        <v>156</v>
      </c>
      <c r="AJ11" s="71" t="s">
        <v>249</v>
      </c>
      <c r="AK11" s="71" t="s">
        <v>250</v>
      </c>
      <c r="AL11" s="71">
        <v>16</v>
      </c>
      <c r="AM11" s="72">
        <v>2</v>
      </c>
      <c r="AN11" s="72">
        <v>55</v>
      </c>
      <c r="AO11" s="72">
        <v>135</v>
      </c>
      <c r="AP11" s="71" t="s">
        <v>251</v>
      </c>
      <c r="AQ11" s="71" t="s">
        <v>252</v>
      </c>
      <c r="AR11" s="71">
        <v>16</v>
      </c>
      <c r="AS11" s="72">
        <v>2</v>
      </c>
      <c r="AT11" s="72">
        <v>95</v>
      </c>
      <c r="AU11" s="74">
        <v>174</v>
      </c>
      <c r="AV11" s="77">
        <v>11</v>
      </c>
      <c r="AW11" s="77">
        <v>488</v>
      </c>
      <c r="AX11" s="77">
        <v>7</v>
      </c>
      <c r="AY11" s="78">
        <v>69.709999999999994</v>
      </c>
      <c r="AZ11" s="76">
        <v>0.66</v>
      </c>
      <c r="BA11" s="76">
        <v>0.26</v>
      </c>
      <c r="BB11" s="76">
        <v>0.53</v>
      </c>
      <c r="BC11" s="76">
        <v>0</v>
      </c>
      <c r="BD11" s="76">
        <v>0.55000000000000004</v>
      </c>
      <c r="BE11" s="76">
        <v>0.37</v>
      </c>
      <c r="BF11" s="76">
        <v>0.63</v>
      </c>
      <c r="BG11" s="112">
        <v>3</v>
      </c>
    </row>
    <row r="12" spans="1:59" x14ac:dyDescent="0.3">
      <c r="A12" s="58" t="s">
        <v>253</v>
      </c>
      <c r="B12" s="58" t="s">
        <v>254</v>
      </c>
      <c r="C12" s="60">
        <v>15</v>
      </c>
      <c r="D12" s="59" t="s">
        <v>127</v>
      </c>
      <c r="E12" s="59" t="s">
        <v>128</v>
      </c>
      <c r="F12" s="70" t="s">
        <v>170</v>
      </c>
      <c r="G12" s="71" t="s">
        <v>170</v>
      </c>
      <c r="H12" s="71" t="s">
        <v>170</v>
      </c>
      <c r="I12" s="72" t="s">
        <v>170</v>
      </c>
      <c r="J12" s="72" t="s">
        <v>170</v>
      </c>
      <c r="K12" s="72" t="s">
        <v>170</v>
      </c>
      <c r="L12" s="71" t="s">
        <v>170</v>
      </c>
      <c r="M12" s="71" t="s">
        <v>170</v>
      </c>
      <c r="N12" s="71" t="s">
        <v>170</v>
      </c>
      <c r="O12" s="72" t="s">
        <v>170</v>
      </c>
      <c r="P12" s="72" t="s">
        <v>170</v>
      </c>
      <c r="Q12" s="72" t="s">
        <v>170</v>
      </c>
      <c r="R12" s="71" t="s">
        <v>170</v>
      </c>
      <c r="S12" s="71" t="s">
        <v>170</v>
      </c>
      <c r="T12" s="71" t="s">
        <v>170</v>
      </c>
      <c r="U12" s="72" t="s">
        <v>170</v>
      </c>
      <c r="V12" s="72" t="s">
        <v>170</v>
      </c>
      <c r="W12" s="72" t="s">
        <v>170</v>
      </c>
      <c r="X12" s="71" t="s">
        <v>255</v>
      </c>
      <c r="Y12" s="71" t="s">
        <v>256</v>
      </c>
      <c r="Z12" s="71">
        <v>15</v>
      </c>
      <c r="AA12" s="72">
        <v>3</v>
      </c>
      <c r="AB12" s="72">
        <v>100</v>
      </c>
      <c r="AC12" s="72">
        <v>117</v>
      </c>
      <c r="AD12" s="71" t="s">
        <v>257</v>
      </c>
      <c r="AE12" s="71" t="s">
        <v>258</v>
      </c>
      <c r="AF12" s="71">
        <v>15</v>
      </c>
      <c r="AG12" s="72">
        <v>3</v>
      </c>
      <c r="AH12" s="72">
        <v>100</v>
      </c>
      <c r="AI12" s="72">
        <v>100</v>
      </c>
      <c r="AJ12" s="71" t="s">
        <v>259</v>
      </c>
      <c r="AK12" s="71" t="s">
        <v>260</v>
      </c>
      <c r="AL12" s="71">
        <v>12</v>
      </c>
      <c r="AM12" s="72">
        <v>3</v>
      </c>
      <c r="AN12" s="72">
        <v>100</v>
      </c>
      <c r="AO12" s="72">
        <v>99</v>
      </c>
      <c r="AP12" s="71" t="s">
        <v>261</v>
      </c>
      <c r="AQ12" s="71" t="s">
        <v>262</v>
      </c>
      <c r="AR12" s="71">
        <v>15</v>
      </c>
      <c r="AS12" s="72">
        <v>3</v>
      </c>
      <c r="AT12" s="72">
        <v>100</v>
      </c>
      <c r="AU12" s="74">
        <v>159</v>
      </c>
      <c r="AV12" s="77">
        <v>12</v>
      </c>
      <c r="AW12" s="77">
        <v>400</v>
      </c>
      <c r="AX12" s="77">
        <v>4</v>
      </c>
      <c r="AY12" s="78">
        <v>100</v>
      </c>
      <c r="AZ12" s="76">
        <v>0</v>
      </c>
      <c r="BA12" s="76">
        <v>0</v>
      </c>
      <c r="BB12" s="76">
        <v>0</v>
      </c>
      <c r="BC12" s="76">
        <v>1</v>
      </c>
      <c r="BD12" s="76">
        <v>1</v>
      </c>
      <c r="BE12" s="76">
        <v>0.8</v>
      </c>
      <c r="BF12" s="76">
        <v>1</v>
      </c>
      <c r="BG12" s="112">
        <v>3.8</v>
      </c>
    </row>
    <row r="13" spans="1:59" x14ac:dyDescent="0.3">
      <c r="A13" s="58" t="s">
        <v>263</v>
      </c>
      <c r="B13" s="58" t="s">
        <v>264</v>
      </c>
      <c r="C13" s="60">
        <v>16</v>
      </c>
      <c r="D13" s="59" t="s">
        <v>127</v>
      </c>
      <c r="E13" s="59" t="s">
        <v>128</v>
      </c>
      <c r="F13" s="70" t="s">
        <v>265</v>
      </c>
      <c r="G13" s="71" t="s">
        <v>266</v>
      </c>
      <c r="H13" s="71">
        <v>16</v>
      </c>
      <c r="I13" s="72">
        <v>2</v>
      </c>
      <c r="J13" s="72">
        <v>92</v>
      </c>
      <c r="K13" s="72">
        <v>180</v>
      </c>
      <c r="L13" s="71" t="s">
        <v>267</v>
      </c>
      <c r="M13" s="71" t="s">
        <v>268</v>
      </c>
      <c r="N13" s="71">
        <v>16</v>
      </c>
      <c r="O13" s="72">
        <v>3</v>
      </c>
      <c r="P13" s="72">
        <v>100</v>
      </c>
      <c r="Q13" s="72">
        <v>144</v>
      </c>
      <c r="R13" s="71" t="s">
        <v>269</v>
      </c>
      <c r="S13" s="71" t="s">
        <v>270</v>
      </c>
      <c r="T13" s="71">
        <v>16</v>
      </c>
      <c r="U13" s="72">
        <v>2</v>
      </c>
      <c r="V13" s="72">
        <v>83</v>
      </c>
      <c r="W13" s="72">
        <v>125</v>
      </c>
      <c r="X13" s="71" t="s">
        <v>271</v>
      </c>
      <c r="Y13" s="71" t="s">
        <v>272</v>
      </c>
      <c r="Z13" s="71">
        <v>16</v>
      </c>
      <c r="AA13" s="72">
        <v>3</v>
      </c>
      <c r="AB13" s="72">
        <v>100</v>
      </c>
      <c r="AC13" s="72">
        <v>131</v>
      </c>
      <c r="AD13" s="71" t="s">
        <v>273</v>
      </c>
      <c r="AE13" s="71" t="s">
        <v>274</v>
      </c>
      <c r="AF13" s="71">
        <v>16</v>
      </c>
      <c r="AG13" s="72">
        <v>2</v>
      </c>
      <c r="AH13" s="72">
        <v>69</v>
      </c>
      <c r="AI13" s="72">
        <v>114</v>
      </c>
      <c r="AJ13" s="71" t="s">
        <v>275</v>
      </c>
      <c r="AK13" s="71" t="s">
        <v>276</v>
      </c>
      <c r="AL13" s="71">
        <v>16</v>
      </c>
      <c r="AM13" s="72">
        <v>3</v>
      </c>
      <c r="AN13" s="72">
        <v>100</v>
      </c>
      <c r="AO13" s="72">
        <v>145</v>
      </c>
      <c r="AP13" s="71" t="s">
        <v>277</v>
      </c>
      <c r="AQ13" s="71" t="s">
        <v>278</v>
      </c>
      <c r="AR13" s="71">
        <v>16</v>
      </c>
      <c r="AS13" s="72">
        <v>3</v>
      </c>
      <c r="AT13" s="72">
        <v>100</v>
      </c>
      <c r="AU13" s="74">
        <v>163</v>
      </c>
      <c r="AV13" s="77">
        <v>18</v>
      </c>
      <c r="AW13" s="77">
        <v>644</v>
      </c>
      <c r="AX13" s="77">
        <v>7</v>
      </c>
      <c r="AY13" s="78">
        <v>92</v>
      </c>
      <c r="AZ13" s="76">
        <v>0.61</v>
      </c>
      <c r="BA13" s="76">
        <v>1</v>
      </c>
      <c r="BB13" s="76">
        <v>0.55000000000000004</v>
      </c>
      <c r="BC13" s="76">
        <v>1</v>
      </c>
      <c r="BD13" s="76">
        <v>0.46</v>
      </c>
      <c r="BE13" s="76">
        <v>1</v>
      </c>
      <c r="BF13" s="76">
        <v>1</v>
      </c>
      <c r="BG13" s="112">
        <v>5.62</v>
      </c>
    </row>
    <row r="14" spans="1:59" x14ac:dyDescent="0.3">
      <c r="A14" s="58" t="s">
        <v>279</v>
      </c>
      <c r="B14" s="58" t="s">
        <v>280</v>
      </c>
      <c r="C14" s="60">
        <v>15</v>
      </c>
      <c r="D14" s="59" t="s">
        <v>127</v>
      </c>
      <c r="E14" s="59" t="s">
        <v>128</v>
      </c>
      <c r="F14" s="70" t="s">
        <v>281</v>
      </c>
      <c r="G14" s="71" t="s">
        <v>282</v>
      </c>
      <c r="H14" s="71">
        <v>16</v>
      </c>
      <c r="I14" s="72">
        <v>3</v>
      </c>
      <c r="J14" s="72">
        <v>100</v>
      </c>
      <c r="K14" s="72">
        <v>131</v>
      </c>
      <c r="L14" s="71" t="s">
        <v>283</v>
      </c>
      <c r="M14" s="71" t="s">
        <v>284</v>
      </c>
      <c r="N14" s="71">
        <v>16</v>
      </c>
      <c r="O14" s="72">
        <v>2</v>
      </c>
      <c r="P14" s="72">
        <v>79</v>
      </c>
      <c r="Q14" s="72">
        <v>180</v>
      </c>
      <c r="R14" s="71" t="s">
        <v>285</v>
      </c>
      <c r="S14" s="71" t="s">
        <v>286</v>
      </c>
      <c r="T14" s="71">
        <v>16</v>
      </c>
      <c r="U14" s="72">
        <v>2</v>
      </c>
      <c r="V14" s="72">
        <v>87</v>
      </c>
      <c r="W14" s="72">
        <v>126</v>
      </c>
      <c r="X14" s="71" t="s">
        <v>287</v>
      </c>
      <c r="Y14" s="71" t="s">
        <v>288</v>
      </c>
      <c r="Z14" s="71">
        <v>16</v>
      </c>
      <c r="AA14" s="72">
        <v>2</v>
      </c>
      <c r="AB14" s="72">
        <v>90</v>
      </c>
      <c r="AC14" s="72">
        <v>175</v>
      </c>
      <c r="AD14" s="71" t="s">
        <v>289</v>
      </c>
      <c r="AE14" s="71" t="s">
        <v>290</v>
      </c>
      <c r="AF14" s="71">
        <v>15</v>
      </c>
      <c r="AG14" s="72">
        <v>2</v>
      </c>
      <c r="AH14" s="72">
        <v>95</v>
      </c>
      <c r="AI14" s="72">
        <v>180</v>
      </c>
      <c r="AJ14" s="71" t="s">
        <v>291</v>
      </c>
      <c r="AK14" s="71" t="s">
        <v>292</v>
      </c>
      <c r="AL14" s="71">
        <v>16</v>
      </c>
      <c r="AM14" s="72">
        <v>3</v>
      </c>
      <c r="AN14" s="72">
        <v>100</v>
      </c>
      <c r="AO14" s="72">
        <v>126</v>
      </c>
      <c r="AP14" s="71" t="s">
        <v>293</v>
      </c>
      <c r="AQ14" s="71" t="s">
        <v>294</v>
      </c>
      <c r="AR14" s="71">
        <v>16</v>
      </c>
      <c r="AS14" s="72">
        <v>3</v>
      </c>
      <c r="AT14" s="72">
        <v>100</v>
      </c>
      <c r="AU14" s="74">
        <v>158</v>
      </c>
      <c r="AV14" s="77">
        <v>17</v>
      </c>
      <c r="AW14" s="77">
        <v>651</v>
      </c>
      <c r="AX14" s="77">
        <v>7</v>
      </c>
      <c r="AY14" s="78">
        <v>93</v>
      </c>
      <c r="AZ14" s="76">
        <v>1.07</v>
      </c>
      <c r="BA14" s="76">
        <v>0.56000000000000005</v>
      </c>
      <c r="BB14" s="76">
        <v>0.62</v>
      </c>
      <c r="BC14" s="76">
        <v>0.64</v>
      </c>
      <c r="BD14" s="76">
        <v>0.63</v>
      </c>
      <c r="BE14" s="76">
        <v>1.07</v>
      </c>
      <c r="BF14" s="76">
        <v>1.07</v>
      </c>
      <c r="BG14" s="112">
        <v>5.66</v>
      </c>
    </row>
    <row r="15" spans="1:59" x14ac:dyDescent="0.3">
      <c r="A15" s="58" t="s">
        <v>295</v>
      </c>
      <c r="B15" s="58" t="s">
        <v>296</v>
      </c>
      <c r="C15" s="60">
        <v>16</v>
      </c>
      <c r="D15" s="59" t="s">
        <v>127</v>
      </c>
      <c r="E15" s="59" t="s">
        <v>128</v>
      </c>
      <c r="F15" s="70" t="s">
        <v>170</v>
      </c>
      <c r="G15" s="71" t="s">
        <v>170</v>
      </c>
      <c r="H15" s="71" t="s">
        <v>170</v>
      </c>
      <c r="I15" s="72" t="s">
        <v>170</v>
      </c>
      <c r="J15" s="72" t="s">
        <v>170</v>
      </c>
      <c r="K15" s="72" t="s">
        <v>170</v>
      </c>
      <c r="L15" s="71" t="s">
        <v>297</v>
      </c>
      <c r="M15" s="71" t="s">
        <v>298</v>
      </c>
      <c r="N15" s="71">
        <v>16</v>
      </c>
      <c r="O15" s="72">
        <v>2</v>
      </c>
      <c r="P15" s="72">
        <v>84</v>
      </c>
      <c r="Q15" s="72">
        <v>168</v>
      </c>
      <c r="R15" s="71" t="s">
        <v>299</v>
      </c>
      <c r="S15" s="71" t="s">
        <v>300</v>
      </c>
      <c r="T15" s="71">
        <v>16</v>
      </c>
      <c r="U15" s="72">
        <v>2</v>
      </c>
      <c r="V15" s="72">
        <v>75</v>
      </c>
      <c r="W15" s="72">
        <v>155</v>
      </c>
      <c r="X15" s="71" t="s">
        <v>301</v>
      </c>
      <c r="Y15" s="71" t="s">
        <v>302</v>
      </c>
      <c r="Z15" s="71">
        <v>16</v>
      </c>
      <c r="AA15" s="72">
        <v>2</v>
      </c>
      <c r="AB15" s="72">
        <v>83</v>
      </c>
      <c r="AC15" s="72">
        <v>160</v>
      </c>
      <c r="AD15" s="71" t="s">
        <v>303</v>
      </c>
      <c r="AE15" s="71" t="s">
        <v>304</v>
      </c>
      <c r="AF15" s="71">
        <v>16</v>
      </c>
      <c r="AG15" s="72">
        <v>2</v>
      </c>
      <c r="AH15" s="72">
        <v>82</v>
      </c>
      <c r="AI15" s="72">
        <v>155</v>
      </c>
      <c r="AJ15" s="71" t="s">
        <v>170</v>
      </c>
      <c r="AK15" s="71" t="s">
        <v>170</v>
      </c>
      <c r="AL15" s="71" t="s">
        <v>170</v>
      </c>
      <c r="AM15" s="72">
        <v>0</v>
      </c>
      <c r="AN15" s="72">
        <v>0</v>
      </c>
      <c r="AO15" s="72">
        <v>0</v>
      </c>
      <c r="AP15" s="71" t="s">
        <v>305</v>
      </c>
      <c r="AQ15" s="71" t="s">
        <v>306</v>
      </c>
      <c r="AR15" s="71">
        <v>16</v>
      </c>
      <c r="AS15" s="72">
        <v>2</v>
      </c>
      <c r="AT15" s="72">
        <v>78</v>
      </c>
      <c r="AU15" s="74">
        <v>107</v>
      </c>
      <c r="AV15" s="77">
        <v>10</v>
      </c>
      <c r="AW15" s="77">
        <v>402</v>
      </c>
      <c r="AX15" s="77">
        <v>6</v>
      </c>
      <c r="AY15" s="78">
        <v>67</v>
      </c>
      <c r="AZ15" s="76">
        <v>0</v>
      </c>
      <c r="BA15" s="76">
        <v>0.56000000000000005</v>
      </c>
      <c r="BB15" s="76">
        <v>0.5</v>
      </c>
      <c r="BC15" s="76">
        <v>0.55000000000000004</v>
      </c>
      <c r="BD15" s="76">
        <v>0.55000000000000004</v>
      </c>
      <c r="BE15" s="76">
        <v>0</v>
      </c>
      <c r="BF15" s="76">
        <v>0.52</v>
      </c>
      <c r="BG15" s="112">
        <v>2.68</v>
      </c>
    </row>
    <row r="16" spans="1:59" x14ac:dyDescent="0.3">
      <c r="A16" s="58" t="s">
        <v>307</v>
      </c>
      <c r="B16" s="58" t="s">
        <v>308</v>
      </c>
      <c r="C16" s="60">
        <v>15</v>
      </c>
      <c r="D16" s="59" t="s">
        <v>309</v>
      </c>
      <c r="E16" s="59" t="s">
        <v>128</v>
      </c>
      <c r="F16" s="70" t="s">
        <v>310</v>
      </c>
      <c r="G16" s="71" t="s">
        <v>311</v>
      </c>
      <c r="H16" s="71">
        <v>16</v>
      </c>
      <c r="I16" s="72">
        <v>2</v>
      </c>
      <c r="J16" s="72">
        <v>94</v>
      </c>
      <c r="K16" s="72">
        <v>179</v>
      </c>
      <c r="L16" s="71" t="s">
        <v>312</v>
      </c>
      <c r="M16" s="71" t="s">
        <v>313</v>
      </c>
      <c r="N16" s="71">
        <v>16</v>
      </c>
      <c r="O16" s="72">
        <v>1</v>
      </c>
      <c r="P16" s="72">
        <v>47</v>
      </c>
      <c r="Q16" s="72">
        <v>87</v>
      </c>
      <c r="R16" s="71" t="s">
        <v>314</v>
      </c>
      <c r="S16" s="71" t="s">
        <v>315</v>
      </c>
      <c r="T16" s="71">
        <v>16</v>
      </c>
      <c r="U16" s="72">
        <v>3</v>
      </c>
      <c r="V16" s="72">
        <v>100</v>
      </c>
      <c r="W16" s="72">
        <v>125</v>
      </c>
      <c r="X16" s="71" t="s">
        <v>316</v>
      </c>
      <c r="Y16" s="71" t="s">
        <v>317</v>
      </c>
      <c r="Z16" s="71">
        <v>16</v>
      </c>
      <c r="AA16" s="72">
        <v>2</v>
      </c>
      <c r="AB16" s="72">
        <v>68</v>
      </c>
      <c r="AC16" s="72">
        <v>138</v>
      </c>
      <c r="AD16" s="71" t="s">
        <v>318</v>
      </c>
      <c r="AE16" s="71" t="s">
        <v>319</v>
      </c>
      <c r="AF16" s="71">
        <v>15</v>
      </c>
      <c r="AG16" s="72">
        <v>3</v>
      </c>
      <c r="AH16" s="72">
        <v>100</v>
      </c>
      <c r="AI16" s="72">
        <v>148</v>
      </c>
      <c r="AJ16" s="71" t="s">
        <v>320</v>
      </c>
      <c r="AK16" s="71" t="s">
        <v>321</v>
      </c>
      <c r="AL16" s="71">
        <v>14</v>
      </c>
      <c r="AM16" s="72">
        <v>3</v>
      </c>
      <c r="AN16" s="72">
        <v>100</v>
      </c>
      <c r="AO16" s="72">
        <v>119</v>
      </c>
      <c r="AP16" s="71" t="s">
        <v>322</v>
      </c>
      <c r="AQ16" s="71" t="s">
        <v>323</v>
      </c>
      <c r="AR16" s="71">
        <v>15</v>
      </c>
      <c r="AS16" s="72">
        <v>3</v>
      </c>
      <c r="AT16" s="72">
        <v>100</v>
      </c>
      <c r="AU16" s="74">
        <v>130</v>
      </c>
      <c r="AV16" s="77">
        <v>17</v>
      </c>
      <c r="AW16" s="77">
        <v>609</v>
      </c>
      <c r="AX16" s="77">
        <v>7</v>
      </c>
      <c r="AY16" s="78">
        <v>87</v>
      </c>
      <c r="AZ16" s="76">
        <v>0.67</v>
      </c>
      <c r="BA16" s="76">
        <v>0.17</v>
      </c>
      <c r="BB16" s="76">
        <v>1.07</v>
      </c>
      <c r="BC16" s="76">
        <v>0.48</v>
      </c>
      <c r="BD16" s="76">
        <v>1</v>
      </c>
      <c r="BE16" s="76">
        <v>0.93</v>
      </c>
      <c r="BF16" s="76">
        <v>1</v>
      </c>
      <c r="BG16" s="112">
        <v>5.32</v>
      </c>
    </row>
    <row r="17" spans="1:59" x14ac:dyDescent="0.3">
      <c r="A17" s="58" t="s">
        <v>324</v>
      </c>
      <c r="B17" s="58" t="s">
        <v>325</v>
      </c>
      <c r="C17" s="60">
        <v>16</v>
      </c>
      <c r="D17" s="59" t="s">
        <v>127</v>
      </c>
      <c r="E17" s="59" t="s">
        <v>128</v>
      </c>
      <c r="F17" s="70" t="s">
        <v>326</v>
      </c>
      <c r="G17" s="71" t="s">
        <v>327</v>
      </c>
      <c r="H17" s="71">
        <v>16</v>
      </c>
      <c r="I17" s="72">
        <v>1</v>
      </c>
      <c r="J17" s="72">
        <v>89</v>
      </c>
      <c r="K17" s="72">
        <v>180</v>
      </c>
      <c r="L17" s="71" t="s">
        <v>328</v>
      </c>
      <c r="M17" s="71" t="s">
        <v>329</v>
      </c>
      <c r="N17" s="71">
        <v>16</v>
      </c>
      <c r="O17" s="72">
        <v>3</v>
      </c>
      <c r="P17" s="72">
        <v>100</v>
      </c>
      <c r="Q17" s="72">
        <v>148</v>
      </c>
      <c r="R17" s="71" t="s">
        <v>330</v>
      </c>
      <c r="S17" s="71" t="s">
        <v>331</v>
      </c>
      <c r="T17" s="71">
        <v>16</v>
      </c>
      <c r="U17" s="72">
        <v>2</v>
      </c>
      <c r="V17" s="72">
        <v>91</v>
      </c>
      <c r="W17" s="72">
        <v>180</v>
      </c>
      <c r="X17" s="71" t="s">
        <v>332</v>
      </c>
      <c r="Y17" s="71" t="s">
        <v>333</v>
      </c>
      <c r="Z17" s="71">
        <v>16</v>
      </c>
      <c r="AA17" s="72">
        <v>2</v>
      </c>
      <c r="AB17" s="72">
        <v>72</v>
      </c>
      <c r="AC17" s="72">
        <v>180</v>
      </c>
      <c r="AD17" s="71" t="s">
        <v>334</v>
      </c>
      <c r="AE17" s="71" t="s">
        <v>335</v>
      </c>
      <c r="AF17" s="71">
        <v>16</v>
      </c>
      <c r="AG17" s="72">
        <v>2</v>
      </c>
      <c r="AH17" s="72">
        <v>71</v>
      </c>
      <c r="AI17" s="72">
        <v>180</v>
      </c>
      <c r="AJ17" s="71" t="s">
        <v>336</v>
      </c>
      <c r="AK17" s="71" t="s">
        <v>337</v>
      </c>
      <c r="AL17" s="71">
        <v>16</v>
      </c>
      <c r="AM17" s="72">
        <v>2</v>
      </c>
      <c r="AN17" s="72">
        <v>77</v>
      </c>
      <c r="AO17" s="72">
        <v>180</v>
      </c>
      <c r="AP17" s="71" t="s">
        <v>338</v>
      </c>
      <c r="AQ17" s="71" t="s">
        <v>339</v>
      </c>
      <c r="AR17" s="71">
        <v>16</v>
      </c>
      <c r="AS17" s="72">
        <v>1</v>
      </c>
      <c r="AT17" s="72">
        <v>62</v>
      </c>
      <c r="AU17" s="74">
        <v>180</v>
      </c>
      <c r="AV17" s="77">
        <v>13</v>
      </c>
      <c r="AW17" s="77">
        <v>562</v>
      </c>
      <c r="AX17" s="77">
        <v>7</v>
      </c>
      <c r="AY17" s="78">
        <v>80.290000000000006</v>
      </c>
      <c r="AZ17" s="76">
        <v>0.3</v>
      </c>
      <c r="BA17" s="76">
        <v>1</v>
      </c>
      <c r="BB17" s="76">
        <v>0.61</v>
      </c>
      <c r="BC17" s="76">
        <v>0.48</v>
      </c>
      <c r="BD17" s="76">
        <v>0.47</v>
      </c>
      <c r="BE17" s="76">
        <v>0.51</v>
      </c>
      <c r="BF17" s="76">
        <v>0.21</v>
      </c>
      <c r="BG17" s="112">
        <v>3.58</v>
      </c>
    </row>
    <row r="18" spans="1:59" x14ac:dyDescent="0.3">
      <c r="A18" s="58" t="s">
        <v>340</v>
      </c>
      <c r="B18" s="58" t="s">
        <v>341</v>
      </c>
      <c r="C18" s="60">
        <v>16</v>
      </c>
      <c r="D18" s="59" t="s">
        <v>127</v>
      </c>
      <c r="E18" s="59" t="s">
        <v>128</v>
      </c>
      <c r="F18" s="70" t="s">
        <v>342</v>
      </c>
      <c r="G18" s="71" t="s">
        <v>343</v>
      </c>
      <c r="H18" s="71">
        <v>16</v>
      </c>
      <c r="I18" s="72">
        <v>3</v>
      </c>
      <c r="J18" s="72">
        <v>100</v>
      </c>
      <c r="K18" s="72">
        <v>150</v>
      </c>
      <c r="L18" s="71" t="s">
        <v>344</v>
      </c>
      <c r="M18" s="71" t="s">
        <v>345</v>
      </c>
      <c r="N18" s="71">
        <v>16</v>
      </c>
      <c r="O18" s="72">
        <v>0</v>
      </c>
      <c r="P18" s="72">
        <v>49</v>
      </c>
      <c r="Q18" s="72">
        <v>117</v>
      </c>
      <c r="R18" s="71" t="s">
        <v>346</v>
      </c>
      <c r="S18" s="71" t="s">
        <v>347</v>
      </c>
      <c r="T18" s="71">
        <v>16</v>
      </c>
      <c r="U18" s="72">
        <v>2</v>
      </c>
      <c r="V18" s="72">
        <v>98</v>
      </c>
      <c r="W18" s="72">
        <v>180</v>
      </c>
      <c r="X18" s="71" t="s">
        <v>348</v>
      </c>
      <c r="Y18" s="71" t="s">
        <v>349</v>
      </c>
      <c r="Z18" s="71">
        <v>16</v>
      </c>
      <c r="AA18" s="72">
        <v>3</v>
      </c>
      <c r="AB18" s="72">
        <v>100</v>
      </c>
      <c r="AC18" s="72">
        <v>165</v>
      </c>
      <c r="AD18" s="71" t="s">
        <v>350</v>
      </c>
      <c r="AE18" s="71" t="s">
        <v>351</v>
      </c>
      <c r="AF18" s="71">
        <v>16</v>
      </c>
      <c r="AG18" s="72">
        <v>3</v>
      </c>
      <c r="AH18" s="72">
        <v>100</v>
      </c>
      <c r="AI18" s="72">
        <v>158</v>
      </c>
      <c r="AJ18" s="71" t="s">
        <v>352</v>
      </c>
      <c r="AK18" s="71" t="s">
        <v>353</v>
      </c>
      <c r="AL18" s="71">
        <v>16</v>
      </c>
      <c r="AM18" s="72">
        <v>2</v>
      </c>
      <c r="AN18" s="72">
        <v>88</v>
      </c>
      <c r="AO18" s="72">
        <v>180</v>
      </c>
      <c r="AP18" s="71" t="s">
        <v>354</v>
      </c>
      <c r="AQ18" s="71" t="s">
        <v>355</v>
      </c>
      <c r="AR18" s="71">
        <v>16</v>
      </c>
      <c r="AS18" s="72">
        <v>2</v>
      </c>
      <c r="AT18" s="72">
        <v>85</v>
      </c>
      <c r="AU18" s="74">
        <v>164</v>
      </c>
      <c r="AV18" s="77">
        <v>15</v>
      </c>
      <c r="AW18" s="77">
        <v>620</v>
      </c>
      <c r="AX18" s="77">
        <v>7</v>
      </c>
      <c r="AY18" s="78">
        <v>88.57</v>
      </c>
      <c r="AZ18" s="76">
        <v>1</v>
      </c>
      <c r="BA18" s="76">
        <v>0</v>
      </c>
      <c r="BB18" s="76">
        <v>0.65</v>
      </c>
      <c r="BC18" s="76">
        <v>1</v>
      </c>
      <c r="BD18" s="76">
        <v>1</v>
      </c>
      <c r="BE18" s="76">
        <v>0.59</v>
      </c>
      <c r="BF18" s="76">
        <v>0.56999999999999995</v>
      </c>
      <c r="BG18" s="112">
        <v>4.8100000000000005</v>
      </c>
    </row>
    <row r="19" spans="1:59" x14ac:dyDescent="0.3">
      <c r="A19" s="58" t="s">
        <v>356</v>
      </c>
      <c r="B19" s="58" t="s">
        <v>357</v>
      </c>
      <c r="C19" s="60">
        <v>15</v>
      </c>
      <c r="D19" s="59" t="s">
        <v>175</v>
      </c>
      <c r="E19" s="59" t="s">
        <v>128</v>
      </c>
      <c r="F19" s="70" t="s">
        <v>358</v>
      </c>
      <c r="G19" s="71" t="s">
        <v>359</v>
      </c>
      <c r="H19" s="71">
        <v>16</v>
      </c>
      <c r="I19" s="72">
        <v>3</v>
      </c>
      <c r="J19" s="72">
        <v>100</v>
      </c>
      <c r="K19" s="72">
        <v>107</v>
      </c>
      <c r="L19" s="71" t="s">
        <v>360</v>
      </c>
      <c r="M19" s="71" t="s">
        <v>361</v>
      </c>
      <c r="N19" s="71">
        <v>16</v>
      </c>
      <c r="O19" s="72">
        <v>3</v>
      </c>
      <c r="P19" s="72">
        <v>100</v>
      </c>
      <c r="Q19" s="72">
        <v>96</v>
      </c>
      <c r="R19" s="71" t="s">
        <v>362</v>
      </c>
      <c r="S19" s="71" t="s">
        <v>363</v>
      </c>
      <c r="T19" s="71">
        <v>16</v>
      </c>
      <c r="U19" s="72">
        <v>3</v>
      </c>
      <c r="V19" s="72">
        <v>100</v>
      </c>
      <c r="W19" s="72">
        <v>168</v>
      </c>
      <c r="X19" s="71" t="s">
        <v>364</v>
      </c>
      <c r="Y19" s="71" t="s">
        <v>365</v>
      </c>
      <c r="Z19" s="71">
        <v>16</v>
      </c>
      <c r="AA19" s="72">
        <v>1</v>
      </c>
      <c r="AB19" s="72">
        <v>55</v>
      </c>
      <c r="AC19" s="72">
        <v>111</v>
      </c>
      <c r="AD19" s="71" t="s">
        <v>366</v>
      </c>
      <c r="AE19" s="71" t="s">
        <v>367</v>
      </c>
      <c r="AF19" s="71">
        <v>15</v>
      </c>
      <c r="AG19" s="72">
        <v>2</v>
      </c>
      <c r="AH19" s="72">
        <v>72</v>
      </c>
      <c r="AI19" s="72">
        <v>108</v>
      </c>
      <c r="AJ19" s="71" t="s">
        <v>368</v>
      </c>
      <c r="AK19" s="71" t="s">
        <v>369</v>
      </c>
      <c r="AL19" s="71">
        <v>14</v>
      </c>
      <c r="AM19" s="72">
        <v>3</v>
      </c>
      <c r="AN19" s="72">
        <v>100</v>
      </c>
      <c r="AO19" s="72">
        <v>144</v>
      </c>
      <c r="AP19" s="71" t="s">
        <v>370</v>
      </c>
      <c r="AQ19" s="71" t="s">
        <v>371</v>
      </c>
      <c r="AR19" s="71">
        <v>15</v>
      </c>
      <c r="AS19" s="72">
        <v>3</v>
      </c>
      <c r="AT19" s="72">
        <v>100</v>
      </c>
      <c r="AU19" s="74">
        <v>149</v>
      </c>
      <c r="AV19" s="77">
        <v>18</v>
      </c>
      <c r="AW19" s="77">
        <v>627</v>
      </c>
      <c r="AX19" s="77">
        <v>7</v>
      </c>
      <c r="AY19" s="78">
        <v>89.57</v>
      </c>
      <c r="AZ19" s="76">
        <v>1.07</v>
      </c>
      <c r="BA19" s="76">
        <v>1.07</v>
      </c>
      <c r="BB19" s="76">
        <v>1.07</v>
      </c>
      <c r="BC19" s="76">
        <v>0.2</v>
      </c>
      <c r="BD19" s="76">
        <v>0.48</v>
      </c>
      <c r="BE19" s="76">
        <v>0.93</v>
      </c>
      <c r="BF19" s="76">
        <v>1</v>
      </c>
      <c r="BG19" s="112">
        <v>5.82</v>
      </c>
    </row>
    <row r="20" spans="1:59" x14ac:dyDescent="0.3">
      <c r="A20" s="58" t="s">
        <v>372</v>
      </c>
      <c r="B20" s="58" t="s">
        <v>373</v>
      </c>
      <c r="C20" s="60">
        <v>16</v>
      </c>
      <c r="D20" s="59" t="s">
        <v>170</v>
      </c>
      <c r="E20" s="59" t="s">
        <v>192</v>
      </c>
      <c r="F20" s="70" t="s">
        <v>374</v>
      </c>
      <c r="G20" s="71" t="s">
        <v>375</v>
      </c>
      <c r="H20" s="71">
        <v>16</v>
      </c>
      <c r="I20" s="72">
        <v>2</v>
      </c>
      <c r="J20" s="72">
        <v>97</v>
      </c>
      <c r="K20" s="72">
        <v>180</v>
      </c>
      <c r="L20" s="71" t="s">
        <v>376</v>
      </c>
      <c r="M20" s="71" t="s">
        <v>377</v>
      </c>
      <c r="N20" s="71">
        <v>16</v>
      </c>
      <c r="O20" s="72">
        <v>3</v>
      </c>
      <c r="P20" s="72">
        <v>100</v>
      </c>
      <c r="Q20" s="72">
        <v>157</v>
      </c>
      <c r="R20" s="71" t="s">
        <v>378</v>
      </c>
      <c r="S20" s="71" t="s">
        <v>379</v>
      </c>
      <c r="T20" s="71">
        <v>16</v>
      </c>
      <c r="U20" s="72">
        <v>1</v>
      </c>
      <c r="V20" s="72">
        <v>89</v>
      </c>
      <c r="W20" s="72">
        <v>177</v>
      </c>
      <c r="X20" s="71" t="s">
        <v>170</v>
      </c>
      <c r="Y20" s="71" t="s">
        <v>170</v>
      </c>
      <c r="Z20" s="71" t="s">
        <v>170</v>
      </c>
      <c r="AA20" s="72">
        <v>0</v>
      </c>
      <c r="AB20" s="72">
        <v>0</v>
      </c>
      <c r="AC20" s="72">
        <v>0</v>
      </c>
      <c r="AD20" s="71" t="s">
        <v>380</v>
      </c>
      <c r="AE20" s="71" t="s">
        <v>381</v>
      </c>
      <c r="AF20" s="71">
        <v>16</v>
      </c>
      <c r="AG20" s="72">
        <v>2</v>
      </c>
      <c r="AH20" s="72">
        <v>71</v>
      </c>
      <c r="AI20" s="72">
        <v>149</v>
      </c>
      <c r="AJ20" s="71" t="s">
        <v>382</v>
      </c>
      <c r="AK20" s="71" t="s">
        <v>383</v>
      </c>
      <c r="AL20" s="71">
        <v>16</v>
      </c>
      <c r="AM20" s="72">
        <v>2</v>
      </c>
      <c r="AN20" s="72">
        <v>93</v>
      </c>
      <c r="AO20" s="72">
        <v>180</v>
      </c>
      <c r="AP20" s="71" t="s">
        <v>384</v>
      </c>
      <c r="AQ20" s="71" t="s">
        <v>385</v>
      </c>
      <c r="AR20" s="71">
        <v>16</v>
      </c>
      <c r="AS20" s="72">
        <v>2</v>
      </c>
      <c r="AT20" s="72">
        <v>97</v>
      </c>
      <c r="AU20" s="74">
        <v>180</v>
      </c>
      <c r="AV20" s="77">
        <v>12</v>
      </c>
      <c r="AW20" s="77">
        <v>547</v>
      </c>
      <c r="AX20" s="77">
        <v>7</v>
      </c>
      <c r="AY20" s="78">
        <v>78.14</v>
      </c>
      <c r="AZ20" s="76">
        <v>0.65</v>
      </c>
      <c r="BA20" s="76">
        <v>1</v>
      </c>
      <c r="BB20" s="76">
        <v>0.3</v>
      </c>
      <c r="BC20" s="76">
        <v>0</v>
      </c>
      <c r="BD20" s="76">
        <v>0.47</v>
      </c>
      <c r="BE20" s="76">
        <v>0.62</v>
      </c>
      <c r="BF20" s="76">
        <v>0.65</v>
      </c>
      <c r="BG20" s="112">
        <v>3.69</v>
      </c>
    </row>
    <row r="21" spans="1:59" x14ac:dyDescent="0.3">
      <c r="A21" s="58" t="s">
        <v>386</v>
      </c>
      <c r="B21" s="58" t="s">
        <v>387</v>
      </c>
      <c r="C21" s="60">
        <v>15</v>
      </c>
      <c r="D21" s="59" t="s">
        <v>127</v>
      </c>
      <c r="E21" s="59" t="s">
        <v>128</v>
      </c>
      <c r="F21" s="70" t="s">
        <v>388</v>
      </c>
      <c r="G21" s="71" t="s">
        <v>389</v>
      </c>
      <c r="H21" s="71">
        <v>16</v>
      </c>
      <c r="I21" s="72">
        <v>2</v>
      </c>
      <c r="J21" s="72">
        <v>95</v>
      </c>
      <c r="K21" s="72">
        <v>180</v>
      </c>
      <c r="L21" s="71" t="s">
        <v>390</v>
      </c>
      <c r="M21" s="71" t="s">
        <v>391</v>
      </c>
      <c r="N21" s="71">
        <v>16</v>
      </c>
      <c r="O21" s="72">
        <v>3</v>
      </c>
      <c r="P21" s="72">
        <v>100</v>
      </c>
      <c r="Q21" s="72">
        <v>167</v>
      </c>
      <c r="R21" s="71" t="s">
        <v>170</v>
      </c>
      <c r="S21" s="71" t="s">
        <v>170</v>
      </c>
      <c r="T21" s="71" t="s">
        <v>170</v>
      </c>
      <c r="U21" s="72">
        <v>0</v>
      </c>
      <c r="V21" s="72">
        <v>0</v>
      </c>
      <c r="W21" s="72">
        <v>0</v>
      </c>
      <c r="X21" s="71" t="s">
        <v>170</v>
      </c>
      <c r="Y21" s="71" t="s">
        <v>170</v>
      </c>
      <c r="Z21" s="71" t="s">
        <v>170</v>
      </c>
      <c r="AA21" s="72" t="s">
        <v>170</v>
      </c>
      <c r="AB21" s="72" t="s">
        <v>170</v>
      </c>
      <c r="AC21" s="72" t="s">
        <v>170</v>
      </c>
      <c r="AD21" s="71" t="s">
        <v>170</v>
      </c>
      <c r="AE21" s="71" t="s">
        <v>170</v>
      </c>
      <c r="AF21" s="71" t="s">
        <v>170</v>
      </c>
      <c r="AG21" s="72" t="s">
        <v>170</v>
      </c>
      <c r="AH21" s="72" t="s">
        <v>170</v>
      </c>
      <c r="AI21" s="72" t="s">
        <v>170</v>
      </c>
      <c r="AJ21" s="71" t="s">
        <v>170</v>
      </c>
      <c r="AK21" s="71" t="s">
        <v>170</v>
      </c>
      <c r="AL21" s="71" t="s">
        <v>170</v>
      </c>
      <c r="AM21" s="72">
        <v>0</v>
      </c>
      <c r="AN21" s="72">
        <v>0</v>
      </c>
      <c r="AO21" s="72">
        <v>0</v>
      </c>
      <c r="AP21" s="71" t="s">
        <v>170</v>
      </c>
      <c r="AQ21" s="71" t="s">
        <v>170</v>
      </c>
      <c r="AR21" s="71" t="s">
        <v>170</v>
      </c>
      <c r="AS21" s="72" t="s">
        <v>170</v>
      </c>
      <c r="AT21" s="72" t="s">
        <v>170</v>
      </c>
      <c r="AU21" s="74" t="s">
        <v>170</v>
      </c>
      <c r="AV21" s="77">
        <v>5</v>
      </c>
      <c r="AW21" s="77">
        <v>195</v>
      </c>
      <c r="AX21" s="77">
        <v>4</v>
      </c>
      <c r="AY21" s="78">
        <v>48.75</v>
      </c>
      <c r="AZ21" s="76">
        <v>0.68</v>
      </c>
      <c r="BA21" s="76">
        <v>1.07</v>
      </c>
      <c r="BB21" s="76">
        <v>0</v>
      </c>
      <c r="BC21" s="76">
        <v>0</v>
      </c>
      <c r="BD21" s="76">
        <v>0</v>
      </c>
      <c r="BE21" s="76">
        <v>0</v>
      </c>
      <c r="BF21" s="76">
        <v>0</v>
      </c>
      <c r="BG21" s="112">
        <v>1.75</v>
      </c>
    </row>
    <row r="22" spans="1:59" x14ac:dyDescent="0.3">
      <c r="A22" s="58" t="s">
        <v>392</v>
      </c>
      <c r="B22" s="58" t="s">
        <v>393</v>
      </c>
      <c r="C22" s="60">
        <v>16</v>
      </c>
      <c r="D22" s="59" t="s">
        <v>175</v>
      </c>
      <c r="E22" s="59" t="s">
        <v>128</v>
      </c>
      <c r="F22" s="70" t="s">
        <v>394</v>
      </c>
      <c r="G22" s="71" t="s">
        <v>395</v>
      </c>
      <c r="H22" s="71">
        <v>16</v>
      </c>
      <c r="I22" s="72">
        <v>2</v>
      </c>
      <c r="J22" s="72">
        <v>92</v>
      </c>
      <c r="K22" s="72">
        <v>180</v>
      </c>
      <c r="L22" s="71" t="s">
        <v>396</v>
      </c>
      <c r="M22" s="71" t="s">
        <v>397</v>
      </c>
      <c r="N22" s="71">
        <v>16</v>
      </c>
      <c r="O22" s="72">
        <v>2</v>
      </c>
      <c r="P22" s="72">
        <v>96</v>
      </c>
      <c r="Q22" s="72">
        <v>180</v>
      </c>
      <c r="R22" s="71" t="s">
        <v>398</v>
      </c>
      <c r="S22" s="71" t="s">
        <v>399</v>
      </c>
      <c r="T22" s="71">
        <v>16</v>
      </c>
      <c r="U22" s="72">
        <v>2</v>
      </c>
      <c r="V22" s="72">
        <v>96</v>
      </c>
      <c r="W22" s="72">
        <v>180</v>
      </c>
      <c r="X22" s="71" t="s">
        <v>400</v>
      </c>
      <c r="Y22" s="71" t="s">
        <v>401</v>
      </c>
      <c r="Z22" s="71">
        <v>16</v>
      </c>
      <c r="AA22" s="72">
        <v>3</v>
      </c>
      <c r="AB22" s="72">
        <v>100</v>
      </c>
      <c r="AC22" s="72">
        <v>157</v>
      </c>
      <c r="AD22" s="71" t="s">
        <v>402</v>
      </c>
      <c r="AE22" s="71" t="s">
        <v>403</v>
      </c>
      <c r="AF22" s="71">
        <v>16</v>
      </c>
      <c r="AG22" s="72">
        <v>2</v>
      </c>
      <c r="AH22" s="72">
        <v>86</v>
      </c>
      <c r="AI22" s="72">
        <v>178</v>
      </c>
      <c r="AJ22" s="71" t="s">
        <v>404</v>
      </c>
      <c r="AK22" s="71" t="s">
        <v>405</v>
      </c>
      <c r="AL22" s="71">
        <v>16</v>
      </c>
      <c r="AM22" s="72">
        <v>2</v>
      </c>
      <c r="AN22" s="72">
        <v>99</v>
      </c>
      <c r="AO22" s="72">
        <v>180</v>
      </c>
      <c r="AP22" s="71" t="s">
        <v>406</v>
      </c>
      <c r="AQ22" s="71" t="s">
        <v>407</v>
      </c>
      <c r="AR22" s="71">
        <v>16</v>
      </c>
      <c r="AS22" s="72">
        <v>2</v>
      </c>
      <c r="AT22" s="72">
        <v>97</v>
      </c>
      <c r="AU22" s="74">
        <v>174</v>
      </c>
      <c r="AV22" s="77">
        <v>15</v>
      </c>
      <c r="AW22" s="77">
        <v>666</v>
      </c>
      <c r="AX22" s="77">
        <v>7</v>
      </c>
      <c r="AY22" s="78">
        <v>95.14</v>
      </c>
      <c r="AZ22" s="76">
        <v>0.61</v>
      </c>
      <c r="BA22" s="76">
        <v>0.64</v>
      </c>
      <c r="BB22" s="76">
        <v>0.64</v>
      </c>
      <c r="BC22" s="76">
        <v>1</v>
      </c>
      <c r="BD22" s="76">
        <v>0.56999999999999995</v>
      </c>
      <c r="BE22" s="76">
        <v>0.66</v>
      </c>
      <c r="BF22" s="76">
        <v>0.65</v>
      </c>
      <c r="BG22" s="112">
        <v>4.7700000000000005</v>
      </c>
    </row>
    <row r="23" spans="1:59" x14ac:dyDescent="0.3">
      <c r="A23" s="58" t="s">
        <v>408</v>
      </c>
      <c r="B23" s="58" t="s">
        <v>409</v>
      </c>
      <c r="C23" s="60">
        <v>16</v>
      </c>
      <c r="D23" s="59" t="s">
        <v>127</v>
      </c>
      <c r="E23" s="59" t="s">
        <v>128</v>
      </c>
      <c r="F23" s="70" t="s">
        <v>410</v>
      </c>
      <c r="G23" s="71" t="s">
        <v>411</v>
      </c>
      <c r="H23" s="71">
        <v>16</v>
      </c>
      <c r="I23" s="72">
        <v>3</v>
      </c>
      <c r="J23" s="72">
        <v>100</v>
      </c>
      <c r="K23" s="72">
        <v>122</v>
      </c>
      <c r="L23" s="71" t="s">
        <v>412</v>
      </c>
      <c r="M23" s="71" t="s">
        <v>413</v>
      </c>
      <c r="N23" s="71">
        <v>16</v>
      </c>
      <c r="O23" s="72">
        <v>2</v>
      </c>
      <c r="P23" s="72">
        <v>94</v>
      </c>
      <c r="Q23" s="72">
        <v>168</v>
      </c>
      <c r="R23" s="71" t="s">
        <v>414</v>
      </c>
      <c r="S23" s="71" t="s">
        <v>415</v>
      </c>
      <c r="T23" s="71">
        <v>16</v>
      </c>
      <c r="U23" s="72">
        <v>1</v>
      </c>
      <c r="V23" s="72">
        <v>86</v>
      </c>
      <c r="W23" s="72">
        <v>180</v>
      </c>
      <c r="X23" s="71" t="s">
        <v>416</v>
      </c>
      <c r="Y23" s="71" t="s">
        <v>417</v>
      </c>
      <c r="Z23" s="71">
        <v>16</v>
      </c>
      <c r="AA23" s="72">
        <v>2</v>
      </c>
      <c r="AB23" s="72">
        <v>93</v>
      </c>
      <c r="AC23" s="72">
        <v>138</v>
      </c>
      <c r="AD23" s="71" t="s">
        <v>418</v>
      </c>
      <c r="AE23" s="71" t="s">
        <v>419</v>
      </c>
      <c r="AF23" s="71">
        <v>16</v>
      </c>
      <c r="AG23" s="72">
        <v>2</v>
      </c>
      <c r="AH23" s="72">
        <v>94</v>
      </c>
      <c r="AI23" s="72">
        <v>148</v>
      </c>
      <c r="AJ23" s="71" t="s">
        <v>420</v>
      </c>
      <c r="AK23" s="71" t="s">
        <v>421</v>
      </c>
      <c r="AL23" s="71">
        <v>16</v>
      </c>
      <c r="AM23" s="72">
        <v>2</v>
      </c>
      <c r="AN23" s="72">
        <v>96</v>
      </c>
      <c r="AO23" s="72">
        <v>131</v>
      </c>
      <c r="AP23" s="71" t="s">
        <v>422</v>
      </c>
      <c r="AQ23" s="71" t="s">
        <v>423</v>
      </c>
      <c r="AR23" s="71">
        <v>16</v>
      </c>
      <c r="AS23" s="72">
        <v>3</v>
      </c>
      <c r="AT23" s="72">
        <v>100</v>
      </c>
      <c r="AU23" s="74">
        <v>141</v>
      </c>
      <c r="AV23" s="77">
        <v>15</v>
      </c>
      <c r="AW23" s="77">
        <v>663</v>
      </c>
      <c r="AX23" s="77">
        <v>7</v>
      </c>
      <c r="AY23" s="78">
        <v>94.71</v>
      </c>
      <c r="AZ23" s="76">
        <v>1</v>
      </c>
      <c r="BA23" s="76">
        <v>0.63</v>
      </c>
      <c r="BB23" s="76">
        <v>0.28999999999999998</v>
      </c>
      <c r="BC23" s="76">
        <v>0.62</v>
      </c>
      <c r="BD23" s="76">
        <v>0.63</v>
      </c>
      <c r="BE23" s="76">
        <v>0.64</v>
      </c>
      <c r="BF23" s="76">
        <v>1</v>
      </c>
      <c r="BG23" s="112">
        <v>4.8100000000000005</v>
      </c>
    </row>
    <row r="24" spans="1:59" x14ac:dyDescent="0.3">
      <c r="A24" s="58" t="s">
        <v>424</v>
      </c>
      <c r="B24" s="58" t="s">
        <v>425</v>
      </c>
      <c r="C24" s="60">
        <v>16</v>
      </c>
      <c r="D24" s="59" t="s">
        <v>170</v>
      </c>
      <c r="E24" s="59" t="s">
        <v>192</v>
      </c>
      <c r="F24" s="70" t="s">
        <v>426</v>
      </c>
      <c r="G24" s="71" t="s">
        <v>427</v>
      </c>
      <c r="H24" s="71">
        <v>16</v>
      </c>
      <c r="I24" s="72">
        <v>2</v>
      </c>
      <c r="J24" s="72">
        <v>85</v>
      </c>
      <c r="K24" s="72">
        <v>117</v>
      </c>
      <c r="L24" s="71" t="s">
        <v>428</v>
      </c>
      <c r="M24" s="71" t="s">
        <v>429</v>
      </c>
      <c r="N24" s="71">
        <v>16</v>
      </c>
      <c r="O24" s="72">
        <v>2</v>
      </c>
      <c r="P24" s="72">
        <v>96</v>
      </c>
      <c r="Q24" s="72">
        <v>148</v>
      </c>
      <c r="R24" s="71" t="s">
        <v>430</v>
      </c>
      <c r="S24" s="71" t="s">
        <v>431</v>
      </c>
      <c r="T24" s="71">
        <v>16</v>
      </c>
      <c r="U24" s="72">
        <v>2</v>
      </c>
      <c r="V24" s="72">
        <v>83</v>
      </c>
      <c r="W24" s="72">
        <v>129</v>
      </c>
      <c r="X24" s="71" t="s">
        <v>432</v>
      </c>
      <c r="Y24" s="71" t="s">
        <v>433</v>
      </c>
      <c r="Z24" s="71">
        <v>16</v>
      </c>
      <c r="AA24" s="72">
        <v>2</v>
      </c>
      <c r="AB24" s="72">
        <v>90</v>
      </c>
      <c r="AC24" s="72">
        <v>178</v>
      </c>
      <c r="AD24" s="71" t="s">
        <v>434</v>
      </c>
      <c r="AE24" s="71" t="s">
        <v>435</v>
      </c>
      <c r="AF24" s="71">
        <v>16</v>
      </c>
      <c r="AG24" s="72">
        <v>2</v>
      </c>
      <c r="AH24" s="72">
        <v>82</v>
      </c>
      <c r="AI24" s="72">
        <v>113</v>
      </c>
      <c r="AJ24" s="71" t="s">
        <v>436</v>
      </c>
      <c r="AK24" s="71" t="s">
        <v>437</v>
      </c>
      <c r="AL24" s="71">
        <v>16</v>
      </c>
      <c r="AM24" s="72">
        <v>3</v>
      </c>
      <c r="AN24" s="72">
        <v>100</v>
      </c>
      <c r="AO24" s="72">
        <v>103</v>
      </c>
      <c r="AP24" s="71" t="s">
        <v>438</v>
      </c>
      <c r="AQ24" s="71" t="s">
        <v>439</v>
      </c>
      <c r="AR24" s="71">
        <v>16</v>
      </c>
      <c r="AS24" s="72">
        <v>3</v>
      </c>
      <c r="AT24" s="72">
        <v>100</v>
      </c>
      <c r="AU24" s="74">
        <v>115</v>
      </c>
      <c r="AV24" s="77">
        <v>16</v>
      </c>
      <c r="AW24" s="77">
        <v>636</v>
      </c>
      <c r="AX24" s="77">
        <v>7</v>
      </c>
      <c r="AY24" s="78">
        <v>90.86</v>
      </c>
      <c r="AZ24" s="76">
        <v>0.56999999999999995</v>
      </c>
      <c r="BA24" s="76">
        <v>0.64</v>
      </c>
      <c r="BB24" s="76">
        <v>0.55000000000000004</v>
      </c>
      <c r="BC24" s="76">
        <v>0.6</v>
      </c>
      <c r="BD24" s="76">
        <v>0.55000000000000004</v>
      </c>
      <c r="BE24" s="76">
        <v>1</v>
      </c>
      <c r="BF24" s="76">
        <v>1</v>
      </c>
      <c r="BG24" s="112">
        <v>4.91</v>
      </c>
    </row>
    <row r="25" spans="1:59" x14ac:dyDescent="0.3">
      <c r="A25" s="58" t="s">
        <v>440</v>
      </c>
      <c r="B25" s="58" t="s">
        <v>441</v>
      </c>
      <c r="C25" s="60">
        <v>15</v>
      </c>
      <c r="D25" s="59" t="s">
        <v>127</v>
      </c>
      <c r="E25" s="59" t="s">
        <v>128</v>
      </c>
      <c r="F25" s="70" t="s">
        <v>442</v>
      </c>
      <c r="G25" s="71" t="s">
        <v>443</v>
      </c>
      <c r="H25" s="71">
        <v>16</v>
      </c>
      <c r="I25" s="72">
        <v>2</v>
      </c>
      <c r="J25" s="72">
        <v>63</v>
      </c>
      <c r="K25" s="72">
        <v>87</v>
      </c>
      <c r="L25" s="71" t="s">
        <v>444</v>
      </c>
      <c r="M25" s="71" t="s">
        <v>445</v>
      </c>
      <c r="N25" s="71">
        <v>16</v>
      </c>
      <c r="O25" s="72">
        <v>2</v>
      </c>
      <c r="P25" s="72">
        <v>70</v>
      </c>
      <c r="Q25" s="72">
        <v>82</v>
      </c>
      <c r="R25" s="71" t="s">
        <v>446</v>
      </c>
      <c r="S25" s="71" t="s">
        <v>447</v>
      </c>
      <c r="T25" s="71">
        <v>16</v>
      </c>
      <c r="U25" s="72">
        <v>1</v>
      </c>
      <c r="V25" s="72">
        <v>85</v>
      </c>
      <c r="W25" s="72">
        <v>124</v>
      </c>
      <c r="X25" s="71" t="s">
        <v>448</v>
      </c>
      <c r="Y25" s="71" t="s">
        <v>449</v>
      </c>
      <c r="Z25" s="71">
        <v>16</v>
      </c>
      <c r="AA25" s="72">
        <v>2</v>
      </c>
      <c r="AB25" s="72">
        <v>79</v>
      </c>
      <c r="AC25" s="72">
        <v>95</v>
      </c>
      <c r="AD25" s="71" t="s">
        <v>450</v>
      </c>
      <c r="AE25" s="71" t="s">
        <v>451</v>
      </c>
      <c r="AF25" s="71">
        <v>16</v>
      </c>
      <c r="AG25" s="72">
        <v>2</v>
      </c>
      <c r="AH25" s="72">
        <v>70</v>
      </c>
      <c r="AI25" s="72">
        <v>75</v>
      </c>
      <c r="AJ25" s="71" t="s">
        <v>452</v>
      </c>
      <c r="AK25" s="71" t="s">
        <v>453</v>
      </c>
      <c r="AL25" s="71">
        <v>16</v>
      </c>
      <c r="AM25" s="72">
        <v>2</v>
      </c>
      <c r="AN25" s="72">
        <v>59</v>
      </c>
      <c r="AO25" s="72">
        <v>76</v>
      </c>
      <c r="AP25" s="71" t="s">
        <v>454</v>
      </c>
      <c r="AQ25" s="71" t="s">
        <v>455</v>
      </c>
      <c r="AR25" s="71">
        <v>16</v>
      </c>
      <c r="AS25" s="72">
        <v>2</v>
      </c>
      <c r="AT25" s="72">
        <v>66</v>
      </c>
      <c r="AU25" s="74">
        <v>77</v>
      </c>
      <c r="AV25" s="77">
        <v>13</v>
      </c>
      <c r="AW25" s="77">
        <v>492</v>
      </c>
      <c r="AX25" s="77">
        <v>7</v>
      </c>
      <c r="AY25" s="78">
        <v>70.290000000000006</v>
      </c>
      <c r="AZ25" s="76">
        <v>0.45</v>
      </c>
      <c r="BA25" s="76">
        <v>0.5</v>
      </c>
      <c r="BB25" s="76">
        <v>0.3</v>
      </c>
      <c r="BC25" s="76">
        <v>0.56000000000000005</v>
      </c>
      <c r="BD25" s="76">
        <v>0.5</v>
      </c>
      <c r="BE25" s="76">
        <v>0.42</v>
      </c>
      <c r="BF25" s="76">
        <v>0.47</v>
      </c>
      <c r="BG25" s="112">
        <v>3.2</v>
      </c>
    </row>
    <row r="26" spans="1:59" x14ac:dyDescent="0.3">
      <c r="A26" s="58" t="s">
        <v>456</v>
      </c>
      <c r="B26" s="58" t="s">
        <v>457</v>
      </c>
      <c r="C26" s="60">
        <v>15</v>
      </c>
      <c r="D26" s="59" t="s">
        <v>127</v>
      </c>
      <c r="E26" s="59" t="s">
        <v>128</v>
      </c>
      <c r="F26" s="70" t="s">
        <v>458</v>
      </c>
      <c r="G26" s="71" t="s">
        <v>459</v>
      </c>
      <c r="H26" s="71">
        <v>16</v>
      </c>
      <c r="I26" s="72">
        <v>3</v>
      </c>
      <c r="J26" s="72">
        <v>100</v>
      </c>
      <c r="K26" s="72">
        <v>164</v>
      </c>
      <c r="L26" s="71" t="s">
        <v>460</v>
      </c>
      <c r="M26" s="71" t="s">
        <v>461</v>
      </c>
      <c r="N26" s="71">
        <v>16</v>
      </c>
      <c r="O26" s="72">
        <v>2</v>
      </c>
      <c r="P26" s="72">
        <v>93</v>
      </c>
      <c r="Q26" s="72">
        <v>180</v>
      </c>
      <c r="R26" s="71" t="s">
        <v>462</v>
      </c>
      <c r="S26" s="71" t="s">
        <v>463</v>
      </c>
      <c r="T26" s="71">
        <v>16</v>
      </c>
      <c r="U26" s="72">
        <v>2</v>
      </c>
      <c r="V26" s="72">
        <v>79</v>
      </c>
      <c r="W26" s="72">
        <v>180</v>
      </c>
      <c r="X26" s="71" t="s">
        <v>464</v>
      </c>
      <c r="Y26" s="71" t="s">
        <v>465</v>
      </c>
      <c r="Z26" s="71">
        <v>16</v>
      </c>
      <c r="AA26" s="72">
        <v>2</v>
      </c>
      <c r="AB26" s="72">
        <v>65</v>
      </c>
      <c r="AC26" s="72">
        <v>180</v>
      </c>
      <c r="AD26" s="71" t="s">
        <v>466</v>
      </c>
      <c r="AE26" s="71" t="s">
        <v>467</v>
      </c>
      <c r="AF26" s="71">
        <v>15</v>
      </c>
      <c r="AG26" s="72">
        <v>2</v>
      </c>
      <c r="AH26" s="72">
        <v>74</v>
      </c>
      <c r="AI26" s="72">
        <v>146</v>
      </c>
      <c r="AJ26" s="71" t="s">
        <v>468</v>
      </c>
      <c r="AK26" s="71" t="s">
        <v>469</v>
      </c>
      <c r="AL26" s="71">
        <v>16</v>
      </c>
      <c r="AM26" s="72">
        <v>1</v>
      </c>
      <c r="AN26" s="72">
        <v>89</v>
      </c>
      <c r="AO26" s="72">
        <v>180</v>
      </c>
      <c r="AP26" s="71" t="s">
        <v>470</v>
      </c>
      <c r="AQ26" s="71" t="s">
        <v>471</v>
      </c>
      <c r="AR26" s="71">
        <v>15</v>
      </c>
      <c r="AS26" s="72">
        <v>1</v>
      </c>
      <c r="AT26" s="72">
        <v>61</v>
      </c>
      <c r="AU26" s="74">
        <v>132</v>
      </c>
      <c r="AV26" s="77">
        <v>13</v>
      </c>
      <c r="AW26" s="77">
        <v>561</v>
      </c>
      <c r="AX26" s="77">
        <v>7</v>
      </c>
      <c r="AY26" s="78">
        <v>80.14</v>
      </c>
      <c r="AZ26" s="76">
        <v>1.07</v>
      </c>
      <c r="BA26" s="76">
        <v>0.66</v>
      </c>
      <c r="BB26" s="76">
        <v>0.56000000000000005</v>
      </c>
      <c r="BC26" s="76">
        <v>0.46</v>
      </c>
      <c r="BD26" s="76">
        <v>0.49</v>
      </c>
      <c r="BE26" s="76">
        <v>0.32</v>
      </c>
      <c r="BF26" s="76">
        <v>0.2</v>
      </c>
      <c r="BG26" s="112">
        <v>3.7600000000000002</v>
      </c>
    </row>
    <row r="27" spans="1:59" x14ac:dyDescent="0.3">
      <c r="A27" s="58" t="s">
        <v>472</v>
      </c>
      <c r="B27" s="58" t="s">
        <v>473</v>
      </c>
      <c r="C27" s="60">
        <v>16</v>
      </c>
      <c r="D27" s="59" t="s">
        <v>127</v>
      </c>
      <c r="E27" s="59" t="s">
        <v>128</v>
      </c>
      <c r="F27" s="70" t="s">
        <v>474</v>
      </c>
      <c r="G27" s="71" t="s">
        <v>475</v>
      </c>
      <c r="H27" s="71">
        <v>16</v>
      </c>
      <c r="I27" s="72">
        <v>2</v>
      </c>
      <c r="J27" s="72">
        <v>83</v>
      </c>
      <c r="K27" s="72">
        <v>145</v>
      </c>
      <c r="L27" s="71" t="s">
        <v>476</v>
      </c>
      <c r="M27" s="71" t="s">
        <v>477</v>
      </c>
      <c r="N27" s="71">
        <v>16</v>
      </c>
      <c r="O27" s="72">
        <v>2</v>
      </c>
      <c r="P27" s="72">
        <v>68</v>
      </c>
      <c r="Q27" s="72">
        <v>141</v>
      </c>
      <c r="R27" s="71" t="s">
        <v>478</v>
      </c>
      <c r="S27" s="71" t="s">
        <v>479</v>
      </c>
      <c r="T27" s="71">
        <v>16</v>
      </c>
      <c r="U27" s="72">
        <v>3</v>
      </c>
      <c r="V27" s="72">
        <v>100</v>
      </c>
      <c r="W27" s="72">
        <v>133</v>
      </c>
      <c r="X27" s="71" t="s">
        <v>480</v>
      </c>
      <c r="Y27" s="71" t="s">
        <v>481</v>
      </c>
      <c r="Z27" s="71">
        <v>16</v>
      </c>
      <c r="AA27" s="72">
        <v>1</v>
      </c>
      <c r="AB27" s="72">
        <v>99</v>
      </c>
      <c r="AC27" s="72">
        <v>180</v>
      </c>
      <c r="AD27" s="71" t="s">
        <v>482</v>
      </c>
      <c r="AE27" s="71" t="s">
        <v>483</v>
      </c>
      <c r="AF27" s="71">
        <v>16</v>
      </c>
      <c r="AG27" s="72">
        <v>2</v>
      </c>
      <c r="AH27" s="72">
        <v>89</v>
      </c>
      <c r="AI27" s="72">
        <v>101</v>
      </c>
      <c r="AJ27" s="71" t="s">
        <v>484</v>
      </c>
      <c r="AK27" s="71" t="s">
        <v>485</v>
      </c>
      <c r="AL27" s="71">
        <v>16</v>
      </c>
      <c r="AM27" s="72">
        <v>3</v>
      </c>
      <c r="AN27" s="72">
        <v>100</v>
      </c>
      <c r="AO27" s="72">
        <v>175</v>
      </c>
      <c r="AP27" s="71" t="s">
        <v>486</v>
      </c>
      <c r="AQ27" s="71" t="s">
        <v>487</v>
      </c>
      <c r="AR27" s="71">
        <v>16</v>
      </c>
      <c r="AS27" s="72">
        <v>3</v>
      </c>
      <c r="AT27" s="72">
        <v>100</v>
      </c>
      <c r="AU27" s="74">
        <v>107</v>
      </c>
      <c r="AV27" s="77">
        <v>16</v>
      </c>
      <c r="AW27" s="77">
        <v>639</v>
      </c>
      <c r="AX27" s="77">
        <v>7</v>
      </c>
      <c r="AY27" s="78">
        <v>91.29</v>
      </c>
      <c r="AZ27" s="76">
        <v>0.55000000000000004</v>
      </c>
      <c r="BA27" s="76">
        <v>0.45</v>
      </c>
      <c r="BB27" s="76">
        <v>1</v>
      </c>
      <c r="BC27" s="76">
        <v>0.33</v>
      </c>
      <c r="BD27" s="76">
        <v>0.59</v>
      </c>
      <c r="BE27" s="76">
        <v>1</v>
      </c>
      <c r="BF27" s="76">
        <v>1</v>
      </c>
      <c r="BG27" s="112">
        <v>4.92</v>
      </c>
    </row>
    <row r="28" spans="1:59" x14ac:dyDescent="0.3">
      <c r="A28" s="58" t="s">
        <v>488</v>
      </c>
      <c r="B28" s="58" t="s">
        <v>489</v>
      </c>
      <c r="C28" s="60">
        <v>15</v>
      </c>
      <c r="D28" s="59" t="s">
        <v>170</v>
      </c>
      <c r="E28" s="59" t="s">
        <v>192</v>
      </c>
      <c r="F28" s="70" t="s">
        <v>490</v>
      </c>
      <c r="G28" s="71" t="s">
        <v>491</v>
      </c>
      <c r="H28" s="71">
        <v>16</v>
      </c>
      <c r="I28" s="72">
        <v>3</v>
      </c>
      <c r="J28" s="72">
        <v>100</v>
      </c>
      <c r="K28" s="72">
        <v>168</v>
      </c>
      <c r="L28" s="71" t="s">
        <v>492</v>
      </c>
      <c r="M28" s="71" t="s">
        <v>493</v>
      </c>
      <c r="N28" s="71">
        <v>16</v>
      </c>
      <c r="O28" s="72">
        <v>2</v>
      </c>
      <c r="P28" s="72">
        <v>93</v>
      </c>
      <c r="Q28" s="72">
        <v>169</v>
      </c>
      <c r="R28" s="71" t="s">
        <v>494</v>
      </c>
      <c r="S28" s="71" t="s">
        <v>495</v>
      </c>
      <c r="T28" s="71">
        <v>16</v>
      </c>
      <c r="U28" s="72">
        <v>2</v>
      </c>
      <c r="V28" s="72">
        <v>96</v>
      </c>
      <c r="W28" s="72">
        <v>180</v>
      </c>
      <c r="X28" s="71" t="s">
        <v>496</v>
      </c>
      <c r="Y28" s="71" t="s">
        <v>497</v>
      </c>
      <c r="Z28" s="71">
        <v>16</v>
      </c>
      <c r="AA28" s="72">
        <v>3</v>
      </c>
      <c r="AB28" s="72">
        <v>100</v>
      </c>
      <c r="AC28" s="72">
        <v>154</v>
      </c>
      <c r="AD28" s="71" t="s">
        <v>498</v>
      </c>
      <c r="AE28" s="71" t="s">
        <v>499</v>
      </c>
      <c r="AF28" s="71">
        <v>15</v>
      </c>
      <c r="AG28" s="72">
        <v>3</v>
      </c>
      <c r="AH28" s="72">
        <v>100</v>
      </c>
      <c r="AI28" s="72">
        <v>144</v>
      </c>
      <c r="AJ28" s="71" t="s">
        <v>500</v>
      </c>
      <c r="AK28" s="71" t="s">
        <v>501</v>
      </c>
      <c r="AL28" s="71">
        <v>16</v>
      </c>
      <c r="AM28" s="72">
        <v>3</v>
      </c>
      <c r="AN28" s="72">
        <v>100</v>
      </c>
      <c r="AO28" s="72">
        <v>154</v>
      </c>
      <c r="AP28" s="71" t="s">
        <v>502</v>
      </c>
      <c r="AQ28" s="71" t="s">
        <v>503</v>
      </c>
      <c r="AR28" s="71">
        <v>15</v>
      </c>
      <c r="AS28" s="72">
        <v>3</v>
      </c>
      <c r="AT28" s="72">
        <v>100</v>
      </c>
      <c r="AU28" s="74">
        <v>153</v>
      </c>
      <c r="AV28" s="77">
        <v>19</v>
      </c>
      <c r="AW28" s="77">
        <v>689</v>
      </c>
      <c r="AX28" s="77">
        <v>7</v>
      </c>
      <c r="AY28" s="78">
        <v>98.43</v>
      </c>
      <c r="AZ28" s="76">
        <v>1.07</v>
      </c>
      <c r="BA28" s="76">
        <v>0.66</v>
      </c>
      <c r="BB28" s="76">
        <v>0.68</v>
      </c>
      <c r="BC28" s="76">
        <v>1.07</v>
      </c>
      <c r="BD28" s="76">
        <v>1</v>
      </c>
      <c r="BE28" s="76">
        <v>1.07</v>
      </c>
      <c r="BF28" s="76">
        <v>1</v>
      </c>
      <c r="BG28" s="112">
        <v>6.5500000000000007</v>
      </c>
    </row>
    <row r="29" spans="1:59" x14ac:dyDescent="0.3">
      <c r="A29" s="58" t="s">
        <v>504</v>
      </c>
      <c r="B29" s="58" t="s">
        <v>505</v>
      </c>
      <c r="C29" s="60">
        <v>15</v>
      </c>
      <c r="D29" s="59" t="s">
        <v>175</v>
      </c>
      <c r="E29" s="59" t="s">
        <v>128</v>
      </c>
      <c r="F29" s="70" t="s">
        <v>506</v>
      </c>
      <c r="G29" s="71" t="s">
        <v>507</v>
      </c>
      <c r="H29" s="71">
        <v>16</v>
      </c>
      <c r="I29" s="72">
        <v>3</v>
      </c>
      <c r="J29" s="72">
        <v>100</v>
      </c>
      <c r="K29" s="72">
        <v>93</v>
      </c>
      <c r="L29" s="71" t="s">
        <v>508</v>
      </c>
      <c r="M29" s="71" t="s">
        <v>509</v>
      </c>
      <c r="N29" s="71">
        <v>15</v>
      </c>
      <c r="O29" s="72">
        <v>3</v>
      </c>
      <c r="P29" s="72">
        <v>100</v>
      </c>
      <c r="Q29" s="72">
        <v>106</v>
      </c>
      <c r="R29" s="71" t="s">
        <v>510</v>
      </c>
      <c r="S29" s="71" t="s">
        <v>511</v>
      </c>
      <c r="T29" s="71">
        <v>16</v>
      </c>
      <c r="U29" s="72">
        <v>3</v>
      </c>
      <c r="V29" s="72">
        <v>100</v>
      </c>
      <c r="W29" s="72">
        <v>93</v>
      </c>
      <c r="X29" s="71" t="s">
        <v>512</v>
      </c>
      <c r="Y29" s="71" t="s">
        <v>513</v>
      </c>
      <c r="Z29" s="71">
        <v>16</v>
      </c>
      <c r="AA29" s="72">
        <v>1</v>
      </c>
      <c r="AB29" s="72">
        <v>77</v>
      </c>
      <c r="AC29" s="72">
        <v>129</v>
      </c>
      <c r="AD29" s="71" t="s">
        <v>514</v>
      </c>
      <c r="AE29" s="71" t="s">
        <v>515</v>
      </c>
      <c r="AF29" s="71">
        <v>15</v>
      </c>
      <c r="AG29" s="72">
        <v>3</v>
      </c>
      <c r="AH29" s="72">
        <v>100</v>
      </c>
      <c r="AI29" s="72">
        <v>161</v>
      </c>
      <c r="AJ29" s="71" t="s">
        <v>516</v>
      </c>
      <c r="AK29" s="71" t="s">
        <v>517</v>
      </c>
      <c r="AL29" s="71">
        <v>15</v>
      </c>
      <c r="AM29" s="72">
        <v>3</v>
      </c>
      <c r="AN29" s="72">
        <v>100</v>
      </c>
      <c r="AO29" s="72">
        <v>126</v>
      </c>
      <c r="AP29" s="71" t="s">
        <v>518</v>
      </c>
      <c r="AQ29" s="71" t="s">
        <v>519</v>
      </c>
      <c r="AR29" s="71">
        <v>15</v>
      </c>
      <c r="AS29" s="72">
        <v>3</v>
      </c>
      <c r="AT29" s="72">
        <v>100</v>
      </c>
      <c r="AU29" s="74">
        <v>121</v>
      </c>
      <c r="AV29" s="77">
        <v>19</v>
      </c>
      <c r="AW29" s="77">
        <v>677</v>
      </c>
      <c r="AX29" s="77">
        <v>7</v>
      </c>
      <c r="AY29" s="78">
        <v>96.71</v>
      </c>
      <c r="AZ29" s="76">
        <v>1.07</v>
      </c>
      <c r="BA29" s="76">
        <v>1</v>
      </c>
      <c r="BB29" s="76">
        <v>1.07</v>
      </c>
      <c r="BC29" s="76">
        <v>0.27</v>
      </c>
      <c r="BD29" s="76">
        <v>1</v>
      </c>
      <c r="BE29" s="76">
        <v>1</v>
      </c>
      <c r="BF29" s="76">
        <v>1</v>
      </c>
      <c r="BG29" s="112">
        <v>6.41</v>
      </c>
    </row>
    <row r="30" spans="1:59" x14ac:dyDescent="0.3">
      <c r="A30" s="58" t="s">
        <v>520</v>
      </c>
      <c r="B30" s="58" t="s">
        <v>521</v>
      </c>
      <c r="C30" s="60">
        <v>16</v>
      </c>
      <c r="D30" s="59" t="s">
        <v>175</v>
      </c>
      <c r="E30" s="59" t="s">
        <v>128</v>
      </c>
      <c r="F30" s="70" t="s">
        <v>522</v>
      </c>
      <c r="G30" s="71" t="s">
        <v>523</v>
      </c>
      <c r="H30" s="71">
        <v>16</v>
      </c>
      <c r="I30" s="72">
        <v>2</v>
      </c>
      <c r="J30" s="72">
        <v>80</v>
      </c>
      <c r="K30" s="72">
        <v>161</v>
      </c>
      <c r="L30" s="71" t="s">
        <v>524</v>
      </c>
      <c r="M30" s="71" t="s">
        <v>525</v>
      </c>
      <c r="N30" s="71">
        <v>16</v>
      </c>
      <c r="O30" s="72">
        <v>3</v>
      </c>
      <c r="P30" s="72">
        <v>100</v>
      </c>
      <c r="Q30" s="72">
        <v>133</v>
      </c>
      <c r="R30" s="71" t="s">
        <v>526</v>
      </c>
      <c r="S30" s="71" t="s">
        <v>527</v>
      </c>
      <c r="T30" s="71">
        <v>16</v>
      </c>
      <c r="U30" s="72">
        <v>2</v>
      </c>
      <c r="V30" s="72">
        <v>80</v>
      </c>
      <c r="W30" s="72">
        <v>178</v>
      </c>
      <c r="X30" s="71" t="s">
        <v>528</v>
      </c>
      <c r="Y30" s="71" t="s">
        <v>529</v>
      </c>
      <c r="Z30" s="71">
        <v>16</v>
      </c>
      <c r="AA30" s="72">
        <v>3</v>
      </c>
      <c r="AB30" s="72">
        <v>100</v>
      </c>
      <c r="AC30" s="72">
        <v>148</v>
      </c>
      <c r="AD30" s="71" t="s">
        <v>530</v>
      </c>
      <c r="AE30" s="71" t="s">
        <v>531</v>
      </c>
      <c r="AF30" s="71">
        <v>16</v>
      </c>
      <c r="AG30" s="72">
        <v>3</v>
      </c>
      <c r="AH30" s="72">
        <v>100</v>
      </c>
      <c r="AI30" s="72">
        <v>142</v>
      </c>
      <c r="AJ30" s="71" t="s">
        <v>532</v>
      </c>
      <c r="AK30" s="71" t="s">
        <v>533</v>
      </c>
      <c r="AL30" s="71">
        <v>16</v>
      </c>
      <c r="AM30" s="72">
        <v>3</v>
      </c>
      <c r="AN30" s="72">
        <v>100</v>
      </c>
      <c r="AO30" s="72">
        <v>130</v>
      </c>
      <c r="AP30" s="71" t="s">
        <v>534</v>
      </c>
      <c r="AQ30" s="71" t="s">
        <v>535</v>
      </c>
      <c r="AR30" s="71">
        <v>16</v>
      </c>
      <c r="AS30" s="72">
        <v>3</v>
      </c>
      <c r="AT30" s="72">
        <v>100</v>
      </c>
      <c r="AU30" s="74">
        <v>168</v>
      </c>
      <c r="AV30" s="77">
        <v>19</v>
      </c>
      <c r="AW30" s="77">
        <v>660</v>
      </c>
      <c r="AX30" s="77">
        <v>7</v>
      </c>
      <c r="AY30" s="78">
        <v>94.29</v>
      </c>
      <c r="AZ30" s="76">
        <v>0.53</v>
      </c>
      <c r="BA30" s="76">
        <v>1</v>
      </c>
      <c r="BB30" s="76">
        <v>0.53</v>
      </c>
      <c r="BC30" s="76">
        <v>1</v>
      </c>
      <c r="BD30" s="76">
        <v>1</v>
      </c>
      <c r="BE30" s="76">
        <v>1</v>
      </c>
      <c r="BF30" s="76">
        <v>1</v>
      </c>
      <c r="BG30" s="112">
        <v>6.0600000000000005</v>
      </c>
    </row>
    <row r="31" spans="1:59" x14ac:dyDescent="0.3">
      <c r="A31" s="58" t="s">
        <v>536</v>
      </c>
      <c r="B31" s="58" t="s">
        <v>537</v>
      </c>
      <c r="C31" s="60">
        <v>16</v>
      </c>
      <c r="D31" s="59" t="s">
        <v>145</v>
      </c>
      <c r="E31" s="59" t="s">
        <v>128</v>
      </c>
      <c r="F31" s="70" t="s">
        <v>538</v>
      </c>
      <c r="G31" s="71" t="s">
        <v>539</v>
      </c>
      <c r="H31" s="71">
        <v>16</v>
      </c>
      <c r="I31" s="72">
        <v>2</v>
      </c>
      <c r="J31" s="72">
        <v>97</v>
      </c>
      <c r="K31" s="72">
        <v>180</v>
      </c>
      <c r="L31" s="71" t="s">
        <v>540</v>
      </c>
      <c r="M31" s="71" t="s">
        <v>541</v>
      </c>
      <c r="N31" s="71">
        <v>16</v>
      </c>
      <c r="O31" s="72">
        <v>2</v>
      </c>
      <c r="P31" s="72">
        <v>97</v>
      </c>
      <c r="Q31" s="72">
        <v>180</v>
      </c>
      <c r="R31" s="71" t="s">
        <v>542</v>
      </c>
      <c r="S31" s="71" t="s">
        <v>543</v>
      </c>
      <c r="T31" s="71">
        <v>16</v>
      </c>
      <c r="U31" s="72">
        <v>2</v>
      </c>
      <c r="V31" s="72">
        <v>50</v>
      </c>
      <c r="W31" s="72">
        <v>147</v>
      </c>
      <c r="X31" s="71" t="s">
        <v>544</v>
      </c>
      <c r="Y31" s="71" t="s">
        <v>399</v>
      </c>
      <c r="Z31" s="71">
        <v>16</v>
      </c>
      <c r="AA31" s="72">
        <v>2</v>
      </c>
      <c r="AB31" s="72">
        <v>90</v>
      </c>
      <c r="AC31" s="72">
        <v>169</v>
      </c>
      <c r="AD31" s="71" t="s">
        <v>545</v>
      </c>
      <c r="AE31" s="71" t="s">
        <v>546</v>
      </c>
      <c r="AF31" s="71">
        <v>16</v>
      </c>
      <c r="AG31" s="72">
        <v>2</v>
      </c>
      <c r="AH31" s="72">
        <v>70</v>
      </c>
      <c r="AI31" s="72">
        <v>139</v>
      </c>
      <c r="AJ31" s="71" t="s">
        <v>547</v>
      </c>
      <c r="AK31" s="71" t="s">
        <v>548</v>
      </c>
      <c r="AL31" s="71">
        <v>16</v>
      </c>
      <c r="AM31" s="72">
        <v>2</v>
      </c>
      <c r="AN31" s="72">
        <v>93</v>
      </c>
      <c r="AO31" s="72">
        <v>178</v>
      </c>
      <c r="AP31" s="71" t="s">
        <v>549</v>
      </c>
      <c r="AQ31" s="71" t="s">
        <v>550</v>
      </c>
      <c r="AR31" s="71">
        <v>16</v>
      </c>
      <c r="AS31" s="72">
        <v>2</v>
      </c>
      <c r="AT31" s="72">
        <v>73</v>
      </c>
      <c r="AU31" s="74">
        <v>180</v>
      </c>
      <c r="AV31" s="77">
        <v>14</v>
      </c>
      <c r="AW31" s="77">
        <v>570</v>
      </c>
      <c r="AX31" s="77">
        <v>7</v>
      </c>
      <c r="AY31" s="78">
        <v>81.430000000000007</v>
      </c>
      <c r="AZ31" s="76">
        <v>0.65</v>
      </c>
      <c r="BA31" s="76">
        <v>0.65</v>
      </c>
      <c r="BB31" s="76">
        <v>0.33</v>
      </c>
      <c r="BC31" s="76">
        <v>0.6</v>
      </c>
      <c r="BD31" s="76">
        <v>0.47</v>
      </c>
      <c r="BE31" s="76">
        <v>0.62</v>
      </c>
      <c r="BF31" s="76">
        <v>0.49</v>
      </c>
      <c r="BG31" s="112">
        <v>3.8100000000000005</v>
      </c>
    </row>
    <row r="32" spans="1:59" x14ac:dyDescent="0.3">
      <c r="A32" s="58" t="s">
        <v>551</v>
      </c>
      <c r="B32" s="58" t="s">
        <v>552</v>
      </c>
      <c r="C32" s="60">
        <v>15</v>
      </c>
      <c r="D32" s="59" t="s">
        <v>175</v>
      </c>
      <c r="E32" s="59" t="s">
        <v>128</v>
      </c>
      <c r="F32" s="70" t="s">
        <v>553</v>
      </c>
      <c r="G32" s="71" t="s">
        <v>554</v>
      </c>
      <c r="H32" s="71">
        <v>16</v>
      </c>
      <c r="I32" s="72">
        <v>3</v>
      </c>
      <c r="J32" s="72">
        <v>100</v>
      </c>
      <c r="K32" s="72">
        <v>84</v>
      </c>
      <c r="L32" s="71" t="s">
        <v>555</v>
      </c>
      <c r="M32" s="71" t="s">
        <v>556</v>
      </c>
      <c r="N32" s="71">
        <v>16</v>
      </c>
      <c r="O32" s="72">
        <v>2</v>
      </c>
      <c r="P32" s="72">
        <v>73</v>
      </c>
      <c r="Q32" s="72">
        <v>131</v>
      </c>
      <c r="R32" s="71" t="s">
        <v>557</v>
      </c>
      <c r="S32" s="71" t="s">
        <v>558</v>
      </c>
      <c r="T32" s="71">
        <v>16</v>
      </c>
      <c r="U32" s="72">
        <v>3</v>
      </c>
      <c r="V32" s="72">
        <v>100</v>
      </c>
      <c r="W32" s="72">
        <v>117</v>
      </c>
      <c r="X32" s="71" t="s">
        <v>559</v>
      </c>
      <c r="Y32" s="71" t="s">
        <v>560</v>
      </c>
      <c r="Z32" s="71">
        <v>16</v>
      </c>
      <c r="AA32" s="72">
        <v>2</v>
      </c>
      <c r="AB32" s="72">
        <v>92</v>
      </c>
      <c r="AC32" s="72">
        <v>111</v>
      </c>
      <c r="AD32" s="71" t="s">
        <v>561</v>
      </c>
      <c r="AE32" s="71" t="s">
        <v>562</v>
      </c>
      <c r="AF32" s="71">
        <v>15</v>
      </c>
      <c r="AG32" s="72">
        <v>2</v>
      </c>
      <c r="AH32" s="72">
        <v>96</v>
      </c>
      <c r="AI32" s="72">
        <v>180</v>
      </c>
      <c r="AJ32" s="71" t="s">
        <v>563</v>
      </c>
      <c r="AK32" s="71" t="s">
        <v>564</v>
      </c>
      <c r="AL32" s="71">
        <v>16</v>
      </c>
      <c r="AM32" s="72">
        <v>2</v>
      </c>
      <c r="AN32" s="72">
        <v>87</v>
      </c>
      <c r="AO32" s="72">
        <v>136</v>
      </c>
      <c r="AP32" s="71" t="s">
        <v>565</v>
      </c>
      <c r="AQ32" s="71" t="s">
        <v>566</v>
      </c>
      <c r="AR32" s="71">
        <v>15</v>
      </c>
      <c r="AS32" s="72">
        <v>3</v>
      </c>
      <c r="AT32" s="72">
        <v>100</v>
      </c>
      <c r="AU32" s="74">
        <v>125</v>
      </c>
      <c r="AV32" s="77">
        <v>17</v>
      </c>
      <c r="AW32" s="77">
        <v>648</v>
      </c>
      <c r="AX32" s="77">
        <v>7</v>
      </c>
      <c r="AY32" s="78">
        <v>92.57</v>
      </c>
      <c r="AZ32" s="76">
        <v>1.07</v>
      </c>
      <c r="BA32" s="76">
        <v>0.52</v>
      </c>
      <c r="BB32" s="76">
        <v>1.07</v>
      </c>
      <c r="BC32" s="76">
        <v>0.65</v>
      </c>
      <c r="BD32" s="76">
        <v>0.64</v>
      </c>
      <c r="BE32" s="76">
        <v>0.62</v>
      </c>
      <c r="BF32" s="76">
        <v>1</v>
      </c>
      <c r="BG32" s="112">
        <v>5.57</v>
      </c>
    </row>
    <row r="33" spans="1:59" x14ac:dyDescent="0.3">
      <c r="A33" s="58" t="s">
        <v>567</v>
      </c>
      <c r="B33" s="58" t="s">
        <v>568</v>
      </c>
      <c r="C33" s="60">
        <v>16</v>
      </c>
      <c r="D33" s="59" t="s">
        <v>127</v>
      </c>
      <c r="E33" s="59" t="s">
        <v>128</v>
      </c>
      <c r="F33" s="70" t="s">
        <v>569</v>
      </c>
      <c r="G33" s="71" t="s">
        <v>570</v>
      </c>
      <c r="H33" s="71">
        <v>16</v>
      </c>
      <c r="I33" s="72">
        <v>3</v>
      </c>
      <c r="J33" s="72">
        <v>100</v>
      </c>
      <c r="K33" s="72">
        <v>144</v>
      </c>
      <c r="L33" s="71" t="s">
        <v>571</v>
      </c>
      <c r="M33" s="71" t="s">
        <v>572</v>
      </c>
      <c r="N33" s="71">
        <v>16</v>
      </c>
      <c r="O33" s="72">
        <v>3</v>
      </c>
      <c r="P33" s="72">
        <v>100</v>
      </c>
      <c r="Q33" s="72">
        <v>96</v>
      </c>
      <c r="R33" s="71" t="s">
        <v>573</v>
      </c>
      <c r="S33" s="71" t="s">
        <v>574</v>
      </c>
      <c r="T33" s="71">
        <v>16</v>
      </c>
      <c r="U33" s="72">
        <v>3</v>
      </c>
      <c r="V33" s="72">
        <v>100</v>
      </c>
      <c r="W33" s="72">
        <v>142</v>
      </c>
      <c r="X33" s="71" t="s">
        <v>575</v>
      </c>
      <c r="Y33" s="71" t="s">
        <v>576</v>
      </c>
      <c r="Z33" s="71">
        <v>16</v>
      </c>
      <c r="AA33" s="72">
        <v>2</v>
      </c>
      <c r="AB33" s="72">
        <v>92</v>
      </c>
      <c r="AC33" s="72">
        <v>180</v>
      </c>
      <c r="AD33" s="71" t="s">
        <v>577</v>
      </c>
      <c r="AE33" s="71" t="s">
        <v>578</v>
      </c>
      <c r="AF33" s="71">
        <v>16</v>
      </c>
      <c r="AG33" s="72">
        <v>2</v>
      </c>
      <c r="AH33" s="72">
        <v>83</v>
      </c>
      <c r="AI33" s="72">
        <v>168</v>
      </c>
      <c r="AJ33" s="71" t="s">
        <v>579</v>
      </c>
      <c r="AK33" s="71" t="s">
        <v>580</v>
      </c>
      <c r="AL33" s="71">
        <v>16</v>
      </c>
      <c r="AM33" s="72">
        <v>3</v>
      </c>
      <c r="AN33" s="72">
        <v>100</v>
      </c>
      <c r="AO33" s="72">
        <v>153</v>
      </c>
      <c r="AP33" s="71" t="s">
        <v>581</v>
      </c>
      <c r="AQ33" s="71" t="s">
        <v>582</v>
      </c>
      <c r="AR33" s="71">
        <v>16</v>
      </c>
      <c r="AS33" s="72">
        <v>2</v>
      </c>
      <c r="AT33" s="72">
        <v>69</v>
      </c>
      <c r="AU33" s="74">
        <v>128</v>
      </c>
      <c r="AV33" s="77">
        <v>18</v>
      </c>
      <c r="AW33" s="77">
        <v>644</v>
      </c>
      <c r="AX33" s="77">
        <v>7</v>
      </c>
      <c r="AY33" s="78">
        <v>92</v>
      </c>
      <c r="AZ33" s="76">
        <v>1</v>
      </c>
      <c r="BA33" s="76">
        <v>1</v>
      </c>
      <c r="BB33" s="76">
        <v>1</v>
      </c>
      <c r="BC33" s="76">
        <v>0.61</v>
      </c>
      <c r="BD33" s="76">
        <v>0.55000000000000004</v>
      </c>
      <c r="BE33" s="76">
        <v>1</v>
      </c>
      <c r="BF33" s="76">
        <v>0.46</v>
      </c>
      <c r="BG33" s="112">
        <v>5.62</v>
      </c>
    </row>
    <row r="34" spans="1:59" x14ac:dyDescent="0.3">
      <c r="A34" s="58" t="s">
        <v>583</v>
      </c>
      <c r="B34" s="58" t="s">
        <v>584</v>
      </c>
      <c r="C34" s="60">
        <v>16</v>
      </c>
      <c r="D34" s="59" t="s">
        <v>127</v>
      </c>
      <c r="E34" s="59" t="s">
        <v>128</v>
      </c>
      <c r="F34" s="70" t="s">
        <v>585</v>
      </c>
      <c r="G34" s="71" t="s">
        <v>586</v>
      </c>
      <c r="H34" s="71">
        <v>16</v>
      </c>
      <c r="I34" s="72">
        <v>3</v>
      </c>
      <c r="J34" s="72">
        <v>100</v>
      </c>
      <c r="K34" s="72">
        <v>118</v>
      </c>
      <c r="L34" s="71" t="s">
        <v>587</v>
      </c>
      <c r="M34" s="71" t="s">
        <v>588</v>
      </c>
      <c r="N34" s="71">
        <v>16</v>
      </c>
      <c r="O34" s="72">
        <v>2</v>
      </c>
      <c r="P34" s="72">
        <v>84</v>
      </c>
      <c r="Q34" s="72">
        <v>111</v>
      </c>
      <c r="R34" s="71" t="s">
        <v>589</v>
      </c>
      <c r="S34" s="71" t="s">
        <v>590</v>
      </c>
      <c r="T34" s="71">
        <v>16</v>
      </c>
      <c r="U34" s="72">
        <v>3</v>
      </c>
      <c r="V34" s="72">
        <v>100</v>
      </c>
      <c r="W34" s="72">
        <v>136</v>
      </c>
      <c r="X34" s="71" t="s">
        <v>591</v>
      </c>
      <c r="Y34" s="71" t="s">
        <v>592</v>
      </c>
      <c r="Z34" s="71">
        <v>16</v>
      </c>
      <c r="AA34" s="72">
        <v>3</v>
      </c>
      <c r="AB34" s="72">
        <v>100</v>
      </c>
      <c r="AC34" s="72">
        <v>151</v>
      </c>
      <c r="AD34" s="71" t="s">
        <v>593</v>
      </c>
      <c r="AE34" s="71" t="s">
        <v>594</v>
      </c>
      <c r="AF34" s="71">
        <v>16</v>
      </c>
      <c r="AG34" s="72">
        <v>3</v>
      </c>
      <c r="AH34" s="72">
        <v>100</v>
      </c>
      <c r="AI34" s="72">
        <v>115</v>
      </c>
      <c r="AJ34" s="71" t="s">
        <v>595</v>
      </c>
      <c r="AK34" s="71" t="s">
        <v>596</v>
      </c>
      <c r="AL34" s="71">
        <v>16</v>
      </c>
      <c r="AM34" s="72">
        <v>2</v>
      </c>
      <c r="AN34" s="72">
        <v>72</v>
      </c>
      <c r="AO34" s="72">
        <v>98</v>
      </c>
      <c r="AP34" s="71" t="s">
        <v>597</v>
      </c>
      <c r="AQ34" s="71" t="s">
        <v>598</v>
      </c>
      <c r="AR34" s="71">
        <v>16</v>
      </c>
      <c r="AS34" s="72">
        <v>3</v>
      </c>
      <c r="AT34" s="72">
        <v>100</v>
      </c>
      <c r="AU34" s="74">
        <v>93</v>
      </c>
      <c r="AV34" s="77">
        <v>19</v>
      </c>
      <c r="AW34" s="77">
        <v>656</v>
      </c>
      <c r="AX34" s="77">
        <v>7</v>
      </c>
      <c r="AY34" s="78">
        <v>93.71</v>
      </c>
      <c r="AZ34" s="76">
        <v>1</v>
      </c>
      <c r="BA34" s="76">
        <v>0.56000000000000005</v>
      </c>
      <c r="BB34" s="76">
        <v>1</v>
      </c>
      <c r="BC34" s="76">
        <v>1</v>
      </c>
      <c r="BD34" s="76">
        <v>1</v>
      </c>
      <c r="BE34" s="76">
        <v>0.48</v>
      </c>
      <c r="BF34" s="76">
        <v>1</v>
      </c>
      <c r="BG34" s="112">
        <v>6.0400000000000009</v>
      </c>
    </row>
    <row r="35" spans="1:59" ht="15" thickBot="1" x14ac:dyDescent="0.35">
      <c r="A35" s="58" t="s">
        <v>599</v>
      </c>
      <c r="B35" s="58" t="s">
        <v>600</v>
      </c>
      <c r="C35" s="60">
        <v>16</v>
      </c>
      <c r="D35" s="59" t="s">
        <v>127</v>
      </c>
      <c r="E35" s="59" t="s">
        <v>128</v>
      </c>
      <c r="F35" s="70" t="s">
        <v>170</v>
      </c>
      <c r="G35" s="71" t="s">
        <v>170</v>
      </c>
      <c r="H35" s="71" t="s">
        <v>170</v>
      </c>
      <c r="I35" s="72">
        <v>0</v>
      </c>
      <c r="J35" s="72">
        <v>0</v>
      </c>
      <c r="K35" s="72">
        <v>0</v>
      </c>
      <c r="L35" s="71" t="s">
        <v>170</v>
      </c>
      <c r="M35" s="71" t="s">
        <v>170</v>
      </c>
      <c r="N35" s="71" t="s">
        <v>170</v>
      </c>
      <c r="O35" s="72" t="s">
        <v>170</v>
      </c>
      <c r="P35" s="72" t="s">
        <v>170</v>
      </c>
      <c r="Q35" s="72" t="s">
        <v>170</v>
      </c>
      <c r="R35" s="71" t="s">
        <v>170</v>
      </c>
      <c r="S35" s="71" t="s">
        <v>170</v>
      </c>
      <c r="T35" s="71" t="s">
        <v>170</v>
      </c>
      <c r="U35" s="72" t="s">
        <v>170</v>
      </c>
      <c r="V35" s="72" t="s">
        <v>170</v>
      </c>
      <c r="W35" s="72" t="s">
        <v>170</v>
      </c>
      <c r="X35" s="71" t="s">
        <v>170</v>
      </c>
      <c r="Y35" s="71" t="s">
        <v>170</v>
      </c>
      <c r="Z35" s="71" t="s">
        <v>170</v>
      </c>
      <c r="AA35" s="72" t="s">
        <v>170</v>
      </c>
      <c r="AB35" s="72" t="s">
        <v>170</v>
      </c>
      <c r="AC35" s="72" t="s">
        <v>170</v>
      </c>
      <c r="AD35" s="71" t="s">
        <v>170</v>
      </c>
      <c r="AE35" s="71" t="s">
        <v>170</v>
      </c>
      <c r="AF35" s="71" t="s">
        <v>170</v>
      </c>
      <c r="AG35" s="72" t="s">
        <v>170</v>
      </c>
      <c r="AH35" s="72" t="s">
        <v>170</v>
      </c>
      <c r="AI35" s="72" t="s">
        <v>170</v>
      </c>
      <c r="AJ35" s="71" t="s">
        <v>170</v>
      </c>
      <c r="AK35" s="71" t="s">
        <v>170</v>
      </c>
      <c r="AL35" s="71" t="s">
        <v>170</v>
      </c>
      <c r="AM35" s="72" t="s">
        <v>170</v>
      </c>
      <c r="AN35" s="72" t="s">
        <v>170</v>
      </c>
      <c r="AO35" s="72" t="s">
        <v>170</v>
      </c>
      <c r="AP35" s="71" t="s">
        <v>170</v>
      </c>
      <c r="AQ35" s="71" t="s">
        <v>170</v>
      </c>
      <c r="AR35" s="71" t="s">
        <v>170</v>
      </c>
      <c r="AS35" s="72" t="s">
        <v>170</v>
      </c>
      <c r="AT35" s="72" t="s">
        <v>170</v>
      </c>
      <c r="AU35" s="74" t="s">
        <v>170</v>
      </c>
      <c r="AV35" s="77">
        <v>0</v>
      </c>
      <c r="AW35" s="77">
        <v>0</v>
      </c>
      <c r="AX35" s="77">
        <v>1</v>
      </c>
      <c r="AY35" s="78">
        <v>0</v>
      </c>
      <c r="AZ35" s="76">
        <v>0</v>
      </c>
      <c r="BA35" s="76">
        <v>0</v>
      </c>
      <c r="BB35" s="76">
        <v>0</v>
      </c>
      <c r="BC35" s="76">
        <v>0</v>
      </c>
      <c r="BD35" s="76">
        <v>0</v>
      </c>
      <c r="BE35" s="76">
        <v>0</v>
      </c>
      <c r="BF35" s="76">
        <v>0</v>
      </c>
      <c r="BG35" s="112">
        <v>0</v>
      </c>
    </row>
    <row r="36" spans="1:59" x14ac:dyDescent="0.3">
      <c r="A36" s="157">
        <v>45474</v>
      </c>
      <c r="B36" s="158"/>
      <c r="C36" s="159"/>
    </row>
    <row r="37" spans="1:59" ht="15" thickBot="1" x14ac:dyDescent="0.35">
      <c r="A37" s="160"/>
      <c r="B37" s="161"/>
      <c r="C37" s="162"/>
    </row>
    <row r="38" spans="1:59" x14ac:dyDescent="0.3">
      <c r="A38" s="58" t="s">
        <v>601</v>
      </c>
      <c r="B38" s="58" t="s">
        <v>602</v>
      </c>
      <c r="C38" s="60">
        <v>14</v>
      </c>
      <c r="D38" s="59" t="s">
        <v>145</v>
      </c>
      <c r="E38" s="59" t="s">
        <v>128</v>
      </c>
      <c r="F38" s="70" t="s">
        <v>603</v>
      </c>
      <c r="G38" s="71" t="s">
        <v>604</v>
      </c>
      <c r="H38" s="71">
        <v>13</v>
      </c>
      <c r="I38" s="72">
        <v>3</v>
      </c>
      <c r="J38" s="72">
        <v>100</v>
      </c>
      <c r="K38" s="72">
        <v>102</v>
      </c>
      <c r="L38" s="71" t="s">
        <v>605</v>
      </c>
      <c r="M38" s="71" t="s">
        <v>606</v>
      </c>
      <c r="N38" s="71">
        <v>13</v>
      </c>
      <c r="O38" s="72">
        <v>3</v>
      </c>
      <c r="P38" s="72">
        <v>100</v>
      </c>
      <c r="Q38" s="72">
        <v>108</v>
      </c>
      <c r="R38" s="71" t="s">
        <v>607</v>
      </c>
      <c r="S38" s="71" t="s">
        <v>608</v>
      </c>
      <c r="T38" s="71">
        <v>13</v>
      </c>
      <c r="U38" s="72">
        <v>3</v>
      </c>
      <c r="V38" s="72">
        <v>100</v>
      </c>
      <c r="W38" s="72">
        <v>117</v>
      </c>
      <c r="X38" s="71" t="s">
        <v>609</v>
      </c>
      <c r="Y38" s="71" t="s">
        <v>610</v>
      </c>
      <c r="Z38" s="71">
        <v>13</v>
      </c>
      <c r="AA38" s="72">
        <v>3</v>
      </c>
      <c r="AB38" s="72">
        <v>100</v>
      </c>
      <c r="AC38" s="72">
        <v>127</v>
      </c>
      <c r="AD38" s="71" t="s">
        <v>611</v>
      </c>
      <c r="AE38" s="71" t="s">
        <v>612</v>
      </c>
      <c r="AF38" s="71">
        <v>12</v>
      </c>
      <c r="AG38" s="72">
        <v>3</v>
      </c>
      <c r="AH38" s="72">
        <v>100</v>
      </c>
      <c r="AI38" s="72">
        <v>96</v>
      </c>
      <c r="AJ38" s="71" t="s">
        <v>613</v>
      </c>
      <c r="AK38" s="71" t="s">
        <v>614</v>
      </c>
      <c r="AL38" s="71">
        <v>13</v>
      </c>
      <c r="AM38" s="72">
        <v>3</v>
      </c>
      <c r="AN38" s="72">
        <v>100</v>
      </c>
      <c r="AO38" s="72">
        <v>90</v>
      </c>
      <c r="AP38" s="71" t="s">
        <v>615</v>
      </c>
      <c r="AQ38" s="71" t="s">
        <v>616</v>
      </c>
      <c r="AR38" s="71">
        <v>12</v>
      </c>
      <c r="AS38" s="72">
        <v>3</v>
      </c>
      <c r="AT38" s="72">
        <v>100</v>
      </c>
      <c r="AU38" s="74">
        <v>111</v>
      </c>
      <c r="AV38" s="77">
        <v>21</v>
      </c>
      <c r="AW38" s="77">
        <v>700</v>
      </c>
      <c r="AX38" s="77">
        <v>7</v>
      </c>
      <c r="AY38" s="78">
        <v>100</v>
      </c>
      <c r="AZ38" s="76">
        <v>0.93</v>
      </c>
      <c r="BA38" s="76">
        <v>0.93</v>
      </c>
      <c r="BB38" s="76">
        <v>0.93</v>
      </c>
      <c r="BC38" s="76">
        <v>0.93</v>
      </c>
      <c r="BD38" s="76">
        <v>0.86</v>
      </c>
      <c r="BE38" s="76">
        <v>0.93</v>
      </c>
      <c r="BF38" s="76">
        <v>0.86</v>
      </c>
      <c r="BG38" s="112">
        <v>6.37</v>
      </c>
    </row>
    <row r="39" spans="1:59" x14ac:dyDescent="0.3">
      <c r="A39" s="58" t="s">
        <v>617</v>
      </c>
      <c r="B39" s="58" t="s">
        <v>618</v>
      </c>
      <c r="C39" s="60">
        <v>15</v>
      </c>
      <c r="D39" s="59" t="s">
        <v>170</v>
      </c>
      <c r="E39" s="59" t="s">
        <v>192</v>
      </c>
      <c r="F39" s="70">
        <v>0</v>
      </c>
      <c r="G39" s="71">
        <v>0</v>
      </c>
      <c r="H39" s="71">
        <v>0</v>
      </c>
      <c r="I39" s="72">
        <v>0</v>
      </c>
      <c r="J39" s="72">
        <v>0</v>
      </c>
      <c r="K39" s="72">
        <v>0</v>
      </c>
      <c r="L39" s="71" t="s">
        <v>619</v>
      </c>
      <c r="M39" s="71" t="s">
        <v>620</v>
      </c>
      <c r="N39" s="71">
        <v>13</v>
      </c>
      <c r="O39" s="72">
        <v>3</v>
      </c>
      <c r="P39" s="72">
        <v>100</v>
      </c>
      <c r="Q39" s="72">
        <v>59</v>
      </c>
      <c r="R39" s="71" t="s">
        <v>621</v>
      </c>
      <c r="S39" s="71" t="s">
        <v>622</v>
      </c>
      <c r="T39" s="71">
        <v>13</v>
      </c>
      <c r="U39" s="72">
        <v>3</v>
      </c>
      <c r="V39" s="72">
        <v>100</v>
      </c>
      <c r="W39" s="72">
        <v>83</v>
      </c>
      <c r="X39" s="71">
        <v>0</v>
      </c>
      <c r="Y39" s="71">
        <v>0</v>
      </c>
      <c r="Z39" s="71">
        <v>0</v>
      </c>
      <c r="AA39" s="72">
        <v>0</v>
      </c>
      <c r="AB39" s="72">
        <v>0</v>
      </c>
      <c r="AC39" s="72">
        <v>0</v>
      </c>
      <c r="AD39" s="71">
        <v>0</v>
      </c>
      <c r="AE39" s="71">
        <v>0</v>
      </c>
      <c r="AF39" s="71">
        <v>0</v>
      </c>
      <c r="AG39" s="72">
        <v>0</v>
      </c>
      <c r="AH39" s="72">
        <v>0</v>
      </c>
      <c r="AI39" s="72">
        <v>0</v>
      </c>
      <c r="AJ39" s="71">
        <v>0</v>
      </c>
      <c r="AK39" s="71">
        <v>0</v>
      </c>
      <c r="AL39" s="71">
        <v>0</v>
      </c>
      <c r="AM39" s="72">
        <v>0</v>
      </c>
      <c r="AN39" s="72">
        <v>0</v>
      </c>
      <c r="AO39" s="72">
        <v>0</v>
      </c>
      <c r="AP39" s="71">
        <v>0</v>
      </c>
      <c r="AQ39" s="71">
        <v>0</v>
      </c>
      <c r="AR39" s="71">
        <v>0</v>
      </c>
      <c r="AS39" s="72">
        <v>0</v>
      </c>
      <c r="AT39" s="72">
        <v>0</v>
      </c>
      <c r="AU39" s="74">
        <v>0</v>
      </c>
      <c r="AV39" s="77">
        <v>6</v>
      </c>
      <c r="AW39" s="77">
        <v>200</v>
      </c>
      <c r="AX39" s="77">
        <v>7</v>
      </c>
      <c r="AY39" s="78">
        <v>28.57</v>
      </c>
      <c r="AZ39" s="76">
        <v>0</v>
      </c>
      <c r="BA39" s="76">
        <v>0.87</v>
      </c>
      <c r="BB39" s="76">
        <v>0.87</v>
      </c>
      <c r="BC39" s="76">
        <v>0</v>
      </c>
      <c r="BD39" s="76">
        <v>0</v>
      </c>
      <c r="BE39" s="76">
        <v>0</v>
      </c>
      <c r="BF39" s="76">
        <v>0</v>
      </c>
      <c r="BG39" s="112">
        <v>1.74</v>
      </c>
    </row>
    <row r="40" spans="1:59" x14ac:dyDescent="0.3">
      <c r="A40" s="58" t="s">
        <v>143</v>
      </c>
      <c r="B40" s="58" t="s">
        <v>144</v>
      </c>
      <c r="C40" s="60">
        <v>16</v>
      </c>
      <c r="D40" s="59" t="s">
        <v>127</v>
      </c>
      <c r="E40" s="59" t="s">
        <v>128</v>
      </c>
      <c r="F40" s="70" t="s">
        <v>623</v>
      </c>
      <c r="G40" s="71" t="s">
        <v>624</v>
      </c>
      <c r="H40" s="71">
        <v>16</v>
      </c>
      <c r="I40" s="72">
        <v>2</v>
      </c>
      <c r="J40" s="72">
        <v>81</v>
      </c>
      <c r="K40" s="72">
        <v>140</v>
      </c>
      <c r="L40" s="71" t="s">
        <v>625</v>
      </c>
      <c r="M40" s="71" t="s">
        <v>626</v>
      </c>
      <c r="N40" s="71">
        <v>16</v>
      </c>
      <c r="O40" s="72">
        <v>2</v>
      </c>
      <c r="P40" s="72">
        <v>89</v>
      </c>
      <c r="Q40" s="72">
        <v>120</v>
      </c>
      <c r="R40" s="71" t="s">
        <v>627</v>
      </c>
      <c r="S40" s="71" t="s">
        <v>628</v>
      </c>
      <c r="T40" s="71">
        <v>15</v>
      </c>
      <c r="U40" s="72">
        <v>3</v>
      </c>
      <c r="V40" s="72">
        <v>100</v>
      </c>
      <c r="W40" s="72">
        <v>112</v>
      </c>
      <c r="X40" s="71" t="s">
        <v>629</v>
      </c>
      <c r="Y40" s="71" t="s">
        <v>630</v>
      </c>
      <c r="Z40" s="71">
        <v>15</v>
      </c>
      <c r="AA40" s="72">
        <v>3</v>
      </c>
      <c r="AB40" s="72">
        <v>100</v>
      </c>
      <c r="AC40" s="72">
        <v>118</v>
      </c>
      <c r="AD40" s="71" t="s">
        <v>631</v>
      </c>
      <c r="AE40" s="71" t="s">
        <v>632</v>
      </c>
      <c r="AF40" s="71">
        <v>16</v>
      </c>
      <c r="AG40" s="72">
        <v>3</v>
      </c>
      <c r="AH40" s="72">
        <v>100</v>
      </c>
      <c r="AI40" s="72">
        <v>95</v>
      </c>
      <c r="AJ40" s="71" t="s">
        <v>633</v>
      </c>
      <c r="AK40" s="71" t="s">
        <v>634</v>
      </c>
      <c r="AL40" s="71">
        <v>15</v>
      </c>
      <c r="AM40" s="72">
        <v>3</v>
      </c>
      <c r="AN40" s="72">
        <v>100</v>
      </c>
      <c r="AO40" s="72">
        <v>113</v>
      </c>
      <c r="AP40" s="71" t="s">
        <v>635</v>
      </c>
      <c r="AQ40" s="71" t="s">
        <v>636</v>
      </c>
      <c r="AR40" s="71">
        <v>14</v>
      </c>
      <c r="AS40" s="72">
        <v>3</v>
      </c>
      <c r="AT40" s="72">
        <v>100</v>
      </c>
      <c r="AU40" s="74">
        <v>75</v>
      </c>
      <c r="AV40" s="77">
        <v>19</v>
      </c>
      <c r="AW40" s="77">
        <v>670</v>
      </c>
      <c r="AX40" s="77">
        <v>7</v>
      </c>
      <c r="AY40" s="78">
        <v>95.71</v>
      </c>
      <c r="AZ40" s="76">
        <v>0.54</v>
      </c>
      <c r="BA40" s="76">
        <v>0.59</v>
      </c>
      <c r="BB40" s="76">
        <v>0.94</v>
      </c>
      <c r="BC40" s="76">
        <v>0.94</v>
      </c>
      <c r="BD40" s="76">
        <v>1</v>
      </c>
      <c r="BE40" s="76">
        <v>0.94</v>
      </c>
      <c r="BF40" s="76">
        <v>0.88</v>
      </c>
      <c r="BG40" s="112">
        <v>5.8299999999999992</v>
      </c>
    </row>
    <row r="41" spans="1:59" x14ac:dyDescent="0.3">
      <c r="A41" s="58" t="s">
        <v>173</v>
      </c>
      <c r="B41" s="58" t="s">
        <v>174</v>
      </c>
      <c r="C41" s="60">
        <v>16</v>
      </c>
      <c r="D41" s="59" t="s">
        <v>175</v>
      </c>
      <c r="E41" s="59" t="s">
        <v>128</v>
      </c>
      <c r="F41" s="70" t="s">
        <v>637</v>
      </c>
      <c r="G41" s="71" t="s">
        <v>638</v>
      </c>
      <c r="H41" s="71">
        <v>16</v>
      </c>
      <c r="I41" s="72">
        <v>3</v>
      </c>
      <c r="J41" s="72">
        <v>100</v>
      </c>
      <c r="K41" s="72">
        <v>137</v>
      </c>
      <c r="L41" s="71" t="s">
        <v>639</v>
      </c>
      <c r="M41" s="71" t="s">
        <v>640</v>
      </c>
      <c r="N41" s="71">
        <v>15</v>
      </c>
      <c r="O41" s="72">
        <v>3</v>
      </c>
      <c r="P41" s="72">
        <v>100</v>
      </c>
      <c r="Q41" s="72">
        <v>126</v>
      </c>
      <c r="R41" s="71" t="s">
        <v>641</v>
      </c>
      <c r="S41" s="71" t="s">
        <v>642</v>
      </c>
      <c r="T41" s="71">
        <v>13</v>
      </c>
      <c r="U41" s="72">
        <v>3</v>
      </c>
      <c r="V41" s="72">
        <v>100</v>
      </c>
      <c r="W41" s="72">
        <v>107</v>
      </c>
      <c r="X41" s="71" t="s">
        <v>643</v>
      </c>
      <c r="Y41" s="71" t="s">
        <v>644</v>
      </c>
      <c r="Z41" s="71">
        <v>14</v>
      </c>
      <c r="AA41" s="72">
        <v>3</v>
      </c>
      <c r="AB41" s="72">
        <v>100</v>
      </c>
      <c r="AC41" s="72">
        <v>106</v>
      </c>
      <c r="AD41" s="71" t="s">
        <v>645</v>
      </c>
      <c r="AE41" s="71" t="s">
        <v>646</v>
      </c>
      <c r="AF41" s="71">
        <v>13</v>
      </c>
      <c r="AG41" s="72">
        <v>3</v>
      </c>
      <c r="AH41" s="72">
        <v>100</v>
      </c>
      <c r="AI41" s="72">
        <v>101</v>
      </c>
      <c r="AJ41" s="71" t="s">
        <v>647</v>
      </c>
      <c r="AK41" s="71" t="s">
        <v>648</v>
      </c>
      <c r="AL41" s="71">
        <v>13</v>
      </c>
      <c r="AM41" s="72">
        <v>3</v>
      </c>
      <c r="AN41" s="72">
        <v>100</v>
      </c>
      <c r="AO41" s="72">
        <v>99</v>
      </c>
      <c r="AP41" s="71" t="s">
        <v>649</v>
      </c>
      <c r="AQ41" s="71" t="s">
        <v>650</v>
      </c>
      <c r="AR41" s="71">
        <v>14</v>
      </c>
      <c r="AS41" s="72">
        <v>3</v>
      </c>
      <c r="AT41" s="72">
        <v>100</v>
      </c>
      <c r="AU41" s="74">
        <v>99</v>
      </c>
      <c r="AV41" s="77">
        <v>21</v>
      </c>
      <c r="AW41" s="77">
        <v>700</v>
      </c>
      <c r="AX41" s="77">
        <v>7</v>
      </c>
      <c r="AY41" s="78">
        <v>100</v>
      </c>
      <c r="AZ41" s="76">
        <v>1</v>
      </c>
      <c r="BA41" s="76">
        <v>0.94</v>
      </c>
      <c r="BB41" s="76">
        <v>0.81</v>
      </c>
      <c r="BC41" s="76">
        <v>0.88</v>
      </c>
      <c r="BD41" s="76">
        <v>0.81</v>
      </c>
      <c r="BE41" s="76">
        <v>0.81</v>
      </c>
      <c r="BF41" s="76">
        <v>0.88</v>
      </c>
      <c r="BG41" s="112">
        <v>6.13</v>
      </c>
    </row>
    <row r="42" spans="1:59" x14ac:dyDescent="0.3">
      <c r="A42" s="58" t="s">
        <v>207</v>
      </c>
      <c r="B42" s="58" t="s">
        <v>208</v>
      </c>
      <c r="C42" s="60">
        <v>16</v>
      </c>
      <c r="D42" s="59" t="s">
        <v>127</v>
      </c>
      <c r="E42" s="59" t="s">
        <v>128</v>
      </c>
      <c r="F42" s="70" t="s">
        <v>651</v>
      </c>
      <c r="G42" s="71" t="s">
        <v>652</v>
      </c>
      <c r="H42" s="71">
        <v>16</v>
      </c>
      <c r="I42" s="72">
        <v>2</v>
      </c>
      <c r="J42" s="72">
        <v>85</v>
      </c>
      <c r="K42" s="72">
        <v>168</v>
      </c>
      <c r="L42" s="71" t="s">
        <v>653</v>
      </c>
      <c r="M42" s="71" t="s">
        <v>654</v>
      </c>
      <c r="N42" s="71">
        <v>16</v>
      </c>
      <c r="O42" s="72">
        <v>3</v>
      </c>
      <c r="P42" s="72">
        <v>100</v>
      </c>
      <c r="Q42" s="72">
        <v>132</v>
      </c>
      <c r="R42" s="71" t="s">
        <v>655</v>
      </c>
      <c r="S42" s="71" t="s">
        <v>656</v>
      </c>
      <c r="T42" s="71">
        <v>16</v>
      </c>
      <c r="U42" s="72">
        <v>2</v>
      </c>
      <c r="V42" s="72">
        <v>96</v>
      </c>
      <c r="W42" s="72">
        <v>180</v>
      </c>
      <c r="X42" s="71" t="s">
        <v>657</v>
      </c>
      <c r="Y42" s="71" t="s">
        <v>658</v>
      </c>
      <c r="Z42" s="71">
        <v>14</v>
      </c>
      <c r="AA42" s="72">
        <v>3</v>
      </c>
      <c r="AB42" s="72">
        <v>100</v>
      </c>
      <c r="AC42" s="72">
        <v>122</v>
      </c>
      <c r="AD42" s="71" t="s">
        <v>659</v>
      </c>
      <c r="AE42" s="71" t="s">
        <v>660</v>
      </c>
      <c r="AF42" s="71">
        <v>16</v>
      </c>
      <c r="AG42" s="72">
        <v>3</v>
      </c>
      <c r="AH42" s="72">
        <v>100</v>
      </c>
      <c r="AI42" s="72">
        <v>143</v>
      </c>
      <c r="AJ42" s="71" t="s">
        <v>661</v>
      </c>
      <c r="AK42" s="71" t="s">
        <v>662</v>
      </c>
      <c r="AL42" s="71">
        <v>14</v>
      </c>
      <c r="AM42" s="72">
        <v>3</v>
      </c>
      <c r="AN42" s="72">
        <v>100</v>
      </c>
      <c r="AO42" s="72">
        <v>122</v>
      </c>
      <c r="AP42" s="71" t="s">
        <v>663</v>
      </c>
      <c r="AQ42" s="71" t="s">
        <v>664</v>
      </c>
      <c r="AR42" s="71">
        <v>15</v>
      </c>
      <c r="AS42" s="72">
        <v>2</v>
      </c>
      <c r="AT42" s="72">
        <v>87</v>
      </c>
      <c r="AU42" s="74">
        <v>150</v>
      </c>
      <c r="AV42" s="77">
        <v>18</v>
      </c>
      <c r="AW42" s="77">
        <v>668</v>
      </c>
      <c r="AX42" s="77">
        <v>7</v>
      </c>
      <c r="AY42" s="78">
        <v>95.43</v>
      </c>
      <c r="AZ42" s="76">
        <v>0.56999999999999995</v>
      </c>
      <c r="BA42" s="76">
        <v>1</v>
      </c>
      <c r="BB42" s="76">
        <v>0.64</v>
      </c>
      <c r="BC42" s="76">
        <v>0.88</v>
      </c>
      <c r="BD42" s="76">
        <v>1</v>
      </c>
      <c r="BE42" s="76">
        <v>0.88</v>
      </c>
      <c r="BF42" s="76">
        <v>0.54</v>
      </c>
      <c r="BG42" s="112">
        <v>5.51</v>
      </c>
    </row>
    <row r="43" spans="1:59" x14ac:dyDescent="0.3">
      <c r="A43" s="58" t="s">
        <v>223</v>
      </c>
      <c r="B43" s="58" t="s">
        <v>224</v>
      </c>
      <c r="C43" s="60">
        <v>16</v>
      </c>
      <c r="D43" s="59" t="s">
        <v>127</v>
      </c>
      <c r="E43" s="59" t="s">
        <v>128</v>
      </c>
      <c r="F43" s="70" t="s">
        <v>665</v>
      </c>
      <c r="G43" s="71" t="s">
        <v>666</v>
      </c>
      <c r="H43" s="71">
        <v>16</v>
      </c>
      <c r="I43" s="72">
        <v>1</v>
      </c>
      <c r="J43" s="72">
        <v>95</v>
      </c>
      <c r="K43" s="72">
        <v>142</v>
      </c>
      <c r="L43" s="71" t="s">
        <v>667</v>
      </c>
      <c r="M43" s="71" t="s">
        <v>668</v>
      </c>
      <c r="N43" s="71">
        <v>16</v>
      </c>
      <c r="O43" s="72">
        <v>3</v>
      </c>
      <c r="P43" s="72">
        <v>100</v>
      </c>
      <c r="Q43" s="72">
        <v>129</v>
      </c>
      <c r="R43" s="71" t="s">
        <v>669</v>
      </c>
      <c r="S43" s="71" t="s">
        <v>670</v>
      </c>
      <c r="T43" s="71">
        <v>14</v>
      </c>
      <c r="U43" s="72">
        <v>3</v>
      </c>
      <c r="V43" s="72">
        <v>100</v>
      </c>
      <c r="W43" s="72">
        <v>133</v>
      </c>
      <c r="X43" s="71" t="s">
        <v>671</v>
      </c>
      <c r="Y43" s="71" t="s">
        <v>672</v>
      </c>
      <c r="Z43" s="71">
        <v>13</v>
      </c>
      <c r="AA43" s="72">
        <v>3</v>
      </c>
      <c r="AB43" s="72">
        <v>100</v>
      </c>
      <c r="AC43" s="72">
        <v>104</v>
      </c>
      <c r="AD43" s="71" t="s">
        <v>673</v>
      </c>
      <c r="AE43" s="71" t="s">
        <v>674</v>
      </c>
      <c r="AF43" s="71">
        <v>16</v>
      </c>
      <c r="AG43" s="72">
        <v>3</v>
      </c>
      <c r="AH43" s="72">
        <v>100</v>
      </c>
      <c r="AI43" s="72">
        <v>157</v>
      </c>
      <c r="AJ43" s="71" t="s">
        <v>675</v>
      </c>
      <c r="AK43" s="71" t="s">
        <v>676</v>
      </c>
      <c r="AL43" s="71">
        <v>14</v>
      </c>
      <c r="AM43" s="72">
        <v>3</v>
      </c>
      <c r="AN43" s="72">
        <v>100</v>
      </c>
      <c r="AO43" s="72">
        <v>112</v>
      </c>
      <c r="AP43" s="71" t="s">
        <v>677</v>
      </c>
      <c r="AQ43" s="71" t="s">
        <v>678</v>
      </c>
      <c r="AR43" s="71">
        <v>15</v>
      </c>
      <c r="AS43" s="72">
        <v>3</v>
      </c>
      <c r="AT43" s="72">
        <v>100</v>
      </c>
      <c r="AU43" s="74">
        <v>115</v>
      </c>
      <c r="AV43" s="77">
        <v>19</v>
      </c>
      <c r="AW43" s="77">
        <v>695</v>
      </c>
      <c r="AX43" s="77">
        <v>7</v>
      </c>
      <c r="AY43" s="78">
        <v>99.29</v>
      </c>
      <c r="AZ43" s="76">
        <v>0.32</v>
      </c>
      <c r="BA43" s="76">
        <v>1</v>
      </c>
      <c r="BB43" s="76">
        <v>0.88</v>
      </c>
      <c r="BC43" s="76">
        <v>0.81</v>
      </c>
      <c r="BD43" s="76">
        <v>1</v>
      </c>
      <c r="BE43" s="76">
        <v>0.88</v>
      </c>
      <c r="BF43" s="76">
        <v>0.94</v>
      </c>
      <c r="BG43" s="112">
        <v>5.83</v>
      </c>
    </row>
    <row r="44" spans="1:59" x14ac:dyDescent="0.3">
      <c r="A44" s="58" t="s">
        <v>679</v>
      </c>
      <c r="B44" s="58" t="s">
        <v>680</v>
      </c>
      <c r="C44" s="60">
        <v>14</v>
      </c>
      <c r="D44" s="59" t="s">
        <v>127</v>
      </c>
      <c r="E44" s="59" t="s">
        <v>128</v>
      </c>
      <c r="F44" s="70" t="s">
        <v>681</v>
      </c>
      <c r="G44" s="71" t="s">
        <v>682</v>
      </c>
      <c r="H44" s="71">
        <v>13</v>
      </c>
      <c r="I44" s="72">
        <v>3</v>
      </c>
      <c r="J44" s="72">
        <v>100</v>
      </c>
      <c r="K44" s="72">
        <v>152</v>
      </c>
      <c r="L44" s="71">
        <v>0</v>
      </c>
      <c r="M44" s="71">
        <v>0</v>
      </c>
      <c r="N44" s="71">
        <v>0</v>
      </c>
      <c r="O44" s="72">
        <v>0</v>
      </c>
      <c r="P44" s="72">
        <v>0</v>
      </c>
      <c r="Q44" s="72">
        <v>0</v>
      </c>
      <c r="R44" s="71">
        <v>0</v>
      </c>
      <c r="S44" s="71">
        <v>0</v>
      </c>
      <c r="T44" s="71">
        <v>0</v>
      </c>
      <c r="U44" s="72">
        <v>0</v>
      </c>
      <c r="V44" s="72">
        <v>0</v>
      </c>
      <c r="W44" s="72">
        <v>0</v>
      </c>
      <c r="X44" s="71">
        <v>0</v>
      </c>
      <c r="Y44" s="71">
        <v>0</v>
      </c>
      <c r="Z44" s="71">
        <v>0</v>
      </c>
      <c r="AA44" s="72">
        <v>0</v>
      </c>
      <c r="AB44" s="72">
        <v>0</v>
      </c>
      <c r="AC44" s="72">
        <v>0</v>
      </c>
      <c r="AD44" s="71" t="s">
        <v>683</v>
      </c>
      <c r="AE44" s="71" t="s">
        <v>684</v>
      </c>
      <c r="AF44" s="71">
        <v>11</v>
      </c>
      <c r="AG44" s="72">
        <v>3</v>
      </c>
      <c r="AH44" s="72">
        <v>100</v>
      </c>
      <c r="AI44" s="72">
        <v>96</v>
      </c>
      <c r="AJ44" s="71" t="s">
        <v>685</v>
      </c>
      <c r="AK44" s="71" t="s">
        <v>686</v>
      </c>
      <c r="AL44" s="71">
        <v>11</v>
      </c>
      <c r="AM44" s="72">
        <v>3</v>
      </c>
      <c r="AN44" s="72">
        <v>100</v>
      </c>
      <c r="AO44" s="72">
        <v>101</v>
      </c>
      <c r="AP44" s="71" t="s">
        <v>687</v>
      </c>
      <c r="AQ44" s="71" t="s">
        <v>688</v>
      </c>
      <c r="AR44" s="71">
        <v>11</v>
      </c>
      <c r="AS44" s="72">
        <v>3</v>
      </c>
      <c r="AT44" s="72">
        <v>100</v>
      </c>
      <c r="AU44" s="74">
        <v>80</v>
      </c>
      <c r="AV44" s="77">
        <v>12</v>
      </c>
      <c r="AW44" s="77">
        <v>400</v>
      </c>
      <c r="AX44" s="77">
        <v>7</v>
      </c>
      <c r="AY44" s="78">
        <v>57.14</v>
      </c>
      <c r="AZ44" s="76">
        <v>0.93</v>
      </c>
      <c r="BA44" s="76">
        <v>0</v>
      </c>
      <c r="BB44" s="76">
        <v>0</v>
      </c>
      <c r="BC44" s="76">
        <v>0</v>
      </c>
      <c r="BD44" s="76">
        <v>0.79</v>
      </c>
      <c r="BE44" s="76">
        <v>0.79</v>
      </c>
      <c r="BF44" s="76">
        <v>0.79</v>
      </c>
      <c r="BG44" s="112">
        <v>3.3000000000000003</v>
      </c>
    </row>
    <row r="45" spans="1:59" x14ac:dyDescent="0.3">
      <c r="A45" s="58" t="s">
        <v>239</v>
      </c>
      <c r="B45" s="58" t="s">
        <v>240</v>
      </c>
      <c r="C45" s="60">
        <v>16</v>
      </c>
      <c r="D45" s="59" t="s">
        <v>127</v>
      </c>
      <c r="E45" s="59" t="s">
        <v>128</v>
      </c>
      <c r="F45" s="70" t="s">
        <v>689</v>
      </c>
      <c r="G45" s="71" t="s">
        <v>690</v>
      </c>
      <c r="H45" s="71">
        <v>15</v>
      </c>
      <c r="I45" s="72">
        <v>3</v>
      </c>
      <c r="J45" s="72">
        <v>100</v>
      </c>
      <c r="K45" s="72">
        <v>146</v>
      </c>
      <c r="L45" s="71" t="s">
        <v>691</v>
      </c>
      <c r="M45" s="71" t="s">
        <v>692</v>
      </c>
      <c r="N45" s="71">
        <v>13</v>
      </c>
      <c r="O45" s="72">
        <v>3</v>
      </c>
      <c r="P45" s="72">
        <v>100</v>
      </c>
      <c r="Q45" s="72">
        <v>106</v>
      </c>
      <c r="R45" s="71" t="s">
        <v>693</v>
      </c>
      <c r="S45" s="71" t="s">
        <v>694</v>
      </c>
      <c r="T45" s="71">
        <v>13</v>
      </c>
      <c r="U45" s="72">
        <v>3</v>
      </c>
      <c r="V45" s="72">
        <v>100</v>
      </c>
      <c r="W45" s="72">
        <v>96</v>
      </c>
      <c r="X45" s="71" t="s">
        <v>695</v>
      </c>
      <c r="Y45" s="71" t="s">
        <v>696</v>
      </c>
      <c r="Z45" s="71">
        <v>14</v>
      </c>
      <c r="AA45" s="72">
        <v>3</v>
      </c>
      <c r="AB45" s="72">
        <v>100</v>
      </c>
      <c r="AC45" s="72">
        <v>104</v>
      </c>
      <c r="AD45" s="71" t="s">
        <v>697</v>
      </c>
      <c r="AE45" s="71" t="s">
        <v>698</v>
      </c>
      <c r="AF45" s="71">
        <v>14</v>
      </c>
      <c r="AG45" s="72">
        <v>3</v>
      </c>
      <c r="AH45" s="72">
        <v>100</v>
      </c>
      <c r="AI45" s="72">
        <v>95</v>
      </c>
      <c r="AJ45" s="71" t="s">
        <v>699</v>
      </c>
      <c r="AK45" s="71" t="s">
        <v>700</v>
      </c>
      <c r="AL45" s="71">
        <v>14</v>
      </c>
      <c r="AM45" s="72">
        <v>3</v>
      </c>
      <c r="AN45" s="72">
        <v>100</v>
      </c>
      <c r="AO45" s="72">
        <v>94</v>
      </c>
      <c r="AP45" s="71" t="s">
        <v>701</v>
      </c>
      <c r="AQ45" s="71" t="s">
        <v>702</v>
      </c>
      <c r="AR45" s="71">
        <v>14</v>
      </c>
      <c r="AS45" s="72">
        <v>3</v>
      </c>
      <c r="AT45" s="72">
        <v>100</v>
      </c>
      <c r="AU45" s="74">
        <v>109</v>
      </c>
      <c r="AV45" s="77">
        <v>21</v>
      </c>
      <c r="AW45" s="77">
        <v>700</v>
      </c>
      <c r="AX45" s="77">
        <v>7</v>
      </c>
      <c r="AY45" s="78">
        <v>100</v>
      </c>
      <c r="AZ45" s="76">
        <v>0.94</v>
      </c>
      <c r="BA45" s="76">
        <v>0.81</v>
      </c>
      <c r="BB45" s="76">
        <v>0.81</v>
      </c>
      <c r="BC45" s="76">
        <v>0.88</v>
      </c>
      <c r="BD45" s="76">
        <v>0.88</v>
      </c>
      <c r="BE45" s="76">
        <v>0.88</v>
      </c>
      <c r="BF45" s="76">
        <v>0.88</v>
      </c>
      <c r="BG45" s="112">
        <v>6.08</v>
      </c>
    </row>
    <row r="46" spans="1:59" x14ac:dyDescent="0.3">
      <c r="A46" s="58" t="s">
        <v>253</v>
      </c>
      <c r="B46" s="58" t="s">
        <v>254</v>
      </c>
      <c r="C46" s="60">
        <v>16</v>
      </c>
      <c r="D46" s="59" t="s">
        <v>145</v>
      </c>
      <c r="E46" s="59" t="s">
        <v>128</v>
      </c>
      <c r="F46" s="70" t="s">
        <v>703</v>
      </c>
      <c r="G46" s="71" t="s">
        <v>704</v>
      </c>
      <c r="H46" s="71">
        <v>14</v>
      </c>
      <c r="I46" s="72">
        <v>3</v>
      </c>
      <c r="J46" s="72">
        <v>100</v>
      </c>
      <c r="K46" s="72">
        <v>87</v>
      </c>
      <c r="L46" s="71" t="s">
        <v>705</v>
      </c>
      <c r="M46" s="71" t="s">
        <v>706</v>
      </c>
      <c r="N46" s="71">
        <v>13</v>
      </c>
      <c r="O46" s="72">
        <v>3</v>
      </c>
      <c r="P46" s="72">
        <v>100</v>
      </c>
      <c r="Q46" s="72">
        <v>87</v>
      </c>
      <c r="R46" s="71" t="s">
        <v>707</v>
      </c>
      <c r="S46" s="71" t="s">
        <v>708</v>
      </c>
      <c r="T46" s="71">
        <v>13</v>
      </c>
      <c r="U46" s="72">
        <v>3</v>
      </c>
      <c r="V46" s="72">
        <v>100</v>
      </c>
      <c r="W46" s="72">
        <v>96</v>
      </c>
      <c r="X46" s="71" t="s">
        <v>709</v>
      </c>
      <c r="Y46" s="71" t="s">
        <v>710</v>
      </c>
      <c r="Z46" s="71">
        <v>13</v>
      </c>
      <c r="AA46" s="72">
        <v>2</v>
      </c>
      <c r="AB46" s="72">
        <v>87</v>
      </c>
      <c r="AC46" s="72">
        <v>180</v>
      </c>
      <c r="AD46" s="71" t="s">
        <v>711</v>
      </c>
      <c r="AE46" s="71" t="s">
        <v>712</v>
      </c>
      <c r="AF46" s="71">
        <v>13</v>
      </c>
      <c r="AG46" s="72">
        <v>3</v>
      </c>
      <c r="AH46" s="72">
        <v>100</v>
      </c>
      <c r="AI46" s="72">
        <v>107</v>
      </c>
      <c r="AJ46" s="71" t="s">
        <v>713</v>
      </c>
      <c r="AK46" s="71" t="s">
        <v>714</v>
      </c>
      <c r="AL46" s="71">
        <v>13</v>
      </c>
      <c r="AM46" s="72">
        <v>3</v>
      </c>
      <c r="AN46" s="72">
        <v>100</v>
      </c>
      <c r="AO46" s="72">
        <v>98</v>
      </c>
      <c r="AP46" s="71" t="s">
        <v>715</v>
      </c>
      <c r="AQ46" s="71" t="s">
        <v>716</v>
      </c>
      <c r="AR46" s="71">
        <v>13</v>
      </c>
      <c r="AS46" s="72">
        <v>3</v>
      </c>
      <c r="AT46" s="72">
        <v>100</v>
      </c>
      <c r="AU46" s="74">
        <v>113</v>
      </c>
      <c r="AV46" s="77">
        <v>20</v>
      </c>
      <c r="AW46" s="77">
        <v>687</v>
      </c>
      <c r="AX46" s="77">
        <v>7</v>
      </c>
      <c r="AY46" s="78">
        <v>98.14</v>
      </c>
      <c r="AZ46" s="76">
        <v>0.88</v>
      </c>
      <c r="BA46" s="76">
        <v>0.81</v>
      </c>
      <c r="BB46" s="76">
        <v>0.81</v>
      </c>
      <c r="BC46" s="76">
        <v>0.47</v>
      </c>
      <c r="BD46" s="76">
        <v>0.81</v>
      </c>
      <c r="BE46" s="76">
        <v>0.81</v>
      </c>
      <c r="BF46" s="76">
        <v>0.81</v>
      </c>
      <c r="BG46" s="112">
        <v>5.4</v>
      </c>
    </row>
    <row r="47" spans="1:59" x14ac:dyDescent="0.3">
      <c r="A47" s="58" t="s">
        <v>263</v>
      </c>
      <c r="B47" s="58" t="s">
        <v>264</v>
      </c>
      <c r="C47" s="60">
        <v>16</v>
      </c>
      <c r="D47" s="59" t="s">
        <v>127</v>
      </c>
      <c r="E47" s="59" t="s">
        <v>128</v>
      </c>
      <c r="F47" s="70" t="s">
        <v>717</v>
      </c>
      <c r="G47" s="71" t="s">
        <v>718</v>
      </c>
      <c r="H47" s="71">
        <v>16</v>
      </c>
      <c r="I47" s="72">
        <v>3</v>
      </c>
      <c r="J47" s="72">
        <v>100</v>
      </c>
      <c r="K47" s="72">
        <v>121</v>
      </c>
      <c r="L47" s="71" t="s">
        <v>719</v>
      </c>
      <c r="M47" s="71" t="s">
        <v>720</v>
      </c>
      <c r="N47" s="71">
        <v>15</v>
      </c>
      <c r="O47" s="72">
        <v>3</v>
      </c>
      <c r="P47" s="72">
        <v>100</v>
      </c>
      <c r="Q47" s="72">
        <v>146</v>
      </c>
      <c r="R47" s="71" t="s">
        <v>721</v>
      </c>
      <c r="S47" s="71" t="s">
        <v>722</v>
      </c>
      <c r="T47" s="71">
        <v>14</v>
      </c>
      <c r="U47" s="72">
        <v>3</v>
      </c>
      <c r="V47" s="72">
        <v>100</v>
      </c>
      <c r="W47" s="72">
        <v>172</v>
      </c>
      <c r="X47" s="71" t="s">
        <v>723</v>
      </c>
      <c r="Y47" s="71" t="s">
        <v>724</v>
      </c>
      <c r="Z47" s="71">
        <v>14</v>
      </c>
      <c r="AA47" s="72">
        <v>3</v>
      </c>
      <c r="AB47" s="72">
        <v>100</v>
      </c>
      <c r="AC47" s="72">
        <v>124</v>
      </c>
      <c r="AD47" s="71" t="s">
        <v>725</v>
      </c>
      <c r="AE47" s="71" t="s">
        <v>726</v>
      </c>
      <c r="AF47" s="71">
        <v>16</v>
      </c>
      <c r="AG47" s="72">
        <v>3</v>
      </c>
      <c r="AH47" s="72">
        <v>100</v>
      </c>
      <c r="AI47" s="72">
        <v>124</v>
      </c>
      <c r="AJ47" s="71" t="s">
        <v>727</v>
      </c>
      <c r="AK47" s="71" t="s">
        <v>728</v>
      </c>
      <c r="AL47" s="71">
        <v>14</v>
      </c>
      <c r="AM47" s="72">
        <v>3</v>
      </c>
      <c r="AN47" s="72">
        <v>100</v>
      </c>
      <c r="AO47" s="72">
        <v>122</v>
      </c>
      <c r="AP47" s="71" t="s">
        <v>729</v>
      </c>
      <c r="AQ47" s="71" t="s">
        <v>730</v>
      </c>
      <c r="AR47" s="71">
        <v>15</v>
      </c>
      <c r="AS47" s="72">
        <v>3</v>
      </c>
      <c r="AT47" s="72">
        <v>100</v>
      </c>
      <c r="AU47" s="74">
        <v>131</v>
      </c>
      <c r="AV47" s="77">
        <v>21</v>
      </c>
      <c r="AW47" s="77">
        <v>700</v>
      </c>
      <c r="AX47" s="77">
        <v>7</v>
      </c>
      <c r="AY47" s="78">
        <v>100</v>
      </c>
      <c r="AZ47" s="76">
        <v>1</v>
      </c>
      <c r="BA47" s="76">
        <v>0.94</v>
      </c>
      <c r="BB47" s="76">
        <v>0.88</v>
      </c>
      <c r="BC47" s="76">
        <v>0.88</v>
      </c>
      <c r="BD47" s="76">
        <v>1</v>
      </c>
      <c r="BE47" s="76">
        <v>0.88</v>
      </c>
      <c r="BF47" s="76">
        <v>0.94</v>
      </c>
      <c r="BG47" s="112">
        <v>6.52</v>
      </c>
    </row>
    <row r="48" spans="1:59" x14ac:dyDescent="0.3">
      <c r="A48" s="58" t="s">
        <v>279</v>
      </c>
      <c r="B48" s="58" t="s">
        <v>280</v>
      </c>
      <c r="C48" s="60">
        <v>15</v>
      </c>
      <c r="D48" s="59" t="s">
        <v>127</v>
      </c>
      <c r="E48" s="59" t="s">
        <v>128</v>
      </c>
      <c r="F48" s="70" t="s">
        <v>731</v>
      </c>
      <c r="G48" s="71" t="s">
        <v>732</v>
      </c>
      <c r="H48" s="71">
        <v>15</v>
      </c>
      <c r="I48" s="72">
        <v>3</v>
      </c>
      <c r="J48" s="72">
        <v>100</v>
      </c>
      <c r="K48" s="72">
        <v>168</v>
      </c>
      <c r="L48" s="71" t="s">
        <v>733</v>
      </c>
      <c r="M48" s="71" t="s">
        <v>734</v>
      </c>
      <c r="N48" s="71">
        <v>14</v>
      </c>
      <c r="O48" s="72">
        <v>2</v>
      </c>
      <c r="P48" s="72">
        <v>93</v>
      </c>
      <c r="Q48" s="72">
        <v>170</v>
      </c>
      <c r="R48" s="71" t="s">
        <v>735</v>
      </c>
      <c r="S48" s="71" t="s">
        <v>736</v>
      </c>
      <c r="T48" s="71">
        <v>13</v>
      </c>
      <c r="U48" s="72">
        <v>3</v>
      </c>
      <c r="V48" s="72">
        <v>100</v>
      </c>
      <c r="W48" s="72">
        <v>119</v>
      </c>
      <c r="X48" s="71" t="s">
        <v>737</v>
      </c>
      <c r="Y48" s="71" t="s">
        <v>644</v>
      </c>
      <c r="Z48" s="71">
        <v>14</v>
      </c>
      <c r="AA48" s="72">
        <v>3</v>
      </c>
      <c r="AB48" s="72">
        <v>100</v>
      </c>
      <c r="AC48" s="72">
        <v>115</v>
      </c>
      <c r="AD48" s="71" t="s">
        <v>738</v>
      </c>
      <c r="AE48" s="71" t="s">
        <v>739</v>
      </c>
      <c r="AF48" s="71">
        <v>13</v>
      </c>
      <c r="AG48" s="72">
        <v>3</v>
      </c>
      <c r="AH48" s="72">
        <v>100</v>
      </c>
      <c r="AI48" s="72">
        <v>106</v>
      </c>
      <c r="AJ48" s="71" t="s">
        <v>740</v>
      </c>
      <c r="AK48" s="71" t="s">
        <v>741</v>
      </c>
      <c r="AL48" s="71">
        <v>14</v>
      </c>
      <c r="AM48" s="72">
        <v>3</v>
      </c>
      <c r="AN48" s="72">
        <v>100</v>
      </c>
      <c r="AO48" s="72">
        <v>109</v>
      </c>
      <c r="AP48" s="71" t="s">
        <v>742</v>
      </c>
      <c r="AQ48" s="71" t="s">
        <v>743</v>
      </c>
      <c r="AR48" s="71">
        <v>14</v>
      </c>
      <c r="AS48" s="72">
        <v>3</v>
      </c>
      <c r="AT48" s="72">
        <v>100</v>
      </c>
      <c r="AU48" s="74">
        <v>106</v>
      </c>
      <c r="AV48" s="77">
        <v>20</v>
      </c>
      <c r="AW48" s="77">
        <v>693</v>
      </c>
      <c r="AX48" s="77">
        <v>7</v>
      </c>
      <c r="AY48" s="78">
        <v>99</v>
      </c>
      <c r="AZ48" s="76">
        <v>1</v>
      </c>
      <c r="BA48" s="76">
        <v>0.57999999999999996</v>
      </c>
      <c r="BB48" s="76">
        <v>0.87</v>
      </c>
      <c r="BC48" s="76">
        <v>0.93</v>
      </c>
      <c r="BD48" s="76">
        <v>0.87</v>
      </c>
      <c r="BE48" s="76">
        <v>0.93</v>
      </c>
      <c r="BF48" s="76">
        <v>0.93</v>
      </c>
      <c r="BG48" s="112">
        <v>6.1099999999999994</v>
      </c>
    </row>
    <row r="49" spans="1:59" x14ac:dyDescent="0.3">
      <c r="A49" s="58" t="s">
        <v>307</v>
      </c>
      <c r="B49" s="58" t="s">
        <v>308</v>
      </c>
      <c r="C49" s="60">
        <v>15</v>
      </c>
      <c r="D49" s="59" t="s">
        <v>127</v>
      </c>
      <c r="E49" s="59" t="s">
        <v>128</v>
      </c>
      <c r="F49" s="70" t="s">
        <v>744</v>
      </c>
      <c r="G49" s="71" t="s">
        <v>745</v>
      </c>
      <c r="H49" s="71">
        <v>14</v>
      </c>
      <c r="I49" s="72">
        <v>3</v>
      </c>
      <c r="J49" s="72">
        <v>100</v>
      </c>
      <c r="K49" s="72">
        <v>126</v>
      </c>
      <c r="L49" s="71" t="s">
        <v>746</v>
      </c>
      <c r="M49" s="71" t="s">
        <v>747</v>
      </c>
      <c r="N49" s="71">
        <v>13</v>
      </c>
      <c r="O49" s="72">
        <v>3</v>
      </c>
      <c r="P49" s="72">
        <v>100</v>
      </c>
      <c r="Q49" s="72">
        <v>91</v>
      </c>
      <c r="R49" s="71" t="s">
        <v>748</v>
      </c>
      <c r="S49" s="71" t="s">
        <v>749</v>
      </c>
      <c r="T49" s="71">
        <v>13</v>
      </c>
      <c r="U49" s="72">
        <v>3</v>
      </c>
      <c r="V49" s="72">
        <v>100</v>
      </c>
      <c r="W49" s="72">
        <v>108</v>
      </c>
      <c r="X49" s="71" t="s">
        <v>750</v>
      </c>
      <c r="Y49" s="71" t="s">
        <v>751</v>
      </c>
      <c r="Z49" s="71">
        <v>13</v>
      </c>
      <c r="AA49" s="72">
        <v>3</v>
      </c>
      <c r="AB49" s="72">
        <v>100</v>
      </c>
      <c r="AC49" s="72">
        <v>128</v>
      </c>
      <c r="AD49" s="71" t="s">
        <v>752</v>
      </c>
      <c r="AE49" s="71" t="s">
        <v>753</v>
      </c>
      <c r="AF49" s="71">
        <v>13</v>
      </c>
      <c r="AG49" s="72">
        <v>3</v>
      </c>
      <c r="AH49" s="72">
        <v>100</v>
      </c>
      <c r="AI49" s="72">
        <v>112</v>
      </c>
      <c r="AJ49" s="71" t="s">
        <v>754</v>
      </c>
      <c r="AK49" s="71" t="s">
        <v>755</v>
      </c>
      <c r="AL49" s="71">
        <v>13</v>
      </c>
      <c r="AM49" s="72">
        <v>3</v>
      </c>
      <c r="AN49" s="72">
        <v>100</v>
      </c>
      <c r="AO49" s="72">
        <v>96</v>
      </c>
      <c r="AP49" s="71" t="s">
        <v>756</v>
      </c>
      <c r="AQ49" s="71" t="s">
        <v>757</v>
      </c>
      <c r="AR49" s="71">
        <v>13</v>
      </c>
      <c r="AS49" s="72">
        <v>3</v>
      </c>
      <c r="AT49" s="72">
        <v>100</v>
      </c>
      <c r="AU49" s="74">
        <v>106</v>
      </c>
      <c r="AV49" s="77">
        <v>21</v>
      </c>
      <c r="AW49" s="77">
        <v>700</v>
      </c>
      <c r="AX49" s="77">
        <v>7</v>
      </c>
      <c r="AY49" s="78">
        <v>100</v>
      </c>
      <c r="AZ49" s="76">
        <v>0.93</v>
      </c>
      <c r="BA49" s="76">
        <v>0.87</v>
      </c>
      <c r="BB49" s="76">
        <v>0.87</v>
      </c>
      <c r="BC49" s="76">
        <v>0.87</v>
      </c>
      <c r="BD49" s="76">
        <v>0.87</v>
      </c>
      <c r="BE49" s="76">
        <v>0.87</v>
      </c>
      <c r="BF49" s="76">
        <v>0.87</v>
      </c>
      <c r="BG49" s="112">
        <v>6.15</v>
      </c>
    </row>
    <row r="50" spans="1:59" x14ac:dyDescent="0.3">
      <c r="A50" s="58" t="s">
        <v>340</v>
      </c>
      <c r="B50" s="58" t="s">
        <v>341</v>
      </c>
      <c r="C50" s="60">
        <v>16</v>
      </c>
      <c r="D50" s="59" t="s">
        <v>170</v>
      </c>
      <c r="E50" s="59" t="s">
        <v>192</v>
      </c>
      <c r="F50" s="70" t="s">
        <v>758</v>
      </c>
      <c r="G50" s="71" t="s">
        <v>759</v>
      </c>
      <c r="H50" s="71">
        <v>16</v>
      </c>
      <c r="I50" s="72">
        <v>2</v>
      </c>
      <c r="J50" s="72">
        <v>91</v>
      </c>
      <c r="K50" s="72">
        <v>180</v>
      </c>
      <c r="L50" s="71" t="s">
        <v>760</v>
      </c>
      <c r="M50" s="71" t="s">
        <v>761</v>
      </c>
      <c r="N50" s="71">
        <v>15</v>
      </c>
      <c r="O50" s="72">
        <v>3</v>
      </c>
      <c r="P50" s="72">
        <v>100</v>
      </c>
      <c r="Q50" s="72">
        <v>140</v>
      </c>
      <c r="R50" s="71" t="s">
        <v>762</v>
      </c>
      <c r="S50" s="71" t="s">
        <v>763</v>
      </c>
      <c r="T50" s="71">
        <v>14</v>
      </c>
      <c r="U50" s="72">
        <v>3</v>
      </c>
      <c r="V50" s="72">
        <v>100</v>
      </c>
      <c r="W50" s="72">
        <v>154</v>
      </c>
      <c r="X50" s="71" t="s">
        <v>764</v>
      </c>
      <c r="Y50" s="71" t="s">
        <v>765</v>
      </c>
      <c r="Z50" s="71">
        <v>14</v>
      </c>
      <c r="AA50" s="72">
        <v>3</v>
      </c>
      <c r="AB50" s="72">
        <v>100</v>
      </c>
      <c r="AC50" s="72">
        <v>145</v>
      </c>
      <c r="AD50" s="71" t="s">
        <v>766</v>
      </c>
      <c r="AE50" s="71" t="s">
        <v>767</v>
      </c>
      <c r="AF50" s="71">
        <v>15</v>
      </c>
      <c r="AG50" s="72">
        <v>3</v>
      </c>
      <c r="AH50" s="72">
        <v>100</v>
      </c>
      <c r="AI50" s="72">
        <v>139</v>
      </c>
      <c r="AJ50" s="71" t="s">
        <v>768</v>
      </c>
      <c r="AK50" s="71" t="s">
        <v>624</v>
      </c>
      <c r="AL50" s="71">
        <v>14</v>
      </c>
      <c r="AM50" s="72">
        <v>3</v>
      </c>
      <c r="AN50" s="72">
        <v>100</v>
      </c>
      <c r="AO50" s="72">
        <v>116</v>
      </c>
      <c r="AP50" s="71">
        <v>0</v>
      </c>
      <c r="AQ50" s="71">
        <v>0</v>
      </c>
      <c r="AR50" s="71">
        <v>0</v>
      </c>
      <c r="AS50" s="72">
        <v>0</v>
      </c>
      <c r="AT50" s="72">
        <v>0</v>
      </c>
      <c r="AU50" s="74">
        <v>0</v>
      </c>
      <c r="AV50" s="77">
        <v>17</v>
      </c>
      <c r="AW50" s="77">
        <v>591</v>
      </c>
      <c r="AX50" s="77">
        <v>7</v>
      </c>
      <c r="AY50" s="78">
        <v>84.43</v>
      </c>
      <c r="AZ50" s="76">
        <v>0.61</v>
      </c>
      <c r="BA50" s="76">
        <v>0.94</v>
      </c>
      <c r="BB50" s="76">
        <v>0.88</v>
      </c>
      <c r="BC50" s="76">
        <v>0.88</v>
      </c>
      <c r="BD50" s="76">
        <v>0.94</v>
      </c>
      <c r="BE50" s="76">
        <v>0.88</v>
      </c>
      <c r="BF50" s="76">
        <v>0</v>
      </c>
      <c r="BG50" s="112">
        <v>5.13</v>
      </c>
    </row>
    <row r="51" spans="1:59" x14ac:dyDescent="0.3">
      <c r="A51" s="58" t="s">
        <v>356</v>
      </c>
      <c r="B51" s="58" t="s">
        <v>357</v>
      </c>
      <c r="C51" s="60">
        <v>15</v>
      </c>
      <c r="D51" s="59" t="s">
        <v>175</v>
      </c>
      <c r="E51" s="59" t="s">
        <v>128</v>
      </c>
      <c r="F51" s="70" t="s">
        <v>769</v>
      </c>
      <c r="G51" s="71" t="s">
        <v>770</v>
      </c>
      <c r="H51" s="71">
        <v>14</v>
      </c>
      <c r="I51" s="72">
        <v>3</v>
      </c>
      <c r="J51" s="72">
        <v>100</v>
      </c>
      <c r="K51" s="72">
        <v>112</v>
      </c>
      <c r="L51" s="71" t="s">
        <v>771</v>
      </c>
      <c r="M51" s="71" t="s">
        <v>772</v>
      </c>
      <c r="N51" s="71">
        <v>14</v>
      </c>
      <c r="O51" s="72">
        <v>3</v>
      </c>
      <c r="P51" s="72">
        <v>100</v>
      </c>
      <c r="Q51" s="72">
        <v>83</v>
      </c>
      <c r="R51" s="71" t="s">
        <v>773</v>
      </c>
      <c r="S51" s="71" t="s">
        <v>774</v>
      </c>
      <c r="T51" s="71">
        <v>13</v>
      </c>
      <c r="U51" s="72">
        <v>3</v>
      </c>
      <c r="V51" s="72">
        <v>100</v>
      </c>
      <c r="W51" s="72">
        <v>98</v>
      </c>
      <c r="X51" s="71" t="s">
        <v>775</v>
      </c>
      <c r="Y51" s="71" t="s">
        <v>776</v>
      </c>
      <c r="Z51" s="71">
        <v>14</v>
      </c>
      <c r="AA51" s="72">
        <v>3</v>
      </c>
      <c r="AB51" s="72">
        <v>100</v>
      </c>
      <c r="AC51" s="72">
        <v>90</v>
      </c>
      <c r="AD51" s="71" t="s">
        <v>777</v>
      </c>
      <c r="AE51" s="71" t="s">
        <v>778</v>
      </c>
      <c r="AF51" s="71">
        <v>13</v>
      </c>
      <c r="AG51" s="72">
        <v>3</v>
      </c>
      <c r="AH51" s="72">
        <v>100</v>
      </c>
      <c r="AI51" s="72">
        <v>85</v>
      </c>
      <c r="AJ51" s="71" t="s">
        <v>779</v>
      </c>
      <c r="AK51" s="71" t="s">
        <v>780</v>
      </c>
      <c r="AL51" s="71">
        <v>13</v>
      </c>
      <c r="AM51" s="72">
        <v>3</v>
      </c>
      <c r="AN51" s="72">
        <v>100</v>
      </c>
      <c r="AO51" s="72">
        <v>90</v>
      </c>
      <c r="AP51" s="71" t="s">
        <v>781</v>
      </c>
      <c r="AQ51" s="71" t="s">
        <v>782</v>
      </c>
      <c r="AR51" s="71">
        <v>13</v>
      </c>
      <c r="AS51" s="72">
        <v>3</v>
      </c>
      <c r="AT51" s="72">
        <v>100</v>
      </c>
      <c r="AU51" s="74">
        <v>85</v>
      </c>
      <c r="AV51" s="77">
        <v>21</v>
      </c>
      <c r="AW51" s="77">
        <v>700</v>
      </c>
      <c r="AX51" s="77">
        <v>7</v>
      </c>
      <c r="AY51" s="78">
        <v>100</v>
      </c>
      <c r="AZ51" s="76">
        <v>0.93</v>
      </c>
      <c r="BA51" s="76">
        <v>0.93</v>
      </c>
      <c r="BB51" s="76">
        <v>0.87</v>
      </c>
      <c r="BC51" s="76">
        <v>0.93</v>
      </c>
      <c r="BD51" s="76">
        <v>0.87</v>
      </c>
      <c r="BE51" s="76">
        <v>0.87</v>
      </c>
      <c r="BF51" s="76">
        <v>0.87</v>
      </c>
      <c r="BG51" s="112">
        <v>6.2700000000000005</v>
      </c>
    </row>
    <row r="52" spans="1:59" x14ac:dyDescent="0.3">
      <c r="A52" s="58" t="s">
        <v>372</v>
      </c>
      <c r="B52" s="58" t="s">
        <v>373</v>
      </c>
      <c r="C52" s="60">
        <v>16</v>
      </c>
      <c r="D52" s="59" t="s">
        <v>309</v>
      </c>
      <c r="E52" s="59" t="s">
        <v>128</v>
      </c>
      <c r="F52" s="70" t="s">
        <v>783</v>
      </c>
      <c r="G52" s="71" t="s">
        <v>784</v>
      </c>
      <c r="H52" s="71">
        <v>16</v>
      </c>
      <c r="I52" s="72">
        <v>3</v>
      </c>
      <c r="J52" s="72">
        <v>100</v>
      </c>
      <c r="K52" s="72">
        <v>160</v>
      </c>
      <c r="L52" s="71" t="s">
        <v>785</v>
      </c>
      <c r="M52" s="71" t="s">
        <v>786</v>
      </c>
      <c r="N52" s="71">
        <v>16</v>
      </c>
      <c r="O52" s="72">
        <v>3</v>
      </c>
      <c r="P52" s="72">
        <v>100</v>
      </c>
      <c r="Q52" s="72">
        <v>159</v>
      </c>
      <c r="R52" s="71" t="s">
        <v>787</v>
      </c>
      <c r="S52" s="71" t="s">
        <v>788</v>
      </c>
      <c r="T52" s="71">
        <v>15</v>
      </c>
      <c r="U52" s="72">
        <v>3</v>
      </c>
      <c r="V52" s="72">
        <v>100</v>
      </c>
      <c r="W52" s="72">
        <v>147</v>
      </c>
      <c r="X52" s="71" t="s">
        <v>789</v>
      </c>
      <c r="Y52" s="71" t="s">
        <v>790</v>
      </c>
      <c r="Z52" s="71">
        <v>16</v>
      </c>
      <c r="AA52" s="72">
        <v>3</v>
      </c>
      <c r="AB52" s="72">
        <v>100</v>
      </c>
      <c r="AC52" s="72">
        <v>164</v>
      </c>
      <c r="AD52" s="71" t="s">
        <v>791</v>
      </c>
      <c r="AE52" s="71" t="s">
        <v>792</v>
      </c>
      <c r="AF52" s="71">
        <v>13</v>
      </c>
      <c r="AG52" s="72">
        <v>3</v>
      </c>
      <c r="AH52" s="72">
        <v>100</v>
      </c>
      <c r="AI52" s="72">
        <v>126</v>
      </c>
      <c r="AJ52" s="71" t="s">
        <v>793</v>
      </c>
      <c r="AK52" s="71" t="s">
        <v>794</v>
      </c>
      <c r="AL52" s="71">
        <v>16</v>
      </c>
      <c r="AM52" s="72">
        <v>3</v>
      </c>
      <c r="AN52" s="72">
        <v>100</v>
      </c>
      <c r="AO52" s="72">
        <v>129</v>
      </c>
      <c r="AP52" s="71" t="s">
        <v>795</v>
      </c>
      <c r="AQ52" s="71" t="s">
        <v>796</v>
      </c>
      <c r="AR52" s="71">
        <v>14</v>
      </c>
      <c r="AS52" s="72">
        <v>3</v>
      </c>
      <c r="AT52" s="72">
        <v>100</v>
      </c>
      <c r="AU52" s="74">
        <v>121</v>
      </c>
      <c r="AV52" s="77">
        <v>21</v>
      </c>
      <c r="AW52" s="77">
        <v>700</v>
      </c>
      <c r="AX52" s="77">
        <v>7</v>
      </c>
      <c r="AY52" s="78">
        <v>100</v>
      </c>
      <c r="AZ52" s="76">
        <v>1</v>
      </c>
      <c r="BA52" s="76">
        <v>1</v>
      </c>
      <c r="BB52" s="76">
        <v>0.94</v>
      </c>
      <c r="BC52" s="76">
        <v>1</v>
      </c>
      <c r="BD52" s="76">
        <v>0.81</v>
      </c>
      <c r="BE52" s="76">
        <v>1</v>
      </c>
      <c r="BF52" s="76">
        <v>0.88</v>
      </c>
      <c r="BG52" s="112">
        <v>6.63</v>
      </c>
    </row>
    <row r="53" spans="1:59" x14ac:dyDescent="0.3">
      <c r="A53" s="58" t="s">
        <v>797</v>
      </c>
      <c r="B53" s="58" t="s">
        <v>798</v>
      </c>
      <c r="C53" s="60">
        <v>15</v>
      </c>
      <c r="D53" s="59" t="s">
        <v>127</v>
      </c>
      <c r="E53" s="59" t="s">
        <v>128</v>
      </c>
      <c r="F53" s="70" t="s">
        <v>799</v>
      </c>
      <c r="G53" s="71" t="s">
        <v>800</v>
      </c>
      <c r="H53" s="71">
        <v>14</v>
      </c>
      <c r="I53" s="72">
        <v>3</v>
      </c>
      <c r="J53" s="72">
        <v>100</v>
      </c>
      <c r="K53" s="72">
        <v>136</v>
      </c>
      <c r="L53" s="71" t="s">
        <v>801</v>
      </c>
      <c r="M53" s="71" t="s">
        <v>802</v>
      </c>
      <c r="N53" s="71">
        <v>14</v>
      </c>
      <c r="O53" s="72">
        <v>3</v>
      </c>
      <c r="P53" s="72">
        <v>100</v>
      </c>
      <c r="Q53" s="72">
        <v>123</v>
      </c>
      <c r="R53" s="71" t="s">
        <v>803</v>
      </c>
      <c r="S53" s="71" t="s">
        <v>804</v>
      </c>
      <c r="T53" s="71">
        <v>13</v>
      </c>
      <c r="U53" s="72">
        <v>3</v>
      </c>
      <c r="V53" s="72">
        <v>100</v>
      </c>
      <c r="W53" s="72">
        <v>110</v>
      </c>
      <c r="X53" s="71" t="s">
        <v>805</v>
      </c>
      <c r="Y53" s="71" t="s">
        <v>806</v>
      </c>
      <c r="Z53" s="71">
        <v>14</v>
      </c>
      <c r="AA53" s="72">
        <v>3</v>
      </c>
      <c r="AB53" s="72">
        <v>100</v>
      </c>
      <c r="AC53" s="72">
        <v>111</v>
      </c>
      <c r="AD53" s="71" t="s">
        <v>807</v>
      </c>
      <c r="AE53" s="71" t="s">
        <v>808</v>
      </c>
      <c r="AF53" s="71">
        <v>13</v>
      </c>
      <c r="AG53" s="72">
        <v>3</v>
      </c>
      <c r="AH53" s="72">
        <v>100</v>
      </c>
      <c r="AI53" s="72">
        <v>112</v>
      </c>
      <c r="AJ53" s="71" t="s">
        <v>809</v>
      </c>
      <c r="AK53" s="71" t="s">
        <v>810</v>
      </c>
      <c r="AL53" s="71">
        <v>13</v>
      </c>
      <c r="AM53" s="72">
        <v>3</v>
      </c>
      <c r="AN53" s="72">
        <v>100</v>
      </c>
      <c r="AO53" s="72">
        <v>110</v>
      </c>
      <c r="AP53" s="71" t="s">
        <v>811</v>
      </c>
      <c r="AQ53" s="71" t="s">
        <v>812</v>
      </c>
      <c r="AR53" s="71">
        <v>13</v>
      </c>
      <c r="AS53" s="72">
        <v>3</v>
      </c>
      <c r="AT53" s="72">
        <v>100</v>
      </c>
      <c r="AU53" s="74">
        <v>102</v>
      </c>
      <c r="AV53" s="77">
        <v>21</v>
      </c>
      <c r="AW53" s="77">
        <v>700</v>
      </c>
      <c r="AX53" s="77">
        <v>7</v>
      </c>
      <c r="AY53" s="78">
        <v>100</v>
      </c>
      <c r="AZ53" s="76">
        <v>0.93</v>
      </c>
      <c r="BA53" s="76">
        <v>0.93</v>
      </c>
      <c r="BB53" s="76">
        <v>0.87</v>
      </c>
      <c r="BC53" s="76">
        <v>0.93</v>
      </c>
      <c r="BD53" s="76">
        <v>0.87</v>
      </c>
      <c r="BE53" s="76">
        <v>0.87</v>
      </c>
      <c r="BF53" s="76">
        <v>0.87</v>
      </c>
      <c r="BG53" s="112">
        <v>6.2700000000000005</v>
      </c>
    </row>
    <row r="54" spans="1:59" x14ac:dyDescent="0.3">
      <c r="A54" s="58" t="s">
        <v>408</v>
      </c>
      <c r="B54" s="58" t="s">
        <v>409</v>
      </c>
      <c r="C54" s="60">
        <v>16</v>
      </c>
      <c r="D54" s="59" t="s">
        <v>127</v>
      </c>
      <c r="E54" s="59" t="s">
        <v>128</v>
      </c>
      <c r="F54" s="70" t="s">
        <v>813</v>
      </c>
      <c r="G54" s="71" t="s">
        <v>814</v>
      </c>
      <c r="H54" s="71">
        <v>16</v>
      </c>
      <c r="I54" s="72">
        <v>2</v>
      </c>
      <c r="J54" s="72">
        <v>90</v>
      </c>
      <c r="K54" s="72">
        <v>111</v>
      </c>
      <c r="L54" s="71" t="s">
        <v>815</v>
      </c>
      <c r="M54" s="71" t="s">
        <v>816</v>
      </c>
      <c r="N54" s="71">
        <v>14</v>
      </c>
      <c r="O54" s="72">
        <v>3</v>
      </c>
      <c r="P54" s="72">
        <v>100</v>
      </c>
      <c r="Q54" s="72">
        <v>90</v>
      </c>
      <c r="R54" s="71" t="s">
        <v>817</v>
      </c>
      <c r="S54" s="71" t="s">
        <v>818</v>
      </c>
      <c r="T54" s="71">
        <v>16</v>
      </c>
      <c r="U54" s="72">
        <v>3</v>
      </c>
      <c r="V54" s="72">
        <v>100</v>
      </c>
      <c r="W54" s="72">
        <v>149</v>
      </c>
      <c r="X54" s="71" t="s">
        <v>819</v>
      </c>
      <c r="Y54" s="71" t="s">
        <v>820</v>
      </c>
      <c r="Z54" s="71">
        <v>16</v>
      </c>
      <c r="AA54" s="72">
        <v>3</v>
      </c>
      <c r="AB54" s="72">
        <v>100</v>
      </c>
      <c r="AC54" s="72">
        <v>126</v>
      </c>
      <c r="AD54" s="71" t="s">
        <v>821</v>
      </c>
      <c r="AE54" s="71" t="s">
        <v>822</v>
      </c>
      <c r="AF54" s="71">
        <v>16</v>
      </c>
      <c r="AG54" s="72">
        <v>2</v>
      </c>
      <c r="AH54" s="72">
        <v>83</v>
      </c>
      <c r="AI54" s="72">
        <v>136</v>
      </c>
      <c r="AJ54" s="71" t="s">
        <v>823</v>
      </c>
      <c r="AK54" s="71" t="s">
        <v>824</v>
      </c>
      <c r="AL54" s="71">
        <v>15</v>
      </c>
      <c r="AM54" s="72">
        <v>3</v>
      </c>
      <c r="AN54" s="72">
        <v>100</v>
      </c>
      <c r="AO54" s="72">
        <v>102</v>
      </c>
      <c r="AP54" s="71" t="s">
        <v>825</v>
      </c>
      <c r="AQ54" s="71" t="s">
        <v>826</v>
      </c>
      <c r="AR54" s="71">
        <v>15</v>
      </c>
      <c r="AS54" s="72">
        <v>3</v>
      </c>
      <c r="AT54" s="72">
        <v>100</v>
      </c>
      <c r="AU54" s="74">
        <v>98</v>
      </c>
      <c r="AV54" s="77">
        <v>19</v>
      </c>
      <c r="AW54" s="77">
        <v>673</v>
      </c>
      <c r="AX54" s="77">
        <v>7</v>
      </c>
      <c r="AY54" s="78">
        <v>96.14</v>
      </c>
      <c r="AZ54" s="76">
        <v>0.6</v>
      </c>
      <c r="BA54" s="76">
        <v>0.88</v>
      </c>
      <c r="BB54" s="76">
        <v>1</v>
      </c>
      <c r="BC54" s="76">
        <v>1</v>
      </c>
      <c r="BD54" s="76">
        <v>0.55000000000000004</v>
      </c>
      <c r="BE54" s="76">
        <v>0.94</v>
      </c>
      <c r="BF54" s="76">
        <v>0.94</v>
      </c>
      <c r="BG54" s="112">
        <v>5.91</v>
      </c>
    </row>
    <row r="55" spans="1:59" x14ac:dyDescent="0.3">
      <c r="A55" s="58" t="s">
        <v>456</v>
      </c>
      <c r="B55" s="58" t="s">
        <v>457</v>
      </c>
      <c r="C55" s="60">
        <v>15</v>
      </c>
      <c r="D55" s="59" t="s">
        <v>127</v>
      </c>
      <c r="E55" s="59" t="s">
        <v>128</v>
      </c>
      <c r="F55" s="70" t="s">
        <v>827</v>
      </c>
      <c r="G55" s="71" t="s">
        <v>828</v>
      </c>
      <c r="H55" s="71">
        <v>14</v>
      </c>
      <c r="I55" s="72">
        <v>3</v>
      </c>
      <c r="J55" s="72">
        <v>100</v>
      </c>
      <c r="K55" s="72">
        <v>139</v>
      </c>
      <c r="L55" s="71" t="s">
        <v>829</v>
      </c>
      <c r="M55" s="71" t="s">
        <v>830</v>
      </c>
      <c r="N55" s="71">
        <v>14</v>
      </c>
      <c r="O55" s="72">
        <v>3</v>
      </c>
      <c r="P55" s="72">
        <v>100</v>
      </c>
      <c r="Q55" s="72">
        <v>145</v>
      </c>
      <c r="R55" s="71" t="s">
        <v>831</v>
      </c>
      <c r="S55" s="71" t="s">
        <v>832</v>
      </c>
      <c r="T55" s="71">
        <v>13</v>
      </c>
      <c r="U55" s="72">
        <v>3</v>
      </c>
      <c r="V55" s="72">
        <v>100</v>
      </c>
      <c r="W55" s="72">
        <v>147</v>
      </c>
      <c r="X55" s="71" t="s">
        <v>833</v>
      </c>
      <c r="Y55" s="71" t="s">
        <v>834</v>
      </c>
      <c r="Z55" s="71">
        <v>14</v>
      </c>
      <c r="AA55" s="72">
        <v>3</v>
      </c>
      <c r="AB55" s="72">
        <v>100</v>
      </c>
      <c r="AC55" s="72">
        <v>129</v>
      </c>
      <c r="AD55" s="71" t="s">
        <v>835</v>
      </c>
      <c r="AE55" s="71" t="s">
        <v>836</v>
      </c>
      <c r="AF55" s="71">
        <v>15</v>
      </c>
      <c r="AG55" s="72">
        <v>2</v>
      </c>
      <c r="AH55" s="72">
        <v>91</v>
      </c>
      <c r="AI55" s="72">
        <v>180</v>
      </c>
      <c r="AJ55" s="71" t="s">
        <v>837</v>
      </c>
      <c r="AK55" s="71" t="s">
        <v>838</v>
      </c>
      <c r="AL55" s="71">
        <v>13</v>
      </c>
      <c r="AM55" s="72">
        <v>3</v>
      </c>
      <c r="AN55" s="72">
        <v>100</v>
      </c>
      <c r="AO55" s="72">
        <v>120</v>
      </c>
      <c r="AP55" s="71" t="s">
        <v>839</v>
      </c>
      <c r="AQ55" s="71" t="s">
        <v>840</v>
      </c>
      <c r="AR55" s="71">
        <v>14</v>
      </c>
      <c r="AS55" s="72">
        <v>3</v>
      </c>
      <c r="AT55" s="72">
        <v>100</v>
      </c>
      <c r="AU55" s="74">
        <v>153</v>
      </c>
      <c r="AV55" s="77">
        <v>20</v>
      </c>
      <c r="AW55" s="77">
        <v>691</v>
      </c>
      <c r="AX55" s="77">
        <v>7</v>
      </c>
      <c r="AY55" s="78">
        <v>98.71</v>
      </c>
      <c r="AZ55" s="76">
        <v>0.93</v>
      </c>
      <c r="BA55" s="76">
        <v>0.93</v>
      </c>
      <c r="BB55" s="76">
        <v>0.87</v>
      </c>
      <c r="BC55" s="76">
        <v>0.93</v>
      </c>
      <c r="BD55" s="76">
        <v>0.61</v>
      </c>
      <c r="BE55" s="76">
        <v>0.87</v>
      </c>
      <c r="BF55" s="76">
        <v>0.93</v>
      </c>
      <c r="BG55" s="112">
        <v>6.07</v>
      </c>
    </row>
    <row r="56" spans="1:59" x14ac:dyDescent="0.3">
      <c r="A56" s="58" t="s">
        <v>841</v>
      </c>
      <c r="B56" s="58" t="s">
        <v>842</v>
      </c>
      <c r="C56" s="60">
        <v>14</v>
      </c>
      <c r="D56" s="59" t="s">
        <v>127</v>
      </c>
      <c r="E56" s="59" t="s">
        <v>128</v>
      </c>
      <c r="F56" s="70" t="s">
        <v>843</v>
      </c>
      <c r="G56" s="71" t="s">
        <v>844</v>
      </c>
      <c r="H56" s="71">
        <v>13</v>
      </c>
      <c r="I56" s="72">
        <v>3</v>
      </c>
      <c r="J56" s="72">
        <v>100</v>
      </c>
      <c r="K56" s="72">
        <v>117</v>
      </c>
      <c r="L56" s="71" t="s">
        <v>845</v>
      </c>
      <c r="M56" s="71" t="s">
        <v>846</v>
      </c>
      <c r="N56" s="71">
        <v>13</v>
      </c>
      <c r="O56" s="72">
        <v>3</v>
      </c>
      <c r="P56" s="72">
        <v>100</v>
      </c>
      <c r="Q56" s="72">
        <v>73</v>
      </c>
      <c r="R56" s="71" t="s">
        <v>847</v>
      </c>
      <c r="S56" s="71" t="s">
        <v>848</v>
      </c>
      <c r="T56" s="71">
        <v>13</v>
      </c>
      <c r="U56" s="72">
        <v>3</v>
      </c>
      <c r="V56" s="72">
        <v>100</v>
      </c>
      <c r="W56" s="72">
        <v>75</v>
      </c>
      <c r="X56" s="71" t="s">
        <v>849</v>
      </c>
      <c r="Y56" s="71" t="s">
        <v>850</v>
      </c>
      <c r="Z56" s="71">
        <v>13</v>
      </c>
      <c r="AA56" s="72">
        <v>3</v>
      </c>
      <c r="AB56" s="72">
        <v>100</v>
      </c>
      <c r="AC56" s="72">
        <v>118</v>
      </c>
      <c r="AD56" s="71" t="s">
        <v>851</v>
      </c>
      <c r="AE56" s="71" t="s">
        <v>852</v>
      </c>
      <c r="AF56" s="71">
        <v>12</v>
      </c>
      <c r="AG56" s="72">
        <v>3</v>
      </c>
      <c r="AH56" s="72">
        <v>100</v>
      </c>
      <c r="AI56" s="72">
        <v>71</v>
      </c>
      <c r="AJ56" s="71" t="s">
        <v>853</v>
      </c>
      <c r="AK56" s="71" t="s">
        <v>854</v>
      </c>
      <c r="AL56" s="71">
        <v>13</v>
      </c>
      <c r="AM56" s="72">
        <v>3</v>
      </c>
      <c r="AN56" s="72">
        <v>100</v>
      </c>
      <c r="AO56" s="72">
        <v>90</v>
      </c>
      <c r="AP56" s="71" t="s">
        <v>855</v>
      </c>
      <c r="AQ56" s="71" t="s">
        <v>856</v>
      </c>
      <c r="AR56" s="71">
        <v>12</v>
      </c>
      <c r="AS56" s="72">
        <v>3</v>
      </c>
      <c r="AT56" s="72">
        <v>100</v>
      </c>
      <c r="AU56" s="74">
        <v>80</v>
      </c>
      <c r="AV56" s="77">
        <v>21</v>
      </c>
      <c r="AW56" s="77">
        <v>700</v>
      </c>
      <c r="AX56" s="77">
        <v>7</v>
      </c>
      <c r="AY56" s="78">
        <v>100</v>
      </c>
      <c r="AZ56" s="76">
        <v>0.93</v>
      </c>
      <c r="BA56" s="76">
        <v>0.93</v>
      </c>
      <c r="BB56" s="76">
        <v>0.93</v>
      </c>
      <c r="BC56" s="76">
        <v>0.93</v>
      </c>
      <c r="BD56" s="76">
        <v>0.86</v>
      </c>
      <c r="BE56" s="76">
        <v>0.93</v>
      </c>
      <c r="BF56" s="76">
        <v>0.86</v>
      </c>
      <c r="BG56" s="112">
        <v>6.37</v>
      </c>
    </row>
    <row r="57" spans="1:59" x14ac:dyDescent="0.3">
      <c r="A57" s="58" t="s">
        <v>472</v>
      </c>
      <c r="B57" s="58" t="s">
        <v>473</v>
      </c>
      <c r="C57" s="60">
        <v>16</v>
      </c>
      <c r="D57" s="59" t="s">
        <v>175</v>
      </c>
      <c r="E57" s="59" t="s">
        <v>128</v>
      </c>
      <c r="F57" s="70" t="s">
        <v>857</v>
      </c>
      <c r="G57" s="71" t="s">
        <v>858</v>
      </c>
      <c r="H57" s="71">
        <v>16</v>
      </c>
      <c r="I57" s="72">
        <v>3</v>
      </c>
      <c r="J57" s="72">
        <v>100</v>
      </c>
      <c r="K57" s="72">
        <v>92</v>
      </c>
      <c r="L57" s="71" t="s">
        <v>859</v>
      </c>
      <c r="M57" s="71" t="s">
        <v>860</v>
      </c>
      <c r="N57" s="71">
        <v>15</v>
      </c>
      <c r="O57" s="72">
        <v>3</v>
      </c>
      <c r="P57" s="72">
        <v>100</v>
      </c>
      <c r="Q57" s="72">
        <v>95</v>
      </c>
      <c r="R57" s="71" t="s">
        <v>861</v>
      </c>
      <c r="S57" s="71" t="s">
        <v>862</v>
      </c>
      <c r="T57" s="71">
        <v>15</v>
      </c>
      <c r="U57" s="72">
        <v>3</v>
      </c>
      <c r="V57" s="72">
        <v>100</v>
      </c>
      <c r="W57" s="72">
        <v>88</v>
      </c>
      <c r="X57" s="71" t="s">
        <v>863</v>
      </c>
      <c r="Y57" s="71" t="s">
        <v>864</v>
      </c>
      <c r="Z57" s="71">
        <v>15</v>
      </c>
      <c r="AA57" s="72">
        <v>3</v>
      </c>
      <c r="AB57" s="72">
        <v>100</v>
      </c>
      <c r="AC57" s="72">
        <v>91</v>
      </c>
      <c r="AD57" s="71" t="s">
        <v>865</v>
      </c>
      <c r="AE57" s="71" t="s">
        <v>866</v>
      </c>
      <c r="AF57" s="71">
        <v>15</v>
      </c>
      <c r="AG57" s="72">
        <v>3</v>
      </c>
      <c r="AH57" s="72">
        <v>100</v>
      </c>
      <c r="AI57" s="72">
        <v>138</v>
      </c>
      <c r="AJ57" s="71" t="s">
        <v>867</v>
      </c>
      <c r="AK57" s="71" t="s">
        <v>868</v>
      </c>
      <c r="AL57" s="71">
        <v>14</v>
      </c>
      <c r="AM57" s="72">
        <v>3</v>
      </c>
      <c r="AN57" s="72">
        <v>100</v>
      </c>
      <c r="AO57" s="72">
        <v>84</v>
      </c>
      <c r="AP57" s="71" t="s">
        <v>869</v>
      </c>
      <c r="AQ57" s="71" t="s">
        <v>870</v>
      </c>
      <c r="AR57" s="71">
        <v>16</v>
      </c>
      <c r="AS57" s="72">
        <v>3</v>
      </c>
      <c r="AT57" s="72">
        <v>100</v>
      </c>
      <c r="AU57" s="74">
        <v>99</v>
      </c>
      <c r="AV57" s="77">
        <v>21</v>
      </c>
      <c r="AW57" s="77">
        <v>700</v>
      </c>
      <c r="AX57" s="77">
        <v>7</v>
      </c>
      <c r="AY57" s="78">
        <v>100</v>
      </c>
      <c r="AZ57" s="76">
        <v>1</v>
      </c>
      <c r="BA57" s="76">
        <v>0.94</v>
      </c>
      <c r="BB57" s="76">
        <v>0.94</v>
      </c>
      <c r="BC57" s="76">
        <v>0.94</v>
      </c>
      <c r="BD57" s="76">
        <v>0.94</v>
      </c>
      <c r="BE57" s="76">
        <v>0.88</v>
      </c>
      <c r="BF57" s="76">
        <v>1</v>
      </c>
      <c r="BG57" s="112">
        <v>6.64</v>
      </c>
    </row>
    <row r="58" spans="1:59" x14ac:dyDescent="0.3">
      <c r="A58" s="58" t="s">
        <v>504</v>
      </c>
      <c r="B58" s="58" t="s">
        <v>505</v>
      </c>
      <c r="C58" s="60">
        <v>15</v>
      </c>
      <c r="D58" s="59" t="s">
        <v>175</v>
      </c>
      <c r="E58" s="59" t="s">
        <v>128</v>
      </c>
      <c r="F58" s="70" t="s">
        <v>871</v>
      </c>
      <c r="G58" s="71" t="s">
        <v>872</v>
      </c>
      <c r="H58" s="71">
        <v>14</v>
      </c>
      <c r="I58" s="72">
        <v>3</v>
      </c>
      <c r="J58" s="72">
        <v>100</v>
      </c>
      <c r="K58" s="72">
        <v>101</v>
      </c>
      <c r="L58" s="71" t="s">
        <v>873</v>
      </c>
      <c r="M58" s="71" t="s">
        <v>874</v>
      </c>
      <c r="N58" s="71">
        <v>14</v>
      </c>
      <c r="O58" s="72">
        <v>3</v>
      </c>
      <c r="P58" s="72">
        <v>100</v>
      </c>
      <c r="Q58" s="72">
        <v>125</v>
      </c>
      <c r="R58" s="71" t="s">
        <v>875</v>
      </c>
      <c r="S58" s="71" t="s">
        <v>876</v>
      </c>
      <c r="T58" s="71">
        <v>16</v>
      </c>
      <c r="U58" s="72">
        <v>3</v>
      </c>
      <c r="V58" s="72">
        <v>100</v>
      </c>
      <c r="W58" s="72">
        <v>98</v>
      </c>
      <c r="X58" s="71" t="s">
        <v>877</v>
      </c>
      <c r="Y58" s="71" t="s">
        <v>878</v>
      </c>
      <c r="Z58" s="71">
        <v>16</v>
      </c>
      <c r="AA58" s="72">
        <v>3</v>
      </c>
      <c r="AB58" s="72">
        <v>100</v>
      </c>
      <c r="AC58" s="72">
        <v>118</v>
      </c>
      <c r="AD58" s="71" t="s">
        <v>879</v>
      </c>
      <c r="AE58" s="71" t="s">
        <v>880</v>
      </c>
      <c r="AF58" s="71">
        <v>15</v>
      </c>
      <c r="AG58" s="72">
        <v>3</v>
      </c>
      <c r="AH58" s="72">
        <v>100</v>
      </c>
      <c r="AI58" s="72">
        <v>122</v>
      </c>
      <c r="AJ58" s="71" t="s">
        <v>881</v>
      </c>
      <c r="AK58" s="71" t="s">
        <v>882</v>
      </c>
      <c r="AL58" s="71">
        <v>14</v>
      </c>
      <c r="AM58" s="72">
        <v>3</v>
      </c>
      <c r="AN58" s="72">
        <v>100</v>
      </c>
      <c r="AO58" s="72">
        <v>97</v>
      </c>
      <c r="AP58" s="71" t="s">
        <v>883</v>
      </c>
      <c r="AQ58" s="71" t="s">
        <v>884</v>
      </c>
      <c r="AR58" s="71">
        <v>15</v>
      </c>
      <c r="AS58" s="72">
        <v>3</v>
      </c>
      <c r="AT58" s="72">
        <v>100</v>
      </c>
      <c r="AU58" s="74">
        <v>98</v>
      </c>
      <c r="AV58" s="77">
        <v>21</v>
      </c>
      <c r="AW58" s="77">
        <v>700</v>
      </c>
      <c r="AX58" s="77">
        <v>7</v>
      </c>
      <c r="AY58" s="78">
        <v>100</v>
      </c>
      <c r="AZ58" s="76">
        <v>0.93</v>
      </c>
      <c r="BA58" s="76">
        <v>0.93</v>
      </c>
      <c r="BB58" s="76">
        <v>1.07</v>
      </c>
      <c r="BC58" s="76">
        <v>1.07</v>
      </c>
      <c r="BD58" s="76">
        <v>1</v>
      </c>
      <c r="BE58" s="76">
        <v>0.93</v>
      </c>
      <c r="BF58" s="76">
        <v>1</v>
      </c>
      <c r="BG58" s="112">
        <v>6.93</v>
      </c>
    </row>
    <row r="59" spans="1:59" x14ac:dyDescent="0.3">
      <c r="A59" s="58" t="s">
        <v>885</v>
      </c>
      <c r="B59" s="58" t="s">
        <v>886</v>
      </c>
      <c r="C59" s="60">
        <v>13</v>
      </c>
      <c r="D59" s="59" t="s">
        <v>145</v>
      </c>
      <c r="E59" s="59" t="s">
        <v>128</v>
      </c>
      <c r="F59" s="70">
        <v>0</v>
      </c>
      <c r="G59" s="71">
        <v>0</v>
      </c>
      <c r="H59" s="71">
        <v>0</v>
      </c>
      <c r="I59" s="72">
        <v>0</v>
      </c>
      <c r="J59" s="72">
        <v>0</v>
      </c>
      <c r="K59" s="72">
        <v>0</v>
      </c>
      <c r="L59" s="71">
        <v>0</v>
      </c>
      <c r="M59" s="71">
        <v>0</v>
      </c>
      <c r="N59" s="71">
        <v>0</v>
      </c>
      <c r="O59" s="72">
        <v>0</v>
      </c>
      <c r="P59" s="72">
        <v>0</v>
      </c>
      <c r="Q59" s="72">
        <v>0</v>
      </c>
      <c r="R59" s="71">
        <v>0</v>
      </c>
      <c r="S59" s="71">
        <v>0</v>
      </c>
      <c r="T59" s="71">
        <v>0</v>
      </c>
      <c r="U59" s="72">
        <v>0</v>
      </c>
      <c r="V59" s="72">
        <v>0</v>
      </c>
      <c r="W59" s="72">
        <v>0</v>
      </c>
      <c r="X59" s="71">
        <v>0</v>
      </c>
      <c r="Y59" s="71">
        <v>0</v>
      </c>
      <c r="Z59" s="71">
        <v>0</v>
      </c>
      <c r="AA59" s="72">
        <v>0</v>
      </c>
      <c r="AB59" s="72">
        <v>0</v>
      </c>
      <c r="AC59" s="72">
        <v>0</v>
      </c>
      <c r="AD59" s="71" t="s">
        <v>887</v>
      </c>
      <c r="AE59" s="71" t="s">
        <v>888</v>
      </c>
      <c r="AF59" s="71">
        <v>12</v>
      </c>
      <c r="AG59" s="72">
        <v>3</v>
      </c>
      <c r="AH59" s="72">
        <v>100</v>
      </c>
      <c r="AI59" s="72">
        <v>80</v>
      </c>
      <c r="AJ59" s="71" t="s">
        <v>889</v>
      </c>
      <c r="AK59" s="71" t="s">
        <v>890</v>
      </c>
      <c r="AL59" s="71">
        <v>12</v>
      </c>
      <c r="AM59" s="72">
        <v>3</v>
      </c>
      <c r="AN59" s="72">
        <v>100</v>
      </c>
      <c r="AO59" s="72">
        <v>62</v>
      </c>
      <c r="AP59" s="71" t="s">
        <v>891</v>
      </c>
      <c r="AQ59" s="71" t="s">
        <v>892</v>
      </c>
      <c r="AR59" s="71">
        <v>12</v>
      </c>
      <c r="AS59" s="72">
        <v>3</v>
      </c>
      <c r="AT59" s="72">
        <v>100</v>
      </c>
      <c r="AU59" s="74">
        <v>88</v>
      </c>
      <c r="AV59" s="77">
        <v>9</v>
      </c>
      <c r="AW59" s="77">
        <v>300</v>
      </c>
      <c r="AX59" s="77">
        <v>7</v>
      </c>
      <c r="AY59" s="78">
        <v>42.86</v>
      </c>
      <c r="AZ59" s="76">
        <v>0</v>
      </c>
      <c r="BA59" s="76">
        <v>0</v>
      </c>
      <c r="BB59" s="76">
        <v>0</v>
      </c>
      <c r="BC59" s="76">
        <v>0</v>
      </c>
      <c r="BD59" s="76">
        <v>0.92</v>
      </c>
      <c r="BE59" s="76">
        <v>0.92</v>
      </c>
      <c r="BF59" s="76">
        <v>0.92</v>
      </c>
      <c r="BG59" s="112">
        <v>2.7600000000000002</v>
      </c>
    </row>
    <row r="60" spans="1:59" x14ac:dyDescent="0.3">
      <c r="A60" s="58" t="s">
        <v>520</v>
      </c>
      <c r="B60" s="58" t="s">
        <v>521</v>
      </c>
      <c r="C60" s="60">
        <v>16</v>
      </c>
      <c r="D60" s="59" t="s">
        <v>175</v>
      </c>
      <c r="E60" s="59" t="s">
        <v>128</v>
      </c>
      <c r="F60" s="70" t="s">
        <v>893</v>
      </c>
      <c r="G60" s="71" t="s">
        <v>894</v>
      </c>
      <c r="H60" s="71">
        <v>16</v>
      </c>
      <c r="I60" s="72">
        <v>3</v>
      </c>
      <c r="J60" s="72">
        <v>100</v>
      </c>
      <c r="K60" s="72">
        <v>121</v>
      </c>
      <c r="L60" s="71" t="s">
        <v>895</v>
      </c>
      <c r="M60" s="71" t="s">
        <v>896</v>
      </c>
      <c r="N60" s="71">
        <v>14</v>
      </c>
      <c r="O60" s="72">
        <v>3</v>
      </c>
      <c r="P60" s="72">
        <v>100</v>
      </c>
      <c r="Q60" s="72">
        <v>129</v>
      </c>
      <c r="R60" s="71" t="s">
        <v>897</v>
      </c>
      <c r="S60" s="71" t="s">
        <v>898</v>
      </c>
      <c r="T60" s="71">
        <v>14</v>
      </c>
      <c r="U60" s="72">
        <v>3</v>
      </c>
      <c r="V60" s="72">
        <v>100</v>
      </c>
      <c r="W60" s="72">
        <v>107</v>
      </c>
      <c r="X60" s="71" t="s">
        <v>899</v>
      </c>
      <c r="Y60" s="71" t="s">
        <v>900</v>
      </c>
      <c r="Z60" s="71">
        <v>14</v>
      </c>
      <c r="AA60" s="72">
        <v>3</v>
      </c>
      <c r="AB60" s="72">
        <v>100</v>
      </c>
      <c r="AC60" s="72">
        <v>125</v>
      </c>
      <c r="AD60" s="71" t="s">
        <v>901</v>
      </c>
      <c r="AE60" s="71" t="s">
        <v>902</v>
      </c>
      <c r="AF60" s="71">
        <v>14</v>
      </c>
      <c r="AG60" s="72">
        <v>3</v>
      </c>
      <c r="AH60" s="72">
        <v>100</v>
      </c>
      <c r="AI60" s="72">
        <v>138</v>
      </c>
      <c r="AJ60" s="71" t="s">
        <v>903</v>
      </c>
      <c r="AK60" s="71" t="s">
        <v>904</v>
      </c>
      <c r="AL60" s="71">
        <v>14</v>
      </c>
      <c r="AM60" s="72">
        <v>3</v>
      </c>
      <c r="AN60" s="72">
        <v>100</v>
      </c>
      <c r="AO60" s="72">
        <v>104</v>
      </c>
      <c r="AP60" s="71" t="s">
        <v>905</v>
      </c>
      <c r="AQ60" s="71" t="s">
        <v>906</v>
      </c>
      <c r="AR60" s="71">
        <v>14</v>
      </c>
      <c r="AS60" s="72">
        <v>3</v>
      </c>
      <c r="AT60" s="72">
        <v>100</v>
      </c>
      <c r="AU60" s="74">
        <v>110</v>
      </c>
      <c r="AV60" s="77">
        <v>21</v>
      </c>
      <c r="AW60" s="77">
        <v>700</v>
      </c>
      <c r="AX60" s="77">
        <v>7</v>
      </c>
      <c r="AY60" s="78">
        <v>100</v>
      </c>
      <c r="AZ60" s="76">
        <v>1</v>
      </c>
      <c r="BA60" s="76">
        <v>0.88</v>
      </c>
      <c r="BB60" s="76">
        <v>0.88</v>
      </c>
      <c r="BC60" s="76">
        <v>0.88</v>
      </c>
      <c r="BD60" s="76">
        <v>0.88</v>
      </c>
      <c r="BE60" s="76">
        <v>0.88</v>
      </c>
      <c r="BF60" s="76">
        <v>0.88</v>
      </c>
      <c r="BG60" s="112">
        <v>6.2799999999999994</v>
      </c>
    </row>
    <row r="61" spans="1:59" x14ac:dyDescent="0.3">
      <c r="A61" s="58" t="s">
        <v>536</v>
      </c>
      <c r="B61" s="58" t="s">
        <v>537</v>
      </c>
      <c r="C61" s="60">
        <v>16</v>
      </c>
      <c r="D61" s="59" t="s">
        <v>127</v>
      </c>
      <c r="E61" s="59" t="s">
        <v>128</v>
      </c>
      <c r="F61" s="70" t="s">
        <v>907</v>
      </c>
      <c r="G61" s="71" t="s">
        <v>908</v>
      </c>
      <c r="H61" s="71">
        <v>15</v>
      </c>
      <c r="I61" s="72">
        <v>3</v>
      </c>
      <c r="J61" s="72">
        <v>100</v>
      </c>
      <c r="K61" s="72">
        <v>167</v>
      </c>
      <c r="L61" s="71" t="s">
        <v>909</v>
      </c>
      <c r="M61" s="71" t="s">
        <v>910</v>
      </c>
      <c r="N61" s="71">
        <v>15</v>
      </c>
      <c r="O61" s="72">
        <v>3</v>
      </c>
      <c r="P61" s="72">
        <v>100</v>
      </c>
      <c r="Q61" s="72">
        <v>151</v>
      </c>
      <c r="R61" s="71" t="s">
        <v>911</v>
      </c>
      <c r="S61" s="71" t="s">
        <v>912</v>
      </c>
      <c r="T61" s="71">
        <v>14</v>
      </c>
      <c r="U61" s="72">
        <v>3</v>
      </c>
      <c r="V61" s="72">
        <v>100</v>
      </c>
      <c r="W61" s="72">
        <v>162</v>
      </c>
      <c r="X61" s="71" t="s">
        <v>913</v>
      </c>
      <c r="Y61" s="71" t="s">
        <v>914</v>
      </c>
      <c r="Z61" s="71">
        <v>14</v>
      </c>
      <c r="AA61" s="72">
        <v>3</v>
      </c>
      <c r="AB61" s="72">
        <v>100</v>
      </c>
      <c r="AC61" s="72">
        <v>147</v>
      </c>
      <c r="AD61" s="71" t="s">
        <v>915</v>
      </c>
      <c r="AE61" s="71" t="s">
        <v>916</v>
      </c>
      <c r="AF61" s="71">
        <v>13</v>
      </c>
      <c r="AG61" s="72">
        <v>3</v>
      </c>
      <c r="AH61" s="72">
        <v>100</v>
      </c>
      <c r="AI61" s="72">
        <v>116</v>
      </c>
      <c r="AJ61" s="71" t="s">
        <v>917</v>
      </c>
      <c r="AK61" s="71" t="s">
        <v>918</v>
      </c>
      <c r="AL61" s="71">
        <v>13</v>
      </c>
      <c r="AM61" s="72">
        <v>3</v>
      </c>
      <c r="AN61" s="72">
        <v>100</v>
      </c>
      <c r="AO61" s="72">
        <v>107</v>
      </c>
      <c r="AP61" s="71" t="s">
        <v>919</v>
      </c>
      <c r="AQ61" s="71" t="s">
        <v>920</v>
      </c>
      <c r="AR61" s="71">
        <v>15</v>
      </c>
      <c r="AS61" s="72">
        <v>3</v>
      </c>
      <c r="AT61" s="72">
        <v>100</v>
      </c>
      <c r="AU61" s="74">
        <v>125</v>
      </c>
      <c r="AV61" s="77">
        <v>21</v>
      </c>
      <c r="AW61" s="77">
        <v>700</v>
      </c>
      <c r="AX61" s="77">
        <v>7</v>
      </c>
      <c r="AY61" s="78">
        <v>100</v>
      </c>
      <c r="AZ61" s="76">
        <v>0.94</v>
      </c>
      <c r="BA61" s="76">
        <v>0.94</v>
      </c>
      <c r="BB61" s="76">
        <v>0.88</v>
      </c>
      <c r="BC61" s="76">
        <v>0.88</v>
      </c>
      <c r="BD61" s="76">
        <v>0.81</v>
      </c>
      <c r="BE61" s="76">
        <v>0.81</v>
      </c>
      <c r="BF61" s="76">
        <v>0.94</v>
      </c>
      <c r="BG61" s="112">
        <v>6.1999999999999993</v>
      </c>
    </row>
    <row r="62" spans="1:59" x14ac:dyDescent="0.3">
      <c r="A62" s="58" t="s">
        <v>921</v>
      </c>
      <c r="B62" s="58" t="s">
        <v>922</v>
      </c>
      <c r="C62" s="60">
        <v>13</v>
      </c>
      <c r="D62" s="59" t="s">
        <v>145</v>
      </c>
      <c r="E62" s="59" t="s">
        <v>128</v>
      </c>
      <c r="F62" s="70" t="s">
        <v>923</v>
      </c>
      <c r="G62" s="71" t="s">
        <v>924</v>
      </c>
      <c r="H62" s="71">
        <v>13</v>
      </c>
      <c r="I62" s="72">
        <v>2</v>
      </c>
      <c r="J62" s="72">
        <v>96</v>
      </c>
      <c r="K62" s="72">
        <v>180</v>
      </c>
      <c r="L62" s="71" t="s">
        <v>925</v>
      </c>
      <c r="M62" s="71" t="s">
        <v>926</v>
      </c>
      <c r="N62" s="71">
        <v>13</v>
      </c>
      <c r="O62" s="72">
        <v>3</v>
      </c>
      <c r="P62" s="72">
        <v>100</v>
      </c>
      <c r="Q62" s="72">
        <v>128</v>
      </c>
      <c r="R62" s="71" t="s">
        <v>927</v>
      </c>
      <c r="S62" s="71" t="s">
        <v>928</v>
      </c>
      <c r="T62" s="71">
        <v>12</v>
      </c>
      <c r="U62" s="72">
        <v>3</v>
      </c>
      <c r="V62" s="72">
        <v>100</v>
      </c>
      <c r="W62" s="72">
        <v>107</v>
      </c>
      <c r="X62" s="71" t="s">
        <v>929</v>
      </c>
      <c r="Y62" s="71" t="s">
        <v>930</v>
      </c>
      <c r="Z62" s="71">
        <v>13</v>
      </c>
      <c r="AA62" s="72">
        <v>3</v>
      </c>
      <c r="AB62" s="72">
        <v>100</v>
      </c>
      <c r="AC62" s="72">
        <v>121</v>
      </c>
      <c r="AD62" s="71" t="s">
        <v>931</v>
      </c>
      <c r="AE62" s="71" t="s">
        <v>932</v>
      </c>
      <c r="AF62" s="71">
        <v>12</v>
      </c>
      <c r="AG62" s="72">
        <v>3</v>
      </c>
      <c r="AH62" s="72">
        <v>100</v>
      </c>
      <c r="AI62" s="72">
        <v>108</v>
      </c>
      <c r="AJ62" s="71" t="s">
        <v>933</v>
      </c>
      <c r="AK62" s="71" t="s">
        <v>934</v>
      </c>
      <c r="AL62" s="71">
        <v>12</v>
      </c>
      <c r="AM62" s="72">
        <v>3</v>
      </c>
      <c r="AN62" s="72">
        <v>100</v>
      </c>
      <c r="AO62" s="72">
        <v>146</v>
      </c>
      <c r="AP62" s="71" t="s">
        <v>935</v>
      </c>
      <c r="AQ62" s="71" t="s">
        <v>936</v>
      </c>
      <c r="AR62" s="71">
        <v>12</v>
      </c>
      <c r="AS62" s="72">
        <v>3</v>
      </c>
      <c r="AT62" s="72">
        <v>100</v>
      </c>
      <c r="AU62" s="74">
        <v>122</v>
      </c>
      <c r="AV62" s="77">
        <v>20</v>
      </c>
      <c r="AW62" s="77">
        <v>696</v>
      </c>
      <c r="AX62" s="77">
        <v>7</v>
      </c>
      <c r="AY62" s="78">
        <v>99.43</v>
      </c>
      <c r="AZ62" s="76">
        <v>0.64</v>
      </c>
      <c r="BA62" s="76">
        <v>1</v>
      </c>
      <c r="BB62" s="76">
        <v>0.92</v>
      </c>
      <c r="BC62" s="76">
        <v>1</v>
      </c>
      <c r="BD62" s="76">
        <v>0.92</v>
      </c>
      <c r="BE62" s="76">
        <v>0.92</v>
      </c>
      <c r="BF62" s="76">
        <v>0.92</v>
      </c>
      <c r="BG62" s="112">
        <v>6.32</v>
      </c>
    </row>
    <row r="63" spans="1:59" x14ac:dyDescent="0.3">
      <c r="A63" s="58" t="s">
        <v>937</v>
      </c>
      <c r="B63" s="58" t="s">
        <v>938</v>
      </c>
      <c r="C63" s="60">
        <v>15</v>
      </c>
      <c r="D63" s="59" t="s">
        <v>145</v>
      </c>
      <c r="E63" s="59" t="s">
        <v>128</v>
      </c>
      <c r="F63" s="70" t="s">
        <v>939</v>
      </c>
      <c r="G63" s="71" t="s">
        <v>940</v>
      </c>
      <c r="H63" s="71">
        <v>13</v>
      </c>
      <c r="I63" s="72">
        <v>3</v>
      </c>
      <c r="J63" s="72">
        <v>100</v>
      </c>
      <c r="K63" s="72">
        <v>112</v>
      </c>
      <c r="L63" s="71" t="s">
        <v>941</v>
      </c>
      <c r="M63" s="71" t="s">
        <v>942</v>
      </c>
      <c r="N63" s="71">
        <v>16</v>
      </c>
      <c r="O63" s="72">
        <v>1</v>
      </c>
      <c r="P63" s="72">
        <v>72</v>
      </c>
      <c r="Q63" s="72">
        <v>110</v>
      </c>
      <c r="R63" s="71" t="s">
        <v>943</v>
      </c>
      <c r="S63" s="71" t="s">
        <v>944</v>
      </c>
      <c r="T63" s="71">
        <v>12</v>
      </c>
      <c r="U63" s="72">
        <v>3</v>
      </c>
      <c r="V63" s="72">
        <v>100</v>
      </c>
      <c r="W63" s="72">
        <v>97</v>
      </c>
      <c r="X63" s="71" t="s">
        <v>945</v>
      </c>
      <c r="Y63" s="71" t="s">
        <v>946</v>
      </c>
      <c r="Z63" s="71">
        <v>13</v>
      </c>
      <c r="AA63" s="72">
        <v>3</v>
      </c>
      <c r="AB63" s="72">
        <v>100</v>
      </c>
      <c r="AC63" s="72">
        <v>68</v>
      </c>
      <c r="AD63" s="71" t="s">
        <v>947</v>
      </c>
      <c r="AE63" s="71" t="s">
        <v>948</v>
      </c>
      <c r="AF63" s="71">
        <v>12</v>
      </c>
      <c r="AG63" s="72">
        <v>3</v>
      </c>
      <c r="AH63" s="72">
        <v>100</v>
      </c>
      <c r="AI63" s="72">
        <v>113</v>
      </c>
      <c r="AJ63" s="71" t="s">
        <v>949</v>
      </c>
      <c r="AK63" s="71" t="s">
        <v>950</v>
      </c>
      <c r="AL63" s="71">
        <v>13</v>
      </c>
      <c r="AM63" s="72">
        <v>3</v>
      </c>
      <c r="AN63" s="72">
        <v>100</v>
      </c>
      <c r="AO63" s="72">
        <v>91</v>
      </c>
      <c r="AP63" s="71" t="s">
        <v>951</v>
      </c>
      <c r="AQ63" s="71" t="s">
        <v>952</v>
      </c>
      <c r="AR63" s="71">
        <v>12</v>
      </c>
      <c r="AS63" s="72">
        <v>3</v>
      </c>
      <c r="AT63" s="72">
        <v>100</v>
      </c>
      <c r="AU63" s="74">
        <v>92</v>
      </c>
      <c r="AV63" s="77">
        <v>19</v>
      </c>
      <c r="AW63" s="77">
        <v>672</v>
      </c>
      <c r="AX63" s="77">
        <v>7</v>
      </c>
      <c r="AY63" s="78">
        <v>96</v>
      </c>
      <c r="AZ63" s="76">
        <v>0.87</v>
      </c>
      <c r="BA63" s="76">
        <v>0.26</v>
      </c>
      <c r="BB63" s="76">
        <v>0.8</v>
      </c>
      <c r="BC63" s="76">
        <v>0.87</v>
      </c>
      <c r="BD63" s="76">
        <v>0.8</v>
      </c>
      <c r="BE63" s="76">
        <v>0.87</v>
      </c>
      <c r="BF63" s="76">
        <v>0.8</v>
      </c>
      <c r="BG63" s="112">
        <v>5.27</v>
      </c>
    </row>
    <row r="64" spans="1:59" x14ac:dyDescent="0.3">
      <c r="A64" s="58" t="s">
        <v>551</v>
      </c>
      <c r="B64" s="58" t="s">
        <v>552</v>
      </c>
      <c r="C64" s="60">
        <v>16</v>
      </c>
      <c r="D64" s="59" t="s">
        <v>175</v>
      </c>
      <c r="E64" s="59" t="s">
        <v>128</v>
      </c>
      <c r="F64" s="70" t="s">
        <v>953</v>
      </c>
      <c r="G64" s="71" t="s">
        <v>954</v>
      </c>
      <c r="H64" s="71">
        <v>15</v>
      </c>
      <c r="I64" s="72">
        <v>3</v>
      </c>
      <c r="J64" s="72">
        <v>100</v>
      </c>
      <c r="K64" s="72">
        <v>118</v>
      </c>
      <c r="L64" s="71" t="s">
        <v>955</v>
      </c>
      <c r="M64" s="71" t="s">
        <v>956</v>
      </c>
      <c r="N64" s="71">
        <v>14</v>
      </c>
      <c r="O64" s="72">
        <v>3</v>
      </c>
      <c r="P64" s="72">
        <v>100</v>
      </c>
      <c r="Q64" s="72">
        <v>103</v>
      </c>
      <c r="R64" s="71" t="s">
        <v>957</v>
      </c>
      <c r="S64" s="71" t="s">
        <v>958</v>
      </c>
      <c r="T64" s="71">
        <v>13</v>
      </c>
      <c r="U64" s="72">
        <v>3</v>
      </c>
      <c r="V64" s="72">
        <v>100</v>
      </c>
      <c r="W64" s="72">
        <v>98</v>
      </c>
      <c r="X64" s="71" t="s">
        <v>959</v>
      </c>
      <c r="Y64" s="71" t="s">
        <v>960</v>
      </c>
      <c r="Z64" s="71">
        <v>14</v>
      </c>
      <c r="AA64" s="72">
        <v>3</v>
      </c>
      <c r="AB64" s="72">
        <v>100</v>
      </c>
      <c r="AC64" s="72">
        <v>123</v>
      </c>
      <c r="AD64" s="71" t="s">
        <v>961</v>
      </c>
      <c r="AE64" s="71" t="s">
        <v>962</v>
      </c>
      <c r="AF64" s="71">
        <v>14</v>
      </c>
      <c r="AG64" s="72">
        <v>3</v>
      </c>
      <c r="AH64" s="72">
        <v>100</v>
      </c>
      <c r="AI64" s="72">
        <v>87</v>
      </c>
      <c r="AJ64" s="71" t="s">
        <v>963</v>
      </c>
      <c r="AK64" s="71" t="s">
        <v>964</v>
      </c>
      <c r="AL64" s="71">
        <v>13</v>
      </c>
      <c r="AM64" s="72">
        <v>3</v>
      </c>
      <c r="AN64" s="72">
        <v>100</v>
      </c>
      <c r="AO64" s="72">
        <v>134</v>
      </c>
      <c r="AP64" s="71" t="s">
        <v>965</v>
      </c>
      <c r="AQ64" s="71" t="s">
        <v>966</v>
      </c>
      <c r="AR64" s="71">
        <v>13</v>
      </c>
      <c r="AS64" s="72">
        <v>3</v>
      </c>
      <c r="AT64" s="72">
        <v>100</v>
      </c>
      <c r="AU64" s="74">
        <v>117</v>
      </c>
      <c r="AV64" s="77">
        <v>21</v>
      </c>
      <c r="AW64" s="77">
        <v>700</v>
      </c>
      <c r="AX64" s="77">
        <v>7</v>
      </c>
      <c r="AY64" s="78">
        <v>100</v>
      </c>
      <c r="AZ64" s="76">
        <v>0.94</v>
      </c>
      <c r="BA64" s="76">
        <v>0.88</v>
      </c>
      <c r="BB64" s="76">
        <v>0.81</v>
      </c>
      <c r="BC64" s="76">
        <v>0.88</v>
      </c>
      <c r="BD64" s="76">
        <v>0.88</v>
      </c>
      <c r="BE64" s="76">
        <v>0.81</v>
      </c>
      <c r="BF64" s="76">
        <v>0.81</v>
      </c>
      <c r="BG64" s="112">
        <v>6.01</v>
      </c>
    </row>
    <row r="65" spans="1:59" x14ac:dyDescent="0.3">
      <c r="A65" s="58" t="s">
        <v>967</v>
      </c>
      <c r="B65" s="58" t="s">
        <v>968</v>
      </c>
      <c r="C65" s="60">
        <v>16</v>
      </c>
      <c r="D65" s="59" t="s">
        <v>127</v>
      </c>
      <c r="E65" s="59" t="s">
        <v>128</v>
      </c>
      <c r="F65" s="70" t="s">
        <v>969</v>
      </c>
      <c r="G65" s="71" t="s">
        <v>970</v>
      </c>
      <c r="H65" s="71">
        <v>16</v>
      </c>
      <c r="I65" s="72">
        <v>3</v>
      </c>
      <c r="J65" s="72">
        <v>100</v>
      </c>
      <c r="K65" s="72">
        <v>142</v>
      </c>
      <c r="L65" s="71" t="s">
        <v>971</v>
      </c>
      <c r="M65" s="71" t="s">
        <v>972</v>
      </c>
      <c r="N65" s="71">
        <v>14</v>
      </c>
      <c r="O65" s="72">
        <v>3</v>
      </c>
      <c r="P65" s="72">
        <v>100</v>
      </c>
      <c r="Q65" s="72">
        <v>138</v>
      </c>
      <c r="R65" s="71" t="s">
        <v>973</v>
      </c>
      <c r="S65" s="71" t="s">
        <v>974</v>
      </c>
      <c r="T65" s="71">
        <v>13</v>
      </c>
      <c r="U65" s="72">
        <v>3</v>
      </c>
      <c r="V65" s="72">
        <v>100</v>
      </c>
      <c r="W65" s="72">
        <v>103</v>
      </c>
      <c r="X65" s="71">
        <v>0</v>
      </c>
      <c r="Y65" s="71">
        <v>0</v>
      </c>
      <c r="Z65" s="71">
        <v>0</v>
      </c>
      <c r="AA65" s="72">
        <v>0</v>
      </c>
      <c r="AB65" s="72">
        <v>0</v>
      </c>
      <c r="AC65" s="72">
        <v>0</v>
      </c>
      <c r="AD65" s="71">
        <v>0</v>
      </c>
      <c r="AE65" s="71">
        <v>0</v>
      </c>
      <c r="AF65" s="71">
        <v>0</v>
      </c>
      <c r="AG65" s="72">
        <v>0</v>
      </c>
      <c r="AH65" s="72">
        <v>0</v>
      </c>
      <c r="AI65" s="72">
        <v>0</v>
      </c>
      <c r="AJ65" s="71">
        <v>0</v>
      </c>
      <c r="AK65" s="71">
        <v>0</v>
      </c>
      <c r="AL65" s="71">
        <v>0</v>
      </c>
      <c r="AM65" s="72">
        <v>0</v>
      </c>
      <c r="AN65" s="72">
        <v>0</v>
      </c>
      <c r="AO65" s="72">
        <v>0</v>
      </c>
      <c r="AP65" s="71" t="s">
        <v>975</v>
      </c>
      <c r="AQ65" s="71" t="s">
        <v>976</v>
      </c>
      <c r="AR65" s="71">
        <v>12</v>
      </c>
      <c r="AS65" s="72">
        <v>3</v>
      </c>
      <c r="AT65" s="72">
        <v>100</v>
      </c>
      <c r="AU65" s="74">
        <v>99</v>
      </c>
      <c r="AV65" s="77">
        <v>12</v>
      </c>
      <c r="AW65" s="77">
        <v>400</v>
      </c>
      <c r="AX65" s="77">
        <v>7</v>
      </c>
      <c r="AY65" s="78">
        <v>57.14</v>
      </c>
      <c r="AZ65" s="76">
        <v>1</v>
      </c>
      <c r="BA65" s="76">
        <v>0.88</v>
      </c>
      <c r="BB65" s="76">
        <v>0.81</v>
      </c>
      <c r="BC65" s="76">
        <v>0</v>
      </c>
      <c r="BD65" s="76">
        <v>0</v>
      </c>
      <c r="BE65" s="76">
        <v>0</v>
      </c>
      <c r="BF65" s="76">
        <v>0.75</v>
      </c>
      <c r="BG65" s="112">
        <v>3.44</v>
      </c>
    </row>
    <row r="66" spans="1:59" x14ac:dyDescent="0.3">
      <c r="A66" s="58" t="s">
        <v>567</v>
      </c>
      <c r="B66" s="58" t="s">
        <v>568</v>
      </c>
      <c r="C66" s="60">
        <v>16</v>
      </c>
      <c r="D66" s="59" t="s">
        <v>127</v>
      </c>
      <c r="E66" s="59" t="s">
        <v>128</v>
      </c>
      <c r="F66" s="70" t="s">
        <v>977</v>
      </c>
      <c r="G66" s="71" t="s">
        <v>978</v>
      </c>
      <c r="H66" s="71">
        <v>16</v>
      </c>
      <c r="I66" s="72">
        <v>3</v>
      </c>
      <c r="J66" s="72">
        <v>100</v>
      </c>
      <c r="K66" s="72">
        <v>156</v>
      </c>
      <c r="L66" s="71" t="s">
        <v>979</v>
      </c>
      <c r="M66" s="71" t="s">
        <v>980</v>
      </c>
      <c r="N66" s="71">
        <v>15</v>
      </c>
      <c r="O66" s="72">
        <v>3</v>
      </c>
      <c r="P66" s="72">
        <v>100</v>
      </c>
      <c r="Q66" s="72">
        <v>106</v>
      </c>
      <c r="R66" s="71" t="s">
        <v>981</v>
      </c>
      <c r="S66" s="71" t="s">
        <v>982</v>
      </c>
      <c r="T66" s="71">
        <v>14</v>
      </c>
      <c r="U66" s="72">
        <v>3</v>
      </c>
      <c r="V66" s="72">
        <v>100</v>
      </c>
      <c r="W66" s="72">
        <v>104</v>
      </c>
      <c r="X66" s="71" t="s">
        <v>983</v>
      </c>
      <c r="Y66" s="71" t="s">
        <v>984</v>
      </c>
      <c r="Z66" s="71">
        <v>14</v>
      </c>
      <c r="AA66" s="72">
        <v>3</v>
      </c>
      <c r="AB66" s="72">
        <v>100</v>
      </c>
      <c r="AC66" s="72">
        <v>99</v>
      </c>
      <c r="AD66" s="71" t="s">
        <v>985</v>
      </c>
      <c r="AE66" s="71" t="s">
        <v>986</v>
      </c>
      <c r="AF66" s="71">
        <v>16</v>
      </c>
      <c r="AG66" s="72">
        <v>3</v>
      </c>
      <c r="AH66" s="72">
        <v>100</v>
      </c>
      <c r="AI66" s="72">
        <v>125</v>
      </c>
      <c r="AJ66" s="71" t="s">
        <v>987</v>
      </c>
      <c r="AK66" s="71" t="s">
        <v>988</v>
      </c>
      <c r="AL66" s="71">
        <v>14</v>
      </c>
      <c r="AM66" s="72">
        <v>3</v>
      </c>
      <c r="AN66" s="72">
        <v>100</v>
      </c>
      <c r="AO66" s="72">
        <v>94</v>
      </c>
      <c r="AP66" s="71" t="s">
        <v>989</v>
      </c>
      <c r="AQ66" s="71" t="s">
        <v>990</v>
      </c>
      <c r="AR66" s="71">
        <v>15</v>
      </c>
      <c r="AS66" s="72">
        <v>3</v>
      </c>
      <c r="AT66" s="72">
        <v>100</v>
      </c>
      <c r="AU66" s="74">
        <v>93</v>
      </c>
      <c r="AV66" s="77">
        <v>32</v>
      </c>
      <c r="AW66" s="77">
        <v>700</v>
      </c>
      <c r="AX66" s="77">
        <v>7</v>
      </c>
      <c r="AY66" s="78">
        <v>100</v>
      </c>
      <c r="AZ66" s="76">
        <v>1</v>
      </c>
      <c r="BA66" s="76">
        <v>0.94</v>
      </c>
      <c r="BB66" s="76">
        <v>0</v>
      </c>
      <c r="BC66" s="76">
        <v>0.88</v>
      </c>
      <c r="BD66" s="76">
        <v>1</v>
      </c>
      <c r="BE66" s="76">
        <v>0.88</v>
      </c>
      <c r="BF66" s="76">
        <v>0.94</v>
      </c>
      <c r="BG66" s="112">
        <v>5.6400000000000006</v>
      </c>
    </row>
    <row r="67" spans="1:59" x14ac:dyDescent="0.3">
      <c r="A67" s="58" t="s">
        <v>991</v>
      </c>
      <c r="B67" s="58" t="s">
        <v>992</v>
      </c>
      <c r="C67" s="60">
        <v>16</v>
      </c>
      <c r="D67" s="59" t="s">
        <v>145</v>
      </c>
      <c r="E67" s="59" t="s">
        <v>128</v>
      </c>
      <c r="F67" s="70" t="s">
        <v>993</v>
      </c>
      <c r="G67" s="71" t="s">
        <v>994</v>
      </c>
      <c r="H67" s="71">
        <v>14</v>
      </c>
      <c r="I67" s="72">
        <v>3</v>
      </c>
      <c r="J67" s="72">
        <v>100</v>
      </c>
      <c r="K67" s="72">
        <v>76</v>
      </c>
      <c r="L67" s="71" t="s">
        <v>995</v>
      </c>
      <c r="M67" s="71" t="s">
        <v>996</v>
      </c>
      <c r="N67" s="71">
        <v>14</v>
      </c>
      <c r="O67" s="72">
        <v>3</v>
      </c>
      <c r="P67" s="72">
        <v>100</v>
      </c>
      <c r="Q67" s="72">
        <v>91</v>
      </c>
      <c r="R67" s="71" t="s">
        <v>997</v>
      </c>
      <c r="S67" s="71" t="s">
        <v>998</v>
      </c>
      <c r="T67" s="71">
        <v>14</v>
      </c>
      <c r="U67" s="72">
        <v>3</v>
      </c>
      <c r="V67" s="72">
        <v>100</v>
      </c>
      <c r="W67" s="72">
        <v>153</v>
      </c>
      <c r="X67" s="71" t="s">
        <v>999</v>
      </c>
      <c r="Y67" s="71" t="s">
        <v>1000</v>
      </c>
      <c r="Z67" s="71">
        <v>14</v>
      </c>
      <c r="AA67" s="72">
        <v>3</v>
      </c>
      <c r="AB67" s="72">
        <v>100</v>
      </c>
      <c r="AC67" s="72">
        <v>132</v>
      </c>
      <c r="AD67" s="71" t="s">
        <v>1001</v>
      </c>
      <c r="AE67" s="71" t="s">
        <v>1002</v>
      </c>
      <c r="AF67" s="71">
        <v>14</v>
      </c>
      <c r="AG67" s="72">
        <v>3</v>
      </c>
      <c r="AH67" s="72">
        <v>100</v>
      </c>
      <c r="AI67" s="72">
        <v>113</v>
      </c>
      <c r="AJ67" s="71" t="s">
        <v>1003</v>
      </c>
      <c r="AK67" s="71" t="s">
        <v>1004</v>
      </c>
      <c r="AL67" s="71">
        <v>14</v>
      </c>
      <c r="AM67" s="72">
        <v>3</v>
      </c>
      <c r="AN67" s="72">
        <v>100</v>
      </c>
      <c r="AO67" s="72">
        <v>102</v>
      </c>
      <c r="AP67" s="71" t="s">
        <v>1005</v>
      </c>
      <c r="AQ67" s="71" t="s">
        <v>1006</v>
      </c>
      <c r="AR67" s="71">
        <v>14</v>
      </c>
      <c r="AS67" s="72">
        <v>3</v>
      </c>
      <c r="AT67" s="72">
        <v>100</v>
      </c>
      <c r="AU67" s="74">
        <v>152</v>
      </c>
      <c r="AV67" s="77">
        <v>32</v>
      </c>
      <c r="AW67" s="77">
        <v>700</v>
      </c>
      <c r="AX67" s="77">
        <v>7</v>
      </c>
      <c r="AY67" s="78">
        <v>100</v>
      </c>
      <c r="AZ67" s="76">
        <v>0.88</v>
      </c>
      <c r="BA67" s="76">
        <v>0.88</v>
      </c>
      <c r="BB67" s="76">
        <v>0</v>
      </c>
      <c r="BC67" s="76">
        <v>0.88</v>
      </c>
      <c r="BD67" s="76">
        <v>0.88</v>
      </c>
      <c r="BE67" s="76">
        <v>0.88</v>
      </c>
      <c r="BF67" s="76">
        <v>0.88</v>
      </c>
      <c r="BG67" s="112">
        <v>5.28</v>
      </c>
    </row>
    <row r="68" spans="1:59" x14ac:dyDescent="0.3">
      <c r="A68" s="58" t="s">
        <v>583</v>
      </c>
      <c r="B68" s="58" t="s">
        <v>584</v>
      </c>
      <c r="C68" s="60">
        <v>16</v>
      </c>
      <c r="D68" s="59" t="s">
        <v>127</v>
      </c>
      <c r="E68" s="59" t="s">
        <v>128</v>
      </c>
      <c r="F68" s="70" t="s">
        <v>1007</v>
      </c>
      <c r="G68" s="71" t="s">
        <v>1008</v>
      </c>
      <c r="H68" s="71">
        <v>16</v>
      </c>
      <c r="I68" s="72">
        <v>3</v>
      </c>
      <c r="J68" s="72">
        <v>100</v>
      </c>
      <c r="K68" s="72">
        <v>99</v>
      </c>
      <c r="L68" s="71" t="s">
        <v>1009</v>
      </c>
      <c r="M68" s="71" t="s">
        <v>1010</v>
      </c>
      <c r="N68" s="71">
        <v>15</v>
      </c>
      <c r="O68" s="72">
        <v>3</v>
      </c>
      <c r="P68" s="72">
        <v>100</v>
      </c>
      <c r="Q68" s="72">
        <v>82</v>
      </c>
      <c r="R68" s="71" t="s">
        <v>1011</v>
      </c>
      <c r="S68" s="71" t="s">
        <v>1012</v>
      </c>
      <c r="T68" s="71">
        <v>14</v>
      </c>
      <c r="U68" s="72">
        <v>3</v>
      </c>
      <c r="V68" s="72">
        <v>100</v>
      </c>
      <c r="W68" s="72">
        <v>92</v>
      </c>
      <c r="X68" s="71" t="s">
        <v>1013</v>
      </c>
      <c r="Y68" s="71" t="s">
        <v>1014</v>
      </c>
      <c r="Z68" s="71">
        <v>14</v>
      </c>
      <c r="AA68" s="72">
        <v>3</v>
      </c>
      <c r="AB68" s="72">
        <v>100</v>
      </c>
      <c r="AC68" s="72">
        <v>86</v>
      </c>
      <c r="AD68" s="71" t="s">
        <v>1015</v>
      </c>
      <c r="AE68" s="71" t="s">
        <v>1016</v>
      </c>
      <c r="AF68" s="71">
        <v>15</v>
      </c>
      <c r="AG68" s="72">
        <v>3</v>
      </c>
      <c r="AH68" s="72">
        <v>100</v>
      </c>
      <c r="AI68" s="72">
        <v>94</v>
      </c>
      <c r="AJ68" s="71" t="s">
        <v>1017</v>
      </c>
      <c r="AK68" s="71" t="s">
        <v>1018</v>
      </c>
      <c r="AL68" s="71">
        <v>14</v>
      </c>
      <c r="AM68" s="72">
        <v>3</v>
      </c>
      <c r="AN68" s="72">
        <v>100</v>
      </c>
      <c r="AO68" s="72">
        <v>84</v>
      </c>
      <c r="AP68" s="71" t="s">
        <v>1019</v>
      </c>
      <c r="AQ68" s="71" t="s">
        <v>1020</v>
      </c>
      <c r="AR68" s="71">
        <v>15</v>
      </c>
      <c r="AS68" s="72">
        <v>3</v>
      </c>
      <c r="AT68" s="72">
        <v>100</v>
      </c>
      <c r="AU68" s="74">
        <v>88</v>
      </c>
      <c r="AV68" s="77">
        <v>32</v>
      </c>
      <c r="AW68" s="77">
        <v>700</v>
      </c>
      <c r="AX68" s="77">
        <v>7</v>
      </c>
      <c r="AY68" s="78">
        <v>100</v>
      </c>
      <c r="AZ68" s="76">
        <v>1</v>
      </c>
      <c r="BA68" s="76">
        <v>0.94</v>
      </c>
      <c r="BB68" s="76">
        <v>0</v>
      </c>
      <c r="BC68" s="76">
        <v>0.88</v>
      </c>
      <c r="BD68" s="76">
        <v>0.94</v>
      </c>
      <c r="BE68" s="76">
        <v>0.88</v>
      </c>
      <c r="BF68" s="76">
        <v>0.94</v>
      </c>
      <c r="BG68" s="112">
        <v>5.58</v>
      </c>
    </row>
    <row r="69" spans="1:59" x14ac:dyDescent="0.3">
      <c r="A69" s="58" t="s">
        <v>599</v>
      </c>
      <c r="B69" s="58" t="s">
        <v>600</v>
      </c>
      <c r="C69" s="60">
        <v>16</v>
      </c>
      <c r="D69" s="59" t="s">
        <v>145</v>
      </c>
      <c r="E69" s="59" t="s">
        <v>128</v>
      </c>
      <c r="F69" s="70" t="s">
        <v>1021</v>
      </c>
      <c r="G69" s="71" t="s">
        <v>1022</v>
      </c>
      <c r="H69" s="71">
        <v>16</v>
      </c>
      <c r="I69" s="72">
        <v>2</v>
      </c>
      <c r="J69" s="72">
        <v>88</v>
      </c>
      <c r="K69" s="72">
        <v>152</v>
      </c>
      <c r="L69" s="71" t="s">
        <v>1023</v>
      </c>
      <c r="M69" s="71" t="s">
        <v>1024</v>
      </c>
      <c r="N69" s="71">
        <v>15</v>
      </c>
      <c r="O69" s="72">
        <v>3</v>
      </c>
      <c r="P69" s="72">
        <v>100</v>
      </c>
      <c r="Q69" s="72">
        <v>148</v>
      </c>
      <c r="R69" s="71" t="s">
        <v>1025</v>
      </c>
      <c r="S69" s="71" t="s">
        <v>1026</v>
      </c>
      <c r="T69" s="71">
        <v>14</v>
      </c>
      <c r="U69" s="72">
        <v>3</v>
      </c>
      <c r="V69" s="72">
        <v>100</v>
      </c>
      <c r="W69" s="72">
        <v>112</v>
      </c>
      <c r="X69" s="71" t="s">
        <v>1027</v>
      </c>
      <c r="Y69" s="71" t="s">
        <v>1028</v>
      </c>
      <c r="Z69" s="71">
        <v>14</v>
      </c>
      <c r="AA69" s="72">
        <v>3</v>
      </c>
      <c r="AB69" s="72">
        <v>100</v>
      </c>
      <c r="AC69" s="72">
        <v>130</v>
      </c>
      <c r="AD69" s="71" t="s">
        <v>1029</v>
      </c>
      <c r="AE69" s="71" t="s">
        <v>1030</v>
      </c>
      <c r="AF69" s="71">
        <v>16</v>
      </c>
      <c r="AG69" s="72">
        <v>2</v>
      </c>
      <c r="AH69" s="72">
        <v>96</v>
      </c>
      <c r="AI69" s="72">
        <v>180</v>
      </c>
      <c r="AJ69" s="71" t="s">
        <v>1031</v>
      </c>
      <c r="AK69" s="71" t="s">
        <v>1032</v>
      </c>
      <c r="AL69" s="71">
        <v>14</v>
      </c>
      <c r="AM69" s="72">
        <v>3</v>
      </c>
      <c r="AN69" s="72">
        <v>100</v>
      </c>
      <c r="AO69" s="72">
        <v>150</v>
      </c>
      <c r="AP69" s="71" t="s">
        <v>1033</v>
      </c>
      <c r="AQ69" s="71" t="s">
        <v>1034</v>
      </c>
      <c r="AR69" s="71">
        <v>14</v>
      </c>
      <c r="AS69" s="72">
        <v>3</v>
      </c>
      <c r="AT69" s="72">
        <v>100</v>
      </c>
      <c r="AU69" s="74">
        <v>143</v>
      </c>
      <c r="AV69" s="77">
        <v>30</v>
      </c>
      <c r="AW69" s="77">
        <v>684</v>
      </c>
      <c r="AX69" s="77">
        <v>7</v>
      </c>
      <c r="AY69" s="78">
        <v>97.71</v>
      </c>
      <c r="AZ69" s="76">
        <v>0.59</v>
      </c>
      <c r="BA69" s="76">
        <v>0.94</v>
      </c>
      <c r="BB69" s="76">
        <v>0</v>
      </c>
      <c r="BC69" s="76">
        <v>0.88</v>
      </c>
      <c r="BD69" s="76">
        <v>0.64</v>
      </c>
      <c r="BE69" s="76">
        <v>0.88</v>
      </c>
      <c r="BF69" s="76">
        <v>0.88</v>
      </c>
      <c r="BG69" s="112">
        <v>4.8099999999999996</v>
      </c>
    </row>
  </sheetData>
  <mergeCells count="2">
    <mergeCell ref="A2:C3"/>
    <mergeCell ref="A36:C37"/>
  </mergeCells>
  <conditionalFormatting sqref="E1">
    <cfRule type="containsText" dxfId="19" priority="41" operator="containsText" text="Active">
      <formula>NOT(ISERROR(SEARCH("Active",E1)))</formula>
    </cfRule>
  </conditionalFormatting>
  <conditionalFormatting sqref="D1">
    <cfRule type="containsText" dxfId="18" priority="37" operator="containsText" text="member">
      <formula>NOT(ISERROR(SEARCH("member",D1)))</formula>
    </cfRule>
    <cfRule type="containsText" dxfId="17" priority="38" operator="containsText" text="elder">
      <formula>NOT(ISERROR(SEARCH("elder",D1)))</formula>
    </cfRule>
    <cfRule type="containsText" dxfId="16" priority="39" operator="containsText" text="coLeader">
      <formula>NOT(ISERROR(SEARCH("coLeader",D1)))</formula>
    </cfRule>
    <cfRule type="beginsWith" dxfId="15" priority="40" operator="beginsWith" text="Leader">
      <formula>LEFT(D1,LEN("Leader"))="Leader"</formula>
    </cfRule>
  </conditionalFormatting>
  <conditionalFormatting sqref="J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1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T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:E35">
    <cfRule type="containsText" dxfId="14" priority="29" operator="containsText" text="Left">
      <formula>NOT(ISERROR(SEARCH("Left",E4)))</formula>
    </cfRule>
  </conditionalFormatting>
  <conditionalFormatting sqref="E4:E35">
    <cfRule type="containsText" dxfId="13" priority="28" operator="containsText" text="Active">
      <formula>NOT(ISERROR(SEARCH("Active",E4)))</formula>
    </cfRule>
  </conditionalFormatting>
  <conditionalFormatting sqref="D4:D35">
    <cfRule type="containsText" dxfId="12" priority="24" operator="containsText" text="member">
      <formula>NOT(ISERROR(SEARCH("member",D4)))</formula>
    </cfRule>
    <cfRule type="containsText" dxfId="11" priority="25" operator="containsText" text="elder">
      <formula>NOT(ISERROR(SEARCH("elder",D4)))</formula>
    </cfRule>
    <cfRule type="containsText" dxfId="10" priority="26" operator="containsText" text="coLeader">
      <formula>NOT(ISERROR(SEARCH("coLeader",D4)))</formula>
    </cfRule>
    <cfRule type="beginsWith" dxfId="9" priority="27" operator="beginsWith" text="Leader">
      <formula>LEFT(D4,LEN("Leader"))="Leader"</formula>
    </cfRule>
  </conditionalFormatting>
  <conditionalFormatting sqref="F4:AU35">
    <cfRule type="cellIs" dxfId="8" priority="23" operator="equal">
      <formula>0</formula>
    </cfRule>
  </conditionalFormatting>
  <conditionalFormatting sqref="J4:J3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:P3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4:V3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4:AB3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4:AH3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4:AN3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T4:AT3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8:E69">
    <cfRule type="containsText" dxfId="7" priority="15" operator="containsText" text="Left">
      <formula>NOT(ISERROR(SEARCH("Left",E38)))</formula>
    </cfRule>
  </conditionalFormatting>
  <conditionalFormatting sqref="E38:E69">
    <cfRule type="containsText" dxfId="6" priority="14" operator="containsText" text="Active">
      <formula>NOT(ISERROR(SEARCH("Active",E38)))</formula>
    </cfRule>
  </conditionalFormatting>
  <conditionalFormatting sqref="D38:D69">
    <cfRule type="containsText" dxfId="5" priority="10" operator="containsText" text="member">
      <formula>NOT(ISERROR(SEARCH("member",D38)))</formula>
    </cfRule>
    <cfRule type="containsText" dxfId="4" priority="11" operator="containsText" text="elder">
      <formula>NOT(ISERROR(SEARCH("elder",D38)))</formula>
    </cfRule>
    <cfRule type="containsText" dxfId="3" priority="12" operator="containsText" text="coLeader">
      <formula>NOT(ISERROR(SEARCH("coLeader",D38)))</formula>
    </cfRule>
    <cfRule type="beginsWith" dxfId="2" priority="13" operator="beginsWith" text="Leader">
      <formula>LEFT(D38,LEN("Leader"))="Leader"</formula>
    </cfRule>
  </conditionalFormatting>
  <conditionalFormatting sqref="F38:AU65 V66:AU69 F66:S69">
    <cfRule type="cellIs" dxfId="1" priority="9" operator="equal">
      <formula>0</formula>
    </cfRule>
  </conditionalFormatting>
  <conditionalFormatting sqref="J38:J6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8:P6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8:V6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38:AB6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38:AH6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38:AN6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T38:AT6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66:U69">
    <cfRule type="cellIs" dxfId="0" priority="1" operator="equal">
      <formula>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17DB66-987F-4E6F-8F67-2565E07DBD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AboutClan</vt:lpstr>
      <vt:lpstr>PointTable</vt:lpstr>
      <vt:lpstr>PlayersData</vt:lpstr>
      <vt:lpstr>RegularWars</vt:lpstr>
      <vt:lpstr>RaidWeekendData</vt:lpstr>
      <vt:lpstr>CWL</vt:lpstr>
      <vt:lpstr>PreviousWars</vt:lpstr>
      <vt:lpstr>MonthlyCWLs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Amit Kumar Bhowmick</cp:lastModifiedBy>
  <dcterms:created xsi:type="dcterms:W3CDTF">2015-06-05T18:17:20Z</dcterms:created>
  <dcterms:modified xsi:type="dcterms:W3CDTF">2024-07-19T09:47:56Z</dcterms:modified>
</cp:coreProperties>
</file>